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Working Shares Table 2023\"/>
    </mc:Choice>
  </mc:AlternateContent>
  <bookViews>
    <workbookView xWindow="0" yWindow="0" windowWidth="16200" windowHeight="8592"/>
  </bookViews>
  <sheets>
    <sheet name="NAO Recurring Budget" sheetId="15" r:id="rId1"/>
    <sheet name="H&amp;C" sheetId="1" r:id="rId2"/>
    <sheet name="Dental" sheetId="2" r:id="rId3"/>
    <sheet name="Mental" sheetId="3" r:id="rId4"/>
    <sheet name="Alcohol" sheetId="4" r:id="rId5"/>
    <sheet name="IHCIF" sheetId="14" r:id="rId6"/>
    <sheet name="PHN" sheetId="6" r:id="rId7"/>
    <sheet name="HE" sheetId="7" r:id="rId8"/>
    <sheet name="DO" sheetId="9" r:id="rId9"/>
    <sheet name="Area Shares - by PFSA Summary" sheetId="11" r:id="rId10"/>
    <sheet name="Residual Total" sheetId="16" r:id="rId11"/>
  </sheets>
  <definedNames>
    <definedName name="\A" localSheetId="4">Alcohol!#REF!</definedName>
    <definedName name="\A" localSheetId="2">Dental!#REF!</definedName>
    <definedName name="\A" localSheetId="8">DO!#REF!</definedName>
    <definedName name="\A" localSheetId="1">'H&amp;C'!#REF!</definedName>
    <definedName name="\A" localSheetId="7">HE!#REF!</definedName>
    <definedName name="\A" localSheetId="5">IHCIF!#REF!</definedName>
    <definedName name="\A" localSheetId="3">Mental!#REF!</definedName>
    <definedName name="\A" localSheetId="6">PHN!#REF!</definedName>
    <definedName name="\A">#REF!</definedName>
    <definedName name="\B" localSheetId="4">#REF!</definedName>
    <definedName name="\B" localSheetId="2">#REF!</definedName>
    <definedName name="\B" localSheetId="8">#REF!</definedName>
    <definedName name="\B" localSheetId="7">#REF!</definedName>
    <definedName name="\B" localSheetId="5">#REF!</definedName>
    <definedName name="\B" localSheetId="3">#REF!</definedName>
    <definedName name="\B" localSheetId="6">#REF!</definedName>
    <definedName name="\B">#REF!</definedName>
    <definedName name="_" localSheetId="4">#REF!</definedName>
    <definedName name="_" localSheetId="2">#REF!</definedName>
    <definedName name="_" localSheetId="8">#REF!</definedName>
    <definedName name="_" localSheetId="1">#REF!</definedName>
    <definedName name="_" localSheetId="7">#REF!</definedName>
    <definedName name="_" localSheetId="5">#REF!</definedName>
    <definedName name="_" localSheetId="3">#REF!</definedName>
    <definedName name="_" localSheetId="6">#REF!</definedName>
    <definedName name="_">#REF!</definedName>
    <definedName name="_1" localSheetId="4">#REF!</definedName>
    <definedName name="_1" localSheetId="2">#REF!</definedName>
    <definedName name="_1" localSheetId="8">#REF!</definedName>
    <definedName name="_1" localSheetId="7">#REF!</definedName>
    <definedName name="_1" localSheetId="5">#REF!</definedName>
    <definedName name="_1" localSheetId="3">#REF!</definedName>
    <definedName name="_1" localSheetId="6">#REF!</definedName>
    <definedName name="_1">#REF!</definedName>
    <definedName name="_xlnm._FilterDatabase" localSheetId="4" hidden="1">Alcohol!$A$4:$G$86</definedName>
    <definedName name="_xlnm._FilterDatabase" localSheetId="2" hidden="1">Dental!$A$4:$G$84</definedName>
    <definedName name="_xlnm._FilterDatabase" localSheetId="8" hidden="1">DO!$A$4:$G$84</definedName>
    <definedName name="_xlnm._FilterDatabase" localSheetId="1" hidden="1">'H&amp;C'!$A$4:$G$84</definedName>
    <definedName name="_xlnm._FilterDatabase" localSheetId="7" hidden="1">HE!$A$4:$G$84</definedName>
    <definedName name="_xlnm._FilterDatabase" localSheetId="5" hidden="1">IHCIF!$A$4:$G$84</definedName>
    <definedName name="_xlnm._FilterDatabase" localSheetId="3" hidden="1">Mental!$A$4:$G$85</definedName>
    <definedName name="_xlnm._FilterDatabase" localSheetId="6" hidden="1">PHN!$A$4:$G$84</definedName>
    <definedName name="_OAD" localSheetId="4">#REF!</definedName>
    <definedName name="_OAD" localSheetId="2">#REF!</definedName>
    <definedName name="_OAD" localSheetId="8">#REF!</definedName>
    <definedName name="_OAD" localSheetId="1">#REF!</definedName>
    <definedName name="_OAD" localSheetId="7">#REF!</definedName>
    <definedName name="_OAD" localSheetId="5">#REF!</definedName>
    <definedName name="_OAD" localSheetId="3">#REF!</definedName>
    <definedName name="_OAD" localSheetId="6">#REF!</definedName>
    <definedName name="_OAD">#REF!</definedName>
    <definedName name="_OAD1" localSheetId="4">#REF!</definedName>
    <definedName name="_OAD1" localSheetId="2">#REF!</definedName>
    <definedName name="_OAD1" localSheetId="8">#REF!</definedName>
    <definedName name="_OAD1" localSheetId="7">#REF!</definedName>
    <definedName name="_OAD1" localSheetId="5">#REF!</definedName>
    <definedName name="_OAD1" localSheetId="3">#REF!</definedName>
    <definedName name="_OAD1" localSheetId="6">#REF!</definedName>
    <definedName name="_OAD1">#REF!</definedName>
    <definedName name="Alcohol_19" localSheetId="4">#REF!</definedName>
    <definedName name="Alcohol_19" localSheetId="2">#REF!</definedName>
    <definedName name="Alcohol_19" localSheetId="8">#REF!</definedName>
    <definedName name="Alcohol_19" localSheetId="1">#REF!</definedName>
    <definedName name="Alcohol_19" localSheetId="7">#REF!</definedName>
    <definedName name="Alcohol_19" localSheetId="5">#REF!</definedName>
    <definedName name="Alcohol_19" localSheetId="3">#REF!</definedName>
    <definedName name="Alcohol_19" localSheetId="6">#REF!</definedName>
    <definedName name="Alcohol_19">#REF!</definedName>
    <definedName name="Alcohol_21" localSheetId="4">#REF!</definedName>
    <definedName name="Alcohol_21" localSheetId="2">#REF!</definedName>
    <definedName name="Alcohol_21" localSheetId="8">#REF!</definedName>
    <definedName name="Alcohol_21" localSheetId="7">#REF!</definedName>
    <definedName name="Alcohol_21" localSheetId="5">#REF!</definedName>
    <definedName name="Alcohol_21" localSheetId="3">#REF!</definedName>
    <definedName name="Alcohol_21" localSheetId="6">#REF!</definedName>
    <definedName name="Alcohol_21">#REF!</definedName>
    <definedName name="Dental" localSheetId="4">#REF!</definedName>
    <definedName name="Dental" localSheetId="8">#REF!</definedName>
    <definedName name="Dental" localSheetId="7">#REF!</definedName>
    <definedName name="Dental" localSheetId="5">#REF!</definedName>
    <definedName name="Dental" localSheetId="3">#REF!</definedName>
    <definedName name="Dental" localSheetId="6">#REF!</definedName>
    <definedName name="Dental">#REF!</definedName>
    <definedName name="Mental" localSheetId="4">#REF!</definedName>
    <definedName name="Mental" localSheetId="2">#REF!</definedName>
    <definedName name="Mental" localSheetId="8">#REF!</definedName>
    <definedName name="Mental" localSheetId="1">#REF!</definedName>
    <definedName name="Mental" localSheetId="7">#REF!</definedName>
    <definedName name="Mental" localSheetId="5">#REF!</definedName>
    <definedName name="Mental" localSheetId="3">#REF!</definedName>
    <definedName name="Mental" localSheetId="6">#REF!</definedName>
    <definedName name="Mental">#REF!</definedName>
    <definedName name="Mental_1" localSheetId="4">#REF!</definedName>
    <definedName name="Mental_1" localSheetId="2">#REF!</definedName>
    <definedName name="Mental_1" localSheetId="8">#REF!</definedName>
    <definedName name="Mental_1" localSheetId="7">#REF!</definedName>
    <definedName name="Mental_1" localSheetId="5">#REF!</definedName>
    <definedName name="Mental_1" localSheetId="3">#REF!</definedName>
    <definedName name="Mental_1" localSheetId="6">#REF!</definedName>
    <definedName name="Mental_1">#REF!</definedName>
    <definedName name="OAD" localSheetId="4">#REF!</definedName>
    <definedName name="OAD" localSheetId="2">#REF!</definedName>
    <definedName name="OAD" localSheetId="8">#REF!</definedName>
    <definedName name="OAD" localSheetId="1">#REF!</definedName>
    <definedName name="OAD" localSheetId="7">#REF!</definedName>
    <definedName name="OAD" localSheetId="5">#REF!</definedName>
    <definedName name="OAD" localSheetId="3">#REF!</definedName>
    <definedName name="OAD" localSheetId="6">#REF!</definedName>
    <definedName name="OAD">#REF!</definedName>
    <definedName name="OAD_1" localSheetId="4">#REF!</definedName>
    <definedName name="OAD_1" localSheetId="2">#REF!</definedName>
    <definedName name="OAD_1" localSheetId="8">#REF!</definedName>
    <definedName name="OAD_1" localSheetId="7">#REF!</definedName>
    <definedName name="OAD_1" localSheetId="5">#REF!</definedName>
    <definedName name="OAD_1" localSheetId="3">#REF!</definedName>
    <definedName name="OAD_1" localSheetId="6">#REF!</definedName>
    <definedName name="OAD_1">#REF!</definedName>
    <definedName name="PHSSEF" localSheetId="4">#REF!</definedName>
    <definedName name="PHSSEF" localSheetId="2">#REF!</definedName>
    <definedName name="PHSSEF" localSheetId="8">#REF!</definedName>
    <definedName name="PHSSEF" localSheetId="1">#REF!</definedName>
    <definedName name="PHSSEF" localSheetId="7">#REF!</definedName>
    <definedName name="PHSSEF" localSheetId="5">#REF!</definedName>
    <definedName name="PHSSEF" localSheetId="3">#REF!</definedName>
    <definedName name="PHSSEF" localSheetId="6">#REF!</definedName>
    <definedName name="PHSSEF">#REF!</definedName>
    <definedName name="PHSSEF_1" localSheetId="4">#REF!</definedName>
    <definedName name="PHSSEF_1" localSheetId="2">#REF!</definedName>
    <definedName name="PHSSEF_1" localSheetId="8">#REF!</definedName>
    <definedName name="PHSSEF_1" localSheetId="7">#REF!</definedName>
    <definedName name="PHSSEF_1" localSheetId="5">#REF!</definedName>
    <definedName name="PHSSEF_1" localSheetId="3">#REF!</definedName>
    <definedName name="PHSSEF_1" localSheetId="6">#REF!</definedName>
    <definedName name="PHSSEF_1">#REF!</definedName>
    <definedName name="PHSSEF2" localSheetId="4">#REF!</definedName>
    <definedName name="PHSSEF2" localSheetId="2">#REF!</definedName>
    <definedName name="PHSSEF2" localSheetId="8">#REF!</definedName>
    <definedName name="PHSSEF2" localSheetId="1">#REF!</definedName>
    <definedName name="PHSSEF2" localSheetId="7">#REF!</definedName>
    <definedName name="PHSSEF2" localSheetId="5">#REF!</definedName>
    <definedName name="PHSSEF2" localSheetId="3">#REF!</definedName>
    <definedName name="PHSSEF2" localSheetId="6">#REF!</definedName>
    <definedName name="PHSSEF2">#REF!</definedName>
    <definedName name="PHSSEF2_1" localSheetId="4">#REF!</definedName>
    <definedName name="PHSSEF2_1" localSheetId="2">#REF!</definedName>
    <definedName name="PHSSEF2_1" localSheetId="8">#REF!</definedName>
    <definedName name="PHSSEF2_1" localSheetId="7">#REF!</definedName>
    <definedName name="PHSSEF2_1" localSheetId="5">#REF!</definedName>
    <definedName name="PHSSEF2_1" localSheetId="3">#REF!</definedName>
    <definedName name="PHSSEF2_1" localSheetId="6">#REF!</definedName>
    <definedName name="PHSSEF2_1">#REF!</definedName>
    <definedName name="_xlnm.Print_Area" localSheetId="4">Alcohol!$B$1:$E$100</definedName>
    <definedName name="_xlnm.Print_Area" localSheetId="2">Dental!$B$1:$E$97</definedName>
    <definedName name="_xlnm.Print_Area" localSheetId="8">DO!$B$1:$E$97</definedName>
    <definedName name="_xlnm.Print_Area" localSheetId="1">'H&amp;C'!$B$1:$E$96</definedName>
    <definedName name="_xlnm.Print_Area" localSheetId="7">HE!$B$1:$E$97</definedName>
    <definedName name="_xlnm.Print_Area" localSheetId="5">IHCIF!$B$1:$E$96</definedName>
    <definedName name="_xlnm.Print_Area" localSheetId="3">Mental!$B$1:$E$99</definedName>
    <definedName name="_xlnm.Print_Area" localSheetId="6">PHN!$B$1:$E$97</definedName>
    <definedName name="_xlnm.Print_Titles" localSheetId="4">Alcohol!$3:$4</definedName>
    <definedName name="_xlnm.Print_Titles" localSheetId="2">Dental!$3:$4</definedName>
    <definedName name="_xlnm.Print_Titles" localSheetId="8">DO!$3:$4</definedName>
    <definedName name="_xlnm.Print_Titles" localSheetId="1">'H&amp;C'!$3:$4</definedName>
    <definedName name="_xlnm.Print_Titles" localSheetId="7">HE!$3:$4</definedName>
    <definedName name="_xlnm.Print_Titles" localSheetId="5">IHCIF!$3:$4</definedName>
    <definedName name="_xlnm.Print_Titles" localSheetId="3">Mental!$3:$4</definedName>
    <definedName name="_xlnm.Print_Titles" localSheetId="6">PHN!$3:$4</definedName>
    <definedName name="summary" localSheetId="4">#REF!</definedName>
    <definedName name="summary" localSheetId="2">#REF!</definedName>
    <definedName name="summary" localSheetId="8">#REF!</definedName>
    <definedName name="summary" localSheetId="1">#REF!</definedName>
    <definedName name="summary" localSheetId="7">#REF!</definedName>
    <definedName name="summary" localSheetId="5">#REF!</definedName>
    <definedName name="summary" localSheetId="3">#REF!</definedName>
    <definedName name="summary" localSheetId="6">#REF!</definedName>
    <definedName name="summary">#REF!</definedName>
    <definedName name="summary_1" localSheetId="4">#REF!</definedName>
    <definedName name="summary_1" localSheetId="2">#REF!</definedName>
    <definedName name="summary_1" localSheetId="8">#REF!</definedName>
    <definedName name="summary_1" localSheetId="7">#REF!</definedName>
    <definedName name="summary_1" localSheetId="5">#REF!</definedName>
    <definedName name="summary_1" localSheetId="3">#REF!</definedName>
    <definedName name="summary_1" localSheetId="6">#REF!</definedName>
    <definedName name="summary_1">#REF!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W8" i="16" l="1"/>
  <c r="N75" i="11" l="1"/>
  <c r="N76" i="11"/>
  <c r="U16" i="16" l="1"/>
  <c r="CP23" i="15" l="1"/>
  <c r="CL23" i="15"/>
  <c r="CK23" i="15"/>
  <c r="CO23" i="15"/>
  <c r="CN23" i="15"/>
  <c r="V8" i="16"/>
  <c r="X8" i="16" s="1"/>
  <c r="V6" i="16"/>
  <c r="X6" i="16" s="1"/>
  <c r="H84" i="1"/>
  <c r="CN18" i="15" l="1"/>
  <c r="CP18" i="15" s="1"/>
  <c r="CN17" i="15"/>
  <c r="CP17" i="15" s="1"/>
  <c r="X14" i="16" l="1"/>
  <c r="X12" i="16"/>
  <c r="X10" i="16"/>
  <c r="W6" i="16"/>
  <c r="AK76" i="11"/>
  <c r="AJ76" i="11"/>
  <c r="AG76" i="11"/>
  <c r="AF76" i="11"/>
  <c r="AE76" i="11"/>
  <c r="AC76" i="11"/>
  <c r="AB76" i="11"/>
  <c r="AA76" i="11"/>
  <c r="Z76" i="11"/>
  <c r="Y76" i="11"/>
  <c r="V76" i="11"/>
  <c r="U76" i="11"/>
  <c r="R76" i="11"/>
  <c r="Q76" i="11"/>
  <c r="P76" i="11"/>
  <c r="O76" i="11"/>
  <c r="M76" i="11"/>
  <c r="L76" i="11"/>
  <c r="K76" i="11"/>
  <c r="J76" i="11"/>
  <c r="G76" i="11"/>
  <c r="E76" i="11"/>
  <c r="D76" i="11"/>
  <c r="C76" i="11"/>
  <c r="AL74" i="11"/>
  <c r="AK74" i="11"/>
  <c r="AJ74" i="11"/>
  <c r="AI74" i="11"/>
  <c r="AH74" i="11"/>
  <c r="AG74" i="11"/>
  <c r="AF74" i="11"/>
  <c r="AE74" i="11"/>
  <c r="AD74" i="11"/>
  <c r="AC74" i="11"/>
  <c r="AB74" i="11"/>
  <c r="AA74" i="11"/>
  <c r="Z74" i="11"/>
  <c r="Y74" i="11"/>
  <c r="X74" i="11"/>
  <c r="W74" i="11"/>
  <c r="V74" i="11"/>
  <c r="U74" i="11"/>
  <c r="T74" i="11"/>
  <c r="S74" i="11"/>
  <c r="R74" i="11"/>
  <c r="Q74" i="11"/>
  <c r="P74" i="11"/>
  <c r="O74" i="11"/>
  <c r="N74" i="11"/>
  <c r="M74" i="11"/>
  <c r="L74" i="11"/>
  <c r="K74" i="11"/>
  <c r="J74" i="11"/>
  <c r="I74" i="11"/>
  <c r="H74" i="11"/>
  <c r="G74" i="11"/>
  <c r="F74" i="11"/>
  <c r="E74" i="11"/>
  <c r="D74" i="11"/>
  <c r="C74" i="11"/>
  <c r="AL70" i="11"/>
  <c r="AK70" i="11"/>
  <c r="AJ70" i="11"/>
  <c r="AI70" i="11"/>
  <c r="AH70" i="11"/>
  <c r="AG70" i="11"/>
  <c r="AF70" i="11"/>
  <c r="AE70" i="11"/>
  <c r="AD70" i="11"/>
  <c r="AC70" i="11"/>
  <c r="AB70" i="11"/>
  <c r="AA70" i="11"/>
  <c r="Z70" i="11"/>
  <c r="Y70" i="11"/>
  <c r="X70" i="11"/>
  <c r="V70" i="11"/>
  <c r="U70" i="11"/>
  <c r="T70" i="11"/>
  <c r="S70" i="11"/>
  <c r="R70" i="11"/>
  <c r="Q70" i="11"/>
  <c r="P70" i="11"/>
  <c r="O70" i="11"/>
  <c r="N70" i="11"/>
  <c r="M70" i="11"/>
  <c r="L70" i="11"/>
  <c r="K70" i="11"/>
  <c r="J70" i="11"/>
  <c r="I70" i="11"/>
  <c r="H70" i="11"/>
  <c r="G70" i="11"/>
  <c r="E70" i="11"/>
  <c r="D70" i="11"/>
  <c r="C70" i="11"/>
  <c r="AL69" i="11"/>
  <c r="AK69" i="11"/>
  <c r="AJ69" i="11"/>
  <c r="AI69" i="11"/>
  <c r="AH69" i="11"/>
  <c r="AG69" i="11"/>
  <c r="AF69" i="11"/>
  <c r="AE69" i="11"/>
  <c r="AD69" i="11"/>
  <c r="AC69" i="11"/>
  <c r="AB69" i="11"/>
  <c r="AA69" i="11"/>
  <c r="Z69" i="11"/>
  <c r="Y69" i="11"/>
  <c r="X69" i="11"/>
  <c r="V69" i="11"/>
  <c r="U69" i="11"/>
  <c r="T69" i="11"/>
  <c r="S69" i="11"/>
  <c r="R69" i="11"/>
  <c r="Q69" i="11"/>
  <c r="P69" i="11"/>
  <c r="O69" i="11"/>
  <c r="N69" i="11"/>
  <c r="M69" i="11"/>
  <c r="L69" i="11"/>
  <c r="K69" i="11"/>
  <c r="J69" i="11"/>
  <c r="I69" i="11"/>
  <c r="H69" i="11"/>
  <c r="G69" i="11"/>
  <c r="E69" i="11"/>
  <c r="D69" i="11"/>
  <c r="C69" i="11"/>
  <c r="AL68" i="11"/>
  <c r="AK68" i="11"/>
  <c r="AJ68" i="11"/>
  <c r="AI68" i="11"/>
  <c r="AH68" i="11"/>
  <c r="AG68" i="11"/>
  <c r="AF68" i="11"/>
  <c r="AE68" i="11"/>
  <c r="AD68" i="11"/>
  <c r="AC68" i="11"/>
  <c r="AB68" i="11"/>
  <c r="AA68" i="11"/>
  <c r="AA71" i="11" s="1"/>
  <c r="Z68" i="11"/>
  <c r="Y68" i="11"/>
  <c r="X68" i="11"/>
  <c r="V68" i="11"/>
  <c r="U68" i="11"/>
  <c r="T68" i="11"/>
  <c r="S68" i="11"/>
  <c r="R68" i="11"/>
  <c r="Q68" i="11"/>
  <c r="P68" i="11"/>
  <c r="O68" i="11"/>
  <c r="N68" i="11"/>
  <c r="M68" i="11"/>
  <c r="L68" i="11"/>
  <c r="K68" i="11"/>
  <c r="J68" i="11"/>
  <c r="I68" i="11"/>
  <c r="H68" i="11"/>
  <c r="G68" i="11"/>
  <c r="E68" i="11"/>
  <c r="D68" i="11"/>
  <c r="C68" i="11"/>
  <c r="AL64" i="11"/>
  <c r="AK64" i="11"/>
  <c r="AJ64" i="11"/>
  <c r="AI64" i="11"/>
  <c r="AH64" i="11"/>
  <c r="AG64" i="11"/>
  <c r="AF64" i="11"/>
  <c r="AE64" i="11"/>
  <c r="AD64" i="11"/>
  <c r="AC64" i="11"/>
  <c r="AB64" i="11"/>
  <c r="AA64" i="11"/>
  <c r="Z64" i="11"/>
  <c r="Y64" i="11"/>
  <c r="X64" i="11"/>
  <c r="V64" i="11"/>
  <c r="U64" i="11"/>
  <c r="T64" i="11"/>
  <c r="S64" i="11"/>
  <c r="R64" i="11"/>
  <c r="Q64" i="11"/>
  <c r="P64" i="11"/>
  <c r="O64" i="11"/>
  <c r="N64" i="11"/>
  <c r="M64" i="11"/>
  <c r="L64" i="11"/>
  <c r="K64" i="11"/>
  <c r="J64" i="11"/>
  <c r="I64" i="11"/>
  <c r="H64" i="11"/>
  <c r="G64" i="11"/>
  <c r="E64" i="11"/>
  <c r="D64" i="11"/>
  <c r="C64" i="11"/>
  <c r="AL63" i="11"/>
  <c r="AK63" i="11"/>
  <c r="AJ63" i="11"/>
  <c r="AI63" i="11"/>
  <c r="AH63" i="11"/>
  <c r="AG63" i="11"/>
  <c r="AF63" i="11"/>
  <c r="AE63" i="11"/>
  <c r="AD63" i="11"/>
  <c r="AC63" i="11"/>
  <c r="AB63" i="11"/>
  <c r="AA63" i="11"/>
  <c r="Z63" i="11"/>
  <c r="Y63" i="11"/>
  <c r="X63" i="11"/>
  <c r="V63" i="11"/>
  <c r="U63" i="11"/>
  <c r="T63" i="11"/>
  <c r="S63" i="11"/>
  <c r="R63" i="11"/>
  <c r="Q63" i="11"/>
  <c r="P63" i="11"/>
  <c r="O63" i="11"/>
  <c r="N63" i="11"/>
  <c r="M63" i="11"/>
  <c r="L63" i="11"/>
  <c r="K63" i="11"/>
  <c r="J63" i="11"/>
  <c r="I63" i="11"/>
  <c r="H63" i="11"/>
  <c r="G63" i="11"/>
  <c r="E63" i="11"/>
  <c r="D63" i="11"/>
  <c r="C63" i="11"/>
  <c r="AL62" i="11"/>
  <c r="AK62" i="11"/>
  <c r="AJ62" i="11"/>
  <c r="AI62" i="11"/>
  <c r="AH62" i="11"/>
  <c r="AG62" i="11"/>
  <c r="AF62" i="11"/>
  <c r="AE62" i="11"/>
  <c r="AD62" i="11"/>
  <c r="AC62" i="11"/>
  <c r="AB62" i="11"/>
  <c r="AA62" i="11"/>
  <c r="Z62" i="11"/>
  <c r="Y62" i="11"/>
  <c r="X62" i="11"/>
  <c r="V62" i="11"/>
  <c r="U62" i="11"/>
  <c r="T62" i="11"/>
  <c r="S62" i="11"/>
  <c r="R62" i="11"/>
  <c r="Q62" i="11"/>
  <c r="P62" i="11"/>
  <c r="O62" i="11"/>
  <c r="N62" i="11"/>
  <c r="M62" i="11"/>
  <c r="L62" i="11"/>
  <c r="K62" i="11"/>
  <c r="J62" i="11"/>
  <c r="I62" i="11"/>
  <c r="H62" i="11"/>
  <c r="G62" i="11"/>
  <c r="E62" i="11"/>
  <c r="D62" i="11"/>
  <c r="C62" i="11"/>
  <c r="AL58" i="11"/>
  <c r="AK58" i="11"/>
  <c r="AJ58" i="11"/>
  <c r="AI58" i="11"/>
  <c r="AH58" i="11"/>
  <c r="AG58" i="11"/>
  <c r="AF58" i="11"/>
  <c r="AE58" i="11"/>
  <c r="AD58" i="11"/>
  <c r="AC58" i="11"/>
  <c r="AB58" i="11"/>
  <c r="AA58" i="11"/>
  <c r="Z58" i="11"/>
  <c r="Y58" i="11"/>
  <c r="X58" i="11"/>
  <c r="V58" i="11"/>
  <c r="U58" i="11"/>
  <c r="T58" i="11"/>
  <c r="S58" i="11"/>
  <c r="R58" i="11"/>
  <c r="Q58" i="11"/>
  <c r="P58" i="11"/>
  <c r="O58" i="11"/>
  <c r="N58" i="11"/>
  <c r="M58" i="11"/>
  <c r="L58" i="11"/>
  <c r="K58" i="11"/>
  <c r="J58" i="11"/>
  <c r="I58" i="11"/>
  <c r="H58" i="11"/>
  <c r="G58" i="11"/>
  <c r="E58" i="11"/>
  <c r="D58" i="11"/>
  <c r="C58" i="11"/>
  <c r="AL57" i="11"/>
  <c r="AK57" i="11"/>
  <c r="AJ57" i="11"/>
  <c r="AI57" i="11"/>
  <c r="AH57" i="11"/>
  <c r="AG57" i="11"/>
  <c r="AF57" i="11"/>
  <c r="AE57" i="11"/>
  <c r="AD57" i="11"/>
  <c r="AC57" i="11"/>
  <c r="AB57" i="11"/>
  <c r="AA57" i="11"/>
  <c r="Z57" i="11"/>
  <c r="Y57" i="11"/>
  <c r="X57" i="11"/>
  <c r="V57" i="11"/>
  <c r="U57" i="11"/>
  <c r="T57" i="11"/>
  <c r="S57" i="11"/>
  <c r="R57" i="11"/>
  <c r="Q57" i="11"/>
  <c r="P57" i="11"/>
  <c r="O57" i="11"/>
  <c r="N57" i="11"/>
  <c r="M57" i="11"/>
  <c r="L57" i="11"/>
  <c r="K57" i="11"/>
  <c r="J57" i="11"/>
  <c r="I57" i="11"/>
  <c r="H57" i="11"/>
  <c r="G57" i="11"/>
  <c r="E57" i="11"/>
  <c r="D57" i="11"/>
  <c r="C57" i="11"/>
  <c r="AL56" i="11"/>
  <c r="AK56" i="11"/>
  <c r="AJ56" i="11"/>
  <c r="AI56" i="11"/>
  <c r="AH56" i="11"/>
  <c r="AG56" i="11"/>
  <c r="AF56" i="11"/>
  <c r="AE56" i="11"/>
  <c r="AD56" i="11"/>
  <c r="AC56" i="11"/>
  <c r="AB56" i="11"/>
  <c r="AA56" i="11"/>
  <c r="Z56" i="11"/>
  <c r="Y56" i="11"/>
  <c r="X56" i="11"/>
  <c r="V56" i="11"/>
  <c r="U56" i="11"/>
  <c r="T56" i="11"/>
  <c r="S56" i="11"/>
  <c r="R56" i="11"/>
  <c r="Q56" i="11"/>
  <c r="P56" i="11"/>
  <c r="O56" i="11"/>
  <c r="N56" i="11"/>
  <c r="M56" i="11"/>
  <c r="L56" i="11"/>
  <c r="K56" i="11"/>
  <c r="J56" i="11"/>
  <c r="I56" i="11"/>
  <c r="H56" i="11"/>
  <c r="G56" i="11"/>
  <c r="E56" i="11"/>
  <c r="D56" i="11"/>
  <c r="C56" i="11"/>
  <c r="AL52" i="11"/>
  <c r="AK52" i="11"/>
  <c r="AJ52" i="11"/>
  <c r="AI52" i="11"/>
  <c r="AH52" i="11"/>
  <c r="AG52" i="11"/>
  <c r="AF52" i="11"/>
  <c r="AE52" i="11"/>
  <c r="AD52" i="11"/>
  <c r="AC52" i="11"/>
  <c r="AB52" i="11"/>
  <c r="AA52" i="11"/>
  <c r="Z52" i="11"/>
  <c r="Y52" i="11"/>
  <c r="X52" i="11"/>
  <c r="V52" i="11"/>
  <c r="U52" i="11"/>
  <c r="T52" i="11"/>
  <c r="S52" i="11"/>
  <c r="R52" i="11"/>
  <c r="Q52" i="11"/>
  <c r="P52" i="11"/>
  <c r="O52" i="11"/>
  <c r="N52" i="11"/>
  <c r="M52" i="11"/>
  <c r="L52" i="11"/>
  <c r="K52" i="11"/>
  <c r="J52" i="11"/>
  <c r="I52" i="11"/>
  <c r="H52" i="11"/>
  <c r="G52" i="11"/>
  <c r="E52" i="11"/>
  <c r="D52" i="11"/>
  <c r="C52" i="11"/>
  <c r="AL51" i="11"/>
  <c r="AK51" i="11"/>
  <c r="AJ51" i="11"/>
  <c r="AI51" i="11"/>
  <c r="AH51" i="11"/>
  <c r="AG51" i="11"/>
  <c r="AF51" i="11"/>
  <c r="AE51" i="11"/>
  <c r="AD51" i="11"/>
  <c r="AC51" i="11"/>
  <c r="AB51" i="11"/>
  <c r="AA51" i="11"/>
  <c r="Z51" i="11"/>
  <c r="Y51" i="11"/>
  <c r="X51" i="11"/>
  <c r="V51" i="11"/>
  <c r="U51" i="11"/>
  <c r="T51" i="11"/>
  <c r="S51" i="11"/>
  <c r="R51" i="11"/>
  <c r="Q51" i="11"/>
  <c r="P51" i="11"/>
  <c r="O51" i="11"/>
  <c r="N51" i="11"/>
  <c r="M51" i="11"/>
  <c r="L51" i="11"/>
  <c r="K51" i="11"/>
  <c r="J51" i="11"/>
  <c r="I51" i="11"/>
  <c r="H51" i="11"/>
  <c r="G51" i="11"/>
  <c r="E51" i="11"/>
  <c r="D51" i="11"/>
  <c r="C51" i="11"/>
  <c r="AL50" i="11"/>
  <c r="AK50" i="11"/>
  <c r="AJ50" i="11"/>
  <c r="AI50" i="11"/>
  <c r="AH50" i="11"/>
  <c r="AG50" i="11"/>
  <c r="AF50" i="11"/>
  <c r="AE50" i="11"/>
  <c r="AD50" i="11"/>
  <c r="AC50" i="11"/>
  <c r="AB50" i="11"/>
  <c r="AA50" i="11"/>
  <c r="Z50" i="11"/>
  <c r="Y50" i="11"/>
  <c r="X50" i="11"/>
  <c r="V50" i="11"/>
  <c r="U50" i="11"/>
  <c r="T50" i="11"/>
  <c r="S50" i="11"/>
  <c r="R50" i="11"/>
  <c r="Q50" i="11"/>
  <c r="P50" i="11"/>
  <c r="O50" i="11"/>
  <c r="N50" i="11"/>
  <c r="M50" i="11"/>
  <c r="L50" i="11"/>
  <c r="K50" i="11"/>
  <c r="J50" i="11"/>
  <c r="I50" i="11"/>
  <c r="H50" i="11"/>
  <c r="G50" i="11"/>
  <c r="E50" i="11"/>
  <c r="D50" i="11"/>
  <c r="C50" i="11"/>
  <c r="AL46" i="11"/>
  <c r="AK46" i="11"/>
  <c r="AJ46" i="11"/>
  <c r="AI46" i="11"/>
  <c r="AH46" i="11"/>
  <c r="AG46" i="11"/>
  <c r="AF46" i="11"/>
  <c r="AE46" i="11"/>
  <c r="AD46" i="11"/>
  <c r="AC46" i="11"/>
  <c r="AB46" i="11"/>
  <c r="AA46" i="11"/>
  <c r="Z46" i="11"/>
  <c r="Y46" i="11"/>
  <c r="X46" i="11"/>
  <c r="V46" i="11"/>
  <c r="U46" i="11"/>
  <c r="T46" i="11"/>
  <c r="S46" i="11"/>
  <c r="R46" i="11"/>
  <c r="Q46" i="11"/>
  <c r="P46" i="11"/>
  <c r="O46" i="11"/>
  <c r="N46" i="11"/>
  <c r="M46" i="11"/>
  <c r="L46" i="11"/>
  <c r="K46" i="11"/>
  <c r="J46" i="11"/>
  <c r="I46" i="11"/>
  <c r="H46" i="11"/>
  <c r="G46" i="11"/>
  <c r="E46" i="11"/>
  <c r="D46" i="11"/>
  <c r="C46" i="11"/>
  <c r="AL44" i="11"/>
  <c r="AK44" i="11"/>
  <c r="AJ44" i="11"/>
  <c r="AI44" i="11"/>
  <c r="AH44" i="11"/>
  <c r="AG44" i="11"/>
  <c r="AF44" i="11"/>
  <c r="AE44" i="11"/>
  <c r="AD44" i="11"/>
  <c r="AC44" i="11"/>
  <c r="AB44" i="11"/>
  <c r="AA44" i="11"/>
  <c r="Z44" i="11"/>
  <c r="Y44" i="11"/>
  <c r="X44" i="11"/>
  <c r="V44" i="11"/>
  <c r="U44" i="11"/>
  <c r="T44" i="11"/>
  <c r="S44" i="11"/>
  <c r="R44" i="11"/>
  <c r="Q44" i="11"/>
  <c r="P44" i="11"/>
  <c r="O44" i="11"/>
  <c r="N44" i="11"/>
  <c r="M44" i="11"/>
  <c r="L44" i="11"/>
  <c r="K44" i="11"/>
  <c r="J44" i="11"/>
  <c r="I44" i="11"/>
  <c r="H44" i="11"/>
  <c r="G44" i="11"/>
  <c r="E44" i="11"/>
  <c r="D44" i="11"/>
  <c r="C44" i="11"/>
  <c r="AL35" i="11"/>
  <c r="AL41" i="11" s="1"/>
  <c r="AK35" i="11"/>
  <c r="AK41" i="11" s="1"/>
  <c r="AI35" i="11"/>
  <c r="AI41" i="11" s="1"/>
  <c r="AH35" i="11"/>
  <c r="AH41" i="11" s="1"/>
  <c r="AD35" i="11"/>
  <c r="AD41" i="11" s="1"/>
  <c r="X35" i="11"/>
  <c r="X41" i="11" s="1"/>
  <c r="W35" i="11"/>
  <c r="T35" i="11"/>
  <c r="T41" i="11" s="1"/>
  <c r="S35" i="11"/>
  <c r="S41" i="11" s="1"/>
  <c r="O35" i="11"/>
  <c r="O41" i="11" s="1"/>
  <c r="I35" i="11"/>
  <c r="I41" i="11" s="1"/>
  <c r="H35" i="11"/>
  <c r="H41" i="11" s="1"/>
  <c r="F35" i="11"/>
  <c r="AL7" i="11"/>
  <c r="AK7" i="11"/>
  <c r="AJ7" i="11"/>
  <c r="AI7" i="11"/>
  <c r="AH7" i="11"/>
  <c r="AG7" i="11"/>
  <c r="AF7" i="11"/>
  <c r="AE7" i="11"/>
  <c r="AD7" i="11"/>
  <c r="AC7" i="11"/>
  <c r="AB7" i="11"/>
  <c r="AA7" i="11"/>
  <c r="Z7" i="11"/>
  <c r="Y7" i="11"/>
  <c r="X7" i="11"/>
  <c r="W7" i="11"/>
  <c r="V7" i="11"/>
  <c r="U7" i="11"/>
  <c r="T7" i="11"/>
  <c r="S7" i="11"/>
  <c r="R7" i="11"/>
  <c r="Q7" i="11"/>
  <c r="P7" i="11"/>
  <c r="O7" i="11"/>
  <c r="N7" i="11"/>
  <c r="M7" i="11"/>
  <c r="L7" i="11"/>
  <c r="K7" i="11"/>
  <c r="J7" i="11"/>
  <c r="I7" i="11"/>
  <c r="H7" i="11"/>
  <c r="G7" i="11"/>
  <c r="F7" i="11"/>
  <c r="E7" i="11"/>
  <c r="D7" i="11"/>
  <c r="C7" i="11"/>
  <c r="AL6" i="11"/>
  <c r="AK6" i="11"/>
  <c r="AJ6" i="11"/>
  <c r="AI6" i="11"/>
  <c r="AH6" i="11"/>
  <c r="AG6" i="11"/>
  <c r="AF6" i="11"/>
  <c r="AE6" i="11"/>
  <c r="AD6" i="11"/>
  <c r="AC6" i="11"/>
  <c r="AB6" i="11"/>
  <c r="AA6" i="11"/>
  <c r="Z6" i="11"/>
  <c r="Y6" i="11"/>
  <c r="X6" i="11"/>
  <c r="W6" i="11"/>
  <c r="V6" i="11"/>
  <c r="U6" i="11"/>
  <c r="T6" i="11"/>
  <c r="S6" i="11"/>
  <c r="R6" i="11"/>
  <c r="Q6" i="11"/>
  <c r="P6" i="11"/>
  <c r="O6" i="11"/>
  <c r="N6" i="11"/>
  <c r="M6" i="11"/>
  <c r="L6" i="11"/>
  <c r="K6" i="11"/>
  <c r="J6" i="11"/>
  <c r="I6" i="11"/>
  <c r="H6" i="11"/>
  <c r="G6" i="11"/>
  <c r="F6" i="11"/>
  <c r="E6" i="11"/>
  <c r="D6" i="11"/>
  <c r="C6" i="11"/>
  <c r="AL5" i="11"/>
  <c r="AK5" i="11"/>
  <c r="AJ5" i="11"/>
  <c r="AI5" i="11"/>
  <c r="AH5" i="11"/>
  <c r="AG5" i="11"/>
  <c r="AF5" i="11"/>
  <c r="AE5" i="11"/>
  <c r="AD5" i="11"/>
  <c r="AC5" i="11"/>
  <c r="AB5" i="11"/>
  <c r="AA5" i="11"/>
  <c r="Z5" i="11"/>
  <c r="Y5" i="11"/>
  <c r="X5" i="11"/>
  <c r="W5" i="11"/>
  <c r="V5" i="11"/>
  <c r="U5" i="11"/>
  <c r="T5" i="11"/>
  <c r="S5" i="11"/>
  <c r="R5" i="11"/>
  <c r="Q5" i="11"/>
  <c r="P5" i="11"/>
  <c r="O5" i="11"/>
  <c r="N5" i="11"/>
  <c r="M5" i="11"/>
  <c r="L5" i="11"/>
  <c r="K5" i="11"/>
  <c r="J5" i="11"/>
  <c r="I5" i="11"/>
  <c r="H5" i="11"/>
  <c r="G5" i="11"/>
  <c r="F5" i="11"/>
  <c r="E5" i="11"/>
  <c r="D5" i="11"/>
  <c r="C5" i="11"/>
  <c r="AL3" i="11"/>
  <c r="AK3" i="11"/>
  <c r="AJ3" i="11"/>
  <c r="AI3" i="11"/>
  <c r="AH3" i="11"/>
  <c r="AG3" i="11"/>
  <c r="AF3" i="11"/>
  <c r="AE3" i="11"/>
  <c r="AD3" i="11"/>
  <c r="AC3" i="11"/>
  <c r="AB3" i="11"/>
  <c r="AA3" i="11"/>
  <c r="Z3" i="11"/>
  <c r="Y3" i="11"/>
  <c r="X3" i="11"/>
  <c r="W3" i="11"/>
  <c r="U3" i="11"/>
  <c r="T3" i="11"/>
  <c r="S3" i="11"/>
  <c r="R3" i="11"/>
  <c r="Q3" i="11"/>
  <c r="P3" i="11"/>
  <c r="O3" i="11"/>
  <c r="N3" i="11"/>
  <c r="M3" i="11"/>
  <c r="L3" i="11"/>
  <c r="K3" i="11"/>
  <c r="J3" i="11"/>
  <c r="I3" i="11"/>
  <c r="H3" i="11"/>
  <c r="G3" i="11"/>
  <c r="F3" i="11"/>
  <c r="E3" i="11"/>
  <c r="D3" i="11"/>
  <c r="C3" i="11"/>
  <c r="C84" i="9"/>
  <c r="D78" i="9" s="1"/>
  <c r="E78" i="9" s="1"/>
  <c r="D83" i="9"/>
  <c r="E83" i="9" s="1"/>
  <c r="D82" i="9"/>
  <c r="E82" i="9" s="1"/>
  <c r="C82" i="9"/>
  <c r="C81" i="9"/>
  <c r="D80" i="9"/>
  <c r="E80" i="9" s="1"/>
  <c r="D76" i="9"/>
  <c r="E76" i="9" s="1"/>
  <c r="D72" i="9"/>
  <c r="E72" i="9" s="1"/>
  <c r="D68" i="9"/>
  <c r="E68" i="9" s="1"/>
  <c r="D64" i="9"/>
  <c r="E64" i="9" s="1"/>
  <c r="D62" i="9"/>
  <c r="E62" i="9" s="1"/>
  <c r="D59" i="9"/>
  <c r="E59" i="9" s="1"/>
  <c r="G59" i="9" s="1"/>
  <c r="D58" i="9"/>
  <c r="E58" i="9" s="1"/>
  <c r="D55" i="9"/>
  <c r="E55" i="9" s="1"/>
  <c r="D53" i="9"/>
  <c r="E53" i="9" s="1"/>
  <c r="D50" i="9"/>
  <c r="E50" i="9" s="1"/>
  <c r="D49" i="9"/>
  <c r="E49" i="9" s="1"/>
  <c r="D46" i="9"/>
  <c r="E46" i="9" s="1"/>
  <c r="D45" i="9"/>
  <c r="E45" i="9" s="1"/>
  <c r="D44" i="9"/>
  <c r="E44" i="9" s="1"/>
  <c r="D41" i="9"/>
  <c r="E41" i="9" s="1"/>
  <c r="D40" i="9"/>
  <c r="E40" i="9" s="1"/>
  <c r="D37" i="9"/>
  <c r="E37" i="9" s="1"/>
  <c r="D35" i="9"/>
  <c r="E35" i="9" s="1"/>
  <c r="D32" i="9"/>
  <c r="E32" i="9" s="1"/>
  <c r="D31" i="9"/>
  <c r="E31" i="9" s="1"/>
  <c r="D26" i="9"/>
  <c r="E26" i="9" s="1"/>
  <c r="D23" i="9"/>
  <c r="E23" i="9" s="1"/>
  <c r="D22" i="9"/>
  <c r="E22" i="9" s="1"/>
  <c r="D18" i="9"/>
  <c r="E18" i="9" s="1"/>
  <c r="D17" i="9"/>
  <c r="E17" i="9" s="1"/>
  <c r="D14" i="9"/>
  <c r="E14" i="9" s="1"/>
  <c r="D13" i="9"/>
  <c r="E13" i="9" s="1"/>
  <c r="D12" i="9"/>
  <c r="E12" i="9" s="1"/>
  <c r="D9" i="9"/>
  <c r="E9" i="9" s="1"/>
  <c r="D8" i="9"/>
  <c r="E8" i="9" s="1"/>
  <c r="D5" i="9"/>
  <c r="E5" i="9" s="1"/>
  <c r="F4" i="9"/>
  <c r="E4" i="9"/>
  <c r="B3" i="9"/>
  <c r="F2" i="9"/>
  <c r="G84" i="7"/>
  <c r="F84" i="7"/>
  <c r="E84" i="7"/>
  <c r="D84" i="7"/>
  <c r="C84" i="7"/>
  <c r="F83" i="7"/>
  <c r="E83" i="7"/>
  <c r="D83" i="7"/>
  <c r="F82" i="7"/>
  <c r="E82" i="7"/>
  <c r="D82" i="7"/>
  <c r="C82" i="7"/>
  <c r="F81" i="7"/>
  <c r="E81" i="7"/>
  <c r="D81" i="7"/>
  <c r="F80" i="7"/>
  <c r="E80" i="7"/>
  <c r="D80" i="7"/>
  <c r="F79" i="7"/>
  <c r="E79" i="7"/>
  <c r="D79" i="7"/>
  <c r="F78" i="7"/>
  <c r="E78" i="7"/>
  <c r="D78" i="7"/>
  <c r="F77" i="7"/>
  <c r="E77" i="7"/>
  <c r="D77" i="7"/>
  <c r="F76" i="7"/>
  <c r="E76" i="7"/>
  <c r="D76" i="7"/>
  <c r="F75" i="7"/>
  <c r="E75" i="7"/>
  <c r="D75" i="7"/>
  <c r="F74" i="7"/>
  <c r="E74" i="7"/>
  <c r="D74" i="7"/>
  <c r="F73" i="7"/>
  <c r="E73" i="7"/>
  <c r="D73" i="7"/>
  <c r="F72" i="7"/>
  <c r="E72" i="7"/>
  <c r="D72" i="7"/>
  <c r="F71" i="7"/>
  <c r="E71" i="7"/>
  <c r="D71" i="7"/>
  <c r="F70" i="7"/>
  <c r="E70" i="7"/>
  <c r="D70" i="7"/>
  <c r="F69" i="7"/>
  <c r="E69" i="7"/>
  <c r="D69" i="7"/>
  <c r="F68" i="7"/>
  <c r="E68" i="7"/>
  <c r="D68" i="7"/>
  <c r="F67" i="7"/>
  <c r="E67" i="7"/>
  <c r="D67" i="7"/>
  <c r="G66" i="7"/>
  <c r="E66" i="7"/>
  <c r="D66" i="7"/>
  <c r="G65" i="7"/>
  <c r="E65" i="7"/>
  <c r="D65" i="7"/>
  <c r="G64" i="7"/>
  <c r="E64" i="7"/>
  <c r="D64" i="7"/>
  <c r="G63" i="7"/>
  <c r="E63" i="7"/>
  <c r="D63" i="7"/>
  <c r="G62" i="7"/>
  <c r="E62" i="7"/>
  <c r="D62" i="7"/>
  <c r="G61" i="7"/>
  <c r="E61" i="7"/>
  <c r="D61" i="7"/>
  <c r="G60" i="7"/>
  <c r="E60" i="7"/>
  <c r="D60" i="7"/>
  <c r="G59" i="7"/>
  <c r="E59" i="7"/>
  <c r="D59" i="7"/>
  <c r="F58" i="7"/>
  <c r="E58" i="7"/>
  <c r="D58" i="7"/>
  <c r="F57" i="7"/>
  <c r="E57" i="7"/>
  <c r="D57" i="7"/>
  <c r="F56" i="7"/>
  <c r="E56" i="7"/>
  <c r="D56" i="7"/>
  <c r="G55" i="7"/>
  <c r="E55" i="7"/>
  <c r="D55" i="7"/>
  <c r="G54" i="7"/>
  <c r="E54" i="7"/>
  <c r="D54" i="7"/>
  <c r="G53" i="7"/>
  <c r="E53" i="7"/>
  <c r="D53" i="7"/>
  <c r="F52" i="7"/>
  <c r="E52" i="7"/>
  <c r="D52" i="7"/>
  <c r="F51" i="7"/>
  <c r="E51" i="7"/>
  <c r="D51" i="7"/>
  <c r="G50" i="7"/>
  <c r="E50" i="7"/>
  <c r="D50" i="7"/>
  <c r="G49" i="7"/>
  <c r="E49" i="7"/>
  <c r="D49" i="7"/>
  <c r="G48" i="7"/>
  <c r="E48" i="7"/>
  <c r="D48" i="7"/>
  <c r="G47" i="7"/>
  <c r="E47" i="7"/>
  <c r="D47" i="7"/>
  <c r="G46" i="7"/>
  <c r="E46" i="7"/>
  <c r="D46" i="7"/>
  <c r="G45" i="7"/>
  <c r="E45" i="7"/>
  <c r="D45" i="7"/>
  <c r="G44" i="7"/>
  <c r="E44" i="7"/>
  <c r="D44" i="7"/>
  <c r="G43" i="7"/>
  <c r="E43" i="7"/>
  <c r="D43" i="7"/>
  <c r="G42" i="7"/>
  <c r="E42" i="7"/>
  <c r="D42" i="7"/>
  <c r="G41" i="7"/>
  <c r="E41" i="7"/>
  <c r="D41" i="7"/>
  <c r="G40" i="7"/>
  <c r="E40" i="7"/>
  <c r="D40" i="7"/>
  <c r="G39" i="7"/>
  <c r="E39" i="7"/>
  <c r="D39" i="7"/>
  <c r="G38" i="7"/>
  <c r="E38" i="7"/>
  <c r="D38" i="7"/>
  <c r="G37" i="7"/>
  <c r="E37" i="7"/>
  <c r="D37" i="7"/>
  <c r="G36" i="7"/>
  <c r="E36" i="7"/>
  <c r="D36" i="7"/>
  <c r="G35" i="7"/>
  <c r="E35" i="7"/>
  <c r="D35" i="7"/>
  <c r="G34" i="7"/>
  <c r="E34" i="7"/>
  <c r="D34" i="7"/>
  <c r="G33" i="7"/>
  <c r="E33" i="7"/>
  <c r="D33" i="7"/>
  <c r="G32" i="7"/>
  <c r="E32" i="7"/>
  <c r="D32" i="7"/>
  <c r="G31" i="7"/>
  <c r="E31" i="7"/>
  <c r="D31" i="7"/>
  <c r="G30" i="7"/>
  <c r="E30" i="7"/>
  <c r="D30" i="7"/>
  <c r="G29" i="7"/>
  <c r="E29" i="7"/>
  <c r="D29" i="7"/>
  <c r="G28" i="7"/>
  <c r="E28" i="7"/>
  <c r="D28" i="7"/>
  <c r="G27" i="7"/>
  <c r="E27" i="7"/>
  <c r="D27" i="7"/>
  <c r="G26" i="7"/>
  <c r="E26" i="7"/>
  <c r="D26" i="7"/>
  <c r="G25" i="7"/>
  <c r="E25" i="7"/>
  <c r="D25" i="7"/>
  <c r="G24" i="7"/>
  <c r="E24" i="7"/>
  <c r="D24" i="7"/>
  <c r="G23" i="7"/>
  <c r="E23" i="7"/>
  <c r="D23" i="7"/>
  <c r="G22" i="7"/>
  <c r="E22" i="7"/>
  <c r="D22" i="7"/>
  <c r="G21" i="7"/>
  <c r="E21" i="7"/>
  <c r="D21" i="7"/>
  <c r="G20" i="7"/>
  <c r="E20" i="7"/>
  <c r="D20" i="7"/>
  <c r="G19" i="7"/>
  <c r="E19" i="7"/>
  <c r="D19" i="7"/>
  <c r="G18" i="7"/>
  <c r="E18" i="7"/>
  <c r="D18" i="7"/>
  <c r="G17" i="7"/>
  <c r="D17" i="7"/>
  <c r="G16" i="7"/>
  <c r="E16" i="7"/>
  <c r="D16" i="7"/>
  <c r="G15" i="7"/>
  <c r="E15" i="7"/>
  <c r="D15" i="7"/>
  <c r="G14" i="7"/>
  <c r="E14" i="7"/>
  <c r="D14" i="7"/>
  <c r="G13" i="7"/>
  <c r="E13" i="7"/>
  <c r="D13" i="7"/>
  <c r="G12" i="7"/>
  <c r="E12" i="7"/>
  <c r="D12" i="7"/>
  <c r="G11" i="7"/>
  <c r="E11" i="7"/>
  <c r="D11" i="7"/>
  <c r="G10" i="7"/>
  <c r="E10" i="7"/>
  <c r="D10" i="7"/>
  <c r="G9" i="7"/>
  <c r="E9" i="7"/>
  <c r="D9" i="7"/>
  <c r="F8" i="7"/>
  <c r="E8" i="7"/>
  <c r="D8" i="7"/>
  <c r="G7" i="7"/>
  <c r="D7" i="7"/>
  <c r="G6" i="7"/>
  <c r="E6" i="7"/>
  <c r="D6" i="7"/>
  <c r="G5" i="7"/>
  <c r="E5" i="7"/>
  <c r="D5" i="7"/>
  <c r="F4" i="7"/>
  <c r="E4" i="7"/>
  <c r="B3" i="7"/>
  <c r="F2" i="7"/>
  <c r="G84" i="6"/>
  <c r="F84" i="6"/>
  <c r="E84" i="6"/>
  <c r="D84" i="6"/>
  <c r="C84" i="6"/>
  <c r="G83" i="6"/>
  <c r="F83" i="6"/>
  <c r="E83" i="6"/>
  <c r="D83" i="6"/>
  <c r="G82" i="6"/>
  <c r="F82" i="6"/>
  <c r="E82" i="6"/>
  <c r="D82" i="6"/>
  <c r="C82" i="6"/>
  <c r="G81" i="6"/>
  <c r="F81" i="6"/>
  <c r="E81" i="6"/>
  <c r="D81" i="6"/>
  <c r="G80" i="6"/>
  <c r="F80" i="6"/>
  <c r="E80" i="6"/>
  <c r="D80" i="6"/>
  <c r="G79" i="6"/>
  <c r="F79" i="6"/>
  <c r="E79" i="6"/>
  <c r="D79" i="6"/>
  <c r="G78" i="6"/>
  <c r="F78" i="6"/>
  <c r="E78" i="6"/>
  <c r="D78" i="6"/>
  <c r="G77" i="6"/>
  <c r="F77" i="6"/>
  <c r="E77" i="6"/>
  <c r="D77" i="6"/>
  <c r="G76" i="6"/>
  <c r="F76" i="6"/>
  <c r="E76" i="6"/>
  <c r="D76" i="6"/>
  <c r="G75" i="6"/>
  <c r="F75" i="6"/>
  <c r="E75" i="6"/>
  <c r="D75" i="6"/>
  <c r="G74" i="6"/>
  <c r="F74" i="6"/>
  <c r="E74" i="6"/>
  <c r="D74" i="6"/>
  <c r="G73" i="6"/>
  <c r="F73" i="6"/>
  <c r="E73" i="6"/>
  <c r="D73" i="6"/>
  <c r="G72" i="6"/>
  <c r="F72" i="6"/>
  <c r="E72" i="6"/>
  <c r="D72" i="6"/>
  <c r="G71" i="6"/>
  <c r="F71" i="6"/>
  <c r="E71" i="6"/>
  <c r="D71" i="6"/>
  <c r="G70" i="6"/>
  <c r="F70" i="6"/>
  <c r="E70" i="6"/>
  <c r="D70" i="6"/>
  <c r="G69" i="6"/>
  <c r="F69" i="6"/>
  <c r="E69" i="6"/>
  <c r="D69" i="6"/>
  <c r="G68" i="6"/>
  <c r="F68" i="6"/>
  <c r="E68" i="6"/>
  <c r="D68" i="6"/>
  <c r="G67" i="6"/>
  <c r="F67" i="6"/>
  <c r="E67" i="6"/>
  <c r="D67" i="6"/>
  <c r="G66" i="6"/>
  <c r="E66" i="6"/>
  <c r="D66" i="6"/>
  <c r="G65" i="6"/>
  <c r="E65" i="6"/>
  <c r="D65" i="6"/>
  <c r="G64" i="6"/>
  <c r="E64" i="6"/>
  <c r="D64" i="6"/>
  <c r="G63" i="6"/>
  <c r="E63" i="6"/>
  <c r="D63" i="6"/>
  <c r="G62" i="6"/>
  <c r="E62" i="6"/>
  <c r="D62" i="6"/>
  <c r="G61" i="6"/>
  <c r="E61" i="6"/>
  <c r="D61" i="6"/>
  <c r="G60" i="6"/>
  <c r="E60" i="6"/>
  <c r="D60" i="6"/>
  <c r="G59" i="6"/>
  <c r="E59" i="6"/>
  <c r="D59" i="6"/>
  <c r="G58" i="6"/>
  <c r="F58" i="6"/>
  <c r="E58" i="6"/>
  <c r="D58" i="6"/>
  <c r="G57" i="6"/>
  <c r="F57" i="6"/>
  <c r="E57" i="6"/>
  <c r="D57" i="6"/>
  <c r="G56" i="6"/>
  <c r="F56" i="6"/>
  <c r="E56" i="6"/>
  <c r="D56" i="6"/>
  <c r="G55" i="6"/>
  <c r="E55" i="6"/>
  <c r="D55" i="6"/>
  <c r="G54" i="6"/>
  <c r="E54" i="6"/>
  <c r="D54" i="6"/>
  <c r="G53" i="6"/>
  <c r="E53" i="6"/>
  <c r="D53" i="6"/>
  <c r="G52" i="6"/>
  <c r="F52" i="6"/>
  <c r="E52" i="6"/>
  <c r="D52" i="6"/>
  <c r="G51" i="6"/>
  <c r="F51" i="6"/>
  <c r="E51" i="6"/>
  <c r="D51" i="6"/>
  <c r="G50" i="6"/>
  <c r="E50" i="6"/>
  <c r="D50" i="6"/>
  <c r="G49" i="6"/>
  <c r="E49" i="6"/>
  <c r="D49" i="6"/>
  <c r="G48" i="6"/>
  <c r="E48" i="6"/>
  <c r="D48" i="6"/>
  <c r="G47" i="6"/>
  <c r="E47" i="6"/>
  <c r="D47" i="6"/>
  <c r="G46" i="6"/>
  <c r="E46" i="6"/>
  <c r="D46" i="6"/>
  <c r="G45" i="6"/>
  <c r="E45" i="6"/>
  <c r="D45" i="6"/>
  <c r="G44" i="6"/>
  <c r="E44" i="6"/>
  <c r="D44" i="6"/>
  <c r="G43" i="6"/>
  <c r="E43" i="6"/>
  <c r="D43" i="6"/>
  <c r="G42" i="6"/>
  <c r="E42" i="6"/>
  <c r="D42" i="6"/>
  <c r="G41" i="6"/>
  <c r="E41" i="6"/>
  <c r="D41" i="6"/>
  <c r="G40" i="6"/>
  <c r="E40" i="6"/>
  <c r="D40" i="6"/>
  <c r="G39" i="6"/>
  <c r="E39" i="6"/>
  <c r="D39" i="6"/>
  <c r="G38" i="6"/>
  <c r="E38" i="6"/>
  <c r="D38" i="6"/>
  <c r="G37" i="6"/>
  <c r="E37" i="6"/>
  <c r="D37" i="6"/>
  <c r="G36" i="6"/>
  <c r="E36" i="6"/>
  <c r="D36" i="6"/>
  <c r="G35" i="6"/>
  <c r="E35" i="6"/>
  <c r="D35" i="6"/>
  <c r="G34" i="6"/>
  <c r="E34" i="6"/>
  <c r="D34" i="6"/>
  <c r="G33" i="6"/>
  <c r="E33" i="6"/>
  <c r="D33" i="6"/>
  <c r="G32" i="6"/>
  <c r="E32" i="6"/>
  <c r="D32" i="6"/>
  <c r="G31" i="6"/>
  <c r="E31" i="6"/>
  <c r="D31" i="6"/>
  <c r="G30" i="6"/>
  <c r="E30" i="6"/>
  <c r="D30" i="6"/>
  <c r="G29" i="6"/>
  <c r="E29" i="6"/>
  <c r="D29" i="6"/>
  <c r="G28" i="6"/>
  <c r="E28" i="6"/>
  <c r="D28" i="6"/>
  <c r="G27" i="6"/>
  <c r="E27" i="6"/>
  <c r="D27" i="6"/>
  <c r="G26" i="6"/>
  <c r="E26" i="6"/>
  <c r="D26" i="6"/>
  <c r="G25" i="6"/>
  <c r="E25" i="6"/>
  <c r="D25" i="6"/>
  <c r="G24" i="6"/>
  <c r="E24" i="6"/>
  <c r="D24" i="6"/>
  <c r="G23" i="6"/>
  <c r="E23" i="6"/>
  <c r="D23" i="6"/>
  <c r="G22" i="6"/>
  <c r="E22" i="6"/>
  <c r="D22" i="6"/>
  <c r="G21" i="6"/>
  <c r="E21" i="6"/>
  <c r="D21" i="6"/>
  <c r="G20" i="6"/>
  <c r="E20" i="6"/>
  <c r="D20" i="6"/>
  <c r="G19" i="6"/>
  <c r="E19" i="6"/>
  <c r="D19" i="6"/>
  <c r="G18" i="6"/>
  <c r="E18" i="6"/>
  <c r="D18" i="6"/>
  <c r="G17" i="6"/>
  <c r="E17" i="6"/>
  <c r="D17" i="6"/>
  <c r="G16" i="6"/>
  <c r="E16" i="6"/>
  <c r="D16" i="6"/>
  <c r="G15" i="6"/>
  <c r="E15" i="6"/>
  <c r="D15" i="6"/>
  <c r="G14" i="6"/>
  <c r="E14" i="6"/>
  <c r="D14" i="6"/>
  <c r="G13" i="6"/>
  <c r="E13" i="6"/>
  <c r="D13" i="6"/>
  <c r="G12" i="6"/>
  <c r="E12" i="6"/>
  <c r="D12" i="6"/>
  <c r="G11" i="6"/>
  <c r="E11" i="6"/>
  <c r="D11" i="6"/>
  <c r="G10" i="6"/>
  <c r="E10" i="6"/>
  <c r="D10" i="6"/>
  <c r="G9" i="6"/>
  <c r="E9" i="6"/>
  <c r="D9" i="6"/>
  <c r="G8" i="6"/>
  <c r="F8" i="6"/>
  <c r="E8" i="6"/>
  <c r="D8" i="6"/>
  <c r="G7" i="6"/>
  <c r="E7" i="6"/>
  <c r="D7" i="6"/>
  <c r="G6" i="6"/>
  <c r="E6" i="6"/>
  <c r="D6" i="6"/>
  <c r="G5" i="6"/>
  <c r="E5" i="6"/>
  <c r="D5" i="6"/>
  <c r="F4" i="6"/>
  <c r="E4" i="6"/>
  <c r="B3" i="6"/>
  <c r="F2" i="6"/>
  <c r="G84" i="14"/>
  <c r="F84" i="14"/>
  <c r="E84" i="14"/>
  <c r="D84" i="14"/>
  <c r="C84" i="14"/>
  <c r="G83" i="14"/>
  <c r="D83" i="14"/>
  <c r="G82" i="14"/>
  <c r="D82" i="14"/>
  <c r="G81" i="14"/>
  <c r="D81" i="14"/>
  <c r="G80" i="14"/>
  <c r="D80" i="14"/>
  <c r="G79" i="14"/>
  <c r="D79" i="14"/>
  <c r="G78" i="14"/>
  <c r="D78" i="14"/>
  <c r="G77" i="14"/>
  <c r="D77" i="14"/>
  <c r="G76" i="14"/>
  <c r="D76" i="14"/>
  <c r="G75" i="14"/>
  <c r="D75" i="14"/>
  <c r="G74" i="14"/>
  <c r="D74" i="14"/>
  <c r="G73" i="14"/>
  <c r="D73" i="14"/>
  <c r="G72" i="14"/>
  <c r="D72" i="14"/>
  <c r="G71" i="14"/>
  <c r="D71" i="14"/>
  <c r="G70" i="14"/>
  <c r="D70" i="14"/>
  <c r="G69" i="14"/>
  <c r="D69" i="14"/>
  <c r="G68" i="14"/>
  <c r="D68" i="14"/>
  <c r="G67" i="14"/>
  <c r="D67" i="14"/>
  <c r="G66" i="14"/>
  <c r="D66" i="14"/>
  <c r="G65" i="14"/>
  <c r="D65" i="14"/>
  <c r="G64" i="14"/>
  <c r="D64" i="14"/>
  <c r="G63" i="14"/>
  <c r="D63" i="14"/>
  <c r="G62" i="14"/>
  <c r="D62" i="14"/>
  <c r="G61" i="14"/>
  <c r="D61" i="14"/>
  <c r="G60" i="14"/>
  <c r="D60" i="14"/>
  <c r="G59" i="14"/>
  <c r="D59" i="14"/>
  <c r="G58" i="14"/>
  <c r="D58" i="14"/>
  <c r="G57" i="14"/>
  <c r="D57" i="14"/>
  <c r="G56" i="14"/>
  <c r="D56" i="14"/>
  <c r="G55" i="14"/>
  <c r="D55" i="14"/>
  <c r="G54" i="14"/>
  <c r="D54" i="14"/>
  <c r="G53" i="14"/>
  <c r="D53" i="14"/>
  <c r="G52" i="14"/>
  <c r="D52" i="14"/>
  <c r="G51" i="14"/>
  <c r="D51" i="14"/>
  <c r="G50" i="14"/>
  <c r="D50" i="14"/>
  <c r="G49" i="14"/>
  <c r="D49" i="14"/>
  <c r="G48" i="14"/>
  <c r="D48" i="14"/>
  <c r="G47" i="14"/>
  <c r="D47" i="14"/>
  <c r="G46" i="14"/>
  <c r="D46" i="14"/>
  <c r="G45" i="14"/>
  <c r="D45" i="14"/>
  <c r="G44" i="14"/>
  <c r="D44" i="14"/>
  <c r="G43" i="14"/>
  <c r="D43" i="14"/>
  <c r="G42" i="14"/>
  <c r="D42" i="14"/>
  <c r="G41" i="14"/>
  <c r="D41" i="14"/>
  <c r="G40" i="14"/>
  <c r="D40" i="14"/>
  <c r="G39" i="14"/>
  <c r="D39" i="14"/>
  <c r="G38" i="14"/>
  <c r="D38" i="14"/>
  <c r="G37" i="14"/>
  <c r="D37" i="14"/>
  <c r="G36" i="14"/>
  <c r="D36" i="14"/>
  <c r="G35" i="14"/>
  <c r="D35" i="14"/>
  <c r="G34" i="14"/>
  <c r="D34" i="14"/>
  <c r="G33" i="14"/>
  <c r="D33" i="14"/>
  <c r="G32" i="14"/>
  <c r="D32" i="14"/>
  <c r="G31" i="14"/>
  <c r="D31" i="14"/>
  <c r="G30" i="14"/>
  <c r="D30" i="14"/>
  <c r="G29" i="14"/>
  <c r="D29" i="14"/>
  <c r="G28" i="14"/>
  <c r="D28" i="14"/>
  <c r="G27" i="14"/>
  <c r="D27" i="14"/>
  <c r="G26" i="14"/>
  <c r="D26" i="14"/>
  <c r="G25" i="14"/>
  <c r="D25" i="14"/>
  <c r="G24" i="14"/>
  <c r="D24" i="14"/>
  <c r="G23" i="14"/>
  <c r="D23" i="14"/>
  <c r="G22" i="14"/>
  <c r="D22" i="14"/>
  <c r="G21" i="14"/>
  <c r="D21" i="14"/>
  <c r="G20" i="14"/>
  <c r="D20" i="14"/>
  <c r="G19" i="14"/>
  <c r="D19" i="14"/>
  <c r="G18" i="14"/>
  <c r="D18" i="14"/>
  <c r="G17" i="14"/>
  <c r="D17" i="14"/>
  <c r="G16" i="14"/>
  <c r="D16" i="14"/>
  <c r="G15" i="14"/>
  <c r="D15" i="14"/>
  <c r="G14" i="14"/>
  <c r="D14" i="14"/>
  <c r="G13" i="14"/>
  <c r="D13" i="14"/>
  <c r="G12" i="14"/>
  <c r="D12" i="14"/>
  <c r="G11" i="14"/>
  <c r="D11" i="14"/>
  <c r="G10" i="14"/>
  <c r="D10" i="14"/>
  <c r="G9" i="14"/>
  <c r="D9" i="14"/>
  <c r="G8" i="14"/>
  <c r="D8" i="14"/>
  <c r="G7" i="14"/>
  <c r="D7" i="14"/>
  <c r="G6" i="14"/>
  <c r="D6" i="14"/>
  <c r="G5" i="14"/>
  <c r="D5" i="14"/>
  <c r="F4" i="14"/>
  <c r="E4" i="14"/>
  <c r="B3" i="14"/>
  <c r="G86" i="4"/>
  <c r="F86" i="4"/>
  <c r="E86" i="4"/>
  <c r="D86" i="4"/>
  <c r="C86" i="4"/>
  <c r="G85" i="4"/>
  <c r="E85" i="4"/>
  <c r="D85" i="4"/>
  <c r="G84" i="4"/>
  <c r="E84" i="4"/>
  <c r="D84" i="4"/>
  <c r="G83" i="4"/>
  <c r="F83" i="4"/>
  <c r="E83" i="4"/>
  <c r="D83" i="4"/>
  <c r="G82" i="4"/>
  <c r="F82" i="4"/>
  <c r="E82" i="4"/>
  <c r="D82" i="4"/>
  <c r="C82" i="4"/>
  <c r="G81" i="4"/>
  <c r="F81" i="4"/>
  <c r="E81" i="4"/>
  <c r="D81" i="4"/>
  <c r="G80" i="4"/>
  <c r="F80" i="4"/>
  <c r="E80" i="4"/>
  <c r="D80" i="4"/>
  <c r="G79" i="4"/>
  <c r="F79" i="4"/>
  <c r="E79" i="4"/>
  <c r="D79" i="4"/>
  <c r="G78" i="4"/>
  <c r="F78" i="4"/>
  <c r="E78" i="4"/>
  <c r="D78" i="4"/>
  <c r="G77" i="4"/>
  <c r="F77" i="4"/>
  <c r="E77" i="4"/>
  <c r="D77" i="4"/>
  <c r="G76" i="4"/>
  <c r="F76" i="4"/>
  <c r="E76" i="4"/>
  <c r="D76" i="4"/>
  <c r="G75" i="4"/>
  <c r="F75" i="4"/>
  <c r="E75" i="4"/>
  <c r="D75" i="4"/>
  <c r="G74" i="4"/>
  <c r="F74" i="4"/>
  <c r="E74" i="4"/>
  <c r="D74" i="4"/>
  <c r="G73" i="4"/>
  <c r="F73" i="4"/>
  <c r="E73" i="4"/>
  <c r="D73" i="4"/>
  <c r="G72" i="4"/>
  <c r="F72" i="4"/>
  <c r="E72" i="4"/>
  <c r="D72" i="4"/>
  <c r="G71" i="4"/>
  <c r="F71" i="4"/>
  <c r="E71" i="4"/>
  <c r="D71" i="4"/>
  <c r="G70" i="4"/>
  <c r="F70" i="4"/>
  <c r="E70" i="4"/>
  <c r="D70" i="4"/>
  <c r="G69" i="4"/>
  <c r="F69" i="4"/>
  <c r="E69" i="4"/>
  <c r="D69" i="4"/>
  <c r="G68" i="4"/>
  <c r="F68" i="4"/>
  <c r="E68" i="4"/>
  <c r="D68" i="4"/>
  <c r="G67" i="4"/>
  <c r="F67" i="4"/>
  <c r="E67" i="4"/>
  <c r="D67" i="4"/>
  <c r="G66" i="4"/>
  <c r="E66" i="4"/>
  <c r="D66" i="4"/>
  <c r="G65" i="4"/>
  <c r="E65" i="4"/>
  <c r="D65" i="4"/>
  <c r="G64" i="4"/>
  <c r="E64" i="4"/>
  <c r="D64" i="4"/>
  <c r="G63" i="4"/>
  <c r="E63" i="4"/>
  <c r="D63" i="4"/>
  <c r="G62" i="4"/>
  <c r="E62" i="4"/>
  <c r="D62" i="4"/>
  <c r="G61" i="4"/>
  <c r="E61" i="4"/>
  <c r="D61" i="4"/>
  <c r="G60" i="4"/>
  <c r="E60" i="4"/>
  <c r="D60" i="4"/>
  <c r="G59" i="4"/>
  <c r="E59" i="4"/>
  <c r="D59" i="4"/>
  <c r="G58" i="4"/>
  <c r="F58" i="4"/>
  <c r="E58" i="4"/>
  <c r="D58" i="4"/>
  <c r="G57" i="4"/>
  <c r="F57" i="4"/>
  <c r="E57" i="4"/>
  <c r="D57" i="4"/>
  <c r="G56" i="4"/>
  <c r="F56" i="4"/>
  <c r="E56" i="4"/>
  <c r="D56" i="4"/>
  <c r="G55" i="4"/>
  <c r="E55" i="4"/>
  <c r="D55" i="4"/>
  <c r="G54" i="4"/>
  <c r="E54" i="4"/>
  <c r="D54" i="4"/>
  <c r="G53" i="4"/>
  <c r="E53" i="4"/>
  <c r="D53" i="4"/>
  <c r="G52" i="4"/>
  <c r="F52" i="4"/>
  <c r="E52" i="4"/>
  <c r="D52" i="4"/>
  <c r="G51" i="4"/>
  <c r="E51" i="4"/>
  <c r="D51" i="4"/>
  <c r="G50" i="4"/>
  <c r="E50" i="4"/>
  <c r="D50" i="4"/>
  <c r="G49" i="4"/>
  <c r="E49" i="4"/>
  <c r="D49" i="4"/>
  <c r="G48" i="4"/>
  <c r="E48" i="4"/>
  <c r="D48" i="4"/>
  <c r="G47" i="4"/>
  <c r="E47" i="4"/>
  <c r="D47" i="4"/>
  <c r="G46" i="4"/>
  <c r="E46" i="4"/>
  <c r="D46" i="4"/>
  <c r="G45" i="4"/>
  <c r="E45" i="4"/>
  <c r="D45" i="4"/>
  <c r="G44" i="4"/>
  <c r="E44" i="4"/>
  <c r="D44" i="4"/>
  <c r="G43" i="4"/>
  <c r="E43" i="4"/>
  <c r="D43" i="4"/>
  <c r="G42" i="4"/>
  <c r="E42" i="4"/>
  <c r="D42" i="4"/>
  <c r="G41" i="4"/>
  <c r="E41" i="4"/>
  <c r="D41" i="4"/>
  <c r="G40" i="4"/>
  <c r="E40" i="4"/>
  <c r="D40" i="4"/>
  <c r="G39" i="4"/>
  <c r="E39" i="4"/>
  <c r="D39" i="4"/>
  <c r="G38" i="4"/>
  <c r="E38" i="4"/>
  <c r="D38" i="4"/>
  <c r="G37" i="4"/>
  <c r="E37" i="4"/>
  <c r="D37" i="4"/>
  <c r="G36" i="4"/>
  <c r="E36" i="4"/>
  <c r="D36" i="4"/>
  <c r="G35" i="4"/>
  <c r="E35" i="4"/>
  <c r="D35" i="4"/>
  <c r="G34" i="4"/>
  <c r="E34" i="4"/>
  <c r="D34" i="4"/>
  <c r="G33" i="4"/>
  <c r="E33" i="4"/>
  <c r="D33" i="4"/>
  <c r="G32" i="4"/>
  <c r="E32" i="4"/>
  <c r="D32" i="4"/>
  <c r="G31" i="4"/>
  <c r="E31" i="4"/>
  <c r="D31" i="4"/>
  <c r="G30" i="4"/>
  <c r="E30" i="4"/>
  <c r="D30" i="4"/>
  <c r="G29" i="4"/>
  <c r="E29" i="4"/>
  <c r="D29" i="4"/>
  <c r="G28" i="4"/>
  <c r="E28" i="4"/>
  <c r="D28" i="4"/>
  <c r="G27" i="4"/>
  <c r="E27" i="4"/>
  <c r="D27" i="4"/>
  <c r="G26" i="4"/>
  <c r="E26" i="4"/>
  <c r="D26" i="4"/>
  <c r="G25" i="4"/>
  <c r="E25" i="4"/>
  <c r="D25" i="4"/>
  <c r="G24" i="4"/>
  <c r="E24" i="4"/>
  <c r="D24" i="4"/>
  <c r="G23" i="4"/>
  <c r="E23" i="4"/>
  <c r="D23" i="4"/>
  <c r="G22" i="4"/>
  <c r="E22" i="4"/>
  <c r="D22" i="4"/>
  <c r="G21" i="4"/>
  <c r="E21" i="4"/>
  <c r="D21" i="4"/>
  <c r="G20" i="4"/>
  <c r="E20" i="4"/>
  <c r="D20" i="4"/>
  <c r="G19" i="4"/>
  <c r="E19" i="4"/>
  <c r="D19" i="4"/>
  <c r="G18" i="4"/>
  <c r="E18" i="4"/>
  <c r="D18" i="4"/>
  <c r="G17" i="4"/>
  <c r="E17" i="4"/>
  <c r="D17" i="4"/>
  <c r="G16" i="4"/>
  <c r="E16" i="4"/>
  <c r="D16" i="4"/>
  <c r="G15" i="4"/>
  <c r="E15" i="4"/>
  <c r="D15" i="4"/>
  <c r="G14" i="4"/>
  <c r="E14" i="4"/>
  <c r="D14" i="4"/>
  <c r="G13" i="4"/>
  <c r="E13" i="4"/>
  <c r="D13" i="4"/>
  <c r="G12" i="4"/>
  <c r="E12" i="4"/>
  <c r="D12" i="4"/>
  <c r="G11" i="4"/>
  <c r="E11" i="4"/>
  <c r="D11" i="4"/>
  <c r="G10" i="4"/>
  <c r="E10" i="4"/>
  <c r="D10" i="4"/>
  <c r="G9" i="4"/>
  <c r="E9" i="4"/>
  <c r="D9" i="4"/>
  <c r="G8" i="4"/>
  <c r="F8" i="4"/>
  <c r="E8" i="4"/>
  <c r="D8" i="4"/>
  <c r="G7" i="4"/>
  <c r="E7" i="4"/>
  <c r="D7" i="4"/>
  <c r="G6" i="4"/>
  <c r="E6" i="4"/>
  <c r="D6" i="4"/>
  <c r="G5" i="4"/>
  <c r="E5" i="4"/>
  <c r="D5" i="4"/>
  <c r="F4" i="4"/>
  <c r="E4" i="4"/>
  <c r="B3" i="4"/>
  <c r="F2" i="4"/>
  <c r="G86" i="3"/>
  <c r="F86" i="3"/>
  <c r="E86" i="3"/>
  <c r="D86" i="3"/>
  <c r="C86" i="3"/>
  <c r="G85" i="3"/>
  <c r="E85" i="3"/>
  <c r="D85" i="3"/>
  <c r="G84" i="3"/>
  <c r="E84" i="3"/>
  <c r="D84" i="3"/>
  <c r="F83" i="3"/>
  <c r="E83" i="3"/>
  <c r="D83" i="3"/>
  <c r="F82" i="3"/>
  <c r="E82" i="3"/>
  <c r="D82" i="3"/>
  <c r="C82" i="3"/>
  <c r="F81" i="3"/>
  <c r="E81" i="3"/>
  <c r="D81" i="3"/>
  <c r="F80" i="3"/>
  <c r="E80" i="3"/>
  <c r="D80" i="3"/>
  <c r="F79" i="3"/>
  <c r="E79" i="3"/>
  <c r="D79" i="3"/>
  <c r="F78" i="3"/>
  <c r="E78" i="3"/>
  <c r="D78" i="3"/>
  <c r="F77" i="3"/>
  <c r="E77" i="3"/>
  <c r="D77" i="3"/>
  <c r="F76" i="3"/>
  <c r="E76" i="3"/>
  <c r="D76" i="3"/>
  <c r="F75" i="3"/>
  <c r="E75" i="3"/>
  <c r="D75" i="3"/>
  <c r="F74" i="3"/>
  <c r="E74" i="3"/>
  <c r="D74" i="3"/>
  <c r="F73" i="3"/>
  <c r="E73" i="3"/>
  <c r="D73" i="3"/>
  <c r="F72" i="3"/>
  <c r="E72" i="3"/>
  <c r="D72" i="3"/>
  <c r="F71" i="3"/>
  <c r="E71" i="3"/>
  <c r="D71" i="3"/>
  <c r="F70" i="3"/>
  <c r="E70" i="3"/>
  <c r="D70" i="3"/>
  <c r="F69" i="3"/>
  <c r="E69" i="3"/>
  <c r="D69" i="3"/>
  <c r="F68" i="3"/>
  <c r="E68" i="3"/>
  <c r="D68" i="3"/>
  <c r="F67" i="3"/>
  <c r="E67" i="3"/>
  <c r="D67" i="3"/>
  <c r="G66" i="3"/>
  <c r="E66" i="3"/>
  <c r="D66" i="3"/>
  <c r="G65" i="3"/>
  <c r="E65" i="3"/>
  <c r="D65" i="3"/>
  <c r="G64" i="3"/>
  <c r="E64" i="3"/>
  <c r="D64" i="3"/>
  <c r="G63" i="3"/>
  <c r="E63" i="3"/>
  <c r="D63" i="3"/>
  <c r="G62" i="3"/>
  <c r="E62" i="3"/>
  <c r="D62" i="3"/>
  <c r="G61" i="3"/>
  <c r="E61" i="3"/>
  <c r="D61" i="3"/>
  <c r="G60" i="3"/>
  <c r="E60" i="3"/>
  <c r="D60" i="3"/>
  <c r="G59" i="3"/>
  <c r="E59" i="3"/>
  <c r="D59" i="3"/>
  <c r="F58" i="3"/>
  <c r="E58" i="3"/>
  <c r="D58" i="3"/>
  <c r="F57" i="3"/>
  <c r="E57" i="3"/>
  <c r="D57" i="3"/>
  <c r="F56" i="3"/>
  <c r="E56" i="3"/>
  <c r="D56" i="3"/>
  <c r="G55" i="3"/>
  <c r="E55" i="3"/>
  <c r="D55" i="3"/>
  <c r="G54" i="3"/>
  <c r="E54" i="3"/>
  <c r="D54" i="3"/>
  <c r="G53" i="3"/>
  <c r="E53" i="3"/>
  <c r="D53" i="3"/>
  <c r="F52" i="3"/>
  <c r="E52" i="3"/>
  <c r="D52" i="3"/>
  <c r="G51" i="3"/>
  <c r="E51" i="3"/>
  <c r="D51" i="3"/>
  <c r="G50" i="3"/>
  <c r="E50" i="3"/>
  <c r="D50" i="3"/>
  <c r="G49" i="3"/>
  <c r="E49" i="3"/>
  <c r="D49" i="3"/>
  <c r="G48" i="3"/>
  <c r="E48" i="3"/>
  <c r="D48" i="3"/>
  <c r="G47" i="3"/>
  <c r="E47" i="3"/>
  <c r="D47" i="3"/>
  <c r="G46" i="3"/>
  <c r="E46" i="3"/>
  <c r="D46" i="3"/>
  <c r="G45" i="3"/>
  <c r="E45" i="3"/>
  <c r="D45" i="3"/>
  <c r="G44" i="3"/>
  <c r="E44" i="3"/>
  <c r="D44" i="3"/>
  <c r="G43" i="3"/>
  <c r="E43" i="3"/>
  <c r="D43" i="3"/>
  <c r="G42" i="3"/>
  <c r="E42" i="3"/>
  <c r="D42" i="3"/>
  <c r="G41" i="3"/>
  <c r="E41" i="3"/>
  <c r="D41" i="3"/>
  <c r="G40" i="3"/>
  <c r="E40" i="3"/>
  <c r="D40" i="3"/>
  <c r="G39" i="3"/>
  <c r="E39" i="3"/>
  <c r="D39" i="3"/>
  <c r="G38" i="3"/>
  <c r="E38" i="3"/>
  <c r="D38" i="3"/>
  <c r="G37" i="3"/>
  <c r="E37" i="3"/>
  <c r="D37" i="3"/>
  <c r="G36" i="3"/>
  <c r="E36" i="3"/>
  <c r="D36" i="3"/>
  <c r="G35" i="3"/>
  <c r="E35" i="3"/>
  <c r="D35" i="3"/>
  <c r="G34" i="3"/>
  <c r="E34" i="3"/>
  <c r="D34" i="3"/>
  <c r="G33" i="3"/>
  <c r="E33" i="3"/>
  <c r="D33" i="3"/>
  <c r="G32" i="3"/>
  <c r="E32" i="3"/>
  <c r="D32" i="3"/>
  <c r="G31" i="3"/>
  <c r="E31" i="3"/>
  <c r="D31" i="3"/>
  <c r="G30" i="3"/>
  <c r="E30" i="3"/>
  <c r="D30" i="3"/>
  <c r="G29" i="3"/>
  <c r="E29" i="3"/>
  <c r="D29" i="3"/>
  <c r="G28" i="3"/>
  <c r="E28" i="3"/>
  <c r="D28" i="3"/>
  <c r="G27" i="3"/>
  <c r="E27" i="3"/>
  <c r="D27" i="3"/>
  <c r="G26" i="3"/>
  <c r="E26" i="3"/>
  <c r="D26" i="3"/>
  <c r="G25" i="3"/>
  <c r="E25" i="3"/>
  <c r="D25" i="3"/>
  <c r="G24" i="3"/>
  <c r="E24" i="3"/>
  <c r="D24" i="3"/>
  <c r="G23" i="3"/>
  <c r="E23" i="3"/>
  <c r="D23" i="3"/>
  <c r="G22" i="3"/>
  <c r="E22" i="3"/>
  <c r="D22" i="3"/>
  <c r="G21" i="3"/>
  <c r="E21" i="3"/>
  <c r="D21" i="3"/>
  <c r="G20" i="3"/>
  <c r="E20" i="3"/>
  <c r="D20" i="3"/>
  <c r="G19" i="3"/>
  <c r="E19" i="3"/>
  <c r="D19" i="3"/>
  <c r="G18" i="3"/>
  <c r="E18" i="3"/>
  <c r="D18" i="3"/>
  <c r="G17" i="3"/>
  <c r="E17" i="3"/>
  <c r="D17" i="3"/>
  <c r="G16" i="3"/>
  <c r="E16" i="3"/>
  <c r="D16" i="3"/>
  <c r="G15" i="3"/>
  <c r="E15" i="3"/>
  <c r="D15" i="3"/>
  <c r="G14" i="3"/>
  <c r="E14" i="3"/>
  <c r="D14" i="3"/>
  <c r="G13" i="3"/>
  <c r="E13" i="3"/>
  <c r="D13" i="3"/>
  <c r="G12" i="3"/>
  <c r="E12" i="3"/>
  <c r="D12" i="3"/>
  <c r="G11" i="3"/>
  <c r="E11" i="3"/>
  <c r="D11" i="3"/>
  <c r="G10" i="3"/>
  <c r="E10" i="3"/>
  <c r="D10" i="3"/>
  <c r="G9" i="3"/>
  <c r="E9" i="3"/>
  <c r="D9" i="3"/>
  <c r="F8" i="3"/>
  <c r="E8" i="3"/>
  <c r="D8" i="3"/>
  <c r="G7" i="3"/>
  <c r="E7" i="3"/>
  <c r="D7" i="3"/>
  <c r="G6" i="3"/>
  <c r="E6" i="3"/>
  <c r="D6" i="3"/>
  <c r="G5" i="3"/>
  <c r="E5" i="3"/>
  <c r="D5" i="3"/>
  <c r="F4" i="3"/>
  <c r="E4" i="3"/>
  <c r="B3" i="3"/>
  <c r="F2" i="3"/>
  <c r="F84" i="2"/>
  <c r="C84" i="2"/>
  <c r="D77" i="2" s="1"/>
  <c r="E77" i="2" s="1"/>
  <c r="C82" i="2"/>
  <c r="F2" i="2"/>
  <c r="G84" i="1"/>
  <c r="F84" i="1"/>
  <c r="E84" i="1"/>
  <c r="D84" i="1"/>
  <c r="C84" i="1"/>
  <c r="G83" i="1"/>
  <c r="E83" i="1"/>
  <c r="D83" i="1"/>
  <c r="G82" i="1"/>
  <c r="E82" i="1"/>
  <c r="D82" i="1"/>
  <c r="G81" i="1"/>
  <c r="E81" i="1"/>
  <c r="D81" i="1"/>
  <c r="G80" i="1"/>
  <c r="E80" i="1"/>
  <c r="D80" i="1"/>
  <c r="G79" i="1"/>
  <c r="E79" i="1"/>
  <c r="D79" i="1"/>
  <c r="G78" i="1"/>
  <c r="E78" i="1"/>
  <c r="D78" i="1"/>
  <c r="G77" i="1"/>
  <c r="E77" i="1"/>
  <c r="D77" i="1"/>
  <c r="G76" i="1"/>
  <c r="E76" i="1"/>
  <c r="D76" i="1"/>
  <c r="G75" i="1"/>
  <c r="E75" i="1"/>
  <c r="D75" i="1"/>
  <c r="G74" i="1"/>
  <c r="E74" i="1"/>
  <c r="D74" i="1"/>
  <c r="G73" i="1"/>
  <c r="E73" i="1"/>
  <c r="D73" i="1"/>
  <c r="G72" i="1"/>
  <c r="E72" i="1"/>
  <c r="D72" i="1"/>
  <c r="G71" i="1"/>
  <c r="E71" i="1"/>
  <c r="D71" i="1"/>
  <c r="G70" i="1"/>
  <c r="E70" i="1"/>
  <c r="D70" i="1"/>
  <c r="G69" i="1"/>
  <c r="E69" i="1"/>
  <c r="D69" i="1"/>
  <c r="G68" i="1"/>
  <c r="E68" i="1"/>
  <c r="D68" i="1"/>
  <c r="G67" i="1"/>
  <c r="E67" i="1"/>
  <c r="D67" i="1"/>
  <c r="G66" i="1"/>
  <c r="E66" i="1"/>
  <c r="D66" i="1"/>
  <c r="G65" i="1"/>
  <c r="E65" i="1"/>
  <c r="D65" i="1"/>
  <c r="G64" i="1"/>
  <c r="E64" i="1"/>
  <c r="D64" i="1"/>
  <c r="G63" i="1"/>
  <c r="E63" i="1"/>
  <c r="D63" i="1"/>
  <c r="G62" i="1"/>
  <c r="E62" i="1"/>
  <c r="D62" i="1"/>
  <c r="G61" i="1"/>
  <c r="E61" i="1"/>
  <c r="D61" i="1"/>
  <c r="G60" i="1"/>
  <c r="E60" i="1"/>
  <c r="D60" i="1"/>
  <c r="G59" i="1"/>
  <c r="E59" i="1"/>
  <c r="D59" i="1"/>
  <c r="G58" i="1"/>
  <c r="E58" i="1"/>
  <c r="D58" i="1"/>
  <c r="G57" i="1"/>
  <c r="E57" i="1"/>
  <c r="D57" i="1"/>
  <c r="G56" i="1"/>
  <c r="E56" i="1"/>
  <c r="D56" i="1"/>
  <c r="G55" i="1"/>
  <c r="E55" i="1"/>
  <c r="D55" i="1"/>
  <c r="G54" i="1"/>
  <c r="E54" i="1"/>
  <c r="D54" i="1"/>
  <c r="G53" i="1"/>
  <c r="E53" i="1"/>
  <c r="D53" i="1"/>
  <c r="G52" i="1"/>
  <c r="F52" i="1"/>
  <c r="E52" i="1"/>
  <c r="D52" i="1"/>
  <c r="G51" i="1"/>
  <c r="E51" i="1"/>
  <c r="D51" i="1"/>
  <c r="G50" i="1"/>
  <c r="E50" i="1"/>
  <c r="D50" i="1"/>
  <c r="G49" i="1"/>
  <c r="E49" i="1"/>
  <c r="D49" i="1"/>
  <c r="G48" i="1"/>
  <c r="E48" i="1"/>
  <c r="D48" i="1"/>
  <c r="G47" i="1"/>
  <c r="E47" i="1"/>
  <c r="D47" i="1"/>
  <c r="G46" i="1"/>
  <c r="E46" i="1"/>
  <c r="D46" i="1"/>
  <c r="G45" i="1"/>
  <c r="E45" i="1"/>
  <c r="D45" i="1"/>
  <c r="G44" i="1"/>
  <c r="E44" i="1"/>
  <c r="D44" i="1"/>
  <c r="G43" i="1"/>
  <c r="E43" i="1"/>
  <c r="D43" i="1"/>
  <c r="G42" i="1"/>
  <c r="E42" i="1"/>
  <c r="D42" i="1"/>
  <c r="G41" i="1"/>
  <c r="E41" i="1"/>
  <c r="D41" i="1"/>
  <c r="G40" i="1"/>
  <c r="E40" i="1"/>
  <c r="D40" i="1"/>
  <c r="G39" i="1"/>
  <c r="E39" i="1"/>
  <c r="D39" i="1"/>
  <c r="G38" i="1"/>
  <c r="E38" i="1"/>
  <c r="D38" i="1"/>
  <c r="G37" i="1"/>
  <c r="E37" i="1"/>
  <c r="D37" i="1"/>
  <c r="G36" i="1"/>
  <c r="E36" i="1"/>
  <c r="D36" i="1"/>
  <c r="G35" i="1"/>
  <c r="E35" i="1"/>
  <c r="D35" i="1"/>
  <c r="G34" i="1"/>
  <c r="E34" i="1"/>
  <c r="D34" i="1"/>
  <c r="G33" i="1"/>
  <c r="E33" i="1"/>
  <c r="D33" i="1"/>
  <c r="G32" i="1"/>
  <c r="E32" i="1"/>
  <c r="D32" i="1"/>
  <c r="G31" i="1"/>
  <c r="E31" i="1"/>
  <c r="D31" i="1"/>
  <c r="G30" i="1"/>
  <c r="E30" i="1"/>
  <c r="D30" i="1"/>
  <c r="G29" i="1"/>
  <c r="E29" i="1"/>
  <c r="D29" i="1"/>
  <c r="G28" i="1"/>
  <c r="E28" i="1"/>
  <c r="D28" i="1"/>
  <c r="G27" i="1"/>
  <c r="E27" i="1"/>
  <c r="D27" i="1"/>
  <c r="G26" i="1"/>
  <c r="E26" i="1"/>
  <c r="D26" i="1"/>
  <c r="G25" i="1"/>
  <c r="E25" i="1"/>
  <c r="D25" i="1"/>
  <c r="G24" i="1"/>
  <c r="E24" i="1"/>
  <c r="D24" i="1"/>
  <c r="G23" i="1"/>
  <c r="E23" i="1"/>
  <c r="D23" i="1"/>
  <c r="G22" i="1"/>
  <c r="E22" i="1"/>
  <c r="D22" i="1"/>
  <c r="G21" i="1"/>
  <c r="E21" i="1"/>
  <c r="D21" i="1"/>
  <c r="G20" i="1"/>
  <c r="E20" i="1"/>
  <c r="D20" i="1"/>
  <c r="G19" i="1"/>
  <c r="E19" i="1"/>
  <c r="D19" i="1"/>
  <c r="G18" i="1"/>
  <c r="E18" i="1"/>
  <c r="D18" i="1"/>
  <c r="G17" i="1"/>
  <c r="E17" i="1"/>
  <c r="D17" i="1"/>
  <c r="G16" i="1"/>
  <c r="E16" i="1"/>
  <c r="D16" i="1"/>
  <c r="G15" i="1"/>
  <c r="E15" i="1"/>
  <c r="D15" i="1"/>
  <c r="G14" i="1"/>
  <c r="E14" i="1"/>
  <c r="D14" i="1"/>
  <c r="G13" i="1"/>
  <c r="E13" i="1"/>
  <c r="D13" i="1"/>
  <c r="G12" i="1"/>
  <c r="E12" i="1"/>
  <c r="D12" i="1"/>
  <c r="G11" i="1"/>
  <c r="E11" i="1"/>
  <c r="D11" i="1"/>
  <c r="G10" i="1"/>
  <c r="E10" i="1"/>
  <c r="D10" i="1"/>
  <c r="G9" i="1"/>
  <c r="E9" i="1"/>
  <c r="D9" i="1"/>
  <c r="G8" i="1"/>
  <c r="E8" i="1"/>
  <c r="D8" i="1"/>
  <c r="G7" i="1"/>
  <c r="E7" i="1"/>
  <c r="D7" i="1"/>
  <c r="G6" i="1"/>
  <c r="E6" i="1"/>
  <c r="D6" i="1"/>
  <c r="G5" i="1"/>
  <c r="E5" i="1"/>
  <c r="D5" i="1"/>
  <c r="F4" i="1"/>
  <c r="E4" i="1"/>
  <c r="B3" i="1"/>
  <c r="F2" i="1"/>
  <c r="CR22" i="15"/>
  <c r="CR21" i="15"/>
  <c r="CR18" i="15"/>
  <c r="CR17" i="15"/>
  <c r="CR14" i="15"/>
  <c r="CR12" i="15"/>
  <c r="CP8" i="15"/>
  <c r="CN8" i="15"/>
  <c r="AI59" i="11" l="1"/>
  <c r="G50" i="9"/>
  <c r="D75" i="11"/>
  <c r="P75" i="11"/>
  <c r="G22" i="9"/>
  <c r="F53" i="9"/>
  <c r="G53" i="9" s="1"/>
  <c r="F23" i="9"/>
  <c r="G23" i="9" s="1"/>
  <c r="F55" i="9"/>
  <c r="G55" i="9" s="1"/>
  <c r="F58" i="9"/>
  <c r="G58" i="9" s="1"/>
  <c r="G26" i="9"/>
  <c r="U75" i="11"/>
  <c r="U77" i="11" s="1"/>
  <c r="F35" i="9"/>
  <c r="G35" i="9" s="1"/>
  <c r="F9" i="9"/>
  <c r="G9" i="9" s="1"/>
  <c r="F37" i="9"/>
  <c r="G37" i="9" s="1"/>
  <c r="F76" i="9"/>
  <c r="AL76" i="11" s="1"/>
  <c r="AL75" i="11"/>
  <c r="J75" i="11"/>
  <c r="J77" i="11" s="1"/>
  <c r="G12" i="9"/>
  <c r="AE75" i="11"/>
  <c r="AE77" i="11" s="1"/>
  <c r="G40" i="9"/>
  <c r="F80" i="9"/>
  <c r="H76" i="11" s="1"/>
  <c r="H75" i="11"/>
  <c r="H77" i="11" s="1"/>
  <c r="F31" i="9"/>
  <c r="G31" i="9" s="1"/>
  <c r="Z75" i="11"/>
  <c r="Z77" i="11" s="1"/>
  <c r="G32" i="9"/>
  <c r="F13" i="9"/>
  <c r="G13" i="9" s="1"/>
  <c r="F41" i="9"/>
  <c r="G41" i="9"/>
  <c r="G62" i="9"/>
  <c r="AK75" i="11"/>
  <c r="AK77" i="11" s="1"/>
  <c r="F8" i="9"/>
  <c r="F76" i="11" s="1"/>
  <c r="F75" i="11"/>
  <c r="K75" i="11"/>
  <c r="K77" i="11" s="1"/>
  <c r="G14" i="9"/>
  <c r="AG75" i="11"/>
  <c r="AG77" i="11" s="1"/>
  <c r="G44" i="9"/>
  <c r="F45" i="9"/>
  <c r="G45" i="9" s="1"/>
  <c r="F82" i="9"/>
  <c r="G82" i="9" s="1"/>
  <c r="AH75" i="11"/>
  <c r="F64" i="9"/>
  <c r="AH76" i="11" s="1"/>
  <c r="AD75" i="11"/>
  <c r="AD77" i="11" s="1"/>
  <c r="F72" i="9"/>
  <c r="AD76" i="11" s="1"/>
  <c r="F17" i="9"/>
  <c r="G17" i="9" s="1"/>
  <c r="G46" i="9"/>
  <c r="AJ75" i="11"/>
  <c r="AJ77" i="11" s="1"/>
  <c r="G83" i="9"/>
  <c r="F5" i="9"/>
  <c r="F68" i="9"/>
  <c r="X76" i="11" s="1"/>
  <c r="X75" i="11"/>
  <c r="M75" i="11"/>
  <c r="G18" i="9"/>
  <c r="F49" i="9"/>
  <c r="G49" i="9" s="1"/>
  <c r="I75" i="11"/>
  <c r="F78" i="9"/>
  <c r="I76" i="11" s="1"/>
  <c r="D63" i="9"/>
  <c r="E63" i="9" s="1"/>
  <c r="D67" i="9"/>
  <c r="E67" i="9" s="1"/>
  <c r="D71" i="9"/>
  <c r="E71" i="9" s="1"/>
  <c r="D75" i="9"/>
  <c r="E75" i="9" s="1"/>
  <c r="D79" i="9"/>
  <c r="E79" i="9" s="1"/>
  <c r="D27" i="9"/>
  <c r="E27" i="9" s="1"/>
  <c r="D36" i="9"/>
  <c r="E36" i="9" s="1"/>
  <c r="D54" i="9"/>
  <c r="E54" i="9" s="1"/>
  <c r="D10" i="9"/>
  <c r="E10" i="9" s="1"/>
  <c r="D33" i="9"/>
  <c r="E33" i="9" s="1"/>
  <c r="D42" i="9"/>
  <c r="E42" i="9" s="1"/>
  <c r="D19" i="9"/>
  <c r="E19" i="9" s="1"/>
  <c r="D6" i="9"/>
  <c r="E6" i="9" s="1"/>
  <c r="D15" i="9"/>
  <c r="E15" i="9" s="1"/>
  <c r="D24" i="9"/>
  <c r="E24" i="9" s="1"/>
  <c r="D47" i="9"/>
  <c r="E47" i="9" s="1"/>
  <c r="D60" i="9"/>
  <c r="E60" i="9" s="1"/>
  <c r="D28" i="9"/>
  <c r="E28" i="9" s="1"/>
  <c r="D51" i="9"/>
  <c r="E51" i="9" s="1"/>
  <c r="D29" i="9"/>
  <c r="E29" i="9" s="1"/>
  <c r="D38" i="9"/>
  <c r="E38" i="9" s="1"/>
  <c r="D56" i="9"/>
  <c r="E56" i="9" s="1"/>
  <c r="D65" i="9"/>
  <c r="E65" i="9" s="1"/>
  <c r="D69" i="9"/>
  <c r="E69" i="9" s="1"/>
  <c r="D73" i="9"/>
  <c r="E73" i="9" s="1"/>
  <c r="D77" i="9"/>
  <c r="E77" i="9" s="1"/>
  <c r="D11" i="9"/>
  <c r="E11" i="9" s="1"/>
  <c r="D20" i="9"/>
  <c r="E20" i="9" s="1"/>
  <c r="D43" i="9"/>
  <c r="E43" i="9" s="1"/>
  <c r="D52" i="9"/>
  <c r="E52" i="9" s="1"/>
  <c r="D81" i="9"/>
  <c r="E81" i="9" s="1"/>
  <c r="D7" i="9"/>
  <c r="E7" i="9" s="1"/>
  <c r="D25" i="9"/>
  <c r="E25" i="9" s="1"/>
  <c r="D34" i="9"/>
  <c r="E34" i="9" s="1"/>
  <c r="D61" i="9"/>
  <c r="E61" i="9" s="1"/>
  <c r="G61" i="9" s="1"/>
  <c r="D16" i="9"/>
  <c r="E16" i="9" s="1"/>
  <c r="D39" i="9"/>
  <c r="E39" i="9" s="1"/>
  <c r="D48" i="9"/>
  <c r="E48" i="9" s="1"/>
  <c r="D21" i="9"/>
  <c r="E21" i="9" s="1"/>
  <c r="D30" i="9"/>
  <c r="E30" i="9" s="1"/>
  <c r="D57" i="9"/>
  <c r="E57" i="9" s="1"/>
  <c r="D66" i="9"/>
  <c r="E66" i="9" s="1"/>
  <c r="D70" i="9"/>
  <c r="E70" i="9" s="1"/>
  <c r="D74" i="9"/>
  <c r="E74" i="9" s="1"/>
  <c r="D70" i="2"/>
  <c r="E70" i="2" s="1"/>
  <c r="S45" i="11" s="1"/>
  <c r="D32" i="2"/>
  <c r="E32" i="2" s="1"/>
  <c r="Z45" i="11" s="1"/>
  <c r="D10" i="2"/>
  <c r="E10" i="2" s="1"/>
  <c r="G45" i="11" s="1"/>
  <c r="G47" i="11" s="1"/>
  <c r="D43" i="2"/>
  <c r="E43" i="2" s="1"/>
  <c r="G43" i="2" s="1"/>
  <c r="D11" i="2"/>
  <c r="E11" i="2" s="1"/>
  <c r="G11" i="2" s="1"/>
  <c r="D45" i="2"/>
  <c r="E45" i="2" s="1"/>
  <c r="G45" i="2" s="1"/>
  <c r="D35" i="2"/>
  <c r="E35" i="2" s="1"/>
  <c r="G35" i="2" s="1"/>
  <c r="D13" i="2"/>
  <c r="E13" i="2" s="1"/>
  <c r="G13" i="2" s="1"/>
  <c r="D47" i="2"/>
  <c r="E47" i="2" s="1"/>
  <c r="G47" i="2" s="1"/>
  <c r="D14" i="2"/>
  <c r="E14" i="2" s="1"/>
  <c r="K45" i="11" s="1"/>
  <c r="K47" i="11" s="1"/>
  <c r="D48" i="2"/>
  <c r="E48" i="2" s="1"/>
  <c r="G48" i="2" s="1"/>
  <c r="D42" i="2"/>
  <c r="E42" i="2" s="1"/>
  <c r="AF45" i="11" s="1"/>
  <c r="AF47" i="11" s="1"/>
  <c r="D12" i="2"/>
  <c r="E12" i="2" s="1"/>
  <c r="J45" i="11" s="1"/>
  <c r="J47" i="11" s="1"/>
  <c r="D20" i="2"/>
  <c r="E20" i="2" s="1"/>
  <c r="N45" i="11" s="1"/>
  <c r="N47" i="11" s="1"/>
  <c r="D59" i="2"/>
  <c r="E59" i="2" s="1"/>
  <c r="G59" i="2" s="1"/>
  <c r="D34" i="2"/>
  <c r="E34" i="2" s="1"/>
  <c r="G34" i="2" s="1"/>
  <c r="D21" i="2"/>
  <c r="E21" i="2" s="1"/>
  <c r="G21" i="2" s="1"/>
  <c r="D60" i="2"/>
  <c r="E60" i="2" s="1"/>
  <c r="O45" i="11" s="1"/>
  <c r="O47" i="11" s="1"/>
  <c r="D22" i="2"/>
  <c r="E22" i="2" s="1"/>
  <c r="D61" i="2"/>
  <c r="E61" i="2" s="1"/>
  <c r="G61" i="2" s="1"/>
  <c r="D5" i="2"/>
  <c r="E5" i="2" s="1"/>
  <c r="D46" i="2"/>
  <c r="E46" i="2" s="1"/>
  <c r="G46" i="2" s="1"/>
  <c r="D23" i="2"/>
  <c r="E23" i="2" s="1"/>
  <c r="G23" i="2" s="1"/>
  <c r="D64" i="2"/>
  <c r="E64" i="2" s="1"/>
  <c r="G64" i="2" s="1"/>
  <c r="D24" i="2"/>
  <c r="E24" i="2" s="1"/>
  <c r="R45" i="11" s="1"/>
  <c r="R47" i="11" s="1"/>
  <c r="D65" i="2"/>
  <c r="E65" i="2" s="1"/>
  <c r="G65" i="2" s="1"/>
  <c r="D31" i="2"/>
  <c r="E31" i="2" s="1"/>
  <c r="G31" i="2" s="1"/>
  <c r="D66" i="2"/>
  <c r="E66" i="2" s="1"/>
  <c r="AI45" i="11" s="1"/>
  <c r="AI47" i="11" s="1"/>
  <c r="G24" i="2"/>
  <c r="D25" i="2"/>
  <c r="E25" i="2" s="1"/>
  <c r="G25" i="2" s="1"/>
  <c r="D36" i="2"/>
  <c r="E36" i="2" s="1"/>
  <c r="G36" i="2" s="1"/>
  <c r="D51" i="2"/>
  <c r="E51" i="2" s="1"/>
  <c r="D71" i="2"/>
  <c r="E71" i="2" s="1"/>
  <c r="D15" i="2"/>
  <c r="E15" i="2" s="1"/>
  <c r="G15" i="2" s="1"/>
  <c r="D26" i="2"/>
  <c r="E26" i="2" s="1"/>
  <c r="U45" i="11" s="1"/>
  <c r="U47" i="11" s="1"/>
  <c r="D37" i="2"/>
  <c r="E37" i="2" s="1"/>
  <c r="G37" i="2" s="1"/>
  <c r="D72" i="2"/>
  <c r="E72" i="2" s="1"/>
  <c r="AD45" i="11" s="1"/>
  <c r="AD47" i="11" s="1"/>
  <c r="D6" i="2"/>
  <c r="E6" i="2" s="1"/>
  <c r="C45" i="11" s="1"/>
  <c r="C47" i="11" s="1"/>
  <c r="D16" i="2"/>
  <c r="E16" i="2" s="1"/>
  <c r="L45" i="11" s="1"/>
  <c r="L47" i="11" s="1"/>
  <c r="D27" i="2"/>
  <c r="E27" i="2" s="1"/>
  <c r="G27" i="2" s="1"/>
  <c r="D38" i="2"/>
  <c r="E38" i="2" s="1"/>
  <c r="G38" i="2" s="1"/>
  <c r="D52" i="2"/>
  <c r="E52" i="2" s="1"/>
  <c r="D74" i="2"/>
  <c r="E74" i="2" s="1"/>
  <c r="T45" i="11" s="1"/>
  <c r="T47" i="11" s="1"/>
  <c r="D7" i="2"/>
  <c r="E7" i="2" s="1"/>
  <c r="G7" i="2" s="1"/>
  <c r="D28" i="2"/>
  <c r="E28" i="2" s="1"/>
  <c r="D39" i="2"/>
  <c r="E39" i="2" s="1"/>
  <c r="G39" i="2" s="1"/>
  <c r="D53" i="2"/>
  <c r="E53" i="2" s="1"/>
  <c r="G53" i="2" s="1"/>
  <c r="D78" i="2"/>
  <c r="E78" i="2" s="1"/>
  <c r="I45" i="11" s="1"/>
  <c r="I47" i="11" s="1"/>
  <c r="D8" i="2"/>
  <c r="E8" i="2" s="1"/>
  <c r="D18" i="2"/>
  <c r="E18" i="2" s="1"/>
  <c r="M45" i="11" s="1"/>
  <c r="D40" i="2"/>
  <c r="E40" i="2" s="1"/>
  <c r="D54" i="2"/>
  <c r="E54" i="2" s="1"/>
  <c r="G54" i="2" s="1"/>
  <c r="D29" i="2"/>
  <c r="E29" i="2" s="1"/>
  <c r="G29" i="2" s="1"/>
  <c r="D79" i="2"/>
  <c r="E79" i="2" s="1"/>
  <c r="D19" i="2"/>
  <c r="E19" i="2" s="1"/>
  <c r="G19" i="2" s="1"/>
  <c r="D30" i="2"/>
  <c r="E30" i="2" s="1"/>
  <c r="Y45" i="11" s="1"/>
  <c r="Y47" i="11" s="1"/>
  <c r="D58" i="2"/>
  <c r="E58" i="2" s="1"/>
  <c r="D80" i="2"/>
  <c r="E80" i="2" s="1"/>
  <c r="H45" i="11" s="1"/>
  <c r="H47" i="11" s="1"/>
  <c r="D9" i="2"/>
  <c r="E9" i="2" s="1"/>
  <c r="G9" i="2" s="1"/>
  <c r="D41" i="2"/>
  <c r="E41" i="2" s="1"/>
  <c r="G41" i="2" s="1"/>
  <c r="G66" i="2"/>
  <c r="G22" i="2"/>
  <c r="P45" i="11"/>
  <c r="P47" i="11" s="1"/>
  <c r="G26" i="2"/>
  <c r="D73" i="2"/>
  <c r="E73" i="2" s="1"/>
  <c r="D81" i="2"/>
  <c r="E81" i="2" s="1"/>
  <c r="G32" i="2"/>
  <c r="D17" i="2"/>
  <c r="E17" i="2" s="1"/>
  <c r="G17" i="2" s="1"/>
  <c r="D33" i="2"/>
  <c r="E33" i="2" s="1"/>
  <c r="G33" i="2" s="1"/>
  <c r="D49" i="2"/>
  <c r="E49" i="2" s="1"/>
  <c r="G49" i="2" s="1"/>
  <c r="D55" i="2"/>
  <c r="E55" i="2" s="1"/>
  <c r="D82" i="2"/>
  <c r="E82" i="2" s="1"/>
  <c r="D44" i="2"/>
  <c r="E44" i="2" s="1"/>
  <c r="D67" i="2"/>
  <c r="E67" i="2" s="1"/>
  <c r="D75" i="2"/>
  <c r="E75" i="2" s="1"/>
  <c r="D62" i="2"/>
  <c r="E62" i="2" s="1"/>
  <c r="D83" i="2"/>
  <c r="E83" i="2" s="1"/>
  <c r="D50" i="2"/>
  <c r="E50" i="2" s="1"/>
  <c r="D56" i="2"/>
  <c r="E56" i="2" s="1"/>
  <c r="D68" i="2"/>
  <c r="E68" i="2" s="1"/>
  <c r="X45" i="11" s="1"/>
  <c r="X47" i="11" s="1"/>
  <c r="D76" i="2"/>
  <c r="E76" i="2" s="1"/>
  <c r="AL45" i="11" s="1"/>
  <c r="AL47" i="11" s="1"/>
  <c r="G18" i="2"/>
  <c r="D57" i="2"/>
  <c r="E57" i="2" s="1"/>
  <c r="D63" i="2"/>
  <c r="E63" i="2" s="1"/>
  <c r="G63" i="2" s="1"/>
  <c r="D69" i="2"/>
  <c r="E69" i="2" s="1"/>
  <c r="AB71" i="11"/>
  <c r="AJ59" i="11"/>
  <c r="P77" i="11"/>
  <c r="O59" i="11"/>
  <c r="AE59" i="11"/>
  <c r="S65" i="11"/>
  <c r="G71" i="11"/>
  <c r="P59" i="11"/>
  <c r="AF59" i="11"/>
  <c r="AJ71" i="11"/>
  <c r="M47" i="11"/>
  <c r="AG59" i="11"/>
  <c r="AC71" i="11"/>
  <c r="AK71" i="11"/>
  <c r="Z65" i="11"/>
  <c r="K8" i="11"/>
  <c r="K15" i="11" s="1"/>
  <c r="AA8" i="11"/>
  <c r="AA30" i="11" s="1"/>
  <c r="K65" i="11"/>
  <c r="AA65" i="11"/>
  <c r="AE71" i="11"/>
  <c r="L65" i="11"/>
  <c r="AB65" i="11"/>
  <c r="M8" i="11"/>
  <c r="M20" i="11" s="1"/>
  <c r="AC8" i="11"/>
  <c r="AC29" i="11" s="1"/>
  <c r="E53" i="11"/>
  <c r="U53" i="11"/>
  <c r="AK53" i="11"/>
  <c r="N8" i="11"/>
  <c r="N25" i="11" s="1"/>
  <c r="AD8" i="11"/>
  <c r="O8" i="11"/>
  <c r="AE8" i="11"/>
  <c r="AE33" i="11" s="1"/>
  <c r="AH59" i="11"/>
  <c r="AK59" i="11"/>
  <c r="V53" i="11"/>
  <c r="AL59" i="11"/>
  <c r="R59" i="11"/>
  <c r="N71" i="11"/>
  <c r="J71" i="11"/>
  <c r="AH77" i="11"/>
  <c r="P8" i="11"/>
  <c r="P30" i="11" s="1"/>
  <c r="X53" i="11"/>
  <c r="L59" i="11"/>
  <c r="H59" i="11"/>
  <c r="X59" i="11"/>
  <c r="B64" i="11"/>
  <c r="M59" i="11"/>
  <c r="AC59" i="11"/>
  <c r="Q65" i="11"/>
  <c r="AG65" i="11"/>
  <c r="N59" i="11"/>
  <c r="AD59" i="11"/>
  <c r="R65" i="11"/>
  <c r="I8" i="11"/>
  <c r="Y8" i="11"/>
  <c r="Y22" i="11" s="1"/>
  <c r="E8" i="11"/>
  <c r="E13" i="11" s="1"/>
  <c r="U8" i="11"/>
  <c r="U24" i="11" s="1"/>
  <c r="AK8" i="11"/>
  <c r="Q8" i="11"/>
  <c r="Q22" i="11" s="1"/>
  <c r="AG8" i="11"/>
  <c r="AG24" i="11" s="1"/>
  <c r="H71" i="11"/>
  <c r="X71" i="11"/>
  <c r="D71" i="11"/>
  <c r="J8" i="11"/>
  <c r="J32" i="11" s="1"/>
  <c r="Z8" i="11"/>
  <c r="Z38" i="11" s="1"/>
  <c r="F8" i="11"/>
  <c r="V8" i="11"/>
  <c r="V13" i="11" s="1"/>
  <c r="AL8" i="11"/>
  <c r="R8" i="11"/>
  <c r="R31" i="11" s="1"/>
  <c r="AH8" i="11"/>
  <c r="Y71" i="11"/>
  <c r="E71" i="11"/>
  <c r="Y59" i="11"/>
  <c r="X65" i="11"/>
  <c r="AB8" i="11"/>
  <c r="AB25" i="11" s="1"/>
  <c r="Y65" i="11"/>
  <c r="Z71" i="11"/>
  <c r="D77" i="11"/>
  <c r="AH65" i="11"/>
  <c r="D59" i="11"/>
  <c r="T59" i="11"/>
  <c r="C65" i="11"/>
  <c r="AI65" i="11"/>
  <c r="AF8" i="11"/>
  <c r="AF29" i="11" s="1"/>
  <c r="B46" i="11"/>
  <c r="E59" i="11"/>
  <c r="U59" i="11"/>
  <c r="Q59" i="11"/>
  <c r="M65" i="11"/>
  <c r="AC65" i="11"/>
  <c r="R53" i="11"/>
  <c r="AH53" i="11"/>
  <c r="V59" i="11"/>
  <c r="N65" i="11"/>
  <c r="AD65" i="11"/>
  <c r="C53" i="11"/>
  <c r="S53" i="11"/>
  <c r="AI53" i="11"/>
  <c r="G59" i="11"/>
  <c r="O65" i="11"/>
  <c r="AE65" i="11"/>
  <c r="I59" i="11"/>
  <c r="L8" i="11"/>
  <c r="L31" i="11" s="1"/>
  <c r="S59" i="11"/>
  <c r="AD71" i="11"/>
  <c r="D53" i="11"/>
  <c r="T53" i="11"/>
  <c r="AJ53" i="11"/>
  <c r="P65" i="11"/>
  <c r="AF65" i="11"/>
  <c r="B70" i="11"/>
  <c r="S71" i="11"/>
  <c r="AI71" i="11"/>
  <c r="O71" i="11"/>
  <c r="K71" i="11"/>
  <c r="J53" i="11"/>
  <c r="Z53" i="11"/>
  <c r="T71" i="11"/>
  <c r="P71" i="11"/>
  <c r="AF71" i="11"/>
  <c r="L71" i="11"/>
  <c r="B7" i="11"/>
  <c r="O53" i="11"/>
  <c r="AE53" i="11"/>
  <c r="K53" i="11"/>
  <c r="AA53" i="11"/>
  <c r="G53" i="11"/>
  <c r="U71" i="11"/>
  <c r="Q71" i="11"/>
  <c r="AG71" i="11"/>
  <c r="M71" i="11"/>
  <c r="G8" i="11"/>
  <c r="G13" i="11" s="1"/>
  <c r="W8" i="11"/>
  <c r="W41" i="11" s="1"/>
  <c r="S8" i="11"/>
  <c r="AI8" i="11"/>
  <c r="P53" i="11"/>
  <c r="AF53" i="11"/>
  <c r="L53" i="11"/>
  <c r="AB53" i="11"/>
  <c r="H53" i="11"/>
  <c r="V71" i="11"/>
  <c r="AL71" i="11"/>
  <c r="R71" i="11"/>
  <c r="AH71" i="11"/>
  <c r="H8" i="11"/>
  <c r="X8" i="11"/>
  <c r="D8" i="11"/>
  <c r="D38" i="11" s="1"/>
  <c r="T8" i="11"/>
  <c r="AJ8" i="11"/>
  <c r="AJ22" i="11" s="1"/>
  <c r="Z47" i="11"/>
  <c r="Q53" i="11"/>
  <c r="AG53" i="11"/>
  <c r="M53" i="11"/>
  <c r="AC53" i="11"/>
  <c r="I53" i="11"/>
  <c r="Y53" i="11"/>
  <c r="B58" i="11"/>
  <c r="J13" i="11"/>
  <c r="AF32" i="11"/>
  <c r="AF22" i="11"/>
  <c r="AF34" i="11"/>
  <c r="AF38" i="11"/>
  <c r="K24" i="11"/>
  <c r="K34" i="11"/>
  <c r="N23" i="11"/>
  <c r="N20" i="11"/>
  <c r="B6" i="11"/>
  <c r="CQ8" i="15" s="1"/>
  <c r="C8" i="11"/>
  <c r="B50" i="11"/>
  <c r="B56" i="11"/>
  <c r="C59" i="11"/>
  <c r="I71" i="11"/>
  <c r="B51" i="11"/>
  <c r="B69" i="11"/>
  <c r="B74" i="11"/>
  <c r="J59" i="11"/>
  <c r="B57" i="11"/>
  <c r="AA59" i="11"/>
  <c r="H65" i="11"/>
  <c r="D65" i="11"/>
  <c r="T65" i="11"/>
  <c r="AJ65" i="11"/>
  <c r="AB59" i="11"/>
  <c r="I65" i="11"/>
  <c r="E65" i="11"/>
  <c r="U65" i="11"/>
  <c r="AK65" i="11"/>
  <c r="C71" i="11"/>
  <c r="B68" i="11"/>
  <c r="G38" i="11"/>
  <c r="AL53" i="11"/>
  <c r="B62" i="11"/>
  <c r="Z59" i="11"/>
  <c r="B63" i="11"/>
  <c r="K59" i="11"/>
  <c r="N53" i="11"/>
  <c r="AD53" i="11"/>
  <c r="B52" i="11"/>
  <c r="J65" i="11"/>
  <c r="V65" i="11"/>
  <c r="AL65" i="11"/>
  <c r="B5" i="11"/>
  <c r="B44" i="11"/>
  <c r="S47" i="11"/>
  <c r="M77" i="11"/>
  <c r="G65" i="11"/>
  <c r="E31" i="11" l="1"/>
  <c r="E32" i="11"/>
  <c r="M25" i="11"/>
  <c r="E24" i="11"/>
  <c r="E14" i="11"/>
  <c r="M29" i="11"/>
  <c r="P32" i="11"/>
  <c r="L15" i="11"/>
  <c r="L22" i="11"/>
  <c r="E33" i="11"/>
  <c r="D33" i="11"/>
  <c r="X77" i="11"/>
  <c r="F77" i="11"/>
  <c r="AL77" i="11"/>
  <c r="Q13" i="11"/>
  <c r="G78" i="9"/>
  <c r="I77" i="11"/>
  <c r="AJ79" i="11"/>
  <c r="AJ84" i="11"/>
  <c r="AJ80" i="11"/>
  <c r="AJ88" i="11"/>
  <c r="AJ83" i="11"/>
  <c r="AJ87" i="11"/>
  <c r="U88" i="11"/>
  <c r="U79" i="11"/>
  <c r="U80" i="11"/>
  <c r="U84" i="11"/>
  <c r="U83" i="11"/>
  <c r="U87" i="11"/>
  <c r="J83" i="11"/>
  <c r="J88" i="11"/>
  <c r="J80" i="11"/>
  <c r="J84" i="11"/>
  <c r="J87" i="11"/>
  <c r="J79" i="11"/>
  <c r="AG79" i="11"/>
  <c r="AG88" i="11"/>
  <c r="AG80" i="11"/>
  <c r="AG87" i="11"/>
  <c r="AG84" i="11"/>
  <c r="AG83" i="11"/>
  <c r="AE88" i="11"/>
  <c r="AE87" i="11"/>
  <c r="AE84" i="11"/>
  <c r="AE83" i="11"/>
  <c r="AE80" i="11"/>
  <c r="AE79" i="11"/>
  <c r="G34" i="9"/>
  <c r="AA75" i="11"/>
  <c r="AA77" i="11" s="1"/>
  <c r="G60" i="9"/>
  <c r="O75" i="11"/>
  <c r="O77" i="11" s="1"/>
  <c r="F67" i="9"/>
  <c r="G67" i="9" s="1"/>
  <c r="W16" i="16"/>
  <c r="X16" i="16" s="1"/>
  <c r="M87" i="11"/>
  <c r="M84" i="11"/>
  <c r="M83" i="11"/>
  <c r="M80" i="11"/>
  <c r="M79" i="11"/>
  <c r="M88" i="11"/>
  <c r="F7" i="9"/>
  <c r="G7" i="9" s="1"/>
  <c r="F47" i="9"/>
  <c r="G47" i="9" s="1"/>
  <c r="F63" i="9"/>
  <c r="G63" i="9" s="1"/>
  <c r="F81" i="9"/>
  <c r="G81" i="9" s="1"/>
  <c r="R75" i="11"/>
  <c r="R77" i="11" s="1"/>
  <c r="G24" i="9"/>
  <c r="G80" i="9"/>
  <c r="F75" i="9"/>
  <c r="G75" i="9" s="1"/>
  <c r="F52" i="9"/>
  <c r="G52" i="9" s="1"/>
  <c r="D79" i="11"/>
  <c r="D88" i="11"/>
  <c r="D87" i="11"/>
  <c r="D80" i="11"/>
  <c r="D84" i="11"/>
  <c r="D83" i="11"/>
  <c r="G28" i="9"/>
  <c r="V75" i="11"/>
  <c r="V77" i="11" s="1"/>
  <c r="F25" i="9"/>
  <c r="F57" i="9"/>
  <c r="G57" i="9" s="1"/>
  <c r="F73" i="9"/>
  <c r="G73" i="9" s="1"/>
  <c r="F33" i="9"/>
  <c r="G33" i="9" s="1"/>
  <c r="F51" i="9"/>
  <c r="G51" i="9" s="1"/>
  <c r="F15" i="9"/>
  <c r="G15" i="9" s="1"/>
  <c r="F74" i="9"/>
  <c r="T76" i="11" s="1"/>
  <c r="T75" i="11"/>
  <c r="T77" i="11" s="1"/>
  <c r="K80" i="11"/>
  <c r="K88" i="11"/>
  <c r="K87" i="11"/>
  <c r="K79" i="11"/>
  <c r="K84" i="11"/>
  <c r="K83" i="11"/>
  <c r="Y75" i="11"/>
  <c r="Y77" i="11" s="1"/>
  <c r="G30" i="9"/>
  <c r="F69" i="9"/>
  <c r="G69" i="9" s="1"/>
  <c r="G10" i="9"/>
  <c r="G75" i="11"/>
  <c r="G77" i="11" s="1"/>
  <c r="G64" i="9"/>
  <c r="G76" i="9"/>
  <c r="F43" i="9"/>
  <c r="G43" i="9" s="1"/>
  <c r="G20" i="9"/>
  <c r="N77" i="11"/>
  <c r="S75" i="11"/>
  <c r="F70" i="9"/>
  <c r="S76" i="11" s="1"/>
  <c r="D84" i="9"/>
  <c r="AF75" i="11"/>
  <c r="AF77" i="11" s="1"/>
  <c r="G42" i="9"/>
  <c r="F21" i="9"/>
  <c r="G21" i="9" s="1"/>
  <c r="F65" i="9"/>
  <c r="G65" i="9" s="1"/>
  <c r="G54" i="9"/>
  <c r="E75" i="11"/>
  <c r="E77" i="11" s="1"/>
  <c r="C75" i="11"/>
  <c r="G6" i="9"/>
  <c r="F19" i="9"/>
  <c r="G19" i="9" s="1"/>
  <c r="G72" i="9"/>
  <c r="AI75" i="11"/>
  <c r="F66" i="9"/>
  <c r="AI76" i="11" s="1"/>
  <c r="Q75" i="11"/>
  <c r="Q77" i="11" s="1"/>
  <c r="G48" i="9"/>
  <c r="F56" i="9"/>
  <c r="W76" i="11" s="1"/>
  <c r="W75" i="11"/>
  <c r="AB75" i="11"/>
  <c r="AB77" i="11" s="1"/>
  <c r="G36" i="9"/>
  <c r="G68" i="9"/>
  <c r="F71" i="9"/>
  <c r="G71" i="9" s="1"/>
  <c r="G8" i="9"/>
  <c r="F77" i="9"/>
  <c r="G77" i="9" s="1"/>
  <c r="P80" i="11"/>
  <c r="P79" i="11"/>
  <c r="P88" i="11"/>
  <c r="P87" i="11"/>
  <c r="P84" i="11"/>
  <c r="P83" i="11"/>
  <c r="F39" i="9"/>
  <c r="G39" i="9" s="1"/>
  <c r="G38" i="9"/>
  <c r="AC75" i="11"/>
  <c r="AC77" i="11" s="1"/>
  <c r="F27" i="9"/>
  <c r="G27" i="9" s="1"/>
  <c r="G5" i="9"/>
  <c r="F11" i="9"/>
  <c r="G11" i="9" s="1"/>
  <c r="Z88" i="11"/>
  <c r="Z87" i="11"/>
  <c r="Z84" i="11"/>
  <c r="Z83" i="11"/>
  <c r="Z80" i="11"/>
  <c r="Z79" i="11"/>
  <c r="L75" i="11"/>
  <c r="L77" i="11" s="1"/>
  <c r="G16" i="9"/>
  <c r="F29" i="9"/>
  <c r="G29" i="9" s="1"/>
  <c r="F79" i="9"/>
  <c r="G79" i="9"/>
  <c r="E84" i="9"/>
  <c r="CQ16" i="15"/>
  <c r="CR16" i="15" s="1"/>
  <c r="AJ45" i="11"/>
  <c r="AJ47" i="11" s="1"/>
  <c r="G10" i="2"/>
  <c r="AB45" i="11"/>
  <c r="AB47" i="11" s="1"/>
  <c r="Q45" i="11"/>
  <c r="Q47" i="11" s="1"/>
  <c r="G14" i="2"/>
  <c r="AH45" i="11"/>
  <c r="AH47" i="11" s="1"/>
  <c r="G6" i="2"/>
  <c r="G55" i="2"/>
  <c r="AC45" i="11"/>
  <c r="AC47" i="11" s="1"/>
  <c r="G42" i="2"/>
  <c r="AA45" i="11"/>
  <c r="AA47" i="11" s="1"/>
  <c r="G12" i="2"/>
  <c r="G30" i="2"/>
  <c r="G60" i="2"/>
  <c r="G20" i="2"/>
  <c r="AE45" i="11"/>
  <c r="AE47" i="11" s="1"/>
  <c r="G40" i="2"/>
  <c r="G8" i="2"/>
  <c r="G28" i="2"/>
  <c r="V45" i="11"/>
  <c r="V47" i="11" s="1"/>
  <c r="G16" i="2"/>
  <c r="E45" i="11"/>
  <c r="E47" i="11" s="1"/>
  <c r="D84" i="2"/>
  <c r="E84" i="2"/>
  <c r="G5" i="2"/>
  <c r="G44" i="2"/>
  <c r="AG45" i="11"/>
  <c r="AG47" i="11" s="1"/>
  <c r="G50" i="2"/>
  <c r="D45" i="11"/>
  <c r="G62" i="2"/>
  <c r="AK45" i="11"/>
  <c r="AK47" i="11" s="1"/>
  <c r="Z29" i="11"/>
  <c r="P25" i="11"/>
  <c r="L20" i="11"/>
  <c r="N14" i="11"/>
  <c r="N29" i="11"/>
  <c r="J20" i="11"/>
  <c r="J33" i="11"/>
  <c r="N38" i="11"/>
  <c r="J31" i="11"/>
  <c r="AA33" i="11"/>
  <c r="N13" i="11"/>
  <c r="AA38" i="11"/>
  <c r="N24" i="11"/>
  <c r="AA15" i="11"/>
  <c r="R25" i="11"/>
  <c r="P23" i="11"/>
  <c r="N31" i="11"/>
  <c r="K32" i="11"/>
  <c r="R29" i="11"/>
  <c r="K20" i="11"/>
  <c r="AE24" i="11"/>
  <c r="R38" i="11"/>
  <c r="K14" i="11"/>
  <c r="AE13" i="11"/>
  <c r="AA23" i="11"/>
  <c r="N15" i="11"/>
  <c r="K31" i="11"/>
  <c r="AE38" i="11"/>
  <c r="R14" i="11"/>
  <c r="E29" i="11"/>
  <c r="Z23" i="11"/>
  <c r="N34" i="11"/>
  <c r="K23" i="11"/>
  <c r="AE14" i="11"/>
  <c r="R15" i="11"/>
  <c r="R30" i="11"/>
  <c r="Y24" i="11"/>
  <c r="R34" i="11"/>
  <c r="AE29" i="11"/>
  <c r="P24" i="11"/>
  <c r="AE25" i="11"/>
  <c r="AE23" i="11"/>
  <c r="N22" i="11"/>
  <c r="K13" i="11"/>
  <c r="R24" i="11"/>
  <c r="N33" i="11"/>
  <c r="K25" i="11"/>
  <c r="R32" i="11"/>
  <c r="Z33" i="11"/>
  <c r="AA34" i="11"/>
  <c r="N32" i="11"/>
  <c r="K30" i="11"/>
  <c r="L30" i="11"/>
  <c r="E15" i="11"/>
  <c r="E30" i="11"/>
  <c r="E20" i="11"/>
  <c r="Y20" i="11"/>
  <c r="AA14" i="11"/>
  <c r="Q30" i="11"/>
  <c r="AA24" i="11"/>
  <c r="B8" i="11"/>
  <c r="K22" i="11"/>
  <c r="AE32" i="11"/>
  <c r="AG20" i="11"/>
  <c r="R23" i="11"/>
  <c r="U13" i="11"/>
  <c r="AE34" i="11"/>
  <c r="AA31" i="11"/>
  <c r="E22" i="11"/>
  <c r="AJ33" i="11"/>
  <c r="U23" i="11"/>
  <c r="AE22" i="11"/>
  <c r="Y38" i="11"/>
  <c r="R13" i="11"/>
  <c r="D22" i="11"/>
  <c r="AJ13" i="11"/>
  <c r="AC31" i="11"/>
  <c r="U33" i="11"/>
  <c r="AE15" i="11"/>
  <c r="AA29" i="11"/>
  <c r="V22" i="11"/>
  <c r="AA22" i="11"/>
  <c r="Y14" i="11"/>
  <c r="N30" i="11"/>
  <c r="AC33" i="11"/>
  <c r="M23" i="11"/>
  <c r="E23" i="11"/>
  <c r="P20" i="11"/>
  <c r="V23" i="11"/>
  <c r="AA20" i="11"/>
  <c r="AC38" i="11"/>
  <c r="AF24" i="11"/>
  <c r="M13" i="11"/>
  <c r="E38" i="11"/>
  <c r="AC20" i="11"/>
  <c r="AC15" i="11"/>
  <c r="M24" i="11"/>
  <c r="AG13" i="11"/>
  <c r="Q33" i="11"/>
  <c r="AC30" i="11"/>
  <c r="CQ15" i="15"/>
  <c r="CR15" i="15" s="1"/>
  <c r="U29" i="11"/>
  <c r="M31" i="11"/>
  <c r="AG33" i="11"/>
  <c r="Q24" i="11"/>
  <c r="AC13" i="11"/>
  <c r="U31" i="11"/>
  <c r="M30" i="11"/>
  <c r="AG38" i="11"/>
  <c r="AC22" i="11"/>
  <c r="U14" i="11"/>
  <c r="M15" i="11"/>
  <c r="AG30" i="11"/>
  <c r="AC25" i="11"/>
  <c r="L32" i="11"/>
  <c r="Y25" i="11"/>
  <c r="Y13" i="11"/>
  <c r="U34" i="11"/>
  <c r="L38" i="11"/>
  <c r="AG14" i="11"/>
  <c r="Y30" i="11"/>
  <c r="R22" i="11"/>
  <c r="Y23" i="11"/>
  <c r="L14" i="11"/>
  <c r="AC34" i="11"/>
  <c r="U25" i="11"/>
  <c r="AE20" i="11"/>
  <c r="L13" i="11"/>
  <c r="R20" i="11"/>
  <c r="AA25" i="11"/>
  <c r="AC23" i="11"/>
  <c r="K38" i="11"/>
  <c r="U32" i="11"/>
  <c r="AE31" i="11"/>
  <c r="M38" i="11"/>
  <c r="L34" i="11"/>
  <c r="AG25" i="11"/>
  <c r="AC32" i="11"/>
  <c r="M14" i="11"/>
  <c r="AG23" i="11"/>
  <c r="Q31" i="11"/>
  <c r="Q38" i="11"/>
  <c r="Q23" i="11"/>
  <c r="Q20" i="11"/>
  <c r="Y31" i="11"/>
  <c r="Y34" i="11"/>
  <c r="Q29" i="11"/>
  <c r="L33" i="11"/>
  <c r="Q14" i="11"/>
  <c r="Y29" i="11"/>
  <c r="U30" i="11"/>
  <c r="M34" i="11"/>
  <c r="AG29" i="11"/>
  <c r="E25" i="11"/>
  <c r="AA32" i="11"/>
  <c r="AC24" i="11"/>
  <c r="M22" i="11"/>
  <c r="AA13" i="11"/>
  <c r="AC14" i="11"/>
  <c r="K29" i="11"/>
  <c r="U38" i="11"/>
  <c r="AE30" i="11"/>
  <c r="M33" i="11"/>
  <c r="R33" i="11"/>
  <c r="K33" i="11"/>
  <c r="M32" i="11"/>
  <c r="AB14" i="11"/>
  <c r="Q34" i="11"/>
  <c r="U22" i="11"/>
  <c r="E34" i="11"/>
  <c r="D31" i="11"/>
  <c r="Z15" i="11"/>
  <c r="Z34" i="11"/>
  <c r="V32" i="11"/>
  <c r="V31" i="11"/>
  <c r="V15" i="11"/>
  <c r="Z32" i="11"/>
  <c r="J23" i="11"/>
  <c r="P15" i="11"/>
  <c r="P14" i="11"/>
  <c r="J38" i="11"/>
  <c r="P29" i="11"/>
  <c r="J25" i="11"/>
  <c r="P33" i="11"/>
  <c r="J14" i="11"/>
  <c r="G23" i="11"/>
  <c r="J29" i="11"/>
  <c r="AG31" i="11"/>
  <c r="P22" i="11"/>
  <c r="P13" i="11"/>
  <c r="U20" i="11"/>
  <c r="L25" i="11"/>
  <c r="J34" i="11"/>
  <c r="Q25" i="11"/>
  <c r="AG34" i="11"/>
  <c r="V24" i="11"/>
  <c r="Y33" i="11"/>
  <c r="Y32" i="11"/>
  <c r="V25" i="11"/>
  <c r="Z20" i="11"/>
  <c r="J15" i="11"/>
  <c r="Z25" i="11"/>
  <c r="V14" i="11"/>
  <c r="Y15" i="11"/>
  <c r="U15" i="11"/>
  <c r="AF31" i="11"/>
  <c r="L29" i="11"/>
  <c r="J24" i="11"/>
  <c r="AG22" i="11"/>
  <c r="V20" i="11"/>
  <c r="V33" i="11"/>
  <c r="P31" i="11"/>
  <c r="P38" i="11"/>
  <c r="V38" i="11"/>
  <c r="Z30" i="11"/>
  <c r="CR8" i="15"/>
  <c r="J30" i="11"/>
  <c r="AG32" i="11"/>
  <c r="Z22" i="11"/>
  <c r="Z31" i="11"/>
  <c r="Z13" i="11"/>
  <c r="V29" i="11"/>
  <c r="G14" i="11"/>
  <c r="AG15" i="11"/>
  <c r="Z14" i="11"/>
  <c r="G29" i="11"/>
  <c r="Q32" i="11"/>
  <c r="P34" i="11"/>
  <c r="G25" i="11"/>
  <c r="B53" i="11"/>
  <c r="V30" i="11"/>
  <c r="CQ11" i="15"/>
  <c r="CR11" i="15" s="1"/>
  <c r="G33" i="11"/>
  <c r="G24" i="11"/>
  <c r="AF15" i="11"/>
  <c r="L23" i="11"/>
  <c r="J22" i="11"/>
  <c r="Q15" i="11"/>
  <c r="CQ13" i="15"/>
  <c r="CR13" i="15" s="1"/>
  <c r="V34" i="11"/>
  <c r="Z24" i="11"/>
  <c r="AJ20" i="11"/>
  <c r="AF33" i="11"/>
  <c r="L24" i="11"/>
  <c r="AJ23" i="11"/>
  <c r="AJ14" i="11"/>
  <c r="D14" i="11"/>
  <c r="AJ30" i="11"/>
  <c r="AB23" i="11"/>
  <c r="AB38" i="11"/>
  <c r="AJ15" i="11"/>
  <c r="G31" i="11"/>
  <c r="G30" i="11"/>
  <c r="AJ31" i="11"/>
  <c r="AB34" i="11"/>
  <c r="D15" i="11"/>
  <c r="G22" i="11"/>
  <c r="G32" i="11"/>
  <c r="AF13" i="11"/>
  <c r="AB29" i="11"/>
  <c r="G34" i="11"/>
  <c r="AF30" i="11"/>
  <c r="AB32" i="11"/>
  <c r="G15" i="11"/>
  <c r="AF25" i="11"/>
  <c r="AB13" i="11"/>
  <c r="AJ38" i="11"/>
  <c r="AF23" i="11"/>
  <c r="D24" i="11"/>
  <c r="D25" i="11"/>
  <c r="AJ25" i="11"/>
  <c r="AF14" i="11"/>
  <c r="D23" i="11"/>
  <c r="D34" i="11"/>
  <c r="AJ32" i="11"/>
  <c r="AB31" i="11"/>
  <c r="AB33" i="11"/>
  <c r="D29" i="11"/>
  <c r="D32" i="11"/>
  <c r="AB24" i="11"/>
  <c r="B65" i="11"/>
  <c r="AB20" i="11"/>
  <c r="D30" i="11"/>
  <c r="AJ24" i="11"/>
  <c r="AF20" i="11"/>
  <c r="AB15" i="11"/>
  <c r="D13" i="11"/>
  <c r="AJ29" i="11"/>
  <c r="AB22" i="11"/>
  <c r="G20" i="11"/>
  <c r="AB30" i="11"/>
  <c r="AJ34" i="11"/>
  <c r="D20" i="11"/>
  <c r="B71" i="11"/>
  <c r="C25" i="11"/>
  <c r="C13" i="11"/>
  <c r="C30" i="11"/>
  <c r="C38" i="11"/>
  <c r="C33" i="11"/>
  <c r="C15" i="11"/>
  <c r="C31" i="11"/>
  <c r="C29" i="11"/>
  <c r="C34" i="11"/>
  <c r="C23" i="11"/>
  <c r="C14" i="11"/>
  <c r="C20" i="11"/>
  <c r="C24" i="11"/>
  <c r="C32" i="11"/>
  <c r="C22" i="11"/>
  <c r="B59" i="11"/>
  <c r="N79" i="11" l="1"/>
  <c r="N83" i="11"/>
  <c r="N87" i="11"/>
  <c r="N80" i="11"/>
  <c r="N84" i="11"/>
  <c r="N88" i="11"/>
  <c r="AA35" i="11"/>
  <c r="AA41" i="11" s="1"/>
  <c r="B76" i="11"/>
  <c r="F84" i="9"/>
  <c r="G66" i="9"/>
  <c r="AI77" i="11"/>
  <c r="G70" i="9"/>
  <c r="S77" i="11"/>
  <c r="G25" i="9"/>
  <c r="R79" i="11"/>
  <c r="R83" i="11"/>
  <c r="R80" i="11"/>
  <c r="R88" i="11"/>
  <c r="R87" i="11"/>
  <c r="R84" i="11"/>
  <c r="G74" i="9"/>
  <c r="AA83" i="11"/>
  <c r="AA80" i="11"/>
  <c r="AA79" i="11"/>
  <c r="AA84" i="11"/>
  <c r="AA88" i="11"/>
  <c r="AA87" i="11"/>
  <c r="AF79" i="11"/>
  <c r="AF84" i="11"/>
  <c r="AF88" i="11"/>
  <c r="AF87" i="11"/>
  <c r="AF83" i="11"/>
  <c r="AF80" i="11"/>
  <c r="AB79" i="11"/>
  <c r="AB87" i="11"/>
  <c r="AB80" i="11"/>
  <c r="AB84" i="11"/>
  <c r="AB83" i="11"/>
  <c r="AB88" i="11"/>
  <c r="Y80" i="11"/>
  <c r="Y84" i="11"/>
  <c r="Y83" i="11"/>
  <c r="Y87" i="11"/>
  <c r="Y79" i="11"/>
  <c r="Y88" i="11"/>
  <c r="V83" i="11"/>
  <c r="V84" i="11"/>
  <c r="V80" i="11"/>
  <c r="V88" i="11"/>
  <c r="V79" i="11"/>
  <c r="V87" i="11"/>
  <c r="W77" i="11"/>
  <c r="G83" i="11"/>
  <c r="G88" i="11"/>
  <c r="G79" i="11"/>
  <c r="G87" i="11"/>
  <c r="G84" i="11"/>
  <c r="G80" i="11"/>
  <c r="G84" i="9"/>
  <c r="E80" i="11"/>
  <c r="E79" i="11"/>
  <c r="E84" i="11"/>
  <c r="E83" i="11"/>
  <c r="E88" i="11"/>
  <c r="E87" i="11"/>
  <c r="L79" i="11"/>
  <c r="L84" i="11"/>
  <c r="L88" i="11"/>
  <c r="L80" i="11"/>
  <c r="L83" i="11"/>
  <c r="L87" i="11"/>
  <c r="G56" i="9"/>
  <c r="AC87" i="11"/>
  <c r="AC84" i="11"/>
  <c r="AC83" i="11"/>
  <c r="AC80" i="11"/>
  <c r="AC79" i="11"/>
  <c r="AC88" i="11"/>
  <c r="B75" i="11"/>
  <c r="C77" i="11"/>
  <c r="Q83" i="11"/>
  <c r="Q80" i="11"/>
  <c r="Q87" i="11"/>
  <c r="Q79" i="11"/>
  <c r="Q88" i="11"/>
  <c r="Q84" i="11"/>
  <c r="G84" i="2"/>
  <c r="D47" i="11"/>
  <c r="B47" i="11" s="1"/>
  <c r="B45" i="11"/>
  <c r="CQ10" i="15" s="1"/>
  <c r="N35" i="11"/>
  <c r="N41" i="11" s="1"/>
  <c r="Y35" i="11"/>
  <c r="Y41" i="11" s="1"/>
  <c r="AE35" i="11"/>
  <c r="AE41" i="11" s="1"/>
  <c r="L35" i="11"/>
  <c r="L41" i="11" s="1"/>
  <c r="M35" i="11"/>
  <c r="M41" i="11" s="1"/>
  <c r="E35" i="11"/>
  <c r="E41" i="11" s="1"/>
  <c r="R35" i="11"/>
  <c r="R41" i="11" s="1"/>
  <c r="AC35" i="11"/>
  <c r="AC41" i="11" s="1"/>
  <c r="K35" i="11"/>
  <c r="K41" i="11" s="1"/>
  <c r="V35" i="11"/>
  <c r="V41" i="11" s="1"/>
  <c r="J35" i="11"/>
  <c r="J41" i="11" s="1"/>
  <c r="P35" i="11"/>
  <c r="P41" i="11" s="1"/>
  <c r="Q35" i="11"/>
  <c r="Q41" i="11" s="1"/>
  <c r="Z35" i="11"/>
  <c r="Z41" i="11" s="1"/>
  <c r="AG35" i="11"/>
  <c r="AG41" i="11" s="1"/>
  <c r="U35" i="11"/>
  <c r="U41" i="11" s="1"/>
  <c r="AF35" i="11"/>
  <c r="AF41" i="11" s="1"/>
  <c r="AB35" i="11"/>
  <c r="AB41" i="11" s="1"/>
  <c r="AJ35" i="11"/>
  <c r="AJ41" i="11" s="1"/>
  <c r="D35" i="11"/>
  <c r="D41" i="11" s="1"/>
  <c r="G35" i="11"/>
  <c r="G41" i="11" s="1"/>
  <c r="C35" i="11"/>
  <c r="C41" i="11" s="1"/>
  <c r="CQ19" i="15" l="1"/>
  <c r="CR19" i="15" s="1"/>
  <c r="CR10" i="15"/>
  <c r="CQ23" i="15"/>
  <c r="C88" i="11"/>
  <c r="C87" i="11"/>
  <c r="C84" i="11"/>
  <c r="C83" i="11"/>
  <c r="C80" i="11"/>
  <c r="C79" i="11"/>
  <c r="B77" i="11"/>
  <c r="CR23" i="15" l="1"/>
</calcChain>
</file>

<file path=xl/comments1.xml><?xml version="1.0" encoding="utf-8"?>
<comments xmlns="http://schemas.openxmlformats.org/spreadsheetml/2006/main">
  <authors>
    <author>Boldridge, LaToya (IHS/NAS/AO)</author>
  </authors>
  <commentList>
    <comment ref="C82" authorId="0" shapeId="0">
      <text>
        <r>
          <rPr>
            <b/>
            <sz val="9"/>
            <color indexed="81"/>
            <rFont val="Tahoma"/>
            <family val="2"/>
          </rPr>
          <t>Boldridge, LaToya (IHS/NAS/AO):</t>
        </r>
        <r>
          <rPr>
            <sz val="9"/>
            <color indexed="81"/>
            <rFont val="Tahoma"/>
            <family val="2"/>
          </rPr>
          <t xml:space="preserve">
PCS</t>
        </r>
      </text>
    </comment>
  </commentList>
</comments>
</file>

<file path=xl/sharedStrings.xml><?xml version="1.0" encoding="utf-8"?>
<sst xmlns="http://schemas.openxmlformats.org/spreadsheetml/2006/main" count="1576" uniqueCount="287">
  <si>
    <t>H&amp;C</t>
  </si>
  <si>
    <t xml:space="preserve"> </t>
  </si>
  <si>
    <t>Ala. Coushatta</t>
  </si>
  <si>
    <t>Ala. Coushatta AS</t>
  </si>
  <si>
    <t>Cayuga</t>
  </si>
  <si>
    <t>Cayuga AS</t>
  </si>
  <si>
    <t>Cherokee</t>
  </si>
  <si>
    <t>Cherokee AS</t>
  </si>
  <si>
    <t>Chitimacha</t>
  </si>
  <si>
    <t>Chitimacha AS</t>
  </si>
  <si>
    <t>Choctaw</t>
  </si>
  <si>
    <t>Choctaw AS</t>
  </si>
  <si>
    <t>Coushatta</t>
  </si>
  <si>
    <t>Coushatta AS</t>
  </si>
  <si>
    <t>Jena Band</t>
  </si>
  <si>
    <t>Jena Band AS</t>
  </si>
  <si>
    <t>Maliseets</t>
  </si>
  <si>
    <t>Maliseets AS</t>
  </si>
  <si>
    <t>Miccosukee</t>
  </si>
  <si>
    <t>Miccosukee AS</t>
  </si>
  <si>
    <t>Mohegan</t>
  </si>
  <si>
    <t>Mohegan AS</t>
  </si>
  <si>
    <t>Narragansett</t>
  </si>
  <si>
    <t>Residual</t>
  </si>
  <si>
    <t>Narragansett AS</t>
  </si>
  <si>
    <t>Oneida</t>
  </si>
  <si>
    <t>PIT</t>
  </si>
  <si>
    <t>PIT AS</t>
  </si>
  <si>
    <t>PPP</t>
  </si>
  <si>
    <t>PPP AS</t>
  </si>
  <si>
    <t>Penobscot</t>
  </si>
  <si>
    <t>Penobscot AS</t>
  </si>
  <si>
    <t>Pequot</t>
  </si>
  <si>
    <t>Pequot AS</t>
  </si>
  <si>
    <t>Poarch Creek</t>
  </si>
  <si>
    <t>Poarch Creek AS</t>
  </si>
  <si>
    <t>Seminole</t>
  </si>
  <si>
    <t>Seminole AS</t>
  </si>
  <si>
    <t>Seneca</t>
  </si>
  <si>
    <t>Seneca AS</t>
  </si>
  <si>
    <t>St. Regis</t>
  </si>
  <si>
    <t>St. Regis AS</t>
  </si>
  <si>
    <t>Tunica Biloxi</t>
  </si>
  <si>
    <t>Tunica Biloxi AS</t>
  </si>
  <si>
    <t xml:space="preserve">MicMac </t>
  </si>
  <si>
    <t>Micmac AS</t>
  </si>
  <si>
    <t>Aquinnah</t>
  </si>
  <si>
    <t>Aquinnah AS</t>
  </si>
  <si>
    <t>Unity</t>
  </si>
  <si>
    <t>Unity AS</t>
  </si>
  <si>
    <t>Catawba</t>
  </si>
  <si>
    <t>Catawba AS</t>
  </si>
  <si>
    <t>Onondaga</t>
  </si>
  <si>
    <t>Onondaga AS</t>
  </si>
  <si>
    <t>USET</t>
  </si>
  <si>
    <t>USET AS</t>
  </si>
  <si>
    <t>Mashpee</t>
  </si>
  <si>
    <t>Mashpee AS</t>
  </si>
  <si>
    <t>Tuscarora</t>
  </si>
  <si>
    <t>Tuscarora AS</t>
  </si>
  <si>
    <t>Shinnecock</t>
  </si>
  <si>
    <t>Shinnecock AS</t>
  </si>
  <si>
    <t>Tonawanda</t>
  </si>
  <si>
    <t>Tonawanda AS</t>
  </si>
  <si>
    <t>Pamunkey</t>
  </si>
  <si>
    <t>Pamunkey AS</t>
  </si>
  <si>
    <t>Monacan</t>
  </si>
  <si>
    <t>Monacan AS</t>
  </si>
  <si>
    <t>Rappahannock</t>
  </si>
  <si>
    <t>Rappahannock AS</t>
  </si>
  <si>
    <t>Nansemond</t>
  </si>
  <si>
    <t>Nansemond AS</t>
  </si>
  <si>
    <t>Upper Mattaponi</t>
  </si>
  <si>
    <t>Upper Mattaponi AS</t>
  </si>
  <si>
    <t>Chickahominy-Eastern</t>
  </si>
  <si>
    <t>Chickahominy-Eastern AS</t>
  </si>
  <si>
    <t>Chickahominy</t>
  </si>
  <si>
    <t>Chickahominy AS</t>
  </si>
  <si>
    <t>Assessments</t>
  </si>
  <si>
    <t>Area Shares</t>
  </si>
  <si>
    <t>Total Recurring</t>
  </si>
  <si>
    <t>LOCATION</t>
  </si>
  <si>
    <t>DENTAL</t>
  </si>
  <si>
    <t>MENTAL</t>
  </si>
  <si>
    <t>ALCOHOL</t>
  </si>
  <si>
    <t>PHN</t>
  </si>
  <si>
    <t>HEALTH EDUCATION</t>
  </si>
  <si>
    <t>DIRECT OPERATIONS</t>
  </si>
  <si>
    <t>New Tribe Support</t>
  </si>
  <si>
    <t>TI</t>
  </si>
  <si>
    <t>LEVEL</t>
  </si>
  <si>
    <t>TV</t>
  </si>
  <si>
    <t>SU</t>
  </si>
  <si>
    <t>AO</t>
  </si>
  <si>
    <t>BEGINNING BASE</t>
  </si>
  <si>
    <t>ENDING BASE</t>
  </si>
  <si>
    <t>UIO</t>
  </si>
  <si>
    <t xml:space="preserve">Pequot </t>
  </si>
  <si>
    <t>INFLATION INCREASE</t>
  </si>
  <si>
    <t>PAY COST INCREASE</t>
  </si>
  <si>
    <t>FUNDING SOURCE:  75 23/24 0390</t>
  </si>
  <si>
    <t>HOSPITALS &amp; CLINICS</t>
  </si>
  <si>
    <t>DENTAL HEALTH</t>
  </si>
  <si>
    <t>PUBLIC HEALTH NURSING</t>
  </si>
  <si>
    <t>Oneida AS</t>
  </si>
  <si>
    <t>Beginning</t>
  </si>
  <si>
    <t>Inflation</t>
  </si>
  <si>
    <t>Pay Cost</t>
  </si>
  <si>
    <t>MENTAL HEALTH</t>
  </si>
  <si>
    <t>ALCOHOL &amp; SUBSTANCE ABUSE</t>
  </si>
  <si>
    <t>IHCIF</t>
  </si>
  <si>
    <t>Ending - 2023 Available for Contracting</t>
  </si>
  <si>
    <r>
      <t xml:space="preserve">Ending - </t>
    </r>
    <r>
      <rPr>
        <b/>
        <i/>
        <sz val="10"/>
        <rFont val="Arial"/>
        <family val="2"/>
      </rPr>
      <t>2023 Available for Contracting</t>
    </r>
  </si>
  <si>
    <t>TAB B</t>
  </si>
  <si>
    <t>Page 1 of 9</t>
  </si>
  <si>
    <t>NASHVILLE AREA</t>
  </si>
  <si>
    <t>RECURRING BUDGET</t>
  </si>
  <si>
    <t>Page 2 of 6</t>
  </si>
  <si>
    <t>Rec. Base</t>
  </si>
  <si>
    <t>Adjust</t>
  </si>
  <si>
    <t>Revised</t>
  </si>
  <si>
    <t>Fixed Cost</t>
  </si>
  <si>
    <t xml:space="preserve">Revised </t>
  </si>
  <si>
    <t>FY 04</t>
  </si>
  <si>
    <t>FY'05</t>
  </si>
  <si>
    <t>FY'06</t>
  </si>
  <si>
    <t>NAO Accounts SSA:</t>
  </si>
  <si>
    <t>Begin -10/1</t>
  </si>
  <si>
    <t>line items</t>
  </si>
  <si>
    <t>1998 Base</t>
  </si>
  <si>
    <t>Increases</t>
  </si>
  <si>
    <t>Sub-Total</t>
  </si>
  <si>
    <t xml:space="preserve">Workload </t>
  </si>
  <si>
    <t>Grand Total</t>
  </si>
  <si>
    <t>Adjust.</t>
  </si>
  <si>
    <t>Total</t>
  </si>
  <si>
    <t>Round</t>
  </si>
  <si>
    <t>Area Base</t>
  </si>
  <si>
    <t>Adj.</t>
  </si>
  <si>
    <t xml:space="preserve">Incr. Pay </t>
  </si>
  <si>
    <t>Program</t>
  </si>
  <si>
    <t>SubTotal</t>
  </si>
  <si>
    <t>Adjustment</t>
  </si>
  <si>
    <t>Adjustments</t>
  </si>
  <si>
    <t>Increase</t>
  </si>
  <si>
    <t>rounding</t>
  </si>
  <si>
    <t>Final Area</t>
  </si>
  <si>
    <t>Rounding Adj.</t>
  </si>
  <si>
    <t>FY'05 INCREASES</t>
  </si>
  <si>
    <t>FINAL</t>
  </si>
  <si>
    <t>Recurring Increases</t>
  </si>
  <si>
    <t>Adjustments Due To Rounding</t>
  </si>
  <si>
    <t>FINAL AS OF 04/19/2006</t>
  </si>
  <si>
    <t xml:space="preserve">And Onondaga </t>
  </si>
  <si>
    <t>DFM  Total</t>
  </si>
  <si>
    <t>2007 Inflation</t>
  </si>
  <si>
    <t>2007 Paycost</t>
  </si>
  <si>
    <t>2007 Final Base</t>
  </si>
  <si>
    <t>2008 Inflation</t>
  </si>
  <si>
    <t>2008 Paycost</t>
  </si>
  <si>
    <t>2008 Final Base</t>
  </si>
  <si>
    <t>2009 Paycost</t>
  </si>
  <si>
    <t>2009 Inflation</t>
  </si>
  <si>
    <t>2009 Increases</t>
  </si>
  <si>
    <t>HIO</t>
  </si>
  <si>
    <t>Training</t>
  </si>
  <si>
    <t>PCS</t>
  </si>
  <si>
    <t>Other</t>
  </si>
  <si>
    <t xml:space="preserve">2009 Final Budget </t>
  </si>
  <si>
    <t>adjustment</t>
  </si>
  <si>
    <t>2010 Paycost</t>
  </si>
  <si>
    <t>2010 Inflation</t>
  </si>
  <si>
    <t>2010 Subtotal Increases</t>
  </si>
  <si>
    <t>New Tribes Adjustm</t>
  </si>
  <si>
    <t>2011        Total</t>
  </si>
  <si>
    <t>2011Rescission and/or Adjust 2010</t>
  </si>
  <si>
    <t>2010 Residual Increase</t>
  </si>
  <si>
    <t xml:space="preserve">2011 Final Budget </t>
  </si>
  <si>
    <t>2012 Rescission/ increases</t>
  </si>
  <si>
    <t>2012 Final Budget</t>
  </si>
  <si>
    <t>Increase/       Decrease</t>
  </si>
  <si>
    <t>Earmark Adj</t>
  </si>
  <si>
    <t>Rescission</t>
  </si>
  <si>
    <t>Sequestration</t>
  </si>
  <si>
    <t>Summary 2013 Reduction/Inc</t>
  </si>
  <si>
    <t>2013 Final</t>
  </si>
  <si>
    <t>2014 Final</t>
  </si>
  <si>
    <t>Area Increases/ Decreases</t>
  </si>
  <si>
    <t>Tribally AssumedArea Shares Increase/       Decrease</t>
  </si>
  <si>
    <t>2015 Final</t>
  </si>
  <si>
    <t>*Add in previous newly recognized Tribes amounts</t>
  </si>
  <si>
    <t>2016 Final</t>
  </si>
  <si>
    <t>2017 Final</t>
  </si>
  <si>
    <t>2018 Final</t>
  </si>
  <si>
    <t>2019 Final</t>
  </si>
  <si>
    <t>2020 Final</t>
  </si>
  <si>
    <t>2021 Increase/       Decrease</t>
  </si>
  <si>
    <t>2021 Final</t>
  </si>
  <si>
    <t>2022 Increase/       Decrease</t>
  </si>
  <si>
    <t>2022 Final</t>
  </si>
  <si>
    <t>H&amp;C Total</t>
  </si>
  <si>
    <t>Dental/PCS</t>
  </si>
  <si>
    <t>Mental Health</t>
  </si>
  <si>
    <t>Total Area ASA</t>
  </si>
  <si>
    <t>Public Health</t>
  </si>
  <si>
    <t>Health Education</t>
  </si>
  <si>
    <t>Environmental Hlth. 1/</t>
  </si>
  <si>
    <t>Facilities Support</t>
  </si>
  <si>
    <t>Direct Operations</t>
  </si>
  <si>
    <t>Contract Health</t>
  </si>
  <si>
    <t>Urban /2</t>
  </si>
  <si>
    <t>Total Area Operating Budget</t>
  </si>
  <si>
    <t xml:space="preserve">TOTAL </t>
  </si>
  <si>
    <t>adjustment 2010</t>
  </si>
  <si>
    <t>*New Tribes funding requests are processed in accordance with the IHM Part 6 Chapter 4, including specific calculations for residual funding request for both Area and HQ. All Newly Recognized Tribes who have received funding within the Nashville Area (Tonawanda, Tuscararora, Mashpee, Shinnecock) have also included additional residual totals consistent with IHM Part 6 Chapter 4. These figures are not included in the pre-FY2017 data above. Total amounts are added in to the total in FY2018 and will be included in reporting going forward.</t>
  </si>
  <si>
    <t>This workbook shows only Area level funding.</t>
  </si>
  <si>
    <t>combined;</t>
  </si>
  <si>
    <t>NOTES:</t>
  </si>
  <si>
    <t>cert</t>
  </si>
  <si>
    <t>Tribally Assumed Area Shares Increase/Decrease FY'15 and 16</t>
  </si>
  <si>
    <t>The $4,464 is Pay cost.</t>
  </si>
  <si>
    <t>NAO Residual *</t>
  </si>
  <si>
    <t xml:space="preserve">      2014**</t>
  </si>
  <si>
    <t>FY15 Increases</t>
  </si>
  <si>
    <t>Total FY2015 Residual</t>
  </si>
  <si>
    <t>FY16 Increases</t>
  </si>
  <si>
    <t>Total FY2016 Residual</t>
  </si>
  <si>
    <t>FY17 Increases</t>
  </si>
  <si>
    <t>*Add in previous newly recognized Tribes</t>
  </si>
  <si>
    <t>Add in previous newly recognized tribes residual increases</t>
  </si>
  <si>
    <t>Total FY2017 Residual</t>
  </si>
  <si>
    <t>FY18 Increases</t>
  </si>
  <si>
    <t>Total FY2018 Residual</t>
  </si>
  <si>
    <t>Add in newly recognized Tribes residual increases</t>
  </si>
  <si>
    <t>Total FY2019 Residual</t>
  </si>
  <si>
    <t>FY20 Increases</t>
  </si>
  <si>
    <t>Total FY2020 Residual</t>
  </si>
  <si>
    <t>Increases received in FY 2021</t>
  </si>
  <si>
    <t>Total FY2021 Residual</t>
  </si>
  <si>
    <t>Increases received in FY 2022</t>
  </si>
  <si>
    <t>Total FY2022 Residual</t>
  </si>
  <si>
    <t xml:space="preserve"> $-   </t>
  </si>
  <si>
    <t>Direct Ops Total</t>
  </si>
  <si>
    <t>Facilities Total</t>
  </si>
  <si>
    <t>EHS Total</t>
  </si>
  <si>
    <t>SFC Total</t>
  </si>
  <si>
    <t>NAO Residual Total</t>
  </si>
  <si>
    <t>*New Tribes funding requests are processed in accordance with the IHM Part 6 Chapter 4, including specific calculations for residual funding request for both Area and HQ. All Newly Recognized Tribes who have received funding within the Nashville Area have also included additional residual totals consistent with IHM Part 6 Chapter 4. These figures are not included in the FY 2014-2017 data above. Total amounts are added in to the total in FY2018 and will be included in reporting going forward.</t>
  </si>
  <si>
    <t>** from last full annual tribal shares workbook</t>
  </si>
  <si>
    <t>Increases received in FY 2023</t>
  </si>
  <si>
    <t>Total FY2023 Residual</t>
  </si>
  <si>
    <t>OPH:</t>
  </si>
  <si>
    <t>Diabetes</t>
  </si>
  <si>
    <t>Nursing</t>
  </si>
  <si>
    <t>HPDP</t>
  </si>
  <si>
    <t>Managed Care/Bus.</t>
  </si>
  <si>
    <t>Nutrition</t>
  </si>
  <si>
    <t>OMS:</t>
  </si>
  <si>
    <t>DFM</t>
  </si>
  <si>
    <t>Contracting</t>
  </si>
  <si>
    <t>Area Operations</t>
  </si>
  <si>
    <t>Personnel</t>
  </si>
  <si>
    <t>IRM</t>
  </si>
  <si>
    <t>OTA</t>
  </si>
  <si>
    <t>Office Lease</t>
  </si>
  <si>
    <t>General Services</t>
  </si>
  <si>
    <t>Telephone</t>
  </si>
  <si>
    <t>OTS</t>
  </si>
  <si>
    <t>Epi</t>
  </si>
  <si>
    <t>Depart Totals</t>
  </si>
  <si>
    <t>H&amp;C GRAND TOTAL</t>
  </si>
  <si>
    <t>Lifelines -NOT AS</t>
  </si>
  <si>
    <t>NYIC - NOT AS</t>
  </si>
  <si>
    <t>Lifelines - NOT AS</t>
  </si>
  <si>
    <t>2023 Final</t>
  </si>
  <si>
    <t>2023 Increase/       Decrease</t>
  </si>
  <si>
    <t>2023 Nashvile Area Services Shares by PFSA</t>
  </si>
  <si>
    <t xml:space="preserve">     Unity Support</t>
  </si>
  <si>
    <t>Emergency Response</t>
  </si>
  <si>
    <t xml:space="preserve">OPH/CMO </t>
  </si>
  <si>
    <t xml:space="preserve">     Sec. Reports</t>
  </si>
  <si>
    <t>sub-total CMO</t>
  </si>
  <si>
    <t>Deputy AD</t>
  </si>
  <si>
    <t>Indian Health Care Improvement Fund</t>
  </si>
  <si>
    <t>*added IHCIF in to Recurring Base in 2023</t>
  </si>
  <si>
    <t xml:space="preserve">                                               v    </t>
  </si>
  <si>
    <t>OAD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</si>
</sst>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_(* \(#,##0\);_(* &quot;-&quot;??_);_(@_)"/>
    <numFmt numFmtId="165" formatCode="_(&quot;$&quot;* #,##0_);_(&quot;$&quot;* \(#,##0\);_(&quot;$&quot;* &quot;-&quot;??_);_(@_)"/>
  </numFmts>
  <fonts count="35">
    <font>
      <sz val="12"/>
      <name val="Arial"/>
    </font>
    <font>
      <b/>
      <sz val="12"/>
      <name val="Times New Roman"/>
      <family val="1"/>
    </font>
    <font>
      <b/>
      <sz val="10"/>
      <color indexed="8"/>
      <name val="Times New Roman"/>
      <family val="1"/>
    </font>
    <font>
      <sz val="10"/>
      <name val="Arial"/>
      <family val="2"/>
    </font>
    <font>
      <b/>
      <sz val="10"/>
      <name val="Times New Roman"/>
      <family val="1"/>
    </font>
    <font>
      <sz val="10"/>
      <name val="Times New Roman"/>
      <family val="1"/>
    </font>
    <font>
      <sz val="12"/>
      <name val="Courier New"/>
      <family val="3"/>
    </font>
    <font>
      <b/>
      <sz val="14"/>
      <name val="Times New Roman"/>
      <family val="1"/>
    </font>
    <font>
      <sz val="10"/>
      <color indexed="8"/>
      <name val="Courier New"/>
      <family val="3"/>
    </font>
    <font>
      <sz val="12"/>
      <name val="Times New Roman"/>
      <family val="1"/>
    </font>
    <font>
      <sz val="12"/>
      <name val="Bookshelf Symbol 2"/>
      <family val="2"/>
      <charset val="2"/>
    </font>
    <font>
      <sz val="9"/>
      <color indexed="81"/>
      <name val="Tahoma"/>
      <family val="2"/>
    </font>
    <font>
      <b/>
      <sz val="9"/>
      <color indexed="81"/>
      <name val="Tahoma"/>
      <family val="2"/>
    </font>
    <font>
      <i/>
      <sz val="10"/>
      <name val="Arial"/>
      <family val="2"/>
    </font>
    <font>
      <b/>
      <sz val="10"/>
      <name val="Arial"/>
      <family val="2"/>
    </font>
    <font>
      <b/>
      <sz val="12"/>
      <name val="Arial"/>
      <family val="2"/>
    </font>
    <font>
      <b/>
      <i/>
      <sz val="10"/>
      <name val="Arial"/>
      <family val="2"/>
    </font>
    <font>
      <b/>
      <sz val="22"/>
      <name val="Arial"/>
      <family val="2"/>
    </font>
    <font>
      <b/>
      <sz val="11"/>
      <name val="Arial"/>
      <family val="2"/>
    </font>
    <font>
      <sz val="11"/>
      <name val="Arial"/>
      <family val="2"/>
    </font>
    <font>
      <sz val="11"/>
      <color rgb="FF000000"/>
      <name val="Calibri"/>
      <family val="2"/>
    </font>
    <font>
      <b/>
      <sz val="11"/>
      <color rgb="FFFF0000"/>
      <name val="Arial"/>
      <family val="2"/>
    </font>
    <font>
      <sz val="10"/>
      <color rgb="FF000000"/>
      <name val="Calibri"/>
      <family val="2"/>
    </font>
    <font>
      <i/>
      <sz val="11"/>
      <name val="Arial"/>
      <family val="2"/>
    </font>
    <font>
      <sz val="8"/>
      <name val="Arial"/>
      <family val="2"/>
    </font>
    <font>
      <b/>
      <sz val="16"/>
      <color rgb="FF000000"/>
      <name val="Calibri"/>
      <family val="2"/>
    </font>
    <font>
      <b/>
      <sz val="11"/>
      <color rgb="FF000000"/>
      <name val="Calibri"/>
      <family val="2"/>
    </font>
    <font>
      <sz val="11"/>
      <color rgb="FF757171"/>
      <name val="Calibri"/>
      <family val="2"/>
    </font>
    <font>
      <b/>
      <sz val="10"/>
      <color indexed="12"/>
      <name val="Arial"/>
      <family val="2"/>
    </font>
    <font>
      <sz val="10"/>
      <color indexed="12"/>
      <name val="Arial"/>
      <family val="2"/>
    </font>
    <font>
      <b/>
      <sz val="10"/>
      <color indexed="10"/>
      <name val="Arial"/>
      <family val="2"/>
    </font>
    <font>
      <b/>
      <u/>
      <sz val="10"/>
      <name val="Arial"/>
      <family val="2"/>
    </font>
    <font>
      <sz val="12"/>
      <name val="Arial"/>
      <family val="2"/>
    </font>
    <font>
      <sz val="8"/>
      <color rgb="FF000000"/>
      <name val="Calibri"/>
      <family val="2"/>
    </font>
    <font>
      <sz val="10"/>
      <color theme="6"/>
      <name val="Arial"/>
      <family val="2"/>
    </font>
  </fonts>
  <fills count="12">
    <fill>
      <patternFill patternType="none"/>
    </fill>
    <fill>
      <patternFill patternType="gray125"/>
    </fill>
    <fill>
      <patternFill patternType="solid">
        <fgColor indexed="9"/>
        <bgColor indexed="9"/>
      </patternFill>
    </fill>
    <fill>
      <patternFill patternType="solid">
        <fgColor theme="3" tint="0.59999389629810485"/>
        <bgColor indexed="9"/>
      </patternFill>
    </fill>
    <fill>
      <patternFill patternType="solid">
        <fgColor theme="0" tint="-0.34998626667073579"/>
        <bgColor indexed="64"/>
      </patternFill>
    </fill>
    <fill>
      <patternFill patternType="solid">
        <fgColor rgb="FFFFFF00"/>
        <bgColor rgb="FF000000"/>
      </patternFill>
    </fill>
    <fill>
      <patternFill patternType="solid">
        <fgColor rgb="FFFFFF99"/>
        <bgColor rgb="FF000000"/>
      </patternFill>
    </fill>
    <fill>
      <patternFill patternType="solid">
        <fgColor rgb="FFF8CBAD"/>
        <bgColor rgb="FF000000"/>
      </patternFill>
    </fill>
    <fill>
      <patternFill patternType="solid">
        <fgColor rgb="FFFF0000"/>
        <bgColor rgb="FF000000"/>
      </patternFill>
    </fill>
    <fill>
      <patternFill patternType="solid">
        <fgColor rgb="FFFFC000"/>
        <bgColor rgb="FF000000"/>
      </patternFill>
    </fill>
    <fill>
      <patternFill patternType="solid">
        <fgColor theme="4" tint="0.59999389629810485"/>
        <bgColor indexed="64"/>
      </patternFill>
    </fill>
    <fill>
      <patternFill patternType="solid">
        <fgColor theme="4" tint="0.39997558519241921"/>
        <bgColor indexed="64"/>
      </patternFill>
    </fill>
  </fills>
  <borders count="29">
    <border>
      <left/>
      <right/>
      <top/>
      <bottom/>
      <diagonal/>
    </border>
    <border>
      <left/>
      <right/>
      <top style="medium">
        <color indexed="8"/>
      </top>
      <bottom style="thin">
        <color indexed="8"/>
      </bottom>
      <diagonal/>
    </border>
    <border>
      <left/>
      <right/>
      <top style="double">
        <color indexed="8"/>
      </top>
      <bottom style="medium">
        <color indexed="8"/>
      </bottom>
      <diagonal/>
    </border>
    <border>
      <left/>
      <right/>
      <top/>
      <bottom style="medium">
        <color indexed="64"/>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right/>
      <top style="thin">
        <color indexed="64"/>
      </top>
      <bottom style="double">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diagonal/>
    </border>
  </borders>
  <cellStyleXfs count="6">
    <xf numFmtId="0" fontId="0" fillId="0" borderId="0"/>
    <xf numFmtId="44" fontId="3" fillId="0" borderId="0" applyFont="0" applyFill="0" applyBorder="0" applyAlignment="0" applyProtection="0"/>
    <xf numFmtId="9" fontId="3" fillId="0" borderId="0" applyFont="0" applyFill="0" applyBorder="0" applyAlignment="0" applyProtection="0"/>
    <xf numFmtId="43" fontId="3" fillId="0" borderId="0" applyFont="0" applyFill="0" applyBorder="0" applyAlignment="0" applyProtection="0"/>
    <xf numFmtId="41" fontId="3" fillId="0" borderId="0" applyFont="0" applyFill="0" applyBorder="0" applyAlignment="0" applyProtection="0"/>
    <xf numFmtId="43" fontId="32" fillId="0" borderId="0" applyFont="0" applyFill="0" applyBorder="0" applyAlignment="0" applyProtection="0"/>
  </cellStyleXfs>
  <cellXfs count="342">
    <xf numFmtId="0" fontId="0" fillId="0" borderId="0" xfId="0"/>
    <xf numFmtId="0" fontId="0" fillId="0" borderId="0" xfId="0" applyBorder="1"/>
    <xf numFmtId="164" fontId="2" fillId="3" borderId="1" xfId="3" applyNumberFormat="1" applyFont="1" applyFill="1" applyBorder="1" applyAlignment="1">
      <alignment horizontal="right"/>
    </xf>
    <xf numFmtId="0" fontId="4" fillId="0" borderId="0" xfId="0" applyFont="1" applyBorder="1"/>
    <xf numFmtId="0" fontId="2" fillId="2" borderId="0" xfId="0" applyFont="1" applyFill="1" applyBorder="1" applyAlignment="1">
      <alignment horizontal="left"/>
    </xf>
    <xf numFmtId="0" fontId="2" fillId="2" borderId="0" xfId="0" applyFont="1" applyFill="1" applyBorder="1" applyAlignment="1">
      <alignment horizontal="center"/>
    </xf>
    <xf numFmtId="37" fontId="2" fillId="2" borderId="0" xfId="0" applyNumberFormat="1" applyFont="1" applyFill="1" applyBorder="1" applyAlignment="1" applyProtection="1">
      <alignment horizontal="right"/>
    </xf>
    <xf numFmtId="0" fontId="5" fillId="0" borderId="0" xfId="0" applyFont="1" applyBorder="1"/>
    <xf numFmtId="0" fontId="5" fillId="0" borderId="0" xfId="0" applyFont="1"/>
    <xf numFmtId="0" fontId="6" fillId="0" borderId="0" xfId="0" applyFont="1"/>
    <xf numFmtId="0" fontId="4" fillId="0" borderId="0" xfId="0" applyFont="1" applyBorder="1" applyAlignment="1">
      <alignment wrapText="1"/>
    </xf>
    <xf numFmtId="0" fontId="7" fillId="0" borderId="0" xfId="0" applyFont="1"/>
    <xf numFmtId="5" fontId="2" fillId="2" borderId="0" xfId="0" applyNumberFormat="1" applyFont="1" applyFill="1" applyBorder="1" applyAlignment="1" applyProtection="1">
      <alignment horizontal="right"/>
    </xf>
    <xf numFmtId="10" fontId="2" fillId="2" borderId="0" xfId="0" applyNumberFormat="1" applyFont="1" applyFill="1" applyBorder="1" applyAlignment="1" applyProtection="1">
      <alignment horizontal="right"/>
    </xf>
    <xf numFmtId="37" fontId="2" fillId="2" borderId="0" xfId="0" applyNumberFormat="1" applyFont="1" applyFill="1" applyAlignment="1" applyProtection="1">
      <alignment horizontal="right"/>
    </xf>
    <xf numFmtId="10" fontId="4" fillId="0" borderId="0" xfId="0" applyNumberFormat="1" applyFont="1" applyBorder="1"/>
    <xf numFmtId="0" fontId="4" fillId="0" borderId="0" xfId="0" applyFont="1" applyBorder="1" applyAlignment="1">
      <alignment horizontal="center"/>
    </xf>
    <xf numFmtId="0" fontId="2" fillId="0" borderId="0" xfId="0" applyFont="1" applyFill="1" applyAlignment="1">
      <alignment horizontal="left"/>
    </xf>
    <xf numFmtId="5" fontId="2" fillId="0" borderId="0" xfId="0" applyNumberFormat="1" applyFont="1" applyFill="1" applyBorder="1" applyAlignment="1" applyProtection="1">
      <alignment horizontal="right"/>
    </xf>
    <xf numFmtId="0" fontId="4" fillId="0" borderId="0" xfId="0" applyFont="1" applyFill="1" applyBorder="1"/>
    <xf numFmtId="0" fontId="2" fillId="0" borderId="0" xfId="0" applyFont="1" applyFill="1" applyBorder="1" applyAlignment="1">
      <alignment horizontal="left"/>
    </xf>
    <xf numFmtId="5" fontId="2" fillId="0" borderId="0" xfId="0" applyNumberFormat="1" applyFont="1" applyFill="1" applyBorder="1" applyAlignment="1" applyProtection="1">
      <alignment horizontal="center"/>
    </xf>
    <xf numFmtId="0" fontId="5" fillId="0" borderId="0" xfId="0" applyFont="1" applyFill="1" applyBorder="1"/>
    <xf numFmtId="5" fontId="2" fillId="0" borderId="0" xfId="0" quotePrefix="1" applyNumberFormat="1" applyFont="1" applyFill="1" applyBorder="1" applyAlignment="1" applyProtection="1">
      <alignment horizontal="left"/>
    </xf>
    <xf numFmtId="10" fontId="4" fillId="0" borderId="0" xfId="0" applyNumberFormat="1" applyFont="1" applyFill="1" applyBorder="1"/>
    <xf numFmtId="0" fontId="2" fillId="0" borderId="0" xfId="0" applyFont="1" applyFill="1" applyBorder="1" applyAlignment="1">
      <alignment horizontal="right"/>
    </xf>
    <xf numFmtId="0" fontId="2" fillId="0" borderId="0" xfId="0" applyFont="1" applyFill="1" applyBorder="1" applyAlignment="1">
      <alignment horizontal="center"/>
    </xf>
    <xf numFmtId="0" fontId="4" fillId="0" borderId="0" xfId="0" applyFont="1" applyFill="1" applyBorder="1" applyAlignment="1">
      <alignment horizontal="center"/>
    </xf>
    <xf numFmtId="10" fontId="4" fillId="0" borderId="0" xfId="0" applyNumberFormat="1" applyFont="1" applyFill="1" applyBorder="1" applyProtection="1"/>
    <xf numFmtId="37" fontId="2" fillId="0" borderId="0" xfId="0" applyNumberFormat="1" applyFont="1" applyFill="1" applyBorder="1" applyAlignment="1" applyProtection="1">
      <alignment horizontal="right"/>
    </xf>
    <xf numFmtId="0" fontId="2" fillId="0" borderId="2" xfId="0" applyFont="1" applyFill="1" applyBorder="1" applyAlignment="1">
      <alignment horizontal="left"/>
    </xf>
    <xf numFmtId="10" fontId="2" fillId="0" borderId="2" xfId="0" applyNumberFormat="1" applyFont="1" applyFill="1" applyBorder="1" applyAlignment="1" applyProtection="1">
      <alignment horizontal="right"/>
    </xf>
    <xf numFmtId="164" fontId="2" fillId="0" borderId="2" xfId="3" applyNumberFormat="1" applyFont="1" applyFill="1" applyBorder="1" applyAlignment="1" applyProtection="1">
      <alignment horizontal="right"/>
    </xf>
    <xf numFmtId="10" fontId="2" fillId="0" borderId="0" xfId="0" applyNumberFormat="1" applyFont="1" applyFill="1" applyBorder="1" applyAlignment="1" applyProtection="1">
      <alignment horizontal="right"/>
    </xf>
    <xf numFmtId="37" fontId="4" fillId="0" borderId="0" xfId="0" applyNumberFormat="1" applyFont="1" applyFill="1" applyBorder="1" applyAlignment="1" applyProtection="1">
      <alignment horizontal="right"/>
    </xf>
    <xf numFmtId="37" fontId="4" fillId="0" borderId="0" xfId="0" applyNumberFormat="1" applyFont="1" applyFill="1" applyBorder="1"/>
    <xf numFmtId="5" fontId="4" fillId="0" borderId="0" xfId="0" applyNumberFormat="1" applyFont="1" applyFill="1" applyBorder="1"/>
    <xf numFmtId="165" fontId="4" fillId="0" borderId="0" xfId="1" applyNumberFormat="1" applyFont="1" applyFill="1" applyBorder="1"/>
    <xf numFmtId="41" fontId="4" fillId="0" borderId="0" xfId="0" applyNumberFormat="1" applyFont="1" applyFill="1" applyBorder="1"/>
    <xf numFmtId="9" fontId="4" fillId="0" borderId="0" xfId="2" applyFont="1" applyFill="1" applyBorder="1"/>
    <xf numFmtId="0" fontId="4" fillId="0" borderId="0" xfId="0" applyFont="1" applyFill="1"/>
    <xf numFmtId="0" fontId="5" fillId="0" borderId="0" xfId="0" applyFont="1" applyFill="1"/>
    <xf numFmtId="0" fontId="3" fillId="0" borderId="0" xfId="0" applyFont="1" applyFill="1" applyBorder="1"/>
    <xf numFmtId="41" fontId="4" fillId="0" borderId="0" xfId="1" applyNumberFormat="1" applyFont="1" applyFill="1" applyBorder="1"/>
    <xf numFmtId="0" fontId="1" fillId="0" borderId="0" xfId="0" applyFont="1" applyFill="1" applyBorder="1"/>
    <xf numFmtId="0" fontId="2" fillId="0" borderId="3" xfId="0" applyFont="1" applyFill="1" applyBorder="1" applyAlignment="1">
      <alignment horizontal="center"/>
    </xf>
    <xf numFmtId="5" fontId="2" fillId="0" borderId="3" xfId="0" applyNumberFormat="1" applyFont="1" applyFill="1" applyBorder="1" applyAlignment="1" applyProtection="1">
      <alignment horizontal="center"/>
    </xf>
    <xf numFmtId="5" fontId="2" fillId="0" borderId="3" xfId="0" applyNumberFormat="1" applyFont="1" applyFill="1" applyBorder="1" applyAlignment="1" applyProtection="1">
      <alignment horizontal="right"/>
    </xf>
    <xf numFmtId="10" fontId="4" fillId="0" borderId="3" xfId="0" applyNumberFormat="1" applyFont="1" applyFill="1" applyBorder="1" applyProtection="1"/>
    <xf numFmtId="41" fontId="4" fillId="0" borderId="0" xfId="3" applyNumberFormat="1" applyFont="1" applyFill="1"/>
    <xf numFmtId="41" fontId="4" fillId="0" borderId="0" xfId="4" applyFont="1" applyFill="1"/>
    <xf numFmtId="43" fontId="4" fillId="0" borderId="0" xfId="3" applyFont="1" applyFill="1"/>
    <xf numFmtId="1" fontId="2" fillId="0" borderId="0" xfId="0" applyNumberFormat="1" applyFont="1" applyFill="1" applyBorder="1" applyAlignment="1" applyProtection="1">
      <alignment horizontal="right"/>
    </xf>
    <xf numFmtId="0" fontId="2" fillId="0" borderId="3" xfId="0" applyFont="1" applyFill="1" applyBorder="1" applyAlignment="1">
      <alignment horizontal="left"/>
    </xf>
    <xf numFmtId="41" fontId="4" fillId="0" borderId="3" xfId="3" applyNumberFormat="1" applyFont="1" applyFill="1" applyBorder="1"/>
    <xf numFmtId="37" fontId="2" fillId="0" borderId="3" xfId="0" applyNumberFormat="1" applyFont="1" applyFill="1" applyBorder="1" applyAlignment="1" applyProtection="1">
      <alignment horizontal="right"/>
    </xf>
    <xf numFmtId="37" fontId="8" fillId="2" borderId="3" xfId="0" applyNumberFormat="1" applyFont="1" applyFill="1" applyBorder="1" applyAlignment="1" applyProtection="1">
      <alignment horizontal="right"/>
    </xf>
    <xf numFmtId="37" fontId="4" fillId="0" borderId="0" xfId="0" applyNumberFormat="1" applyFont="1" applyFill="1"/>
    <xf numFmtId="3" fontId="4" fillId="0" borderId="0" xfId="0" applyNumberFormat="1" applyFont="1" applyFill="1" applyBorder="1"/>
    <xf numFmtId="0" fontId="1" fillId="0" borderId="0" xfId="0" applyFont="1" applyBorder="1"/>
    <xf numFmtId="0" fontId="4" fillId="0" borderId="0" xfId="0" applyFont="1"/>
    <xf numFmtId="5" fontId="2" fillId="2" borderId="0" xfId="0" applyNumberFormat="1" applyFont="1" applyFill="1" applyBorder="1" applyAlignment="1" applyProtection="1">
      <alignment horizontal="center"/>
    </xf>
    <xf numFmtId="10" fontId="4" fillId="0" borderId="0" xfId="0" applyNumberFormat="1" applyFont="1" applyBorder="1" applyProtection="1"/>
    <xf numFmtId="0" fontId="2" fillId="2" borderId="0" xfId="0" applyFont="1" applyFill="1" applyBorder="1" applyAlignment="1">
      <alignment horizontal="right"/>
    </xf>
    <xf numFmtId="0" fontId="2" fillId="2" borderId="3" xfId="0" applyFont="1" applyFill="1" applyBorder="1" applyAlignment="1">
      <alignment horizontal="center"/>
    </xf>
    <xf numFmtId="5" fontId="2" fillId="2" borderId="3" xfId="0" applyNumberFormat="1" applyFont="1" applyFill="1" applyBorder="1" applyAlignment="1" applyProtection="1">
      <alignment horizontal="center"/>
    </xf>
    <xf numFmtId="5" fontId="2" fillId="2" borderId="3" xfId="0" applyNumberFormat="1" applyFont="1" applyFill="1" applyBorder="1" applyAlignment="1" applyProtection="1">
      <alignment horizontal="right"/>
    </xf>
    <xf numFmtId="10" fontId="4" fillId="0" borderId="3" xfId="0" applyNumberFormat="1" applyFont="1" applyBorder="1" applyProtection="1"/>
    <xf numFmtId="5" fontId="2" fillId="2" borderId="0" xfId="0" quotePrefix="1" applyNumberFormat="1" applyFont="1" applyFill="1" applyBorder="1" applyAlignment="1" applyProtection="1">
      <alignment horizontal="left"/>
    </xf>
    <xf numFmtId="0" fontId="1" fillId="0" borderId="0" xfId="0" applyFont="1"/>
    <xf numFmtId="41" fontId="4" fillId="0" borderId="0" xfId="3" applyNumberFormat="1" applyFont="1"/>
    <xf numFmtId="41" fontId="4" fillId="0" borderId="0" xfId="4" applyFont="1"/>
    <xf numFmtId="1" fontId="2" fillId="2" borderId="0" xfId="0" applyNumberFormat="1" applyFont="1" applyFill="1" applyBorder="1" applyAlignment="1" applyProtection="1">
      <alignment horizontal="right"/>
    </xf>
    <xf numFmtId="43" fontId="4" fillId="0" borderId="0" xfId="3" applyFont="1"/>
    <xf numFmtId="0" fontId="2" fillId="2" borderId="3" xfId="0" applyFont="1" applyFill="1" applyBorder="1" applyAlignment="1">
      <alignment horizontal="left"/>
    </xf>
    <xf numFmtId="41" fontId="4" fillId="0" borderId="3" xfId="3" applyNumberFormat="1" applyFont="1" applyBorder="1"/>
    <xf numFmtId="37" fontId="2" fillId="2" borderId="3" xfId="0" applyNumberFormat="1" applyFont="1" applyFill="1" applyBorder="1" applyAlignment="1" applyProtection="1">
      <alignment horizontal="right"/>
    </xf>
    <xf numFmtId="37" fontId="4" fillId="0" borderId="0" xfId="0" applyNumberFormat="1" applyFont="1"/>
    <xf numFmtId="3" fontId="4" fillId="0" borderId="0" xfId="0" applyNumberFormat="1" applyFont="1" applyBorder="1"/>
    <xf numFmtId="0" fontId="9" fillId="0" borderId="0" xfId="0" applyFont="1"/>
    <xf numFmtId="0" fontId="10" fillId="0" borderId="0" xfId="0" applyFont="1"/>
    <xf numFmtId="0" fontId="1" fillId="0" borderId="0" xfId="0" applyFont="1" applyAlignment="1"/>
    <xf numFmtId="164" fontId="2" fillId="2" borderId="0" xfId="3" applyNumberFormat="1" applyFont="1" applyFill="1" applyBorder="1" applyAlignment="1"/>
    <xf numFmtId="0" fontId="2" fillId="2" borderId="3" xfId="0" applyFont="1" applyFill="1" applyBorder="1" applyAlignment="1">
      <alignment horizontal="left" wrapText="1"/>
    </xf>
    <xf numFmtId="0" fontId="2" fillId="2" borderId="3" xfId="0" applyFont="1" applyFill="1" applyBorder="1" applyAlignment="1">
      <alignment horizontal="center" wrapText="1"/>
    </xf>
    <xf numFmtId="5" fontId="4" fillId="0" borderId="0" xfId="0" applyNumberFormat="1" applyFont="1" applyBorder="1"/>
    <xf numFmtId="9" fontId="2" fillId="0" borderId="2" xfId="2" applyFont="1" applyFill="1" applyBorder="1" applyAlignment="1" applyProtection="1">
      <alignment horizontal="right"/>
    </xf>
    <xf numFmtId="41" fontId="2" fillId="0" borderId="0" xfId="0" applyNumberFormat="1" applyFont="1" applyFill="1" applyBorder="1" applyAlignment="1" applyProtection="1">
      <alignment horizontal="right"/>
    </xf>
    <xf numFmtId="41" fontId="2" fillId="0" borderId="0" xfId="0" applyNumberFormat="1" applyFont="1" applyFill="1" applyAlignment="1" applyProtection="1">
      <alignment horizontal="right"/>
    </xf>
    <xf numFmtId="41" fontId="2" fillId="0" borderId="2" xfId="3" applyNumberFormat="1" applyFont="1" applyFill="1" applyBorder="1" applyAlignment="1" applyProtection="1">
      <alignment horizontal="right"/>
    </xf>
    <xf numFmtId="41" fontId="4" fillId="0" borderId="0" xfId="0" applyNumberFormat="1" applyFont="1" applyBorder="1"/>
    <xf numFmtId="41" fontId="2" fillId="2" borderId="0" xfId="0" applyNumberFormat="1" applyFont="1" applyFill="1" applyAlignment="1" applyProtection="1">
      <alignment horizontal="right"/>
    </xf>
    <xf numFmtId="41" fontId="2" fillId="0" borderId="2" xfId="0" applyNumberFormat="1" applyFont="1" applyFill="1" applyBorder="1" applyAlignment="1" applyProtection="1">
      <alignment horizontal="right"/>
    </xf>
    <xf numFmtId="41" fontId="2" fillId="0" borderId="2" xfId="1" applyNumberFormat="1" applyFont="1" applyFill="1" applyBorder="1" applyAlignment="1" applyProtection="1">
      <alignment horizontal="right"/>
    </xf>
    <xf numFmtId="42" fontId="0" fillId="0" borderId="0" xfId="0" applyNumberFormat="1" applyBorder="1"/>
    <xf numFmtId="42" fontId="4" fillId="0" borderId="0" xfId="0" applyNumberFormat="1" applyFont="1" applyBorder="1"/>
    <xf numFmtId="42" fontId="4" fillId="0" borderId="0" xfId="0" applyNumberFormat="1" applyFont="1" applyFill="1" applyBorder="1"/>
    <xf numFmtId="42" fontId="4" fillId="0" borderId="0" xfId="0" applyNumberFormat="1" applyFont="1" applyFill="1"/>
    <xf numFmtId="42" fontId="4" fillId="0" borderId="0" xfId="0" applyNumberFormat="1" applyFont="1"/>
    <xf numFmtId="42" fontId="5" fillId="0" borderId="0" xfId="0" applyNumberFormat="1" applyFont="1"/>
    <xf numFmtId="42" fontId="9" fillId="0" borderId="0" xfId="0" applyNumberFormat="1" applyFont="1"/>
    <xf numFmtId="42" fontId="10" fillId="0" borderId="0" xfId="0" applyNumberFormat="1" applyFont="1"/>
    <xf numFmtId="42" fontId="0" fillId="0" borderId="0" xfId="0" applyNumberFormat="1"/>
    <xf numFmtId="42" fontId="2" fillId="0" borderId="2" xfId="3" applyNumberFormat="1" applyFont="1" applyFill="1" applyBorder="1" applyAlignment="1" applyProtection="1">
      <alignment horizontal="right"/>
    </xf>
    <xf numFmtId="42" fontId="4" fillId="0" borderId="0" xfId="0" applyNumberFormat="1" applyFont="1" applyBorder="1" applyAlignment="1">
      <alignment horizontal="center"/>
    </xf>
    <xf numFmtId="41" fontId="2" fillId="2" borderId="3" xfId="0" applyNumberFormat="1" applyFont="1" applyFill="1" applyBorder="1" applyAlignment="1">
      <alignment horizontal="center" wrapText="1"/>
    </xf>
    <xf numFmtId="41" fontId="4" fillId="0" borderId="0" xfId="0" applyNumberFormat="1" applyFont="1" applyFill="1" applyBorder="1" applyAlignment="1" applyProtection="1">
      <alignment horizontal="right"/>
    </xf>
    <xf numFmtId="41" fontId="1" fillId="0" borderId="0" xfId="0" applyNumberFormat="1" applyFont="1" applyFill="1" applyBorder="1"/>
    <xf numFmtId="41" fontId="1" fillId="0" borderId="0" xfId="0" applyNumberFormat="1" applyFont="1" applyBorder="1"/>
    <xf numFmtId="41" fontId="1" fillId="0" borderId="0" xfId="0" applyNumberFormat="1" applyFont="1"/>
    <xf numFmtId="41" fontId="9" fillId="0" borderId="0" xfId="0" applyNumberFormat="1" applyFont="1"/>
    <xf numFmtId="41" fontId="10" fillId="0" borderId="0" xfId="0" applyNumberFormat="1" applyFont="1"/>
    <xf numFmtId="41" fontId="0" fillId="0" borderId="0" xfId="0" applyNumberFormat="1"/>
    <xf numFmtId="42" fontId="2" fillId="2" borderId="3" xfId="0" applyNumberFormat="1" applyFont="1" applyFill="1" applyBorder="1" applyAlignment="1">
      <alignment horizontal="center" wrapText="1"/>
    </xf>
    <xf numFmtId="42" fontId="2" fillId="0" borderId="0" xfId="0" applyNumberFormat="1" applyFont="1" applyFill="1" applyBorder="1" applyAlignment="1" applyProtection="1">
      <alignment horizontal="right"/>
    </xf>
    <xf numFmtId="42" fontId="2" fillId="0" borderId="2" xfId="0" applyNumberFormat="1" applyFont="1" applyFill="1" applyBorder="1" applyAlignment="1" applyProtection="1">
      <alignment horizontal="right"/>
    </xf>
    <xf numFmtId="42" fontId="4" fillId="0" borderId="0" xfId="0" applyNumberFormat="1" applyFont="1" applyFill="1" applyBorder="1" applyAlignment="1" applyProtection="1">
      <alignment horizontal="right"/>
    </xf>
    <xf numFmtId="42" fontId="4" fillId="0" borderId="0" xfId="1" applyNumberFormat="1" applyFont="1" applyFill="1" applyBorder="1"/>
    <xf numFmtId="42" fontId="1" fillId="0" borderId="0" xfId="0" applyNumberFormat="1" applyFont="1" applyFill="1" applyBorder="1"/>
    <xf numFmtId="42" fontId="1" fillId="0" borderId="0" xfId="0" applyNumberFormat="1" applyFont="1" applyBorder="1"/>
    <xf numFmtId="42" fontId="1" fillId="0" borderId="0" xfId="0" applyNumberFormat="1" applyFont="1"/>
    <xf numFmtId="165" fontId="2" fillId="2" borderId="3" xfId="0" applyNumberFormat="1" applyFont="1" applyFill="1" applyBorder="1" applyAlignment="1">
      <alignment horizontal="center" wrapText="1"/>
    </xf>
    <xf numFmtId="165" fontId="2" fillId="0" borderId="0" xfId="0" applyNumberFormat="1" applyFont="1" applyFill="1" applyBorder="1" applyAlignment="1" applyProtection="1">
      <alignment horizontal="right"/>
    </xf>
    <xf numFmtId="165" fontId="2" fillId="0" borderId="2" xfId="0" applyNumberFormat="1" applyFont="1" applyFill="1" applyBorder="1" applyAlignment="1" applyProtection="1">
      <alignment horizontal="right"/>
    </xf>
    <xf numFmtId="165" fontId="4" fillId="0" borderId="0" xfId="0" applyNumberFormat="1" applyFont="1" applyFill="1" applyBorder="1" applyAlignment="1" applyProtection="1">
      <alignment horizontal="right"/>
    </xf>
    <xf numFmtId="165" fontId="4" fillId="0" borderId="0" xfId="0" applyNumberFormat="1" applyFont="1" applyFill="1" applyBorder="1"/>
    <xf numFmtId="165" fontId="1" fillId="0" borderId="0" xfId="0" applyNumberFormat="1" applyFont="1" applyFill="1" applyBorder="1"/>
    <xf numFmtId="165" fontId="1" fillId="0" borderId="0" xfId="0" applyNumberFormat="1" applyFont="1" applyBorder="1"/>
    <xf numFmtId="165" fontId="1" fillId="0" borderId="0" xfId="0" applyNumberFormat="1" applyFont="1"/>
    <xf numFmtId="165" fontId="9" fillId="0" borderId="0" xfId="0" applyNumberFormat="1" applyFont="1"/>
    <xf numFmtId="165" fontId="10" fillId="0" borderId="0" xfId="0" applyNumberFormat="1" applyFont="1"/>
    <xf numFmtId="165" fontId="0" fillId="0" borderId="0" xfId="0" applyNumberFormat="1"/>
    <xf numFmtId="41" fontId="1" fillId="0" borderId="0" xfId="0" applyNumberFormat="1" applyFont="1" applyAlignment="1"/>
    <xf numFmtId="41" fontId="2" fillId="3" borderId="1" xfId="3" applyNumberFormat="1" applyFont="1" applyFill="1" applyBorder="1" applyAlignment="1">
      <alignment horizontal="right"/>
    </xf>
    <xf numFmtId="41" fontId="2" fillId="2" borderId="0" xfId="3" applyNumberFormat="1" applyFont="1" applyFill="1" applyBorder="1" applyAlignment="1"/>
    <xf numFmtId="41" fontId="4" fillId="0" borderId="0" xfId="2" applyNumberFormat="1" applyFont="1" applyFill="1" applyBorder="1"/>
    <xf numFmtId="41" fontId="3" fillId="0" borderId="0" xfId="0" applyNumberFormat="1" applyFont="1" applyFill="1" applyBorder="1"/>
    <xf numFmtId="41" fontId="0" fillId="0" borderId="0" xfId="0" applyNumberFormat="1" applyBorder="1"/>
    <xf numFmtId="41" fontId="4" fillId="0" borderId="0" xfId="0" applyNumberFormat="1" applyFont="1" applyFill="1"/>
    <xf numFmtId="41" fontId="4" fillId="0" borderId="0" xfId="0" applyNumberFormat="1" applyFont="1"/>
    <xf numFmtId="41" fontId="5" fillId="0" borderId="0" xfId="0" applyNumberFormat="1" applyFont="1"/>
    <xf numFmtId="165" fontId="0" fillId="0" borderId="0" xfId="0" applyNumberFormat="1" applyBorder="1"/>
    <xf numFmtId="165" fontId="4" fillId="0" borderId="0" xfId="0" applyNumberFormat="1" applyFont="1" applyBorder="1"/>
    <xf numFmtId="165" fontId="4" fillId="0" borderId="0" xfId="0" applyNumberFormat="1" applyFont="1" applyBorder="1" applyAlignment="1">
      <alignment horizontal="center"/>
    </xf>
    <xf numFmtId="165" fontId="2" fillId="0" borderId="2" xfId="3" applyNumberFormat="1" applyFont="1" applyFill="1" applyBorder="1" applyAlignment="1" applyProtection="1">
      <alignment horizontal="right"/>
    </xf>
    <xf numFmtId="165" fontId="4" fillId="0" borderId="0" xfId="0" applyNumberFormat="1" applyFont="1" applyFill="1"/>
    <xf numFmtId="165" fontId="4" fillId="0" borderId="0" xfId="0" applyNumberFormat="1" applyFont="1"/>
    <xf numFmtId="165" fontId="5" fillId="0" borderId="0" xfId="0" applyNumberFormat="1" applyFont="1"/>
    <xf numFmtId="42" fontId="2" fillId="2" borderId="0" xfId="0" applyNumberFormat="1" applyFont="1" applyFill="1" applyBorder="1" applyAlignment="1" applyProtection="1">
      <alignment horizontal="right"/>
    </xf>
    <xf numFmtId="42" fontId="2" fillId="0" borderId="2" xfId="1" applyNumberFormat="1" applyFont="1" applyFill="1" applyBorder="1" applyAlignment="1" applyProtection="1">
      <alignment horizontal="right"/>
    </xf>
    <xf numFmtId="0" fontId="3" fillId="0" borderId="0" xfId="0" applyFont="1"/>
    <xf numFmtId="42" fontId="3" fillId="0" borderId="0" xfId="0" applyNumberFormat="1" applyFont="1"/>
    <xf numFmtId="41" fontId="3" fillId="0" borderId="0" xfId="0" applyNumberFormat="1" applyFont="1"/>
    <xf numFmtId="0" fontId="13" fillId="0" borderId="0" xfId="0" applyFont="1"/>
    <xf numFmtId="44" fontId="13" fillId="0" borderId="0" xfId="1" applyFont="1"/>
    <xf numFmtId="41" fontId="13" fillId="0" borderId="0" xfId="1" applyNumberFormat="1" applyFont="1"/>
    <xf numFmtId="42" fontId="13" fillId="0" borderId="0" xfId="1" applyNumberFormat="1" applyFont="1"/>
    <xf numFmtId="41" fontId="13" fillId="0" borderId="0" xfId="0" applyNumberFormat="1" applyFont="1"/>
    <xf numFmtId="44" fontId="4" fillId="0" borderId="0" xfId="1" applyFont="1" applyBorder="1"/>
    <xf numFmtId="43" fontId="4" fillId="0" borderId="0" xfId="0" applyNumberFormat="1" applyFont="1" applyBorder="1"/>
    <xf numFmtId="0" fontId="14" fillId="0" borderId="0" xfId="0" applyFont="1"/>
    <xf numFmtId="0" fontId="15" fillId="0" borderId="0" xfId="0" applyFont="1"/>
    <xf numFmtId="0" fontId="3" fillId="4" borderId="0" xfId="0" applyFont="1" applyFill="1"/>
    <xf numFmtId="42" fontId="3" fillId="4" borderId="0" xfId="0" applyNumberFormat="1" applyFont="1" applyFill="1"/>
    <xf numFmtId="41" fontId="13" fillId="4" borderId="0" xfId="0" applyNumberFormat="1" applyFont="1" applyFill="1"/>
    <xf numFmtId="41" fontId="3" fillId="4" borderId="0" xfId="0" applyNumberFormat="1" applyFont="1" applyFill="1"/>
    <xf numFmtId="0" fontId="17" fillId="0" borderId="0" xfId="0" applyFont="1" applyAlignment="1">
      <alignment horizontal="left"/>
    </xf>
    <xf numFmtId="0" fontId="18" fillId="0" borderId="0" xfId="0" applyFont="1" applyAlignment="1">
      <alignment horizontal="left"/>
    </xf>
    <xf numFmtId="0" fontId="19" fillId="0" borderId="0" xfId="0" applyFont="1" applyAlignment="1">
      <alignment horizontal="right"/>
    </xf>
    <xf numFmtId="0" fontId="19" fillId="0" borderId="0" xfId="0" applyFont="1" applyAlignment="1">
      <alignment horizontal="center"/>
    </xf>
    <xf numFmtId="0" fontId="20" fillId="0" borderId="0" xfId="0" applyFont="1"/>
    <xf numFmtId="0" fontId="19" fillId="0" borderId="0" xfId="0" applyFont="1"/>
    <xf numFmtId="0" fontId="18" fillId="0" borderId="0" xfId="0" applyFont="1"/>
    <xf numFmtId="0" fontId="18" fillId="0" borderId="0" xfId="0" applyFont="1" applyAlignment="1">
      <alignment horizontal="right"/>
    </xf>
    <xf numFmtId="0" fontId="18" fillId="0" borderId="0" xfId="0" applyFont="1" applyAlignment="1">
      <alignment horizontal="center"/>
    </xf>
    <xf numFmtId="0" fontId="21" fillId="0" borderId="0" xfId="0" applyFont="1"/>
    <xf numFmtId="0" fontId="19" fillId="0" borderId="3" xfId="0" applyFont="1" applyBorder="1" applyAlignment="1">
      <alignment horizontal="right"/>
    </xf>
    <xf numFmtId="0" fontId="18" fillId="0" borderId="3" xfId="0" applyFont="1" applyBorder="1" applyAlignment="1">
      <alignment horizontal="right"/>
    </xf>
    <xf numFmtId="14" fontId="18" fillId="0" borderId="3" xfId="0" applyNumberFormat="1" applyFont="1" applyBorder="1" applyAlignment="1">
      <alignment horizontal="center"/>
    </xf>
    <xf numFmtId="0" fontId="19" fillId="0" borderId="3" xfId="0" applyFont="1" applyBorder="1"/>
    <xf numFmtId="22" fontId="18" fillId="0" borderId="0" xfId="0" applyNumberFormat="1" applyFont="1"/>
    <xf numFmtId="0" fontId="18" fillId="0" borderId="4" xfId="0" applyFont="1" applyBorder="1" applyAlignment="1">
      <alignment horizontal="center"/>
    </xf>
    <xf numFmtId="0" fontId="18" fillId="0" borderId="5" xfId="0" applyFont="1" applyBorder="1" applyAlignment="1">
      <alignment horizontal="center"/>
    </xf>
    <xf numFmtId="0" fontId="18" fillId="0" borderId="6" xfId="0" applyFont="1" applyBorder="1" applyAlignment="1">
      <alignment horizontal="center"/>
    </xf>
    <xf numFmtId="0" fontId="18" fillId="0" borderId="7" xfId="0" applyFont="1" applyBorder="1" applyAlignment="1">
      <alignment horizontal="center"/>
    </xf>
    <xf numFmtId="0" fontId="18" fillId="0" borderId="8" xfId="0" applyFont="1" applyBorder="1" applyAlignment="1">
      <alignment horizontal="center"/>
    </xf>
    <xf numFmtId="3" fontId="18" fillId="0" borderId="6" xfId="0" applyNumberFormat="1" applyFont="1" applyBorder="1" applyAlignment="1">
      <alignment horizontal="center"/>
    </xf>
    <xf numFmtId="0" fontId="18" fillId="0" borderId="3" xfId="0" applyFont="1" applyBorder="1"/>
    <xf numFmtId="0" fontId="18" fillId="0" borderId="3" xfId="0" applyFont="1" applyBorder="1" applyAlignment="1">
      <alignment horizontal="center"/>
    </xf>
    <xf numFmtId="0" fontId="18" fillId="0" borderId="9" xfId="0" applyFont="1" applyBorder="1" applyAlignment="1">
      <alignment horizontal="center"/>
    </xf>
    <xf numFmtId="0" fontId="18" fillId="0" borderId="6" xfId="0" applyFont="1" applyBorder="1" applyAlignment="1">
      <alignment horizontal="center" wrapText="1"/>
    </xf>
    <xf numFmtId="0" fontId="18" fillId="0" borderId="10" xfId="0" applyFont="1" applyBorder="1" applyAlignment="1">
      <alignment horizontal="center" wrapText="1"/>
    </xf>
    <xf numFmtId="0" fontId="18" fillId="0" borderId="11" xfId="0" applyFont="1" applyBorder="1" applyAlignment="1">
      <alignment horizontal="center" wrapText="1"/>
    </xf>
    <xf numFmtId="0" fontId="18" fillId="0" borderId="12" xfId="0" applyFont="1" applyBorder="1" applyAlignment="1">
      <alignment horizontal="center" wrapText="1"/>
    </xf>
    <xf numFmtId="0" fontId="18" fillId="5" borderId="12" xfId="0" applyFont="1" applyFill="1" applyBorder="1" applyAlignment="1">
      <alignment horizontal="center" wrapText="1"/>
    </xf>
    <xf numFmtId="0" fontId="22" fillId="0" borderId="13" xfId="0" applyFont="1" applyBorder="1" applyAlignment="1">
      <alignment horizontal="center" wrapText="1"/>
    </xf>
    <xf numFmtId="0" fontId="18" fillId="6" borderId="14" xfId="0" applyFont="1" applyFill="1" applyBorder="1"/>
    <xf numFmtId="3" fontId="18" fillId="6" borderId="14" xfId="0" applyNumberFormat="1" applyFont="1" applyFill="1" applyBorder="1" applyAlignment="1">
      <alignment horizontal="right"/>
    </xf>
    <xf numFmtId="0" fontId="18" fillId="6" borderId="14" xfId="0" applyFont="1" applyFill="1" applyBorder="1" applyAlignment="1">
      <alignment horizontal="right"/>
    </xf>
    <xf numFmtId="3" fontId="18" fillId="6" borderId="15" xfId="0" applyNumberFormat="1" applyFont="1" applyFill="1" applyBorder="1" applyAlignment="1">
      <alignment horizontal="right"/>
    </xf>
    <xf numFmtId="3" fontId="18" fillId="6" borderId="6" xfId="0" applyNumberFormat="1" applyFont="1" applyFill="1" applyBorder="1" applyAlignment="1">
      <alignment horizontal="right"/>
    </xf>
    <xf numFmtId="0" fontId="18" fillId="6" borderId="6" xfId="0" applyFont="1" applyFill="1" applyBorder="1" applyAlignment="1">
      <alignment horizontal="right"/>
    </xf>
    <xf numFmtId="3" fontId="18" fillId="6" borderId="16" xfId="0" applyNumberFormat="1" applyFont="1" applyFill="1" applyBorder="1" applyAlignment="1">
      <alignment horizontal="right"/>
    </xf>
    <xf numFmtId="0" fontId="18" fillId="6" borderId="17" xfId="0" applyFont="1" applyFill="1" applyBorder="1" applyAlignment="1">
      <alignment horizontal="right"/>
    </xf>
    <xf numFmtId="3" fontId="18" fillId="6" borderId="6" xfId="0" applyNumberFormat="1" applyFont="1" applyFill="1" applyBorder="1"/>
    <xf numFmtId="0" fontId="18" fillId="6" borderId="6" xfId="0" applyFont="1" applyFill="1" applyBorder="1"/>
    <xf numFmtId="3" fontId="18" fillId="0" borderId="6" xfId="0" applyNumberFormat="1" applyFont="1" applyBorder="1"/>
    <xf numFmtId="0" fontId="18" fillId="0" borderId="6" xfId="0" applyFont="1" applyBorder="1"/>
    <xf numFmtId="3" fontId="21" fillId="0" borderId="6" xfId="0" applyNumberFormat="1" applyFont="1" applyBorder="1"/>
    <xf numFmtId="0" fontId="20" fillId="6" borderId="0" xfId="0" applyFont="1" applyFill="1"/>
    <xf numFmtId="3" fontId="18" fillId="0" borderId="14" xfId="0" applyNumberFormat="1" applyFont="1" applyBorder="1"/>
    <xf numFmtId="0" fontId="18" fillId="0" borderId="14" xfId="0" applyFont="1" applyBorder="1" applyAlignment="1">
      <alignment horizontal="right"/>
    </xf>
    <xf numFmtId="0" fontId="18" fillId="0" borderId="15" xfId="0" applyFont="1" applyBorder="1" applyAlignment="1">
      <alignment horizontal="right"/>
    </xf>
    <xf numFmtId="0" fontId="18" fillId="0" borderId="6" xfId="0" applyFont="1" applyBorder="1" applyAlignment="1">
      <alignment horizontal="right"/>
    </xf>
    <xf numFmtId="0" fontId="18" fillId="0" borderId="16" xfId="0" applyFont="1" applyBorder="1" applyAlignment="1">
      <alignment horizontal="right"/>
    </xf>
    <xf numFmtId="0" fontId="18" fillId="0" borderId="17" xfId="0" applyFont="1" applyBorder="1" applyAlignment="1">
      <alignment horizontal="right"/>
    </xf>
    <xf numFmtId="0" fontId="21" fillId="0" borderId="6" xfId="0" applyFont="1" applyBorder="1"/>
    <xf numFmtId="0" fontId="18" fillId="5" borderId="6" xfId="0" applyFont="1" applyFill="1" applyBorder="1"/>
    <xf numFmtId="3" fontId="18" fillId="7" borderId="6" xfId="0" applyNumberFormat="1" applyFont="1" applyFill="1" applyBorder="1"/>
    <xf numFmtId="0" fontId="18" fillId="7" borderId="6" xfId="0" applyFont="1" applyFill="1" applyBorder="1"/>
    <xf numFmtId="3" fontId="21" fillId="7" borderId="6" xfId="0" applyNumberFormat="1" applyFont="1" applyFill="1" applyBorder="1"/>
    <xf numFmtId="0" fontId="18" fillId="0" borderId="14" xfId="0" applyFont="1" applyBorder="1"/>
    <xf numFmtId="0" fontId="18" fillId="6" borderId="18" xfId="0" applyFont="1" applyFill="1" applyBorder="1"/>
    <xf numFmtId="0" fontId="18" fillId="6" borderId="18" xfId="0" applyFont="1" applyFill="1" applyBorder="1" applyAlignment="1">
      <alignment horizontal="right"/>
    </xf>
    <xf numFmtId="3" fontId="18" fillId="6" borderId="18" xfId="0" applyNumberFormat="1" applyFont="1" applyFill="1" applyBorder="1" applyAlignment="1">
      <alignment horizontal="right"/>
    </xf>
    <xf numFmtId="3" fontId="18" fillId="0" borderId="6" xfId="0" applyNumberFormat="1" applyFont="1" applyBorder="1" applyAlignment="1">
      <alignment horizontal="right"/>
    </xf>
    <xf numFmtId="0" fontId="18" fillId="6" borderId="16" xfId="0" applyFont="1" applyFill="1" applyBorder="1" applyAlignment="1">
      <alignment horizontal="right"/>
    </xf>
    <xf numFmtId="3" fontId="18" fillId="8" borderId="6" xfId="0" applyNumberFormat="1" applyFont="1" applyFill="1" applyBorder="1"/>
    <xf numFmtId="0" fontId="18" fillId="6" borderId="15" xfId="0" applyFont="1" applyFill="1" applyBorder="1" applyAlignment="1">
      <alignment horizontal="right"/>
    </xf>
    <xf numFmtId="0" fontId="18" fillId="6" borderId="3" xfId="0" applyFont="1" applyFill="1" applyBorder="1"/>
    <xf numFmtId="3" fontId="18" fillId="6" borderId="3" xfId="0" applyNumberFormat="1" applyFont="1" applyFill="1" applyBorder="1" applyAlignment="1">
      <alignment horizontal="right"/>
    </xf>
    <xf numFmtId="0" fontId="18" fillId="6" borderId="3" xfId="0" applyFont="1" applyFill="1" applyBorder="1" applyAlignment="1">
      <alignment horizontal="right"/>
    </xf>
    <xf numFmtId="3" fontId="18" fillId="6" borderId="19" xfId="0" applyNumberFormat="1" applyFont="1" applyFill="1" applyBorder="1" applyAlignment="1">
      <alignment horizontal="right"/>
    </xf>
    <xf numFmtId="0" fontId="18" fillId="6" borderId="19" xfId="0" applyFont="1" applyFill="1" applyBorder="1" applyAlignment="1">
      <alignment horizontal="right"/>
    </xf>
    <xf numFmtId="3" fontId="18" fillId="6" borderId="20" xfId="0" applyNumberFormat="1" applyFont="1" applyFill="1" applyBorder="1" applyAlignment="1">
      <alignment horizontal="right"/>
    </xf>
    <xf numFmtId="0" fontId="18" fillId="6" borderId="21" xfId="0" applyFont="1" applyFill="1" applyBorder="1" applyAlignment="1">
      <alignment horizontal="right"/>
    </xf>
    <xf numFmtId="0" fontId="18" fillId="6" borderId="22" xfId="0" applyFont="1" applyFill="1" applyBorder="1" applyAlignment="1">
      <alignment horizontal="right"/>
    </xf>
    <xf numFmtId="3" fontId="18" fillId="0" borderId="0" xfId="0" applyNumberFormat="1" applyFont="1" applyAlignment="1">
      <alignment horizontal="right"/>
    </xf>
    <xf numFmtId="3" fontId="18" fillId="0" borderId="23" xfId="0" applyNumberFormat="1" applyFont="1" applyBorder="1" applyAlignment="1">
      <alignment horizontal="right"/>
    </xf>
    <xf numFmtId="0" fontId="18" fillId="0" borderId="24" xfId="0" applyFont="1" applyBorder="1" applyAlignment="1">
      <alignment horizontal="right"/>
    </xf>
    <xf numFmtId="0" fontId="18" fillId="0" borderId="18" xfId="0" applyFont="1" applyBorder="1"/>
    <xf numFmtId="0" fontId="18" fillId="0" borderId="18" xfId="0" applyFont="1" applyBorder="1" applyAlignment="1">
      <alignment horizontal="right"/>
    </xf>
    <xf numFmtId="0" fontId="18" fillId="0" borderId="25" xfId="0" applyFont="1" applyBorder="1" applyAlignment="1">
      <alignment horizontal="right"/>
    </xf>
    <xf numFmtId="0" fontId="18" fillId="0" borderId="26" xfId="0" applyFont="1" applyBorder="1" applyAlignment="1">
      <alignment horizontal="right"/>
    </xf>
    <xf numFmtId="0" fontId="19" fillId="0" borderId="6" xfId="0" applyFont="1" applyBorder="1" applyAlignment="1">
      <alignment horizontal="right"/>
    </xf>
    <xf numFmtId="0" fontId="19" fillId="0" borderId="6" xfId="0" applyFont="1" applyBorder="1"/>
    <xf numFmtId="0" fontId="23" fillId="0" borderId="0" xfId="0" applyFont="1"/>
    <xf numFmtId="3" fontId="18" fillId="0" borderId="12" xfId="0" applyNumberFormat="1" applyFont="1" applyBorder="1" applyAlignment="1">
      <alignment horizontal="right"/>
    </xf>
    <xf numFmtId="0" fontId="18" fillId="0" borderId="12" xfId="0" applyFont="1" applyBorder="1" applyAlignment="1">
      <alignment horizontal="right"/>
    </xf>
    <xf numFmtId="3" fontId="18" fillId="0" borderId="25" xfId="0" applyNumberFormat="1" applyFont="1" applyBorder="1" applyAlignment="1">
      <alignment horizontal="right"/>
    </xf>
    <xf numFmtId="0" fontId="18" fillId="9" borderId="0" xfId="0" applyFont="1" applyFill="1"/>
    <xf numFmtId="0" fontId="18" fillId="0" borderId="0" xfId="0" applyFont="1" applyAlignment="1">
      <alignment horizontal="left" vertical="top"/>
    </xf>
    <xf numFmtId="3" fontId="18" fillId="0" borderId="3" xfId="0" applyNumberFormat="1" applyFont="1" applyBorder="1" applyAlignment="1">
      <alignment horizontal="right"/>
    </xf>
    <xf numFmtId="3" fontId="23" fillId="0" borderId="0" xfId="0" applyNumberFormat="1" applyFont="1"/>
    <xf numFmtId="0" fontId="20" fillId="0" borderId="0" xfId="0" applyFont="1" applyAlignment="1">
      <alignment wrapText="1"/>
    </xf>
    <xf numFmtId="3" fontId="18" fillId="0" borderId="0" xfId="0" applyNumberFormat="1" applyFont="1"/>
    <xf numFmtId="3" fontId="19" fillId="0" borderId="0" xfId="0" applyNumberFormat="1" applyFont="1"/>
    <xf numFmtId="0" fontId="20" fillId="0" borderId="0" xfId="0" applyFont="1" applyAlignment="1">
      <alignment horizontal="center"/>
    </xf>
    <xf numFmtId="0" fontId="20" fillId="0" borderId="0" xfId="0" applyFont="1" applyAlignment="1">
      <alignment horizontal="left" indent="1"/>
    </xf>
    <xf numFmtId="0" fontId="24" fillId="0" borderId="0" xfId="0" applyFont="1"/>
    <xf numFmtId="3" fontId="24" fillId="0" borderId="0" xfId="0" applyNumberFormat="1" applyFont="1"/>
    <xf numFmtId="3" fontId="24" fillId="0" borderId="14" xfId="0" applyNumberFormat="1" applyFont="1" applyBorder="1"/>
    <xf numFmtId="3" fontId="20" fillId="0" borderId="0" xfId="0" applyNumberFormat="1" applyFont="1"/>
    <xf numFmtId="0" fontId="25" fillId="0" borderId="0" xfId="0" applyFont="1"/>
    <xf numFmtId="0" fontId="20" fillId="0" borderId="27" xfId="0" applyFont="1" applyBorder="1"/>
    <xf numFmtId="0" fontId="26" fillId="0" borderId="27" xfId="0" applyFont="1" applyBorder="1" applyAlignment="1">
      <alignment horizontal="center"/>
    </xf>
    <xf numFmtId="0" fontId="26" fillId="0" borderId="27" xfId="0" applyFont="1" applyBorder="1" applyAlignment="1">
      <alignment horizontal="center" wrapText="1"/>
    </xf>
    <xf numFmtId="0" fontId="22" fillId="0" borderId="27" xfId="0" applyFont="1" applyBorder="1" applyAlignment="1">
      <alignment horizontal="center" wrapText="1"/>
    </xf>
    <xf numFmtId="0" fontId="20" fillId="0" borderId="28" xfId="0" applyFont="1" applyBorder="1"/>
    <xf numFmtId="6" fontId="20" fillId="0" borderId="28" xfId="0" applyNumberFormat="1" applyFont="1" applyBorder="1"/>
    <xf numFmtId="0" fontId="27" fillId="0" borderId="0" xfId="0" applyFont="1"/>
    <xf numFmtId="6" fontId="27" fillId="0" borderId="0" xfId="0" applyNumberFormat="1" applyFont="1"/>
    <xf numFmtId="6" fontId="27" fillId="0" borderId="28" xfId="0" applyNumberFormat="1" applyFont="1" applyBorder="1"/>
    <xf numFmtId="0" fontId="27" fillId="0" borderId="28" xfId="0" applyFont="1" applyBorder="1"/>
    <xf numFmtId="0" fontId="20" fillId="0" borderId="9" xfId="0" applyFont="1" applyBorder="1"/>
    <xf numFmtId="0" fontId="27" fillId="0" borderId="3" xfId="0" applyFont="1" applyBorder="1"/>
    <xf numFmtId="0" fontId="27" fillId="0" borderId="9" xfId="0" applyFont="1" applyBorder="1"/>
    <xf numFmtId="3" fontId="20" fillId="0" borderId="14" xfId="0" applyNumberFormat="1" applyFont="1" applyBorder="1"/>
    <xf numFmtId="0" fontId="28" fillId="0" borderId="0" xfId="0" applyFont="1"/>
    <xf numFmtId="0" fontId="29" fillId="0" borderId="0" xfId="0" applyFont="1"/>
    <xf numFmtId="0" fontId="30" fillId="0" borderId="0" xfId="0" applyFont="1"/>
    <xf numFmtId="0" fontId="29" fillId="0" borderId="0" xfId="0" applyFont="1" applyFill="1"/>
    <xf numFmtId="0" fontId="31" fillId="10" borderId="0" xfId="0" applyFont="1" applyFill="1"/>
    <xf numFmtId="44" fontId="3" fillId="0" borderId="0" xfId="0" applyNumberFormat="1" applyFont="1"/>
    <xf numFmtId="165" fontId="3" fillId="0" borderId="0" xfId="0" applyNumberFormat="1" applyFont="1"/>
    <xf numFmtId="42" fontId="14" fillId="0" borderId="0" xfId="0" applyNumberFormat="1" applyFont="1"/>
    <xf numFmtId="44" fontId="16" fillId="0" borderId="0" xfId="1" applyFont="1"/>
    <xf numFmtId="42" fontId="14" fillId="4" borderId="0" xfId="0" applyNumberFormat="1" applyFont="1" applyFill="1"/>
    <xf numFmtId="41" fontId="18" fillId="0" borderId="6" xfId="0" applyNumberFormat="1" applyFont="1" applyBorder="1"/>
    <xf numFmtId="42" fontId="20" fillId="0" borderId="0" xfId="0" applyNumberFormat="1" applyFont="1"/>
    <xf numFmtId="44" fontId="20" fillId="0" borderId="0" xfId="0" applyNumberFormat="1" applyFont="1"/>
    <xf numFmtId="0" fontId="3" fillId="0" borderId="0" xfId="0" applyFont="1" applyFill="1"/>
    <xf numFmtId="42" fontId="3" fillId="0" borderId="0" xfId="0" applyNumberFormat="1" applyFont="1" applyFill="1"/>
    <xf numFmtId="0" fontId="28" fillId="0" borderId="3" xfId="0" applyFont="1" applyBorder="1"/>
    <xf numFmtId="42" fontId="3" fillId="0" borderId="3" xfId="0" applyNumberFormat="1" applyFont="1" applyBorder="1"/>
    <xf numFmtId="42" fontId="3" fillId="4" borderId="3" xfId="0" applyNumberFormat="1" applyFont="1" applyFill="1" applyBorder="1"/>
    <xf numFmtId="0" fontId="3" fillId="0" borderId="3" xfId="0" applyFont="1" applyBorder="1"/>
    <xf numFmtId="44" fontId="16" fillId="11" borderId="0" xfId="1" applyFont="1" applyFill="1"/>
    <xf numFmtId="42" fontId="14" fillId="11" borderId="0" xfId="0" applyNumberFormat="1" applyFont="1" applyFill="1"/>
    <xf numFmtId="44" fontId="13" fillId="11" borderId="0" xfId="1" applyFont="1" applyFill="1"/>
    <xf numFmtId="42" fontId="3" fillId="11" borderId="0" xfId="0" applyNumberFormat="1" applyFont="1" applyFill="1"/>
    <xf numFmtId="44" fontId="4" fillId="0" borderId="0" xfId="0" applyNumberFormat="1" applyFont="1" applyFill="1" applyBorder="1"/>
    <xf numFmtId="0" fontId="33" fillId="0" borderId="0" xfId="0" applyFont="1"/>
    <xf numFmtId="42" fontId="33" fillId="0" borderId="0" xfId="0" applyNumberFormat="1" applyFont="1"/>
    <xf numFmtId="44" fontId="33" fillId="0" borderId="0" xfId="0" applyNumberFormat="1" applyFont="1"/>
    <xf numFmtId="0" fontId="28" fillId="0" borderId="0" xfId="0" applyFont="1" applyBorder="1"/>
    <xf numFmtId="0" fontId="34" fillId="4" borderId="0" xfId="0" applyFont="1" applyFill="1"/>
    <xf numFmtId="0" fontId="20" fillId="0" borderId="0" xfId="0" applyFont="1"/>
    <xf numFmtId="0" fontId="20" fillId="0" borderId="28" xfId="0" applyFont="1" applyFill="1" applyBorder="1"/>
    <xf numFmtId="6" fontId="20" fillId="0" borderId="28" xfId="0" applyNumberFormat="1" applyFont="1" applyFill="1" applyBorder="1"/>
    <xf numFmtId="0" fontId="27" fillId="0" borderId="0" xfId="0" applyFont="1" applyFill="1"/>
    <xf numFmtId="6" fontId="27" fillId="0" borderId="0" xfId="0" applyNumberFormat="1" applyFont="1" applyFill="1"/>
    <xf numFmtId="6" fontId="27" fillId="0" borderId="28" xfId="0" applyNumberFormat="1" applyFont="1" applyFill="1" applyBorder="1"/>
    <xf numFmtId="0" fontId="27" fillId="0" borderId="28" xfId="0" applyFont="1" applyFill="1" applyBorder="1"/>
    <xf numFmtId="0" fontId="27" fillId="0" borderId="28" xfId="0" applyFont="1" applyBorder="1" applyAlignment="1">
      <alignment horizontal="center"/>
    </xf>
    <xf numFmtId="0" fontId="27" fillId="0" borderId="28" xfId="0" applyFont="1" applyFill="1" applyBorder="1" applyAlignment="1">
      <alignment horizontal="center"/>
    </xf>
    <xf numFmtId="165" fontId="27" fillId="0" borderId="28" xfId="1" applyNumberFormat="1" applyFont="1" applyBorder="1"/>
    <xf numFmtId="165" fontId="27" fillId="0" borderId="28" xfId="1" applyNumberFormat="1" applyFont="1" applyFill="1" applyBorder="1"/>
    <xf numFmtId="164" fontId="18" fillId="0" borderId="6" xfId="5" applyNumberFormat="1" applyFont="1" applyBorder="1"/>
    <xf numFmtId="164" fontId="18" fillId="7" borderId="6" xfId="5" applyNumberFormat="1" applyFont="1" applyFill="1" applyBorder="1"/>
    <xf numFmtId="164" fontId="21" fillId="0" borderId="6" xfId="5" applyNumberFormat="1" applyFont="1" applyBorder="1"/>
    <xf numFmtId="164" fontId="20" fillId="0" borderId="0" xfId="0" applyNumberFormat="1" applyFont="1"/>
    <xf numFmtId="164" fontId="18" fillId="0" borderId="6" xfId="5" applyNumberFormat="1" applyFont="1" applyFill="1" applyBorder="1"/>
    <xf numFmtId="42" fontId="3" fillId="0" borderId="3" xfId="0" applyNumberFormat="1" applyFont="1" applyFill="1" applyBorder="1"/>
    <xf numFmtId="165" fontId="3" fillId="0" borderId="0" xfId="0" applyNumberFormat="1" applyFont="1" applyFill="1"/>
    <xf numFmtId="165" fontId="27" fillId="0" borderId="28" xfId="0" applyNumberFormat="1" applyFont="1" applyBorder="1"/>
    <xf numFmtId="41" fontId="13" fillId="0" borderId="0" xfId="0" applyNumberFormat="1" applyFont="1" applyFill="1"/>
    <xf numFmtId="42" fontId="14" fillId="0" borderId="0" xfId="0" applyNumberFormat="1" applyFont="1" applyFill="1"/>
    <xf numFmtId="41" fontId="3" fillId="0" borderId="0" xfId="0" applyNumberFormat="1" applyFont="1" applyFill="1"/>
    <xf numFmtId="0" fontId="20" fillId="0" borderId="0" xfId="0" applyFont="1"/>
    <xf numFmtId="0" fontId="20" fillId="0" borderId="0" xfId="0" applyFont="1" applyAlignment="1">
      <alignment horizontal="left" wrapText="1"/>
    </xf>
    <xf numFmtId="0" fontId="19" fillId="0" borderId="0" xfId="0" applyFont="1"/>
    <xf numFmtId="0" fontId="18" fillId="0" borderId="0" xfId="0" applyFont="1" applyAlignment="1">
      <alignment horizontal="left" vertical="top"/>
    </xf>
    <xf numFmtId="0" fontId="1" fillId="0" borderId="0" xfId="0" applyFont="1" applyAlignment="1">
      <alignment horizontal="center"/>
    </xf>
    <xf numFmtId="0" fontId="2" fillId="2" borderId="0" xfId="0" applyFont="1" applyFill="1" applyBorder="1" applyAlignment="1">
      <alignment horizontal="center" wrapText="1"/>
    </xf>
    <xf numFmtId="164" fontId="2" fillId="2" borderId="0" xfId="3" applyNumberFormat="1" applyFont="1" applyFill="1" applyBorder="1" applyAlignment="1">
      <alignment horizontal="center"/>
    </xf>
    <xf numFmtId="42" fontId="1" fillId="0" borderId="0" xfId="0" applyNumberFormat="1" applyFont="1" applyAlignment="1">
      <alignment horizontal="center"/>
    </xf>
    <xf numFmtId="42" fontId="2" fillId="2" borderId="0" xfId="0" applyNumberFormat="1" applyFont="1" applyFill="1" applyBorder="1" applyAlignment="1">
      <alignment horizontal="center" wrapText="1"/>
    </xf>
    <xf numFmtId="42" fontId="2" fillId="2" borderId="0" xfId="3" applyNumberFormat="1" applyFont="1" applyFill="1" applyBorder="1" applyAlignment="1">
      <alignment horizontal="center"/>
    </xf>
    <xf numFmtId="165" fontId="1" fillId="0" borderId="0" xfId="0" applyNumberFormat="1" applyFont="1" applyAlignment="1">
      <alignment horizontal="center"/>
    </xf>
    <xf numFmtId="165" fontId="2" fillId="2" borderId="0" xfId="0" applyNumberFormat="1" applyFont="1" applyFill="1" applyBorder="1" applyAlignment="1">
      <alignment horizontal="center" wrapText="1"/>
    </xf>
    <xf numFmtId="165" fontId="2" fillId="2" borderId="0" xfId="3" applyNumberFormat="1" applyFont="1" applyFill="1" applyBorder="1" applyAlignment="1">
      <alignment horizontal="center"/>
    </xf>
  </cellXfs>
  <cellStyles count="6">
    <cellStyle name="Comma" xfId="5" builtinId="3"/>
    <cellStyle name="Comma [0] 2" xfId="4"/>
    <cellStyle name="Comma 2" xfId="3"/>
    <cellStyle name="Currency" xfId="1" builtinId="4"/>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X56"/>
  <sheetViews>
    <sheetView tabSelected="1" topLeftCell="A7" workbookViewId="0">
      <pane xSplit="1" topLeftCell="CI1" activePane="topRight" state="frozen"/>
      <selection activeCell="A6" sqref="A6"/>
      <selection pane="topRight" activeCell="CR8" sqref="CR8"/>
    </sheetView>
  </sheetViews>
  <sheetFormatPr defaultRowHeight="15"/>
  <cols>
    <col min="1" max="1" width="23.31640625" bestFit="1" customWidth="1"/>
    <col min="2" max="2" width="9.7265625" bestFit="1" customWidth="1"/>
    <col min="71" max="71" width="16" bestFit="1" customWidth="1"/>
    <col min="74" max="74" width="9.2265625" bestFit="1" customWidth="1"/>
    <col min="78" max="78" width="9.2265625" bestFit="1" customWidth="1"/>
    <col min="81" max="81" width="9.2265625" bestFit="1" customWidth="1"/>
    <col min="85" max="85" width="9.2265625" bestFit="1" customWidth="1"/>
    <col min="87" max="87" width="9.2265625" bestFit="1" customWidth="1"/>
    <col min="89" max="89" width="9.36328125" bestFit="1" customWidth="1"/>
    <col min="90" max="90" width="9.2265625" bestFit="1" customWidth="1"/>
    <col min="91" max="91" width="8.26953125" bestFit="1" customWidth="1"/>
    <col min="92" max="92" width="12.7265625" bestFit="1" customWidth="1"/>
    <col min="93" max="93" width="8.26953125" bestFit="1" customWidth="1"/>
    <col min="94" max="94" width="9.31640625" bestFit="1" customWidth="1"/>
    <col min="95" max="95" width="8.54296875" customWidth="1"/>
    <col min="96" max="96" width="9.2265625" bestFit="1" customWidth="1"/>
    <col min="97" max="97" width="11.453125" bestFit="1" customWidth="1"/>
    <col min="98" max="98" width="9.31640625" style="259" bestFit="1" customWidth="1"/>
  </cols>
  <sheetData>
    <row r="1" spans="1:128" ht="27.6">
      <c r="A1" s="166"/>
      <c r="B1" s="167"/>
      <c r="C1" s="168"/>
      <c r="D1" s="168"/>
      <c r="E1" s="168"/>
      <c r="F1" s="168"/>
      <c r="G1" s="168"/>
      <c r="H1" s="169" t="s">
        <v>113</v>
      </c>
      <c r="I1" s="168"/>
      <c r="J1" s="168"/>
      <c r="K1" s="168"/>
      <c r="L1" s="168"/>
      <c r="M1" s="168"/>
      <c r="N1" s="168"/>
      <c r="O1" s="168"/>
      <c r="P1" s="168"/>
      <c r="Q1" s="168"/>
      <c r="R1" s="168"/>
      <c r="S1" s="168"/>
      <c r="T1" s="168"/>
      <c r="U1" s="168"/>
      <c r="V1" s="168"/>
      <c r="W1" s="168"/>
      <c r="X1" s="168"/>
      <c r="Y1" s="168"/>
      <c r="Z1" s="168"/>
      <c r="AA1" s="168"/>
      <c r="AB1" s="168"/>
      <c r="AC1" s="168"/>
      <c r="AD1" s="168"/>
      <c r="AE1" s="168"/>
      <c r="AF1" s="168"/>
      <c r="AG1" s="168"/>
      <c r="AH1" s="168"/>
      <c r="AI1" s="170"/>
      <c r="AJ1" s="170"/>
      <c r="AK1" s="170"/>
      <c r="AL1" s="170"/>
      <c r="AM1" s="168"/>
      <c r="AN1" s="168"/>
      <c r="AO1" s="168"/>
      <c r="AP1" s="168"/>
      <c r="AQ1" s="168"/>
      <c r="AR1" s="168"/>
      <c r="AS1" s="168"/>
      <c r="AT1" s="168"/>
      <c r="AU1" s="171"/>
      <c r="AV1" s="171"/>
      <c r="AW1" s="171"/>
      <c r="AX1" s="331"/>
      <c r="AY1" s="331"/>
      <c r="AZ1" s="170"/>
      <c r="BA1" s="171" t="s">
        <v>114</v>
      </c>
      <c r="BB1" s="170"/>
      <c r="BC1" s="170"/>
      <c r="BD1" s="170"/>
      <c r="BE1" s="170"/>
      <c r="BF1" s="170"/>
      <c r="BG1" s="170"/>
      <c r="BH1" s="170"/>
      <c r="BI1" s="170"/>
      <c r="BJ1" s="170"/>
      <c r="BK1" s="172"/>
      <c r="BL1" s="172"/>
      <c r="BM1" s="172"/>
      <c r="BN1" s="172"/>
      <c r="BO1" s="172"/>
      <c r="BP1" s="172"/>
      <c r="BQ1" s="172"/>
      <c r="BR1" s="172"/>
      <c r="BS1" s="172"/>
      <c r="BT1" s="172"/>
      <c r="BU1" s="172"/>
      <c r="BV1" s="172"/>
      <c r="BW1" s="172"/>
      <c r="BX1" s="172"/>
      <c r="BY1" s="172"/>
      <c r="BZ1" s="172"/>
      <c r="CA1" s="172"/>
      <c r="CB1" s="172"/>
      <c r="CC1" s="172"/>
      <c r="CD1" s="170"/>
      <c r="CE1" s="170"/>
      <c r="CF1" s="170"/>
      <c r="CG1" s="170"/>
      <c r="CH1" s="170"/>
      <c r="CI1" s="170"/>
      <c r="CJ1" s="170"/>
      <c r="CK1" s="170"/>
      <c r="CL1" s="170"/>
      <c r="CM1" s="170"/>
      <c r="CN1" s="170"/>
      <c r="CO1" s="170"/>
      <c r="CP1" s="170"/>
      <c r="CQ1" s="170"/>
      <c r="CR1" s="170"/>
      <c r="CS1" s="170"/>
      <c r="CT1" s="302"/>
      <c r="CU1" s="170"/>
      <c r="CV1" s="170"/>
      <c r="CW1" s="170"/>
      <c r="CX1" s="170"/>
      <c r="CY1" s="170"/>
      <c r="CZ1" s="170"/>
      <c r="DA1" s="170"/>
      <c r="DB1" s="170"/>
      <c r="DC1" s="170"/>
      <c r="DD1" s="170"/>
      <c r="DE1" s="170"/>
      <c r="DF1" s="170"/>
      <c r="DG1" s="170"/>
      <c r="DH1" s="170"/>
      <c r="DI1" s="170"/>
      <c r="DJ1" s="170"/>
      <c r="DK1" s="170"/>
      <c r="DL1" s="170"/>
      <c r="DM1" s="170"/>
      <c r="DN1" s="170"/>
      <c r="DO1" s="170"/>
      <c r="DP1" s="170"/>
      <c r="DQ1" s="170"/>
      <c r="DR1" s="170"/>
      <c r="DS1" s="170"/>
      <c r="DT1" s="170"/>
      <c r="DU1" s="170"/>
      <c r="DV1" s="170"/>
      <c r="DW1" s="170"/>
      <c r="DX1" s="170"/>
    </row>
    <row r="2" spans="1:128" ht="15.3">
      <c r="A2" s="172"/>
      <c r="B2" s="173"/>
      <c r="C2" s="173"/>
      <c r="D2" s="173"/>
      <c r="E2" s="168"/>
      <c r="F2" s="168"/>
      <c r="G2" s="173"/>
      <c r="H2" s="174" t="s">
        <v>115</v>
      </c>
      <c r="I2" s="173"/>
      <c r="J2" s="173"/>
      <c r="K2" s="173"/>
      <c r="L2" s="173"/>
      <c r="M2" s="173"/>
      <c r="N2" s="173"/>
      <c r="O2" s="173"/>
      <c r="P2" s="173"/>
      <c r="Q2" s="173"/>
      <c r="R2" s="173"/>
      <c r="S2" s="173"/>
      <c r="T2" s="173"/>
      <c r="U2" s="173"/>
      <c r="V2" s="173"/>
      <c r="W2" s="173"/>
      <c r="X2" s="173"/>
      <c r="Y2" s="173"/>
      <c r="Z2" s="173"/>
      <c r="AA2" s="173"/>
      <c r="AB2" s="173"/>
      <c r="AC2" s="173"/>
      <c r="AD2" s="173"/>
      <c r="AE2" s="173"/>
      <c r="AF2" s="173"/>
      <c r="AG2" s="173"/>
      <c r="AH2" s="173"/>
      <c r="AI2" s="170"/>
      <c r="AJ2" s="170"/>
      <c r="AK2" s="170"/>
      <c r="AL2" s="170"/>
      <c r="AM2" s="173"/>
      <c r="AN2" s="173"/>
      <c r="AO2" s="173"/>
      <c r="AP2" s="173"/>
      <c r="AQ2" s="173"/>
      <c r="AR2" s="173"/>
      <c r="AS2" s="173"/>
      <c r="AT2" s="173"/>
      <c r="AU2" s="171"/>
      <c r="AV2" s="171"/>
      <c r="AW2" s="171"/>
      <c r="AX2" s="331"/>
      <c r="AY2" s="331"/>
      <c r="AZ2" s="171"/>
      <c r="BA2" s="170"/>
      <c r="BB2" s="170"/>
      <c r="BC2" s="170"/>
      <c r="BD2" s="170"/>
      <c r="BE2" s="170"/>
      <c r="BF2" s="170"/>
      <c r="BG2" s="170"/>
      <c r="BH2" s="170"/>
      <c r="BI2" s="170"/>
      <c r="BJ2" s="170"/>
      <c r="BK2" s="175"/>
      <c r="BL2" s="170"/>
      <c r="BM2" s="170"/>
      <c r="BN2" s="170"/>
      <c r="BO2" s="170"/>
      <c r="BP2" s="170"/>
      <c r="BQ2" s="170"/>
      <c r="BR2" s="170"/>
      <c r="BS2" s="170"/>
      <c r="BT2" s="170"/>
      <c r="BU2" s="170"/>
      <c r="BV2" s="170"/>
      <c r="BW2" s="170"/>
      <c r="BX2" s="170"/>
      <c r="BY2" s="170"/>
      <c r="BZ2" s="170"/>
      <c r="CA2" s="170"/>
      <c r="CB2" s="170"/>
      <c r="CC2" s="170"/>
      <c r="CD2" s="170"/>
      <c r="CE2" s="170"/>
      <c r="CF2" s="170"/>
      <c r="CG2" s="170"/>
      <c r="CH2" s="170"/>
      <c r="CI2" s="170"/>
      <c r="CJ2" s="170"/>
      <c r="CK2" s="170"/>
      <c r="CL2" s="170"/>
      <c r="CM2" s="170"/>
      <c r="CN2" s="170"/>
      <c r="CO2" s="170"/>
      <c r="CP2" s="170"/>
      <c r="CQ2" s="170"/>
      <c r="CR2" s="170"/>
      <c r="CS2" s="170"/>
      <c r="CT2" s="302"/>
      <c r="CU2" s="170"/>
      <c r="CV2" s="170"/>
      <c r="CW2" s="170"/>
      <c r="CX2" s="170"/>
      <c r="CY2" s="170"/>
      <c r="CZ2" s="170"/>
      <c r="DA2" s="170"/>
      <c r="DB2" s="170"/>
      <c r="DC2" s="170"/>
      <c r="DD2" s="170"/>
      <c r="DE2" s="170"/>
      <c r="DF2" s="170"/>
      <c r="DG2" s="170"/>
      <c r="DH2" s="170"/>
      <c r="DI2" s="170"/>
      <c r="DJ2" s="170"/>
      <c r="DK2" s="170"/>
      <c r="DL2" s="170"/>
      <c r="DM2" s="170"/>
      <c r="DN2" s="170"/>
      <c r="DO2" s="170"/>
      <c r="DP2" s="170"/>
      <c r="DQ2" s="170"/>
      <c r="DR2" s="170"/>
      <c r="DS2" s="170"/>
      <c r="DT2" s="170"/>
      <c r="DU2" s="170"/>
      <c r="DV2" s="170"/>
      <c r="DW2" s="170"/>
      <c r="DX2" s="170"/>
    </row>
    <row r="3" spans="1:128" ht="15.3">
      <c r="A3" s="173"/>
      <c r="B3" s="173"/>
      <c r="C3" s="173"/>
      <c r="D3" s="173"/>
      <c r="E3" s="168"/>
      <c r="F3" s="168"/>
      <c r="G3" s="173"/>
      <c r="H3" s="174" t="s">
        <v>116</v>
      </c>
      <c r="I3" s="173"/>
      <c r="J3" s="173"/>
      <c r="K3" s="173"/>
      <c r="L3" s="173"/>
      <c r="M3" s="173"/>
      <c r="N3" s="173"/>
      <c r="O3" s="173"/>
      <c r="P3" s="173"/>
      <c r="Q3" s="173"/>
      <c r="R3" s="173"/>
      <c r="S3" s="173"/>
      <c r="T3" s="173"/>
      <c r="U3" s="173"/>
      <c r="V3" s="173"/>
      <c r="W3" s="173"/>
      <c r="X3" s="173"/>
      <c r="Y3" s="173"/>
      <c r="Z3" s="173"/>
      <c r="AA3" s="173"/>
      <c r="AB3" s="173"/>
      <c r="AC3" s="173"/>
      <c r="AD3" s="173"/>
      <c r="AE3" s="173"/>
      <c r="AF3" s="173"/>
      <c r="AG3" s="173"/>
      <c r="AH3" s="173"/>
      <c r="AI3" s="170"/>
      <c r="AJ3" s="170"/>
      <c r="AK3" s="170"/>
      <c r="AL3" s="170"/>
      <c r="AM3" s="173"/>
      <c r="AN3" s="173"/>
      <c r="AO3" s="173"/>
      <c r="AP3" s="173"/>
      <c r="AQ3" s="173"/>
      <c r="AR3" s="173"/>
      <c r="AS3" s="173"/>
      <c r="AT3" s="173"/>
      <c r="AU3" s="171"/>
      <c r="AV3" s="171"/>
      <c r="AW3" s="171"/>
      <c r="AX3" s="331"/>
      <c r="AY3" s="331"/>
      <c r="AZ3" s="171"/>
      <c r="BA3" s="170"/>
      <c r="BB3" s="170"/>
      <c r="BC3" s="170"/>
      <c r="BD3" s="170"/>
      <c r="BE3" s="170"/>
      <c r="BF3" s="170"/>
      <c r="BG3" s="170"/>
      <c r="BH3" s="170"/>
      <c r="BI3" s="170"/>
      <c r="BJ3" s="170"/>
      <c r="BK3" s="170"/>
      <c r="BL3" s="170"/>
      <c r="BM3" s="170"/>
      <c r="BN3" s="170"/>
      <c r="BO3" s="170"/>
      <c r="BP3" s="170"/>
      <c r="BQ3" s="170"/>
      <c r="BR3" s="170"/>
      <c r="BS3" s="170"/>
      <c r="BT3" s="170"/>
      <c r="BU3" s="170"/>
      <c r="BV3" s="170"/>
      <c r="BW3" s="170"/>
      <c r="BX3" s="170"/>
      <c r="BY3" s="170"/>
      <c r="BZ3" s="170"/>
      <c r="CA3" s="170"/>
      <c r="CB3" s="170"/>
      <c r="CC3" s="170"/>
      <c r="CD3" s="170"/>
      <c r="CE3" s="170"/>
      <c r="CF3" s="170"/>
      <c r="CG3" s="170"/>
      <c r="CH3" s="170"/>
      <c r="CI3" s="170"/>
      <c r="CJ3" s="170"/>
      <c r="CK3" s="170"/>
      <c r="CL3" s="170"/>
      <c r="CM3" s="170"/>
      <c r="CN3" s="170"/>
      <c r="CO3" s="170"/>
      <c r="CP3" s="170"/>
      <c r="CQ3" s="170"/>
      <c r="CR3" s="170"/>
      <c r="CS3" s="170"/>
      <c r="CT3" s="302"/>
      <c r="CU3" s="170"/>
      <c r="CV3" s="170"/>
      <c r="CW3" s="170"/>
      <c r="CX3" s="170"/>
      <c r="CY3" s="170"/>
      <c r="CZ3" s="170"/>
      <c r="DA3" s="170"/>
      <c r="DB3" s="170"/>
      <c r="DC3" s="170"/>
      <c r="DD3" s="170"/>
      <c r="DE3" s="170"/>
      <c r="DF3" s="170"/>
      <c r="DG3" s="170"/>
      <c r="DH3" s="170"/>
      <c r="DI3" s="170"/>
      <c r="DJ3" s="170"/>
      <c r="DK3" s="170"/>
      <c r="DL3" s="170"/>
      <c r="DM3" s="170"/>
      <c r="DN3" s="170"/>
      <c r="DO3" s="170"/>
      <c r="DP3" s="170"/>
      <c r="DQ3" s="170"/>
      <c r="DR3" s="170"/>
      <c r="DS3" s="170"/>
      <c r="DT3" s="170"/>
      <c r="DU3" s="170"/>
      <c r="DV3" s="170"/>
      <c r="DW3" s="170"/>
      <c r="DX3" s="170"/>
    </row>
    <row r="4" spans="1:128" ht="15.6" thickBot="1">
      <c r="A4" s="173"/>
      <c r="B4" s="173"/>
      <c r="C4" s="173"/>
      <c r="D4" s="173"/>
      <c r="E4" s="176"/>
      <c r="F4" s="176"/>
      <c r="G4" s="177"/>
      <c r="H4" s="178">
        <v>36262</v>
      </c>
      <c r="I4" s="177"/>
      <c r="J4" s="177"/>
      <c r="K4" s="173"/>
      <c r="L4" s="173"/>
      <c r="M4" s="173"/>
      <c r="N4" s="173"/>
      <c r="O4" s="173"/>
      <c r="P4" s="173"/>
      <c r="Q4" s="173"/>
      <c r="R4" s="173"/>
      <c r="S4" s="173"/>
      <c r="T4" s="173"/>
      <c r="U4" s="173"/>
      <c r="V4" s="173"/>
      <c r="W4" s="173"/>
      <c r="X4" s="173"/>
      <c r="Y4" s="173"/>
      <c r="Z4" s="173"/>
      <c r="AA4" s="173"/>
      <c r="AB4" s="173"/>
      <c r="AC4" s="173"/>
      <c r="AD4" s="173"/>
      <c r="AE4" s="173"/>
      <c r="AF4" s="173"/>
      <c r="AG4" s="173"/>
      <c r="AH4" s="173"/>
      <c r="AI4" s="170"/>
      <c r="AJ4" s="170"/>
      <c r="AK4" s="170"/>
      <c r="AL4" s="170"/>
      <c r="AM4" s="173"/>
      <c r="AN4" s="173"/>
      <c r="AO4" s="173"/>
      <c r="AP4" s="173"/>
      <c r="AQ4" s="173"/>
      <c r="AR4" s="173"/>
      <c r="AS4" s="173"/>
      <c r="AT4" s="173"/>
      <c r="AU4" s="171"/>
      <c r="AV4" s="171"/>
      <c r="AW4" s="171"/>
      <c r="AX4" s="331"/>
      <c r="AY4" s="331"/>
      <c r="AZ4" s="171"/>
      <c r="BA4" s="170"/>
      <c r="BB4" s="170"/>
      <c r="BC4" s="170"/>
      <c r="BD4" s="170"/>
      <c r="BE4" s="170"/>
      <c r="BF4" s="170"/>
      <c r="BG4" s="170"/>
      <c r="BH4" s="170"/>
      <c r="BI4" s="170"/>
      <c r="BJ4" s="170">
        <v>10248</v>
      </c>
      <c r="BK4" s="170"/>
      <c r="BL4" s="170"/>
      <c r="BM4" s="170"/>
      <c r="BN4" s="170"/>
      <c r="BO4" s="170"/>
      <c r="BP4" s="170"/>
      <c r="BQ4" s="170"/>
      <c r="BR4" s="170"/>
      <c r="BS4" s="170"/>
      <c r="BT4" s="170"/>
      <c r="BU4" s="170"/>
      <c r="BV4" s="170"/>
      <c r="BW4" s="170"/>
      <c r="BX4" s="170"/>
      <c r="BY4" s="170"/>
      <c r="BZ4" s="170"/>
      <c r="CA4" s="170"/>
      <c r="CB4" s="170"/>
      <c r="CC4" s="170"/>
      <c r="CD4" s="170"/>
      <c r="CE4" s="170"/>
      <c r="CF4" s="170"/>
      <c r="CG4" s="170"/>
      <c r="CH4" s="170"/>
      <c r="CI4" s="170"/>
      <c r="CJ4" s="170"/>
      <c r="CK4" s="170"/>
      <c r="CL4" s="170"/>
      <c r="CM4" s="170"/>
      <c r="CN4" s="170"/>
      <c r="CO4" s="170"/>
      <c r="CP4" s="170"/>
      <c r="CQ4" s="170"/>
      <c r="CR4" s="170"/>
      <c r="CS4" s="170"/>
      <c r="CT4" s="302"/>
      <c r="CU4" s="170"/>
      <c r="CV4" s="170"/>
      <c r="CW4" s="170"/>
      <c r="CX4" s="170"/>
      <c r="CY4" s="170"/>
      <c r="CZ4" s="170"/>
      <c r="DA4" s="170"/>
      <c r="DB4" s="170"/>
      <c r="DC4" s="170"/>
      <c r="DD4" s="170"/>
      <c r="DE4" s="170"/>
      <c r="DF4" s="170"/>
      <c r="DG4" s="170"/>
      <c r="DH4" s="170"/>
      <c r="DI4" s="170"/>
      <c r="DJ4" s="170"/>
      <c r="DK4" s="170"/>
      <c r="DL4" s="170"/>
      <c r="DM4" s="170"/>
      <c r="DN4" s="170"/>
      <c r="DO4" s="170"/>
      <c r="DP4" s="170"/>
      <c r="DQ4" s="170"/>
      <c r="DR4" s="170"/>
      <c r="DS4" s="170"/>
      <c r="DT4" s="170"/>
      <c r="DU4" s="170"/>
      <c r="DV4" s="170"/>
      <c r="DW4" s="170"/>
      <c r="DX4" s="170"/>
    </row>
    <row r="5" spans="1:128" ht="15.6" thickBot="1">
      <c r="A5" s="179"/>
      <c r="B5" s="173"/>
      <c r="C5" s="174"/>
      <c r="D5" s="174"/>
      <c r="E5" s="168"/>
      <c r="F5" s="168"/>
      <c r="G5" s="173"/>
      <c r="H5" s="174"/>
      <c r="I5" s="173"/>
      <c r="J5" s="173"/>
      <c r="K5" s="173"/>
      <c r="L5" s="173"/>
      <c r="M5" s="173"/>
      <c r="N5" s="173"/>
      <c r="O5" s="173"/>
      <c r="P5" s="173"/>
      <c r="Q5" s="173"/>
      <c r="R5" s="173"/>
      <c r="S5" s="173"/>
      <c r="T5" s="173"/>
      <c r="U5" s="173"/>
      <c r="V5" s="173"/>
      <c r="W5" s="173"/>
      <c r="X5" s="173"/>
      <c r="Y5" s="173"/>
      <c r="Z5" s="173"/>
      <c r="AA5" s="173"/>
      <c r="AB5" s="173"/>
      <c r="AC5" s="173"/>
      <c r="AD5" s="173"/>
      <c r="AE5" s="173"/>
      <c r="AF5" s="173"/>
      <c r="AG5" s="173"/>
      <c r="AH5" s="173"/>
      <c r="AI5" s="173"/>
      <c r="AJ5" s="173"/>
      <c r="AK5" s="173"/>
      <c r="AL5" s="173"/>
      <c r="AM5" s="173"/>
      <c r="AN5" s="173"/>
      <c r="AO5" s="173"/>
      <c r="AP5" s="173"/>
      <c r="AQ5" s="173"/>
      <c r="AR5" s="173"/>
      <c r="AS5" s="173"/>
      <c r="AT5" s="173"/>
      <c r="AU5" s="171"/>
      <c r="AV5" s="171"/>
      <c r="AW5" s="171"/>
      <c r="AX5" s="171"/>
      <c r="AY5" s="172" t="s">
        <v>117</v>
      </c>
      <c r="AZ5" s="172"/>
      <c r="BA5" s="170"/>
      <c r="BB5" s="170"/>
      <c r="BC5" s="170"/>
      <c r="BD5" s="170"/>
      <c r="BE5" s="170"/>
      <c r="BF5" s="170"/>
      <c r="BG5" s="170"/>
      <c r="BH5" s="170"/>
      <c r="BI5" s="170"/>
      <c r="BJ5" s="170"/>
      <c r="BK5" s="170"/>
      <c r="BL5" s="170"/>
      <c r="BM5" s="170"/>
      <c r="BN5" s="170"/>
      <c r="BO5" s="170"/>
      <c r="BP5" s="170"/>
      <c r="BQ5" s="170"/>
      <c r="BR5" s="170"/>
      <c r="BS5" s="170"/>
      <c r="BT5" s="170"/>
      <c r="BU5" s="170"/>
      <c r="BV5" s="170"/>
      <c r="BW5" s="170"/>
      <c r="BX5" s="170"/>
      <c r="BY5" s="170"/>
      <c r="BZ5" s="170"/>
      <c r="CA5" s="170"/>
      <c r="CB5" s="170"/>
      <c r="CC5" s="170"/>
      <c r="CD5" s="170"/>
      <c r="CE5" s="170"/>
      <c r="CF5" s="170"/>
      <c r="CG5" s="170"/>
      <c r="CH5" s="170"/>
      <c r="CI5" s="170"/>
      <c r="CJ5" s="170"/>
      <c r="CK5" s="170"/>
      <c r="CL5" s="170"/>
      <c r="CM5" s="170"/>
      <c r="CN5" s="170"/>
      <c r="CO5" s="170"/>
      <c r="CP5" s="170"/>
      <c r="CQ5" s="170"/>
      <c r="CR5" s="170"/>
      <c r="CS5" s="170"/>
      <c r="CT5" s="302"/>
      <c r="CU5" s="170"/>
      <c r="CV5" s="170"/>
      <c r="CW5" s="170"/>
      <c r="CX5" s="170"/>
      <c r="CY5" s="170"/>
      <c r="CZ5" s="170"/>
      <c r="DA5" s="170"/>
      <c r="DB5" s="170"/>
      <c r="DC5" s="170"/>
      <c r="DD5" s="170"/>
      <c r="DE5" s="170"/>
      <c r="DF5" s="170"/>
      <c r="DG5" s="170"/>
      <c r="DH5" s="170"/>
      <c r="DI5" s="170"/>
      <c r="DJ5" s="170"/>
      <c r="DK5" s="170"/>
      <c r="DL5" s="170"/>
      <c r="DM5" s="170"/>
      <c r="DN5" s="170"/>
      <c r="DO5" s="170"/>
      <c r="DP5" s="170"/>
      <c r="DQ5" s="170"/>
      <c r="DR5" s="170"/>
      <c r="DS5" s="170"/>
      <c r="DT5" s="170"/>
      <c r="DU5" s="170"/>
      <c r="DV5" s="170"/>
      <c r="DW5" s="170"/>
      <c r="DX5" s="170"/>
    </row>
    <row r="6" spans="1:128" ht="15.3">
      <c r="A6" s="180"/>
      <c r="B6" s="173" t="s">
        <v>118</v>
      </c>
      <c r="C6" s="174" t="s">
        <v>119</v>
      </c>
      <c r="D6" s="173" t="s">
        <v>120</v>
      </c>
      <c r="E6" s="174">
        <v>1999</v>
      </c>
      <c r="F6" s="173"/>
      <c r="G6" s="173" t="s">
        <v>121</v>
      </c>
      <c r="H6" s="173">
        <v>1999</v>
      </c>
      <c r="I6" s="174">
        <v>1999</v>
      </c>
      <c r="J6" s="174" t="s">
        <v>120</v>
      </c>
      <c r="K6" s="181">
        <v>2000</v>
      </c>
      <c r="L6" s="181"/>
      <c r="M6" s="181">
        <v>2000</v>
      </c>
      <c r="N6" s="181">
        <v>2000</v>
      </c>
      <c r="O6" s="181">
        <v>2001</v>
      </c>
      <c r="P6" s="181">
        <v>2001</v>
      </c>
      <c r="Q6" s="181"/>
      <c r="R6" s="181">
        <v>2002</v>
      </c>
      <c r="S6" s="181">
        <v>2002</v>
      </c>
      <c r="T6" s="181">
        <v>2002</v>
      </c>
      <c r="U6" s="181">
        <v>2003</v>
      </c>
      <c r="V6" s="181">
        <v>2003</v>
      </c>
      <c r="W6" s="181">
        <v>2003</v>
      </c>
      <c r="X6" s="182" t="s">
        <v>122</v>
      </c>
      <c r="Y6" s="181" t="s">
        <v>123</v>
      </c>
      <c r="Z6" s="183" t="s">
        <v>123</v>
      </c>
      <c r="AA6" s="183" t="s">
        <v>123</v>
      </c>
      <c r="AB6" s="183"/>
      <c r="AC6" s="183"/>
      <c r="AD6" s="183" t="s">
        <v>124</v>
      </c>
      <c r="AE6" s="184" t="s">
        <v>125</v>
      </c>
      <c r="AF6" s="182" t="s">
        <v>125</v>
      </c>
      <c r="AG6" s="185" t="s">
        <v>125</v>
      </c>
      <c r="AH6" s="183" t="s">
        <v>4</v>
      </c>
      <c r="AI6" s="183"/>
      <c r="AJ6" s="183"/>
      <c r="AK6" s="183"/>
      <c r="AL6" s="183"/>
      <c r="AM6" s="183"/>
      <c r="AN6" s="183"/>
      <c r="AO6" s="183"/>
      <c r="AP6" s="183"/>
      <c r="AQ6" s="183"/>
      <c r="AR6" s="183"/>
      <c r="AS6" s="183"/>
      <c r="AT6" s="183"/>
      <c r="AU6" s="183"/>
      <c r="AV6" s="186">
        <v>5743808</v>
      </c>
      <c r="AW6" s="183"/>
      <c r="AX6" s="183"/>
      <c r="AY6" s="183">
        <v>2015</v>
      </c>
      <c r="AZ6" s="174"/>
      <c r="BA6" s="170"/>
      <c r="BB6" s="170"/>
      <c r="BC6" s="170"/>
      <c r="BD6" s="170"/>
      <c r="BE6" s="170"/>
      <c r="BF6" s="170"/>
      <c r="BG6" s="170"/>
      <c r="BH6" s="170"/>
      <c r="BI6" s="170"/>
      <c r="BJ6" s="170"/>
      <c r="BK6" s="170"/>
      <c r="BL6" s="170"/>
      <c r="BM6" s="170"/>
      <c r="BN6" s="170"/>
      <c r="BO6" s="170"/>
      <c r="BP6" s="170"/>
      <c r="BQ6" s="170"/>
      <c r="BR6" s="170"/>
      <c r="BS6" s="170"/>
      <c r="BT6" s="170"/>
      <c r="BU6" s="170"/>
      <c r="BV6" s="170"/>
      <c r="BW6" s="170"/>
      <c r="BX6" s="170"/>
      <c r="BY6" s="170"/>
      <c r="BZ6" s="170"/>
      <c r="CA6" s="170"/>
      <c r="CB6" s="170"/>
      <c r="CC6" s="170"/>
      <c r="CD6" s="170"/>
      <c r="CE6" s="170"/>
      <c r="CF6" s="170"/>
      <c r="CG6" s="170"/>
      <c r="CH6" s="170"/>
      <c r="CI6" s="170"/>
      <c r="CJ6" s="170"/>
      <c r="CK6" s="170"/>
      <c r="CL6" s="170"/>
      <c r="CM6" s="170"/>
      <c r="CN6" s="170"/>
      <c r="CO6" s="170"/>
      <c r="CP6" s="289"/>
      <c r="CQ6" s="170"/>
      <c r="CR6" s="170"/>
      <c r="CS6" s="170"/>
      <c r="CT6" s="302"/>
      <c r="CU6" s="170"/>
      <c r="CV6" s="170"/>
      <c r="CW6" s="170"/>
      <c r="CX6" s="170"/>
      <c r="CY6" s="170"/>
      <c r="CZ6" s="170"/>
      <c r="DA6" s="170"/>
      <c r="DB6" s="170"/>
      <c r="DC6" s="170"/>
      <c r="DD6" s="170"/>
      <c r="DE6" s="170"/>
      <c r="DF6" s="170"/>
      <c r="DG6" s="170"/>
      <c r="DH6" s="170"/>
      <c r="DI6" s="170"/>
      <c r="DJ6" s="170"/>
      <c r="DK6" s="170"/>
      <c r="DL6" s="170"/>
      <c r="DM6" s="170"/>
      <c r="DN6" s="170"/>
      <c r="DO6" s="170"/>
      <c r="DP6" s="170"/>
      <c r="DQ6" s="170"/>
      <c r="DR6" s="170"/>
      <c r="DS6" s="170"/>
      <c r="DT6" s="170"/>
      <c r="DU6" s="170"/>
      <c r="DV6" s="170"/>
      <c r="DW6" s="170"/>
      <c r="DX6" s="170"/>
    </row>
    <row r="7" spans="1:128" ht="85.2" thickBot="1">
      <c r="A7" s="187" t="s">
        <v>126</v>
      </c>
      <c r="B7" s="177" t="s">
        <v>127</v>
      </c>
      <c r="C7" s="177" t="s">
        <v>128</v>
      </c>
      <c r="D7" s="177" t="s">
        <v>129</v>
      </c>
      <c r="E7" s="177" t="s">
        <v>130</v>
      </c>
      <c r="F7" s="177" t="s">
        <v>131</v>
      </c>
      <c r="G7" s="177" t="s">
        <v>132</v>
      </c>
      <c r="H7" s="177" t="s">
        <v>133</v>
      </c>
      <c r="I7" s="188" t="s">
        <v>134</v>
      </c>
      <c r="J7" s="188" t="s">
        <v>135</v>
      </c>
      <c r="K7" s="188" t="s">
        <v>130</v>
      </c>
      <c r="L7" s="188" t="s">
        <v>136</v>
      </c>
      <c r="M7" s="188" t="s">
        <v>137</v>
      </c>
      <c r="N7" s="188" t="s">
        <v>138</v>
      </c>
      <c r="O7" s="188" t="s">
        <v>139</v>
      </c>
      <c r="P7" s="188" t="s">
        <v>140</v>
      </c>
      <c r="Q7" s="188" t="s">
        <v>141</v>
      </c>
      <c r="R7" s="188" t="s">
        <v>142</v>
      </c>
      <c r="S7" s="188" t="s">
        <v>130</v>
      </c>
      <c r="T7" s="188" t="s">
        <v>137</v>
      </c>
      <c r="U7" s="188" t="s">
        <v>130</v>
      </c>
      <c r="V7" s="188" t="s">
        <v>118</v>
      </c>
      <c r="W7" s="188" t="s">
        <v>143</v>
      </c>
      <c r="X7" s="189">
        <v>3</v>
      </c>
      <c r="Y7" s="188" t="s">
        <v>144</v>
      </c>
      <c r="Z7" s="183" t="s">
        <v>145</v>
      </c>
      <c r="AA7" s="183" t="s">
        <v>146</v>
      </c>
      <c r="AB7" s="190" t="s">
        <v>147</v>
      </c>
      <c r="AC7" s="190" t="s">
        <v>148</v>
      </c>
      <c r="AD7" s="183" t="s">
        <v>149</v>
      </c>
      <c r="AE7" s="191" t="s">
        <v>150</v>
      </c>
      <c r="AF7" s="192" t="s">
        <v>151</v>
      </c>
      <c r="AG7" s="190" t="s">
        <v>152</v>
      </c>
      <c r="AH7" s="190" t="s">
        <v>153</v>
      </c>
      <c r="AI7" s="190" t="s">
        <v>154</v>
      </c>
      <c r="AJ7" s="190" t="s">
        <v>155</v>
      </c>
      <c r="AK7" s="190" t="s">
        <v>156</v>
      </c>
      <c r="AL7" s="190" t="s">
        <v>157</v>
      </c>
      <c r="AM7" s="190" t="s">
        <v>119</v>
      </c>
      <c r="AN7" s="190" t="s">
        <v>158</v>
      </c>
      <c r="AO7" s="190" t="s">
        <v>159</v>
      </c>
      <c r="AP7" s="190" t="s">
        <v>160</v>
      </c>
      <c r="AQ7" s="190" t="s">
        <v>161</v>
      </c>
      <c r="AR7" s="190" t="s">
        <v>162</v>
      </c>
      <c r="AS7" s="190" t="s">
        <v>163</v>
      </c>
      <c r="AT7" s="190" t="s">
        <v>135</v>
      </c>
      <c r="AU7" s="183" t="s">
        <v>164</v>
      </c>
      <c r="AV7" s="183" t="s">
        <v>165</v>
      </c>
      <c r="AW7" s="183" t="s">
        <v>166</v>
      </c>
      <c r="AX7" s="183" t="s">
        <v>167</v>
      </c>
      <c r="AY7" s="190" t="s">
        <v>168</v>
      </c>
      <c r="AZ7" s="193" t="s">
        <v>169</v>
      </c>
      <c r="BA7" s="193" t="s">
        <v>170</v>
      </c>
      <c r="BB7" s="193" t="s">
        <v>171</v>
      </c>
      <c r="BC7" s="193" t="s">
        <v>172</v>
      </c>
      <c r="BD7" s="193" t="s">
        <v>173</v>
      </c>
      <c r="BE7" s="193" t="s">
        <v>174</v>
      </c>
      <c r="BF7" s="193"/>
      <c r="BG7" s="193" t="s">
        <v>175</v>
      </c>
      <c r="BH7" s="193" t="s">
        <v>176</v>
      </c>
      <c r="BI7" s="194" t="s">
        <v>177</v>
      </c>
      <c r="BJ7" s="193" t="s">
        <v>178</v>
      </c>
      <c r="BK7" s="194" t="s">
        <v>179</v>
      </c>
      <c r="BL7" s="193" t="s">
        <v>180</v>
      </c>
      <c r="BM7" s="193" t="s">
        <v>181</v>
      </c>
      <c r="BN7" s="193" t="s">
        <v>182</v>
      </c>
      <c r="BO7" s="193" t="s">
        <v>183</v>
      </c>
      <c r="BP7" s="193" t="s">
        <v>184</v>
      </c>
      <c r="BQ7" s="194" t="s">
        <v>185</v>
      </c>
      <c r="BR7" s="193" t="s">
        <v>180</v>
      </c>
      <c r="BS7" s="193" t="s">
        <v>186</v>
      </c>
      <c r="BT7" s="193" t="s">
        <v>187</v>
      </c>
      <c r="BU7" s="193" t="s">
        <v>188</v>
      </c>
      <c r="BV7" s="193" t="s">
        <v>189</v>
      </c>
      <c r="BW7" s="193" t="s">
        <v>180</v>
      </c>
      <c r="BX7" s="193" t="s">
        <v>188</v>
      </c>
      <c r="BY7" s="195" t="s">
        <v>190</v>
      </c>
      <c r="BZ7" s="193" t="s">
        <v>191</v>
      </c>
      <c r="CA7" s="193" t="s">
        <v>180</v>
      </c>
      <c r="CB7" s="193" t="s">
        <v>188</v>
      </c>
      <c r="CC7" s="193" t="s">
        <v>192</v>
      </c>
      <c r="CD7" s="193" t="s">
        <v>180</v>
      </c>
      <c r="CE7" s="193" t="s">
        <v>188</v>
      </c>
      <c r="CF7" s="195" t="s">
        <v>190</v>
      </c>
      <c r="CG7" s="193" t="s">
        <v>193</v>
      </c>
      <c r="CH7" s="195" t="s">
        <v>190</v>
      </c>
      <c r="CI7" s="193" t="s">
        <v>194</v>
      </c>
      <c r="CJ7" s="195" t="s">
        <v>190</v>
      </c>
      <c r="CK7" s="193" t="s">
        <v>180</v>
      </c>
      <c r="CL7" s="193" t="s">
        <v>195</v>
      </c>
      <c r="CM7" s="193" t="s">
        <v>196</v>
      </c>
      <c r="CN7" s="193" t="s">
        <v>197</v>
      </c>
      <c r="CO7" s="193" t="s">
        <v>198</v>
      </c>
      <c r="CP7" s="193" t="s">
        <v>199</v>
      </c>
      <c r="CQ7" s="193" t="s">
        <v>275</v>
      </c>
      <c r="CR7" s="193" t="s">
        <v>274</v>
      </c>
      <c r="CS7" s="170"/>
      <c r="CT7" s="302"/>
      <c r="CU7" s="170"/>
      <c r="CV7" s="170"/>
      <c r="CW7" s="170"/>
      <c r="CX7" s="170"/>
      <c r="CY7" s="170"/>
      <c r="CZ7" s="170"/>
      <c r="DA7" s="170"/>
      <c r="DB7" s="170"/>
      <c r="DC7" s="170"/>
      <c r="DD7" s="170"/>
      <c r="DE7" s="170"/>
      <c r="DF7" s="170"/>
      <c r="DG7" s="170"/>
      <c r="DH7" s="170"/>
      <c r="DI7" s="170"/>
      <c r="DJ7" s="170"/>
      <c r="DK7" s="170"/>
      <c r="DL7" s="170"/>
      <c r="DM7" s="170"/>
      <c r="DN7" s="170"/>
      <c r="DO7" s="170"/>
      <c r="DP7" s="170"/>
      <c r="DQ7" s="170"/>
      <c r="DR7" s="170"/>
      <c r="DS7" s="170"/>
      <c r="DT7" s="170"/>
      <c r="DU7" s="170"/>
      <c r="DV7" s="170"/>
      <c r="DW7" s="170"/>
      <c r="DX7" s="170"/>
    </row>
    <row r="8" spans="1:128" ht="15.3">
      <c r="A8" s="196" t="s">
        <v>200</v>
      </c>
      <c r="B8" s="197">
        <v>4140163</v>
      </c>
      <c r="C8" s="197">
        <v>865109</v>
      </c>
      <c r="D8" s="197">
        <v>5005272</v>
      </c>
      <c r="E8" s="197">
        <v>202876</v>
      </c>
      <c r="F8" s="197">
        <v>5208148</v>
      </c>
      <c r="G8" s="198">
        <v>0</v>
      </c>
      <c r="H8" s="197">
        <v>5208148</v>
      </c>
      <c r="I8" s="197">
        <v>-33400</v>
      </c>
      <c r="J8" s="197">
        <v>5174748</v>
      </c>
      <c r="K8" s="197">
        <v>147953</v>
      </c>
      <c r="L8" s="198">
        <v>-9</v>
      </c>
      <c r="M8" s="197">
        <v>5322692</v>
      </c>
      <c r="N8" s="197">
        <v>55749</v>
      </c>
      <c r="O8" s="197">
        <v>50740</v>
      </c>
      <c r="P8" s="198">
        <v>0</v>
      </c>
      <c r="Q8" s="197">
        <v>5429181</v>
      </c>
      <c r="R8" s="198">
        <v>52</v>
      </c>
      <c r="S8" s="197">
        <v>36715</v>
      </c>
      <c r="T8" s="197">
        <v>5465948</v>
      </c>
      <c r="U8" s="197">
        <v>130926</v>
      </c>
      <c r="V8" s="197">
        <v>5596874</v>
      </c>
      <c r="W8" s="197">
        <v>-105620</v>
      </c>
      <c r="X8" s="199">
        <v>5491254</v>
      </c>
      <c r="Y8" s="197">
        <v>105030</v>
      </c>
      <c r="Z8" s="200">
        <v>18221</v>
      </c>
      <c r="AA8" s="200">
        <v>5614505</v>
      </c>
      <c r="AB8" s="201">
        <v>-261</v>
      </c>
      <c r="AC8" s="200">
        <v>10072</v>
      </c>
      <c r="AD8" s="200">
        <v>5624316</v>
      </c>
      <c r="AE8" s="202">
        <v>-18421</v>
      </c>
      <c r="AF8" s="203">
        <v>-31</v>
      </c>
      <c r="AG8" s="200">
        <v>5605864</v>
      </c>
      <c r="AH8" s="200">
        <v>137944</v>
      </c>
      <c r="AI8" s="200">
        <v>5743808</v>
      </c>
      <c r="AJ8" s="200">
        <v>34712</v>
      </c>
      <c r="AK8" s="200">
        <v>159135</v>
      </c>
      <c r="AL8" s="200">
        <v>5937655</v>
      </c>
      <c r="AM8" s="201"/>
      <c r="AN8" s="201"/>
      <c r="AO8" s="201"/>
      <c r="AP8" s="200">
        <v>6025059</v>
      </c>
      <c r="AQ8" s="201"/>
      <c r="AR8" s="201"/>
      <c r="AS8" s="200">
        <v>212215</v>
      </c>
      <c r="AT8" s="200">
        <v>6237274</v>
      </c>
      <c r="AU8" s="200">
        <v>162621</v>
      </c>
      <c r="AV8" s="200">
        <v>152738</v>
      </c>
      <c r="AW8" s="200">
        <v>70027</v>
      </c>
      <c r="AX8" s="201">
        <v>0</v>
      </c>
      <c r="AY8" s="200">
        <v>6622660</v>
      </c>
      <c r="AZ8" s="201"/>
      <c r="BA8" s="200">
        <v>37979</v>
      </c>
      <c r="BB8" s="200">
        <v>101679</v>
      </c>
      <c r="BC8" s="200">
        <v>140327</v>
      </c>
      <c r="BD8" s="201"/>
      <c r="BE8" s="204">
        <v>6762987</v>
      </c>
      <c r="BF8" s="205"/>
      <c r="BG8" s="205"/>
      <c r="BH8" s="204">
        <v>25981</v>
      </c>
      <c r="BI8" s="200">
        <v>6788968</v>
      </c>
      <c r="BJ8" s="200">
        <v>-10864</v>
      </c>
      <c r="BK8" s="206">
        <v>6778104</v>
      </c>
      <c r="BL8" s="206">
        <v>-354542</v>
      </c>
      <c r="BM8" s="206">
        <v>-5255</v>
      </c>
      <c r="BN8" s="206">
        <v>-12712</v>
      </c>
      <c r="BO8" s="206">
        <v>-315784</v>
      </c>
      <c r="BP8" s="206">
        <v>-688293</v>
      </c>
      <c r="BQ8" s="206">
        <v>6089811</v>
      </c>
      <c r="BR8" s="206">
        <v>-327735</v>
      </c>
      <c r="BS8" s="206">
        <v>5762076</v>
      </c>
      <c r="BT8" s="207">
        <v>0</v>
      </c>
      <c r="BU8" s="206">
        <v>4464</v>
      </c>
      <c r="BV8" s="208">
        <v>5766540</v>
      </c>
      <c r="BW8" s="206">
        <v>11553</v>
      </c>
      <c r="BX8" s="206">
        <v>23250</v>
      </c>
      <c r="BY8" s="207"/>
      <c r="BZ8" s="208">
        <v>5801343</v>
      </c>
      <c r="CA8" s="206">
        <v>27071</v>
      </c>
      <c r="CB8" s="206">
        <v>35851</v>
      </c>
      <c r="CC8" s="208">
        <v>5864265</v>
      </c>
      <c r="CD8" s="206">
        <v>21094</v>
      </c>
      <c r="CE8" s="206">
        <v>36489</v>
      </c>
      <c r="CF8" s="206">
        <v>805526</v>
      </c>
      <c r="CG8" s="206">
        <v>6727374</v>
      </c>
      <c r="CH8" s="206">
        <v>121241</v>
      </c>
      <c r="CI8" s="206">
        <v>6848615</v>
      </c>
      <c r="CJ8" s="206">
        <v>1081302</v>
      </c>
      <c r="CK8" s="207">
        <v>0</v>
      </c>
      <c r="CL8" s="206">
        <v>7929917</v>
      </c>
      <c r="CM8" s="207">
        <v>0</v>
      </c>
      <c r="CN8" s="318">
        <f>CL8+CM8</f>
        <v>7929917</v>
      </c>
      <c r="CO8" s="322">
        <v>277881</v>
      </c>
      <c r="CP8" s="206">
        <f>CN8+CO8</f>
        <v>8207798</v>
      </c>
      <c r="CQ8" s="288">
        <f>'Area Shares - by PFSA Summary'!B6+'Area Shares - by PFSA Summary'!B7+'H&amp;C'!E83+'H&amp;C'!F83+'H&amp;C'!F81+'H&amp;C'!F82+'H&amp;C'!E82+'H&amp;C'!E81</f>
        <v>229527.591329488</v>
      </c>
      <c r="CR8" s="206">
        <f>CP8+CQ8</f>
        <v>8437325.5913294889</v>
      </c>
      <c r="CS8" s="290"/>
      <c r="CT8" s="303"/>
      <c r="CU8" s="170"/>
      <c r="CV8" s="170"/>
      <c r="CW8" s="170"/>
      <c r="CX8" s="170"/>
      <c r="CY8" s="170"/>
      <c r="CZ8" s="170"/>
      <c r="DA8" s="170"/>
      <c r="DB8" s="170"/>
      <c r="DC8" s="170"/>
      <c r="DD8" s="170"/>
      <c r="DE8" s="170"/>
      <c r="DF8" s="170"/>
      <c r="DG8" s="170"/>
      <c r="DH8" s="170"/>
      <c r="DI8" s="170"/>
      <c r="DJ8" s="170"/>
      <c r="DK8" s="170"/>
      <c r="DL8" s="170"/>
      <c r="DM8" s="170"/>
      <c r="DN8" s="170"/>
      <c r="DO8" s="170"/>
      <c r="DP8" s="170"/>
      <c r="DQ8" s="170"/>
      <c r="DR8" s="170"/>
      <c r="DS8" s="170"/>
      <c r="DT8" s="170"/>
      <c r="DU8" s="170"/>
      <c r="DV8" s="170"/>
      <c r="DW8" s="170"/>
      <c r="DX8" s="209"/>
    </row>
    <row r="9" spans="1:128" ht="15.3">
      <c r="A9" s="210">
        <v>-18452</v>
      </c>
      <c r="B9" s="211"/>
      <c r="C9" s="211"/>
      <c r="D9" s="211"/>
      <c r="E9" s="211"/>
      <c r="F9" s="211"/>
      <c r="G9" s="211"/>
      <c r="H9" s="211"/>
      <c r="I9" s="211"/>
      <c r="J9" s="211"/>
      <c r="K9" s="211"/>
      <c r="L9" s="211"/>
      <c r="M9" s="211"/>
      <c r="N9" s="211"/>
      <c r="O9" s="211"/>
      <c r="P9" s="211"/>
      <c r="Q9" s="211"/>
      <c r="R9" s="211"/>
      <c r="S9" s="211"/>
      <c r="T9" s="211"/>
      <c r="U9" s="211"/>
      <c r="V9" s="211"/>
      <c r="W9" s="211"/>
      <c r="X9" s="212"/>
      <c r="Y9" s="211"/>
      <c r="Z9" s="213"/>
      <c r="AA9" s="213"/>
      <c r="AB9" s="213"/>
      <c r="AC9" s="213"/>
      <c r="AD9" s="213"/>
      <c r="AE9" s="214"/>
      <c r="AF9" s="215"/>
      <c r="AG9" s="213"/>
      <c r="AH9" s="213"/>
      <c r="AI9" s="213"/>
      <c r="AJ9" s="213"/>
      <c r="AK9" s="213"/>
      <c r="AL9" s="213"/>
      <c r="AM9" s="213"/>
      <c r="AN9" s="213"/>
      <c r="AO9" s="213"/>
      <c r="AP9" s="213"/>
      <c r="AQ9" s="213"/>
      <c r="AR9" s="213"/>
      <c r="AS9" s="213"/>
      <c r="AT9" s="213"/>
      <c r="AU9" s="213"/>
      <c r="AV9" s="213"/>
      <c r="AW9" s="213"/>
      <c r="AX9" s="213"/>
      <c r="AY9" s="213">
        <v>0</v>
      </c>
      <c r="AZ9" s="213"/>
      <c r="BA9" s="213"/>
      <c r="BB9" s="207"/>
      <c r="BC9" s="207"/>
      <c r="BD9" s="207"/>
      <c r="BE9" s="207"/>
      <c r="BF9" s="207"/>
      <c r="BG9" s="207"/>
      <c r="BH9" s="207"/>
      <c r="BI9" s="207"/>
      <c r="BJ9" s="207"/>
      <c r="BK9" s="207"/>
      <c r="BL9" s="207"/>
      <c r="BM9" s="207"/>
      <c r="BN9" s="207"/>
      <c r="BO9" s="207"/>
      <c r="BP9" s="207">
        <v>0</v>
      </c>
      <c r="BQ9" s="207"/>
      <c r="BR9" s="207"/>
      <c r="BS9" s="207"/>
      <c r="BT9" s="207"/>
      <c r="BU9" s="207"/>
      <c r="BV9" s="216"/>
      <c r="BW9" s="207"/>
      <c r="BX9" s="207"/>
      <c r="BY9" s="207"/>
      <c r="BZ9" s="216"/>
      <c r="CA9" s="207"/>
      <c r="CB9" s="207"/>
      <c r="CC9" s="216"/>
      <c r="CD9" s="207"/>
      <c r="CE9" s="207"/>
      <c r="CF9" s="207"/>
      <c r="CG9" s="207"/>
      <c r="CH9" s="207"/>
      <c r="CI9" s="207"/>
      <c r="CJ9" s="207"/>
      <c r="CK9" s="207"/>
      <c r="CL9" s="207"/>
      <c r="CM9" s="207"/>
      <c r="CN9" s="318"/>
      <c r="CO9" s="207"/>
      <c r="CP9" s="207" t="s">
        <v>285</v>
      </c>
      <c r="CQ9" s="207"/>
      <c r="CR9" s="206"/>
      <c r="CS9" s="170"/>
      <c r="CT9" s="304"/>
      <c r="CU9" s="170"/>
      <c r="CV9" s="170"/>
      <c r="CW9" s="170"/>
      <c r="CX9" s="170"/>
      <c r="CY9" s="170"/>
      <c r="CZ9" s="170"/>
      <c r="DA9" s="170"/>
      <c r="DB9" s="170"/>
      <c r="DC9" s="170"/>
      <c r="DD9" s="170"/>
      <c r="DE9" s="170"/>
      <c r="DF9" s="170"/>
      <c r="DG9" s="170"/>
      <c r="DH9" s="170"/>
      <c r="DI9" s="170"/>
      <c r="DJ9" s="170"/>
      <c r="DK9" s="170"/>
      <c r="DL9" s="170"/>
      <c r="DM9" s="170"/>
      <c r="DN9" s="170"/>
      <c r="DO9" s="170"/>
      <c r="DP9" s="170"/>
      <c r="DQ9" s="170"/>
      <c r="DR9" s="170"/>
      <c r="DS9" s="170"/>
      <c r="DT9" s="170"/>
      <c r="DU9" s="170"/>
      <c r="DV9" s="170"/>
      <c r="DW9" s="170"/>
      <c r="DX9" s="170"/>
    </row>
    <row r="10" spans="1:128" ht="15.3">
      <c r="A10" s="196" t="s">
        <v>201</v>
      </c>
      <c r="B10" s="197">
        <v>152084</v>
      </c>
      <c r="C10" s="198">
        <v>0</v>
      </c>
      <c r="D10" s="197">
        <v>152084</v>
      </c>
      <c r="E10" s="198">
        <v>0</v>
      </c>
      <c r="F10" s="197">
        <v>152084</v>
      </c>
      <c r="G10" s="198">
        <v>0</v>
      </c>
      <c r="H10" s="197">
        <v>152084</v>
      </c>
      <c r="I10" s="198">
        <v>0</v>
      </c>
      <c r="J10" s="197">
        <v>152084</v>
      </c>
      <c r="K10" s="198">
        <v>0</v>
      </c>
      <c r="L10" s="198">
        <v>0</v>
      </c>
      <c r="M10" s="197">
        <v>152084</v>
      </c>
      <c r="N10" s="198"/>
      <c r="O10" s="197">
        <v>5014</v>
      </c>
      <c r="P10" s="197">
        <v>137500</v>
      </c>
      <c r="Q10" s="197">
        <v>294598</v>
      </c>
      <c r="R10" s="197">
        <v>-114845</v>
      </c>
      <c r="S10" s="197">
        <v>6158</v>
      </c>
      <c r="T10" s="197">
        <v>185911</v>
      </c>
      <c r="U10" s="197">
        <v>31984</v>
      </c>
      <c r="V10" s="197">
        <v>217895</v>
      </c>
      <c r="W10" s="198">
        <v>0</v>
      </c>
      <c r="X10" s="199">
        <v>217895</v>
      </c>
      <c r="Y10" s="197">
        <v>11706</v>
      </c>
      <c r="Z10" s="201">
        <v>-4</v>
      </c>
      <c r="AA10" s="200">
        <v>229597</v>
      </c>
      <c r="AB10" s="201">
        <v>117</v>
      </c>
      <c r="AC10" s="200">
        <v>1131</v>
      </c>
      <c r="AD10" s="200">
        <v>230845</v>
      </c>
      <c r="AE10" s="202">
        <v>1935</v>
      </c>
      <c r="AF10" s="203">
        <v>-99</v>
      </c>
      <c r="AG10" s="200">
        <v>232681</v>
      </c>
      <c r="AH10" s="201"/>
      <c r="AI10" s="200">
        <v>232681</v>
      </c>
      <c r="AJ10" s="200">
        <v>1008</v>
      </c>
      <c r="AK10" s="200">
        <v>2200</v>
      </c>
      <c r="AL10" s="200">
        <v>235889</v>
      </c>
      <c r="AM10" s="201"/>
      <c r="AN10" s="200">
        <v>6775</v>
      </c>
      <c r="AO10" s="201">
        <v>131</v>
      </c>
      <c r="AP10" s="200">
        <v>242795</v>
      </c>
      <c r="AQ10" s="200">
        <v>5243</v>
      </c>
      <c r="AR10" s="200">
        <v>3129</v>
      </c>
      <c r="AS10" s="200">
        <v>8372</v>
      </c>
      <c r="AT10" s="200">
        <v>251167</v>
      </c>
      <c r="AU10" s="201">
        <v>0</v>
      </c>
      <c r="AV10" s="201">
        <v>0</v>
      </c>
      <c r="AW10" s="200">
        <v>14976</v>
      </c>
      <c r="AX10" s="201">
        <v>0</v>
      </c>
      <c r="AY10" s="200">
        <v>266143</v>
      </c>
      <c r="AZ10" s="201"/>
      <c r="BA10" s="204">
        <v>6854</v>
      </c>
      <c r="BB10" s="204">
        <v>4198</v>
      </c>
      <c r="BC10" s="204">
        <v>11052</v>
      </c>
      <c r="BD10" s="205">
        <v>0</v>
      </c>
      <c r="BE10" s="204">
        <v>277195</v>
      </c>
      <c r="BF10" s="205"/>
      <c r="BG10" s="217">
        <v>0</v>
      </c>
      <c r="BH10" s="205"/>
      <c r="BI10" s="204">
        <v>277194</v>
      </c>
      <c r="BJ10" s="205">
        <v>-444</v>
      </c>
      <c r="BK10" s="206">
        <v>276750</v>
      </c>
      <c r="BL10" s="207"/>
      <c r="BM10" s="207">
        <v>-228</v>
      </c>
      <c r="BN10" s="207">
        <v>-553</v>
      </c>
      <c r="BO10" s="206">
        <v>-13737</v>
      </c>
      <c r="BP10" s="206">
        <v>-14518</v>
      </c>
      <c r="BQ10" s="218">
        <v>262232</v>
      </c>
      <c r="BR10" s="219">
        <v>-2</v>
      </c>
      <c r="BS10" s="218">
        <v>262230</v>
      </c>
      <c r="BT10" s="219"/>
      <c r="BU10" s="219"/>
      <c r="BV10" s="220">
        <v>262230</v>
      </c>
      <c r="BW10" s="218">
        <v>1277</v>
      </c>
      <c r="BX10" s="218">
        <v>1451</v>
      </c>
      <c r="BY10" s="219"/>
      <c r="BZ10" s="220">
        <v>264958</v>
      </c>
      <c r="CA10" s="218">
        <v>2971</v>
      </c>
      <c r="CB10" s="218">
        <v>4163</v>
      </c>
      <c r="CC10" s="220">
        <v>272092</v>
      </c>
      <c r="CD10" s="218">
        <v>2782</v>
      </c>
      <c r="CE10" s="218">
        <v>4103</v>
      </c>
      <c r="CF10" s="218">
        <v>48161</v>
      </c>
      <c r="CG10" s="206">
        <v>327138</v>
      </c>
      <c r="CH10" s="219">
        <v>0</v>
      </c>
      <c r="CI10" s="206">
        <v>327138</v>
      </c>
      <c r="CJ10" s="219">
        <v>0</v>
      </c>
      <c r="CK10" s="219"/>
      <c r="CL10" s="206">
        <v>327138</v>
      </c>
      <c r="CM10" s="219">
        <v>0</v>
      </c>
      <c r="CN10" s="319">
        <v>327138</v>
      </c>
      <c r="CO10" s="218">
        <v>16775</v>
      </c>
      <c r="CP10" s="218">
        <v>343913</v>
      </c>
      <c r="CQ10" s="218">
        <f>'Area Shares - by PFSA Summary'!B45+'Area Shares - by PFSA Summary'!B46</f>
        <v>15803.06577023795</v>
      </c>
      <c r="CR10" s="206">
        <f t="shared" ref="CR10:CR22" si="0">CP10+CQ10</f>
        <v>359716.06577023794</v>
      </c>
      <c r="CS10" s="170"/>
      <c r="CT10" s="303"/>
      <c r="CU10" s="170"/>
      <c r="CV10" s="170"/>
      <c r="CW10" s="170"/>
      <c r="CX10" s="170"/>
      <c r="CY10" s="170"/>
      <c r="CZ10" s="170"/>
      <c r="DA10" s="170"/>
      <c r="DB10" s="170"/>
      <c r="DC10" s="170"/>
      <c r="DD10" s="170"/>
      <c r="DE10" s="170"/>
      <c r="DF10" s="170"/>
      <c r="DG10" s="170"/>
      <c r="DH10" s="170"/>
      <c r="DI10" s="170"/>
      <c r="DJ10" s="170"/>
      <c r="DK10" s="170"/>
      <c r="DL10" s="170"/>
      <c r="DM10" s="170"/>
      <c r="DN10" s="170"/>
      <c r="DO10" s="170"/>
      <c r="DP10" s="170"/>
      <c r="DQ10" s="170"/>
      <c r="DR10" s="170"/>
      <c r="DS10" s="170"/>
      <c r="DT10" s="170"/>
      <c r="DU10" s="170"/>
      <c r="DV10" s="170"/>
      <c r="DW10" s="170"/>
      <c r="DX10" s="209"/>
    </row>
    <row r="11" spans="1:128" ht="15.3">
      <c r="A11" s="196" t="s">
        <v>202</v>
      </c>
      <c r="B11" s="197">
        <v>158066</v>
      </c>
      <c r="C11" s="198">
        <v>0</v>
      </c>
      <c r="D11" s="197">
        <v>158066</v>
      </c>
      <c r="E11" s="198">
        <v>0</v>
      </c>
      <c r="F11" s="197">
        <v>158066</v>
      </c>
      <c r="G11" s="198">
        <v>0</v>
      </c>
      <c r="H11" s="197">
        <v>158066</v>
      </c>
      <c r="I11" s="198">
        <v>0</v>
      </c>
      <c r="J11" s="197">
        <v>158066</v>
      </c>
      <c r="K11" s="197">
        <v>5675</v>
      </c>
      <c r="L11" s="198">
        <v>-4</v>
      </c>
      <c r="M11" s="197">
        <v>163737</v>
      </c>
      <c r="N11" s="198"/>
      <c r="O11" s="197">
        <v>3416</v>
      </c>
      <c r="P11" s="198"/>
      <c r="Q11" s="197">
        <v>167153</v>
      </c>
      <c r="R11" s="198">
        <v>0</v>
      </c>
      <c r="S11" s="197">
        <v>3312</v>
      </c>
      <c r="T11" s="197">
        <v>170465</v>
      </c>
      <c r="U11" s="197">
        <v>4022</v>
      </c>
      <c r="V11" s="197">
        <v>174487</v>
      </c>
      <c r="W11" s="198">
        <v>0</v>
      </c>
      <c r="X11" s="199">
        <v>174487</v>
      </c>
      <c r="Y11" s="197">
        <v>3246</v>
      </c>
      <c r="Z11" s="201">
        <v>1</v>
      </c>
      <c r="AA11" s="200">
        <v>177734</v>
      </c>
      <c r="AB11" s="201">
        <v>-471</v>
      </c>
      <c r="AC11" s="201">
        <v>558</v>
      </c>
      <c r="AD11" s="200">
        <v>177821</v>
      </c>
      <c r="AE11" s="202">
        <v>1873</v>
      </c>
      <c r="AF11" s="203">
        <v>127</v>
      </c>
      <c r="AG11" s="200">
        <v>179821</v>
      </c>
      <c r="AH11" s="201"/>
      <c r="AI11" s="200">
        <v>179821</v>
      </c>
      <c r="AJ11" s="201">
        <v>884</v>
      </c>
      <c r="AK11" s="200">
        <v>1353</v>
      </c>
      <c r="AL11" s="200">
        <v>182058</v>
      </c>
      <c r="AM11" s="201"/>
      <c r="AN11" s="200">
        <v>3236</v>
      </c>
      <c r="AO11" s="200">
        <v>-1970</v>
      </c>
      <c r="AP11" s="200">
        <v>183324</v>
      </c>
      <c r="AQ11" s="200">
        <v>1331</v>
      </c>
      <c r="AR11" s="200">
        <v>2374</v>
      </c>
      <c r="AS11" s="200">
        <v>3705</v>
      </c>
      <c r="AT11" s="200">
        <v>187029</v>
      </c>
      <c r="AU11" s="201">
        <v>0</v>
      </c>
      <c r="AV11" s="201">
        <v>0</v>
      </c>
      <c r="AW11" s="200">
        <v>15022</v>
      </c>
      <c r="AX11" s="201">
        <v>0</v>
      </c>
      <c r="AY11" s="200">
        <v>202051</v>
      </c>
      <c r="AZ11" s="201"/>
      <c r="BA11" s="204">
        <v>1261</v>
      </c>
      <c r="BB11" s="204">
        <v>3387</v>
      </c>
      <c r="BC11" s="204">
        <v>4648</v>
      </c>
      <c r="BD11" s="205">
        <v>0</v>
      </c>
      <c r="BE11" s="204">
        <v>206699</v>
      </c>
      <c r="BF11" s="205"/>
      <c r="BG11" s="217">
        <v>0</v>
      </c>
      <c r="BH11" s="205"/>
      <c r="BI11" s="204">
        <v>206699</v>
      </c>
      <c r="BJ11" s="205">
        <v>-328</v>
      </c>
      <c r="BK11" s="206">
        <v>206371</v>
      </c>
      <c r="BL11" s="207"/>
      <c r="BM11" s="207">
        <v>-170</v>
      </c>
      <c r="BN11" s="207">
        <v>-412</v>
      </c>
      <c r="BO11" s="206">
        <v>-10244</v>
      </c>
      <c r="BP11" s="206">
        <v>-10826</v>
      </c>
      <c r="BQ11" s="218">
        <v>195545</v>
      </c>
      <c r="BR11" s="219">
        <v>1</v>
      </c>
      <c r="BS11" s="218">
        <v>195546</v>
      </c>
      <c r="BT11" s="219"/>
      <c r="BU11" s="219"/>
      <c r="BV11" s="220">
        <v>195546</v>
      </c>
      <c r="BW11" s="219">
        <v>697</v>
      </c>
      <c r="BX11" s="218">
        <v>1027</v>
      </c>
      <c r="BY11" s="219"/>
      <c r="BZ11" s="220">
        <v>197270</v>
      </c>
      <c r="CA11" s="219">
        <v>963</v>
      </c>
      <c r="CB11" s="218">
        <v>1591</v>
      </c>
      <c r="CC11" s="220">
        <v>199824</v>
      </c>
      <c r="CD11" s="218">
        <v>1950</v>
      </c>
      <c r="CE11" s="218">
        <v>3031</v>
      </c>
      <c r="CF11" s="218">
        <v>19648</v>
      </c>
      <c r="CG11" s="206">
        <v>224453</v>
      </c>
      <c r="CH11" s="219">
        <v>0</v>
      </c>
      <c r="CI11" s="206">
        <v>224453</v>
      </c>
      <c r="CJ11" s="219">
        <v>0</v>
      </c>
      <c r="CK11" s="219"/>
      <c r="CL11" s="206">
        <v>224453</v>
      </c>
      <c r="CM11" s="219">
        <v>0</v>
      </c>
      <c r="CN11" s="319">
        <v>224453</v>
      </c>
      <c r="CO11" s="218">
        <v>7508</v>
      </c>
      <c r="CP11" s="218">
        <v>231961</v>
      </c>
      <c r="CQ11" s="218">
        <f>'Area Shares - by PFSA Summary'!B51+'Area Shares - by PFSA Summary'!B52</f>
        <v>7382.0944805324134</v>
      </c>
      <c r="CR11" s="206">
        <f t="shared" si="0"/>
        <v>239343.09448053243</v>
      </c>
      <c r="CS11" s="170"/>
      <c r="CT11" s="303"/>
      <c r="CU11" s="170"/>
      <c r="CV11" s="170"/>
      <c r="CW11" s="170"/>
      <c r="CX11" s="170"/>
      <c r="CY11" s="170"/>
      <c r="CZ11" s="170"/>
      <c r="DA11" s="170"/>
      <c r="DB11" s="170"/>
      <c r="DC11" s="170"/>
      <c r="DD11" s="170"/>
      <c r="DE11" s="170"/>
      <c r="DF11" s="170"/>
      <c r="DG11" s="170"/>
      <c r="DH11" s="170"/>
      <c r="DI11" s="170"/>
      <c r="DJ11" s="170"/>
      <c r="DK11" s="170"/>
      <c r="DL11" s="170"/>
      <c r="DM11" s="170"/>
      <c r="DN11" s="170"/>
      <c r="DO11" s="170"/>
      <c r="DP11" s="170"/>
      <c r="DQ11" s="170"/>
      <c r="DR11" s="170"/>
      <c r="DS11" s="170"/>
      <c r="DT11" s="170"/>
      <c r="DU11" s="170"/>
      <c r="DV11" s="170"/>
      <c r="DW11" s="170"/>
      <c r="DX11" s="209"/>
    </row>
    <row r="12" spans="1:128" ht="15.3">
      <c r="A12" s="221"/>
      <c r="B12" s="211"/>
      <c r="C12" s="211"/>
      <c r="D12" s="211"/>
      <c r="E12" s="211"/>
      <c r="F12" s="211"/>
      <c r="G12" s="211"/>
      <c r="H12" s="211"/>
      <c r="I12" s="211"/>
      <c r="J12" s="211"/>
      <c r="K12" s="211"/>
      <c r="L12" s="211"/>
      <c r="M12" s="211"/>
      <c r="N12" s="211"/>
      <c r="O12" s="211"/>
      <c r="P12" s="211"/>
      <c r="Q12" s="211"/>
      <c r="R12" s="211"/>
      <c r="S12" s="211"/>
      <c r="T12" s="211"/>
      <c r="U12" s="211"/>
      <c r="V12" s="211"/>
      <c r="W12" s="211"/>
      <c r="X12" s="212"/>
      <c r="Y12" s="211"/>
      <c r="Z12" s="213"/>
      <c r="AA12" s="213"/>
      <c r="AB12" s="213"/>
      <c r="AC12" s="213"/>
      <c r="AD12" s="213">
        <v>0</v>
      </c>
      <c r="AE12" s="214"/>
      <c r="AF12" s="215"/>
      <c r="AG12" s="213"/>
      <c r="AH12" s="213"/>
      <c r="AI12" s="213"/>
      <c r="AJ12" s="213"/>
      <c r="AK12" s="213"/>
      <c r="AL12" s="213"/>
      <c r="AM12" s="213"/>
      <c r="AN12" s="213"/>
      <c r="AO12" s="213"/>
      <c r="AP12" s="213"/>
      <c r="AQ12" s="213"/>
      <c r="AR12" s="213"/>
      <c r="AS12" s="213"/>
      <c r="AT12" s="213"/>
      <c r="AU12" s="213"/>
      <c r="AV12" s="213"/>
      <c r="AW12" s="213"/>
      <c r="AX12" s="213"/>
      <c r="AY12" s="213">
        <v>0</v>
      </c>
      <c r="AZ12" s="213"/>
      <c r="BA12" s="207"/>
      <c r="BB12" s="207"/>
      <c r="BC12" s="207">
        <v>0</v>
      </c>
      <c r="BD12" s="207"/>
      <c r="BE12" s="207">
        <v>0</v>
      </c>
      <c r="BF12" s="207"/>
      <c r="BG12" s="207"/>
      <c r="BH12" s="207"/>
      <c r="BI12" s="207"/>
      <c r="BJ12" s="207"/>
      <c r="BK12" s="207"/>
      <c r="BL12" s="207"/>
      <c r="BM12" s="207"/>
      <c r="BN12" s="207"/>
      <c r="BO12" s="207"/>
      <c r="BP12" s="207">
        <v>0</v>
      </c>
      <c r="BQ12" s="207"/>
      <c r="BR12" s="207"/>
      <c r="BS12" s="207"/>
      <c r="BT12" s="207"/>
      <c r="BU12" s="207"/>
      <c r="BV12" s="216"/>
      <c r="BW12" s="207"/>
      <c r="BX12" s="207"/>
      <c r="BY12" s="207"/>
      <c r="BZ12" s="216"/>
      <c r="CA12" s="207"/>
      <c r="CB12" s="207"/>
      <c r="CC12" s="216"/>
      <c r="CD12" s="207"/>
      <c r="CE12" s="207"/>
      <c r="CF12" s="207"/>
      <c r="CG12" s="207"/>
      <c r="CH12" s="207"/>
      <c r="CI12" s="207"/>
      <c r="CJ12" s="207"/>
      <c r="CK12" s="207"/>
      <c r="CL12" s="207"/>
      <c r="CM12" s="207"/>
      <c r="CN12" s="318"/>
      <c r="CO12" s="207"/>
      <c r="CP12" s="207"/>
      <c r="CQ12" s="207"/>
      <c r="CR12" s="206">
        <f t="shared" si="0"/>
        <v>0</v>
      </c>
      <c r="CS12" s="170"/>
      <c r="CT12" s="302"/>
      <c r="CU12" s="170"/>
      <c r="CV12" s="170"/>
      <c r="CW12" s="170"/>
      <c r="CX12" s="170"/>
      <c r="CY12" s="170"/>
      <c r="CZ12" s="170"/>
      <c r="DA12" s="170"/>
      <c r="DB12" s="170"/>
      <c r="DC12" s="170"/>
      <c r="DD12" s="170"/>
      <c r="DE12" s="170"/>
      <c r="DF12" s="170"/>
      <c r="DG12" s="170"/>
      <c r="DH12" s="170"/>
      <c r="DI12" s="170"/>
      <c r="DJ12" s="170"/>
      <c r="DK12" s="170"/>
      <c r="DL12" s="170"/>
      <c r="DM12" s="170"/>
      <c r="DN12" s="170"/>
      <c r="DO12" s="170"/>
      <c r="DP12" s="170"/>
      <c r="DQ12" s="170"/>
      <c r="DR12" s="170"/>
      <c r="DS12" s="170"/>
      <c r="DT12" s="170"/>
      <c r="DU12" s="170"/>
      <c r="DV12" s="170"/>
      <c r="DW12" s="170"/>
      <c r="DX12" s="170"/>
    </row>
    <row r="13" spans="1:128" ht="15.3">
      <c r="A13" s="222" t="s">
        <v>203</v>
      </c>
      <c r="B13" s="223"/>
      <c r="C13" s="223"/>
      <c r="D13" s="223"/>
      <c r="E13" s="223"/>
      <c r="F13" s="223"/>
      <c r="G13" s="223"/>
      <c r="H13" s="223"/>
      <c r="I13" s="223"/>
      <c r="J13" s="223"/>
      <c r="K13" s="223"/>
      <c r="L13" s="223"/>
      <c r="M13" s="224">
        <v>271398</v>
      </c>
      <c r="N13" s="223">
        <v>0</v>
      </c>
      <c r="O13" s="224">
        <v>4727</v>
      </c>
      <c r="P13" s="223">
        <v>0</v>
      </c>
      <c r="Q13" s="224">
        <v>276125</v>
      </c>
      <c r="R13" s="223">
        <v>0</v>
      </c>
      <c r="S13" s="224">
        <v>5571</v>
      </c>
      <c r="T13" s="224">
        <v>281696</v>
      </c>
      <c r="U13" s="224">
        <v>2766</v>
      </c>
      <c r="V13" s="224">
        <v>284462</v>
      </c>
      <c r="W13" s="223">
        <v>0</v>
      </c>
      <c r="X13" s="200">
        <v>284462</v>
      </c>
      <c r="Y13" s="224">
        <v>61366</v>
      </c>
      <c r="Z13" s="201">
        <v>0</v>
      </c>
      <c r="AA13" s="200">
        <v>345828</v>
      </c>
      <c r="AB13" s="201">
        <v>-555</v>
      </c>
      <c r="AC13" s="200">
        <v>2160</v>
      </c>
      <c r="AD13" s="200">
        <v>347433</v>
      </c>
      <c r="AE13" s="202">
        <v>9951</v>
      </c>
      <c r="AF13" s="203">
        <v>-396</v>
      </c>
      <c r="AG13" s="200">
        <v>356988</v>
      </c>
      <c r="AH13" s="201">
        <v>0</v>
      </c>
      <c r="AI13" s="200">
        <v>356988</v>
      </c>
      <c r="AJ13" s="200">
        <v>2672</v>
      </c>
      <c r="AK13" s="200">
        <v>6946</v>
      </c>
      <c r="AL13" s="200">
        <v>366606</v>
      </c>
      <c r="AM13" s="201"/>
      <c r="AN13" s="201"/>
      <c r="AO13" s="201"/>
      <c r="AP13" s="200">
        <v>491962</v>
      </c>
      <c r="AQ13" s="201"/>
      <c r="AR13" s="201"/>
      <c r="AS13" s="201">
        <v>0</v>
      </c>
      <c r="AT13" s="200">
        <v>504069</v>
      </c>
      <c r="AU13" s="201">
        <v>0</v>
      </c>
      <c r="AV13" s="201">
        <v>0</v>
      </c>
      <c r="AW13" s="201">
        <v>0</v>
      </c>
      <c r="AX13" s="201">
        <v>0</v>
      </c>
      <c r="AY13" s="200">
        <v>504069</v>
      </c>
      <c r="AZ13" s="201"/>
      <c r="BA13" s="204">
        <v>5573</v>
      </c>
      <c r="BB13" s="204">
        <v>12122</v>
      </c>
      <c r="BC13" s="204">
        <v>17695</v>
      </c>
      <c r="BD13" s="205"/>
      <c r="BE13" s="204">
        <v>521764</v>
      </c>
      <c r="BF13" s="205"/>
      <c r="BG13" s="205"/>
      <c r="BH13" s="205"/>
      <c r="BI13" s="204">
        <v>532186</v>
      </c>
      <c r="BJ13" s="205">
        <v>-853</v>
      </c>
      <c r="BK13" s="206">
        <v>531333</v>
      </c>
      <c r="BL13" s="207"/>
      <c r="BM13" s="207">
        <v>-439</v>
      </c>
      <c r="BN13" s="206">
        <v>-1062</v>
      </c>
      <c r="BO13" s="206">
        <v>-26375</v>
      </c>
      <c r="BP13" s="206">
        <v>-27876</v>
      </c>
      <c r="BQ13" s="206">
        <v>503457</v>
      </c>
      <c r="BR13" s="207"/>
      <c r="BS13" s="206">
        <v>503456</v>
      </c>
      <c r="BT13" s="207"/>
      <c r="BU13" s="207"/>
      <c r="BV13" s="208">
        <v>503456</v>
      </c>
      <c r="BW13" s="206">
        <v>1993</v>
      </c>
      <c r="BX13" s="206">
        <v>3133</v>
      </c>
      <c r="BY13" s="207"/>
      <c r="BZ13" s="208">
        <v>508582</v>
      </c>
      <c r="CA13" s="206">
        <v>2409</v>
      </c>
      <c r="CB13" s="206">
        <v>5029</v>
      </c>
      <c r="CC13" s="208">
        <v>516020</v>
      </c>
      <c r="CD13" s="206">
        <v>4234</v>
      </c>
      <c r="CE13" s="206">
        <v>10043</v>
      </c>
      <c r="CF13" s="206">
        <v>35924</v>
      </c>
      <c r="CG13" s="206">
        <v>566221</v>
      </c>
      <c r="CH13" s="207">
        <v>0</v>
      </c>
      <c r="CI13" s="206">
        <v>566221</v>
      </c>
      <c r="CJ13" s="207">
        <v>0</v>
      </c>
      <c r="CK13" s="207"/>
      <c r="CL13" s="206">
        <v>566221</v>
      </c>
      <c r="CM13" s="207">
        <v>0</v>
      </c>
      <c r="CN13" s="318">
        <v>566221</v>
      </c>
      <c r="CO13" s="206">
        <v>23919</v>
      </c>
      <c r="CP13" s="206">
        <v>590140</v>
      </c>
      <c r="CQ13" s="206">
        <f>'Area Shares - by PFSA Summary'!B57+'Area Shares - by PFSA Summary'!B58</f>
        <v>30315.948931449882</v>
      </c>
      <c r="CR13" s="206">
        <f t="shared" si="0"/>
        <v>620455.94893144991</v>
      </c>
      <c r="CS13" s="170"/>
      <c r="CT13" s="303"/>
      <c r="CU13" s="170"/>
      <c r="CV13" s="170"/>
      <c r="CW13" s="170"/>
      <c r="CX13" s="170"/>
      <c r="CY13" s="170"/>
      <c r="CZ13" s="170"/>
      <c r="DA13" s="170"/>
      <c r="DB13" s="170"/>
      <c r="DC13" s="170"/>
      <c r="DD13" s="170"/>
      <c r="DE13" s="170"/>
      <c r="DF13" s="170"/>
      <c r="DG13" s="170"/>
      <c r="DH13" s="170"/>
      <c r="DI13" s="170"/>
      <c r="DJ13" s="170"/>
      <c r="DK13" s="170"/>
      <c r="DL13" s="170"/>
      <c r="DM13" s="170"/>
      <c r="DN13" s="170"/>
      <c r="DO13" s="170"/>
      <c r="DP13" s="170"/>
      <c r="DQ13" s="170"/>
      <c r="DR13" s="170"/>
      <c r="DS13" s="170"/>
      <c r="DT13" s="170"/>
      <c r="DU13" s="170"/>
      <c r="DV13" s="170"/>
      <c r="DW13" s="170"/>
      <c r="DX13" s="209"/>
    </row>
    <row r="14" spans="1:128" ht="15.3">
      <c r="A14" s="221"/>
      <c r="B14" s="211"/>
      <c r="C14" s="211"/>
      <c r="D14" s="211"/>
      <c r="E14" s="211"/>
      <c r="F14" s="211"/>
      <c r="G14" s="211"/>
      <c r="H14" s="211"/>
      <c r="I14" s="211"/>
      <c r="J14" s="211"/>
      <c r="K14" s="211"/>
      <c r="L14" s="211"/>
      <c r="M14" s="211"/>
      <c r="N14" s="211"/>
      <c r="O14" s="211"/>
      <c r="P14" s="211"/>
      <c r="Q14" s="211"/>
      <c r="R14" s="211"/>
      <c r="S14" s="211"/>
      <c r="T14" s="211"/>
      <c r="U14" s="211"/>
      <c r="V14" s="211"/>
      <c r="W14" s="211"/>
      <c r="X14" s="212"/>
      <c r="Y14" s="211"/>
      <c r="Z14" s="213"/>
      <c r="AA14" s="213"/>
      <c r="AB14" s="213"/>
      <c r="AC14" s="213"/>
      <c r="AD14" s="213"/>
      <c r="AE14" s="214"/>
      <c r="AF14" s="215"/>
      <c r="AG14" s="213"/>
      <c r="AH14" s="213"/>
      <c r="AI14" s="213"/>
      <c r="AJ14" s="213"/>
      <c r="AK14" s="213"/>
      <c r="AL14" s="213"/>
      <c r="AM14" s="213"/>
      <c r="AN14" s="213"/>
      <c r="AO14" s="213"/>
      <c r="AP14" s="213"/>
      <c r="AQ14" s="213"/>
      <c r="AR14" s="213"/>
      <c r="AS14" s="213"/>
      <c r="AT14" s="225">
        <v>1687</v>
      </c>
      <c r="AU14" s="213"/>
      <c r="AV14" s="213"/>
      <c r="AW14" s="213"/>
      <c r="AX14" s="213"/>
      <c r="AY14" s="225">
        <v>1687</v>
      </c>
      <c r="AZ14" s="213"/>
      <c r="BA14" s="207"/>
      <c r="BB14" s="207"/>
      <c r="BC14" s="207">
        <v>0</v>
      </c>
      <c r="BD14" s="207"/>
      <c r="BE14" s="206">
        <v>1687</v>
      </c>
      <c r="BF14" s="207"/>
      <c r="BG14" s="207"/>
      <c r="BH14" s="207"/>
      <c r="BI14" s="207"/>
      <c r="BJ14" s="207"/>
      <c r="BK14" s="207"/>
      <c r="BL14" s="207"/>
      <c r="BM14" s="207"/>
      <c r="BN14" s="207"/>
      <c r="BO14" s="207"/>
      <c r="BP14" s="207">
        <v>0</v>
      </c>
      <c r="BQ14" s="207"/>
      <c r="BR14" s="207"/>
      <c r="BS14" s="207"/>
      <c r="BT14" s="207"/>
      <c r="BU14" s="207"/>
      <c r="BV14" s="216"/>
      <c r="BW14" s="207"/>
      <c r="BX14" s="207"/>
      <c r="BY14" s="207"/>
      <c r="BZ14" s="216"/>
      <c r="CA14" s="207"/>
      <c r="CB14" s="207"/>
      <c r="CC14" s="216"/>
      <c r="CD14" s="207"/>
      <c r="CE14" s="207"/>
      <c r="CF14" s="207"/>
      <c r="CG14" s="207"/>
      <c r="CH14" s="207"/>
      <c r="CI14" s="207"/>
      <c r="CJ14" s="207"/>
      <c r="CK14" s="207"/>
      <c r="CL14" s="207"/>
      <c r="CM14" s="207"/>
      <c r="CN14" s="318"/>
      <c r="CO14" s="207"/>
      <c r="CP14" s="207"/>
      <c r="CQ14" s="207"/>
      <c r="CR14" s="206">
        <f t="shared" si="0"/>
        <v>0</v>
      </c>
      <c r="CS14" s="170"/>
      <c r="CT14" s="302"/>
      <c r="CU14" s="170"/>
      <c r="CV14" s="170"/>
      <c r="CW14" s="170"/>
      <c r="CX14" s="170"/>
      <c r="CY14" s="170"/>
      <c r="CZ14" s="170"/>
      <c r="DA14" s="170"/>
      <c r="DB14" s="170"/>
      <c r="DC14" s="170"/>
      <c r="DD14" s="170"/>
      <c r="DE14" s="170"/>
      <c r="DF14" s="170"/>
      <c r="DG14" s="170"/>
      <c r="DH14" s="170"/>
      <c r="DI14" s="170"/>
      <c r="DJ14" s="170"/>
      <c r="DK14" s="170"/>
      <c r="DL14" s="170"/>
      <c r="DM14" s="170"/>
      <c r="DN14" s="170"/>
      <c r="DO14" s="170"/>
      <c r="DP14" s="170"/>
      <c r="DQ14" s="170"/>
      <c r="DR14" s="170"/>
      <c r="DS14" s="170"/>
      <c r="DT14" s="170"/>
      <c r="DU14" s="170"/>
      <c r="DV14" s="170"/>
      <c r="DW14" s="170"/>
      <c r="DX14" s="170"/>
    </row>
    <row r="15" spans="1:128" ht="15.3">
      <c r="A15" s="196" t="s">
        <v>204</v>
      </c>
      <c r="B15" s="197">
        <v>50588</v>
      </c>
      <c r="C15" s="198">
        <v>0</v>
      </c>
      <c r="D15" s="197">
        <v>50588</v>
      </c>
      <c r="E15" s="198">
        <v>0</v>
      </c>
      <c r="F15" s="197">
        <v>50588</v>
      </c>
      <c r="G15" s="198">
        <v>0</v>
      </c>
      <c r="H15" s="197">
        <v>50588</v>
      </c>
      <c r="I15" s="198">
        <v>0</v>
      </c>
      <c r="J15" s="197">
        <v>50588</v>
      </c>
      <c r="K15" s="198">
        <v>0</v>
      </c>
      <c r="L15" s="198">
        <v>0</v>
      </c>
      <c r="M15" s="197">
        <v>50588</v>
      </c>
      <c r="N15" s="198"/>
      <c r="O15" s="197">
        <v>2636</v>
      </c>
      <c r="P15" s="198"/>
      <c r="Q15" s="197">
        <v>53224</v>
      </c>
      <c r="R15" s="198">
        <v>0</v>
      </c>
      <c r="S15" s="197">
        <v>2100</v>
      </c>
      <c r="T15" s="197">
        <v>55324</v>
      </c>
      <c r="U15" s="197">
        <v>2259</v>
      </c>
      <c r="V15" s="197">
        <v>57583</v>
      </c>
      <c r="W15" s="198">
        <v>0</v>
      </c>
      <c r="X15" s="199">
        <v>57583</v>
      </c>
      <c r="Y15" s="197">
        <v>1586</v>
      </c>
      <c r="Z15" s="201">
        <v>-2</v>
      </c>
      <c r="AA15" s="200">
        <v>59167</v>
      </c>
      <c r="AB15" s="201">
        <v>602</v>
      </c>
      <c r="AC15" s="201"/>
      <c r="AD15" s="200">
        <v>59769</v>
      </c>
      <c r="AE15" s="226">
        <v>353</v>
      </c>
      <c r="AF15" s="203">
        <v>-44</v>
      </c>
      <c r="AG15" s="200">
        <v>60078</v>
      </c>
      <c r="AH15" s="201"/>
      <c r="AI15" s="200">
        <v>60078</v>
      </c>
      <c r="AJ15" s="201">
        <v>201</v>
      </c>
      <c r="AK15" s="201">
        <v>141</v>
      </c>
      <c r="AL15" s="200">
        <v>60420</v>
      </c>
      <c r="AM15" s="201"/>
      <c r="AN15" s="200">
        <v>1629</v>
      </c>
      <c r="AO15" s="201">
        <v>-530</v>
      </c>
      <c r="AP15" s="200">
        <v>61519</v>
      </c>
      <c r="AQ15" s="201">
        <v>0</v>
      </c>
      <c r="AR15" s="201">
        <v>723</v>
      </c>
      <c r="AS15" s="201">
        <v>723</v>
      </c>
      <c r="AT15" s="200">
        <v>62242</v>
      </c>
      <c r="AU15" s="201">
        <v>0</v>
      </c>
      <c r="AV15" s="201">
        <v>0</v>
      </c>
      <c r="AW15" s="201">
        <v>0</v>
      </c>
      <c r="AX15" s="201">
        <v>0</v>
      </c>
      <c r="AY15" s="200">
        <v>62242</v>
      </c>
      <c r="AZ15" s="201"/>
      <c r="BA15" s="205"/>
      <c r="BB15" s="204">
        <v>1105</v>
      </c>
      <c r="BC15" s="204">
        <v>1105</v>
      </c>
      <c r="BD15" s="205"/>
      <c r="BE15" s="204">
        <v>63347</v>
      </c>
      <c r="BF15" s="205"/>
      <c r="BG15" s="205">
        <v>-166</v>
      </c>
      <c r="BH15" s="205"/>
      <c r="BI15" s="204">
        <v>63181</v>
      </c>
      <c r="BJ15" s="205">
        <v>-100</v>
      </c>
      <c r="BK15" s="206">
        <v>63081</v>
      </c>
      <c r="BL15" s="207"/>
      <c r="BM15" s="207">
        <v>-52</v>
      </c>
      <c r="BN15" s="207">
        <v>-126</v>
      </c>
      <c r="BO15" s="206">
        <v>-3134</v>
      </c>
      <c r="BP15" s="206">
        <v>-3312</v>
      </c>
      <c r="BQ15" s="206">
        <v>59769</v>
      </c>
      <c r="BR15" s="207"/>
      <c r="BS15" s="206">
        <v>59769</v>
      </c>
      <c r="BT15" s="207">
        <v>5</v>
      </c>
      <c r="BU15" s="207"/>
      <c r="BV15" s="208">
        <v>59774</v>
      </c>
      <c r="BW15" s="207">
        <v>547</v>
      </c>
      <c r="BX15" s="207">
        <v>339</v>
      </c>
      <c r="BY15" s="207"/>
      <c r="BZ15" s="208">
        <v>60660</v>
      </c>
      <c r="CA15" s="207">
        <v>936</v>
      </c>
      <c r="CB15" s="207">
        <v>836</v>
      </c>
      <c r="CC15" s="208">
        <v>62432</v>
      </c>
      <c r="CD15" s="206">
        <v>1154</v>
      </c>
      <c r="CE15" s="207">
        <v>992</v>
      </c>
      <c r="CF15" s="206">
        <v>30543</v>
      </c>
      <c r="CG15" s="206">
        <v>95121</v>
      </c>
      <c r="CH15" s="207">
        <v>0</v>
      </c>
      <c r="CI15" s="206">
        <v>95121</v>
      </c>
      <c r="CJ15" s="207">
        <v>0</v>
      </c>
      <c r="CK15" s="207"/>
      <c r="CL15" s="206">
        <v>95121</v>
      </c>
      <c r="CM15" s="207">
        <v>0</v>
      </c>
      <c r="CN15" s="318">
        <v>95121</v>
      </c>
      <c r="CO15" s="206">
        <v>4900</v>
      </c>
      <c r="CP15" s="206">
        <v>100021</v>
      </c>
      <c r="CQ15" s="206">
        <f>'Area Shares - by PFSA Summary'!B63+'Area Shares - by PFSA Summary'!B64</f>
        <v>2515.0915708971297</v>
      </c>
      <c r="CR15" s="206">
        <f t="shared" si="0"/>
        <v>102536.09157089713</v>
      </c>
      <c r="CS15" s="170"/>
      <c r="CT15" s="303"/>
      <c r="CU15" s="170"/>
      <c r="CV15" s="170"/>
      <c r="CW15" s="170"/>
      <c r="CX15" s="170"/>
      <c r="CY15" s="170"/>
      <c r="CZ15" s="170"/>
      <c r="DA15" s="170"/>
      <c r="DB15" s="170"/>
      <c r="DC15" s="170"/>
      <c r="DD15" s="170"/>
      <c r="DE15" s="170"/>
      <c r="DF15" s="170"/>
      <c r="DG15" s="170"/>
      <c r="DH15" s="170"/>
      <c r="DI15" s="170"/>
      <c r="DJ15" s="170"/>
      <c r="DK15" s="170"/>
      <c r="DL15" s="170"/>
      <c r="DM15" s="170"/>
      <c r="DN15" s="170"/>
      <c r="DO15" s="170"/>
      <c r="DP15" s="170"/>
      <c r="DQ15" s="170"/>
      <c r="DR15" s="170"/>
      <c r="DS15" s="170"/>
      <c r="DT15" s="170"/>
      <c r="DU15" s="170"/>
      <c r="DV15" s="170"/>
      <c r="DW15" s="170"/>
      <c r="DX15" s="209"/>
    </row>
    <row r="16" spans="1:128" ht="15.3">
      <c r="A16" s="196" t="s">
        <v>205</v>
      </c>
      <c r="B16" s="197">
        <v>77702</v>
      </c>
      <c r="C16" s="198">
        <v>0</v>
      </c>
      <c r="D16" s="197">
        <v>77702</v>
      </c>
      <c r="E16" s="198">
        <v>0</v>
      </c>
      <c r="F16" s="197">
        <v>77702</v>
      </c>
      <c r="G16" s="198">
        <v>0</v>
      </c>
      <c r="H16" s="197">
        <v>77702</v>
      </c>
      <c r="I16" s="198">
        <v>0</v>
      </c>
      <c r="J16" s="197">
        <v>77702</v>
      </c>
      <c r="K16" s="197">
        <v>1744</v>
      </c>
      <c r="L16" s="198">
        <v>0</v>
      </c>
      <c r="M16" s="197">
        <v>79446</v>
      </c>
      <c r="N16" s="198"/>
      <c r="O16" s="197">
        <v>4640</v>
      </c>
      <c r="P16" s="198"/>
      <c r="Q16" s="197">
        <v>84086</v>
      </c>
      <c r="R16" s="198">
        <v>0</v>
      </c>
      <c r="S16" s="197">
        <v>5220</v>
      </c>
      <c r="T16" s="197">
        <v>89306</v>
      </c>
      <c r="U16" s="197">
        <v>7228</v>
      </c>
      <c r="V16" s="197">
        <v>96534</v>
      </c>
      <c r="W16" s="198">
        <v>0</v>
      </c>
      <c r="X16" s="199">
        <v>96534</v>
      </c>
      <c r="Y16" s="197">
        <v>2572</v>
      </c>
      <c r="Z16" s="201">
        <v>42</v>
      </c>
      <c r="AA16" s="200">
        <v>99148</v>
      </c>
      <c r="AB16" s="201">
        <v>-200</v>
      </c>
      <c r="AC16" s="201">
        <v>172</v>
      </c>
      <c r="AD16" s="200">
        <v>99120</v>
      </c>
      <c r="AE16" s="202">
        <v>2769</v>
      </c>
      <c r="AF16" s="203">
        <v>274</v>
      </c>
      <c r="AG16" s="200">
        <v>102163</v>
      </c>
      <c r="AH16" s="201"/>
      <c r="AI16" s="200">
        <v>102163</v>
      </c>
      <c r="AJ16" s="201">
        <v>594</v>
      </c>
      <c r="AK16" s="200">
        <v>2548</v>
      </c>
      <c r="AL16" s="200">
        <v>105305</v>
      </c>
      <c r="AM16" s="201"/>
      <c r="AN16" s="200">
        <v>2099</v>
      </c>
      <c r="AO16" s="200">
        <v>1442</v>
      </c>
      <c r="AP16" s="200">
        <v>108846</v>
      </c>
      <c r="AQ16" s="200">
        <v>3564</v>
      </c>
      <c r="AR16" s="200">
        <v>1611</v>
      </c>
      <c r="AS16" s="200">
        <v>5175</v>
      </c>
      <c r="AT16" s="200">
        <v>114021</v>
      </c>
      <c r="AU16" s="201">
        <v>0</v>
      </c>
      <c r="AV16" s="201">
        <v>0</v>
      </c>
      <c r="AW16" s="201">
        <v>0</v>
      </c>
      <c r="AX16" s="201">
        <v>0</v>
      </c>
      <c r="AY16" s="200">
        <v>114021</v>
      </c>
      <c r="AZ16" s="201"/>
      <c r="BA16" s="204">
        <v>1581</v>
      </c>
      <c r="BB16" s="204">
        <v>2792</v>
      </c>
      <c r="BC16" s="204">
        <v>4373</v>
      </c>
      <c r="BD16" s="205"/>
      <c r="BE16" s="204">
        <v>118394</v>
      </c>
      <c r="BF16" s="205"/>
      <c r="BG16" s="205">
        <v>-250</v>
      </c>
      <c r="BH16" s="205"/>
      <c r="BI16" s="204">
        <v>118142</v>
      </c>
      <c r="BJ16" s="205">
        <v>-189</v>
      </c>
      <c r="BK16" s="206">
        <v>117953</v>
      </c>
      <c r="BL16" s="207"/>
      <c r="BM16" s="207">
        <v>-97</v>
      </c>
      <c r="BN16" s="207">
        <v>-236</v>
      </c>
      <c r="BO16" s="206">
        <v>-5860</v>
      </c>
      <c r="BP16" s="206">
        <v>-6193</v>
      </c>
      <c r="BQ16" s="206">
        <v>111760</v>
      </c>
      <c r="BR16" s="207">
        <v>1</v>
      </c>
      <c r="BS16" s="206">
        <v>111761</v>
      </c>
      <c r="BT16" s="207">
        <v>1</v>
      </c>
      <c r="BU16" s="207"/>
      <c r="BV16" s="208">
        <v>111762</v>
      </c>
      <c r="BW16" s="207">
        <v>417</v>
      </c>
      <c r="BX16" s="207">
        <v>668</v>
      </c>
      <c r="BY16" s="207"/>
      <c r="BZ16" s="208">
        <v>112847</v>
      </c>
      <c r="CA16" s="207">
        <v>933</v>
      </c>
      <c r="CB16" s="206">
        <v>1792</v>
      </c>
      <c r="CC16" s="208">
        <v>115572</v>
      </c>
      <c r="CD16" s="207">
        <v>411</v>
      </c>
      <c r="CE16" s="207">
        <v>861</v>
      </c>
      <c r="CF16" s="206">
        <v>13555</v>
      </c>
      <c r="CG16" s="206">
        <v>130399</v>
      </c>
      <c r="CH16" s="207">
        <v>0</v>
      </c>
      <c r="CI16" s="206">
        <v>130399</v>
      </c>
      <c r="CJ16" s="207">
        <v>0</v>
      </c>
      <c r="CK16" s="207"/>
      <c r="CL16" s="206">
        <v>130399</v>
      </c>
      <c r="CM16" s="207">
        <v>0</v>
      </c>
      <c r="CN16" s="318">
        <v>130399</v>
      </c>
      <c r="CO16" s="206">
        <v>14958</v>
      </c>
      <c r="CP16" s="206">
        <v>145357</v>
      </c>
      <c r="CQ16" s="206">
        <f>'Area Shares - by PFSA Summary'!B69+'Area Shares - by PFSA Summary'!B70</f>
        <v>3721.8751918598869</v>
      </c>
      <c r="CR16" s="206">
        <f t="shared" si="0"/>
        <v>149078.8751918599</v>
      </c>
      <c r="CS16" s="170"/>
      <c r="CT16" s="303"/>
      <c r="CU16" s="170"/>
      <c r="CV16" s="170"/>
      <c r="CW16" s="170"/>
      <c r="CX16" s="170"/>
      <c r="CY16" s="170"/>
      <c r="CZ16" s="170"/>
      <c r="DA16" s="170"/>
      <c r="DB16" s="170"/>
      <c r="DC16" s="170"/>
      <c r="DD16" s="170"/>
      <c r="DE16" s="170"/>
      <c r="DF16" s="170"/>
      <c r="DG16" s="170"/>
      <c r="DH16" s="170"/>
      <c r="DI16" s="170"/>
      <c r="DJ16" s="170"/>
      <c r="DK16" s="170"/>
      <c r="DL16" s="170"/>
      <c r="DM16" s="170"/>
      <c r="DN16" s="170"/>
      <c r="DO16" s="170"/>
      <c r="DP16" s="170"/>
      <c r="DQ16" s="170"/>
      <c r="DR16" s="170"/>
      <c r="DS16" s="170"/>
      <c r="DT16" s="170"/>
      <c r="DU16" s="170"/>
      <c r="DV16" s="170"/>
      <c r="DW16" s="170"/>
      <c r="DX16" s="209"/>
    </row>
    <row r="17" spans="1:128" ht="15.3">
      <c r="A17" s="196" t="s">
        <v>206</v>
      </c>
      <c r="B17" s="197">
        <v>1973355</v>
      </c>
      <c r="C17" s="197">
        <v>20000</v>
      </c>
      <c r="D17" s="197">
        <v>1993355</v>
      </c>
      <c r="E17" s="198">
        <v>0</v>
      </c>
      <c r="F17" s="197">
        <v>1993355</v>
      </c>
      <c r="G17" s="197">
        <v>13000</v>
      </c>
      <c r="H17" s="197">
        <v>2006355</v>
      </c>
      <c r="I17" s="198">
        <v>0</v>
      </c>
      <c r="J17" s="197">
        <v>2006355</v>
      </c>
      <c r="K17" s="197">
        <v>68042</v>
      </c>
      <c r="L17" s="198">
        <v>0</v>
      </c>
      <c r="M17" s="197">
        <v>2074397</v>
      </c>
      <c r="N17" s="197">
        <v>41999</v>
      </c>
      <c r="O17" s="197">
        <v>59469</v>
      </c>
      <c r="P17" s="198"/>
      <c r="Q17" s="197">
        <v>2175865</v>
      </c>
      <c r="R17" s="198">
        <v>0</v>
      </c>
      <c r="S17" s="197">
        <v>89381</v>
      </c>
      <c r="T17" s="197">
        <v>2265246</v>
      </c>
      <c r="U17" s="197">
        <v>60503</v>
      </c>
      <c r="V17" s="197">
        <v>2325749</v>
      </c>
      <c r="W17" s="198">
        <v>0</v>
      </c>
      <c r="X17" s="199">
        <v>2325749</v>
      </c>
      <c r="Y17" s="197">
        <v>33300</v>
      </c>
      <c r="Z17" s="201"/>
      <c r="AA17" s="200">
        <v>2359049</v>
      </c>
      <c r="AB17" s="201">
        <v>-14</v>
      </c>
      <c r="AC17" s="200">
        <v>7219</v>
      </c>
      <c r="AD17" s="200">
        <v>2366254</v>
      </c>
      <c r="AE17" s="226">
        <v>0</v>
      </c>
      <c r="AF17" s="203">
        <v>0</v>
      </c>
      <c r="AG17" s="200">
        <v>2366254</v>
      </c>
      <c r="AH17" s="201"/>
      <c r="AI17" s="200">
        <v>2366254</v>
      </c>
      <c r="AJ17" s="200">
        <v>15602</v>
      </c>
      <c r="AK17" s="200">
        <v>72887</v>
      </c>
      <c r="AL17" s="200">
        <v>2454743</v>
      </c>
      <c r="AM17" s="200">
        <v>-15986</v>
      </c>
      <c r="AN17" s="200">
        <v>48784</v>
      </c>
      <c r="AO17" s="200">
        <v>8269</v>
      </c>
      <c r="AP17" s="200">
        <v>2495810</v>
      </c>
      <c r="AQ17" s="200">
        <v>63460</v>
      </c>
      <c r="AR17" s="200">
        <v>15527</v>
      </c>
      <c r="AS17" s="200">
        <v>78987</v>
      </c>
      <c r="AT17" s="200">
        <v>2574797</v>
      </c>
      <c r="AU17" s="201">
        <v>0</v>
      </c>
      <c r="AV17" s="201">
        <v>0</v>
      </c>
      <c r="AW17" s="201">
        <v>0</v>
      </c>
      <c r="AX17" s="201">
        <v>0</v>
      </c>
      <c r="AY17" s="200">
        <v>2574797</v>
      </c>
      <c r="AZ17" s="201"/>
      <c r="BA17" s="204">
        <v>47848</v>
      </c>
      <c r="BB17" s="204">
        <v>1913</v>
      </c>
      <c r="BC17" s="204">
        <v>49761</v>
      </c>
      <c r="BD17" s="205"/>
      <c r="BE17" s="204">
        <v>2624558</v>
      </c>
      <c r="BF17" s="205">
        <v>11</v>
      </c>
      <c r="BG17" s="204">
        <v>-6129</v>
      </c>
      <c r="BH17" s="204">
        <v>6790</v>
      </c>
      <c r="BI17" s="204">
        <v>2625230</v>
      </c>
      <c r="BJ17" s="204">
        <v>-5056</v>
      </c>
      <c r="BK17" s="206">
        <v>2620624</v>
      </c>
      <c r="BL17" s="206">
        <v>-1307</v>
      </c>
      <c r="BM17" s="207"/>
      <c r="BN17" s="206">
        <v>-6302</v>
      </c>
      <c r="BO17" s="206">
        <v>-158072</v>
      </c>
      <c r="BP17" s="206">
        <v>-137133</v>
      </c>
      <c r="BQ17" s="206">
        <v>2483491</v>
      </c>
      <c r="BR17" s="206">
        <v>142451</v>
      </c>
      <c r="BS17" s="206">
        <v>2625942</v>
      </c>
      <c r="BT17" s="206">
        <v>195326</v>
      </c>
      <c r="BU17" s="207"/>
      <c r="BV17" s="208">
        <v>2821268</v>
      </c>
      <c r="BW17" s="206">
        <v>35631</v>
      </c>
      <c r="BX17" s="207"/>
      <c r="BY17" s="207"/>
      <c r="BZ17" s="208">
        <v>2856899</v>
      </c>
      <c r="CA17" s="206">
        <v>50153</v>
      </c>
      <c r="CB17" s="207"/>
      <c r="CC17" s="208">
        <v>2907052</v>
      </c>
      <c r="CD17" s="206">
        <v>69336</v>
      </c>
      <c r="CE17" s="207">
        <v>0</v>
      </c>
      <c r="CF17" s="206">
        <v>6000</v>
      </c>
      <c r="CG17" s="206">
        <v>2982388</v>
      </c>
      <c r="CH17" s="207">
        <v>0</v>
      </c>
      <c r="CI17" s="206">
        <v>2982388</v>
      </c>
      <c r="CJ17" s="207">
        <v>0</v>
      </c>
      <c r="CK17" s="206">
        <v>80563</v>
      </c>
      <c r="CL17" s="206">
        <v>3062951</v>
      </c>
      <c r="CM17" s="207">
        <v>0</v>
      </c>
      <c r="CN17" s="318">
        <f>CL17+CM17</f>
        <v>3062951</v>
      </c>
      <c r="CO17" s="207">
        <v>105018</v>
      </c>
      <c r="CP17" s="206">
        <f>CN17+CO17</f>
        <v>3167969</v>
      </c>
      <c r="CQ17" s="207">
        <v>106080</v>
      </c>
      <c r="CR17" s="206">
        <f t="shared" si="0"/>
        <v>3274049</v>
      </c>
      <c r="CS17" s="170"/>
      <c r="CT17" s="302"/>
      <c r="CU17" s="170"/>
      <c r="CV17" s="170"/>
      <c r="CW17" s="170"/>
      <c r="CX17" s="170"/>
      <c r="CY17" s="170"/>
      <c r="CZ17" s="170"/>
      <c r="DA17" s="170"/>
      <c r="DB17" s="170"/>
      <c r="DC17" s="170"/>
      <c r="DD17" s="170"/>
      <c r="DE17" s="170"/>
      <c r="DF17" s="170"/>
      <c r="DG17" s="170"/>
      <c r="DH17" s="170"/>
      <c r="DI17" s="170"/>
      <c r="DJ17" s="170"/>
      <c r="DK17" s="170"/>
      <c r="DL17" s="170"/>
      <c r="DM17" s="170"/>
      <c r="DN17" s="170"/>
      <c r="DO17" s="170"/>
      <c r="DP17" s="170"/>
      <c r="DQ17" s="170"/>
      <c r="DR17" s="170"/>
      <c r="DS17" s="170"/>
      <c r="DT17" s="170"/>
      <c r="DU17" s="170"/>
      <c r="DV17" s="170"/>
      <c r="DW17" s="170"/>
      <c r="DX17" s="209"/>
    </row>
    <row r="18" spans="1:128" ht="15.3">
      <c r="A18" s="196" t="s">
        <v>207</v>
      </c>
      <c r="B18" s="197">
        <v>79495</v>
      </c>
      <c r="C18" s="198">
        <v>0</v>
      </c>
      <c r="D18" s="197">
        <v>79495</v>
      </c>
      <c r="E18" s="198">
        <v>0</v>
      </c>
      <c r="F18" s="197">
        <v>79495</v>
      </c>
      <c r="G18" s="197">
        <v>11000</v>
      </c>
      <c r="H18" s="197">
        <v>90495</v>
      </c>
      <c r="I18" s="198">
        <v>0</v>
      </c>
      <c r="J18" s="197">
        <v>90495</v>
      </c>
      <c r="K18" s="197">
        <v>3175</v>
      </c>
      <c r="L18" s="198">
        <v>0</v>
      </c>
      <c r="M18" s="197">
        <v>93670</v>
      </c>
      <c r="N18" s="198">
        <v>470</v>
      </c>
      <c r="O18" s="197">
        <v>3053</v>
      </c>
      <c r="P18" s="197">
        <v>77400</v>
      </c>
      <c r="Q18" s="197">
        <v>174593</v>
      </c>
      <c r="R18" s="198">
        <v>0</v>
      </c>
      <c r="S18" s="197">
        <v>8504</v>
      </c>
      <c r="T18" s="197">
        <v>183097</v>
      </c>
      <c r="U18" s="197">
        <v>5445</v>
      </c>
      <c r="V18" s="197">
        <v>188542</v>
      </c>
      <c r="W18" s="198">
        <v>0</v>
      </c>
      <c r="X18" s="199">
        <v>188542</v>
      </c>
      <c r="Y18" s="197">
        <v>1587</v>
      </c>
      <c r="Z18" s="200">
        <v>3950</v>
      </c>
      <c r="AA18" s="200">
        <v>194079</v>
      </c>
      <c r="AB18" s="201"/>
      <c r="AC18" s="201"/>
      <c r="AD18" s="200">
        <v>194079</v>
      </c>
      <c r="AE18" s="226">
        <v>0</v>
      </c>
      <c r="AF18" s="203">
        <v>0</v>
      </c>
      <c r="AG18" s="200">
        <v>194079</v>
      </c>
      <c r="AH18" s="201"/>
      <c r="AI18" s="200">
        <v>194079</v>
      </c>
      <c r="AJ18" s="200">
        <v>8139</v>
      </c>
      <c r="AK18" s="200">
        <v>3912</v>
      </c>
      <c r="AL18" s="200">
        <v>206130</v>
      </c>
      <c r="AM18" s="201">
        <v>462</v>
      </c>
      <c r="AN18" s="201"/>
      <c r="AO18" s="200">
        <v>4117</v>
      </c>
      <c r="AP18" s="200">
        <v>210709</v>
      </c>
      <c r="AQ18" s="200">
        <v>8206</v>
      </c>
      <c r="AR18" s="201"/>
      <c r="AS18" s="200">
        <v>8206</v>
      </c>
      <c r="AT18" s="200">
        <v>218915</v>
      </c>
      <c r="AU18" s="201">
        <v>0</v>
      </c>
      <c r="AV18" s="201">
        <v>0</v>
      </c>
      <c r="AW18" s="201">
        <v>0</v>
      </c>
      <c r="AX18" s="201">
        <v>0</v>
      </c>
      <c r="AY18" s="200">
        <v>218915</v>
      </c>
      <c r="AZ18" s="201"/>
      <c r="BA18" s="204">
        <v>5832</v>
      </c>
      <c r="BB18" s="205"/>
      <c r="BC18" s="204">
        <v>5832</v>
      </c>
      <c r="BD18" s="205"/>
      <c r="BE18" s="204">
        <v>224747</v>
      </c>
      <c r="BF18" s="204">
        <v>-3443</v>
      </c>
      <c r="BG18" s="205">
        <v>-462</v>
      </c>
      <c r="BH18" s="204">
        <v>1481</v>
      </c>
      <c r="BI18" s="204">
        <v>222323</v>
      </c>
      <c r="BJ18" s="204">
        <v>148972</v>
      </c>
      <c r="BK18" s="206">
        <v>371295</v>
      </c>
      <c r="BL18" s="207">
        <v>-372</v>
      </c>
      <c r="BM18" s="207"/>
      <c r="BN18" s="207">
        <v>-742</v>
      </c>
      <c r="BO18" s="206">
        <v>-18606</v>
      </c>
      <c r="BP18" s="206">
        <v>-19720</v>
      </c>
      <c r="BQ18" s="206">
        <v>351575</v>
      </c>
      <c r="BR18" s="206">
        <v>43901</v>
      </c>
      <c r="BS18" s="206">
        <v>395476</v>
      </c>
      <c r="BT18" s="207"/>
      <c r="BU18" s="207"/>
      <c r="BV18" s="208">
        <v>395476</v>
      </c>
      <c r="BW18" s="206">
        <v>2879</v>
      </c>
      <c r="BX18" s="207"/>
      <c r="BY18" s="207"/>
      <c r="BZ18" s="208">
        <v>398355</v>
      </c>
      <c r="CA18" s="206">
        <v>4432</v>
      </c>
      <c r="CB18" s="207"/>
      <c r="CC18" s="208">
        <v>402787</v>
      </c>
      <c r="CD18" s="206">
        <v>5560</v>
      </c>
      <c r="CE18" s="207"/>
      <c r="CF18" s="207">
        <v>0</v>
      </c>
      <c r="CG18" s="206">
        <v>408347</v>
      </c>
      <c r="CH18" s="207">
        <v>0</v>
      </c>
      <c r="CI18" s="206">
        <v>408347</v>
      </c>
      <c r="CJ18" s="207">
        <v>0</v>
      </c>
      <c r="CK18" s="206">
        <v>6330</v>
      </c>
      <c r="CL18" s="206">
        <v>414677</v>
      </c>
      <c r="CM18" s="207">
        <v>0</v>
      </c>
      <c r="CN18" s="318">
        <f>CL18+CM18</f>
        <v>414677</v>
      </c>
      <c r="CO18" s="207">
        <v>12065</v>
      </c>
      <c r="CP18" s="206">
        <f>CN18+CO18</f>
        <v>426742</v>
      </c>
      <c r="CQ18" s="207">
        <v>12628</v>
      </c>
      <c r="CR18" s="206">
        <f t="shared" si="0"/>
        <v>439370</v>
      </c>
      <c r="CS18" s="170"/>
      <c r="CT18" s="302"/>
      <c r="CU18" s="170"/>
      <c r="CV18" s="170"/>
      <c r="CW18" s="170"/>
      <c r="CX18" s="170"/>
      <c r="CY18" s="170"/>
      <c r="CZ18" s="170"/>
      <c r="DA18" s="170"/>
      <c r="DB18" s="170"/>
      <c r="DC18" s="170"/>
      <c r="DD18" s="170"/>
      <c r="DE18" s="170"/>
      <c r="DF18" s="170"/>
      <c r="DG18" s="170"/>
      <c r="DH18" s="170"/>
      <c r="DI18" s="170"/>
      <c r="DJ18" s="170"/>
      <c r="DK18" s="170"/>
      <c r="DL18" s="170"/>
      <c r="DM18" s="170"/>
      <c r="DN18" s="170"/>
      <c r="DO18" s="170"/>
      <c r="DP18" s="170"/>
      <c r="DQ18" s="170"/>
      <c r="DR18" s="170"/>
      <c r="DS18" s="170"/>
      <c r="DT18" s="170"/>
      <c r="DU18" s="170"/>
      <c r="DV18" s="170"/>
      <c r="DW18" s="170"/>
      <c r="DX18" s="209"/>
    </row>
    <row r="19" spans="1:128" ht="15.3">
      <c r="A19" s="196" t="s">
        <v>208</v>
      </c>
      <c r="B19" s="197">
        <v>1369700</v>
      </c>
      <c r="C19" s="198">
        <v>0</v>
      </c>
      <c r="D19" s="197">
        <v>1369700</v>
      </c>
      <c r="E19" s="198">
        <v>0</v>
      </c>
      <c r="F19" s="197">
        <v>1369700</v>
      </c>
      <c r="G19" s="198">
        <v>0</v>
      </c>
      <c r="H19" s="197">
        <v>1369700</v>
      </c>
      <c r="I19" s="197">
        <v>55900</v>
      </c>
      <c r="J19" s="197">
        <v>1425600</v>
      </c>
      <c r="K19" s="197">
        <v>48800</v>
      </c>
      <c r="L19" s="198">
        <v>0</v>
      </c>
      <c r="M19" s="197">
        <v>1474400</v>
      </c>
      <c r="N19" s="198"/>
      <c r="O19" s="197">
        <v>37785</v>
      </c>
      <c r="P19" s="198"/>
      <c r="Q19" s="197">
        <v>1512185</v>
      </c>
      <c r="R19" s="198">
        <v>0</v>
      </c>
      <c r="S19" s="197">
        <v>47682</v>
      </c>
      <c r="T19" s="197">
        <v>1559867</v>
      </c>
      <c r="U19" s="197">
        <v>28130</v>
      </c>
      <c r="V19" s="197">
        <v>1587997</v>
      </c>
      <c r="W19" s="198">
        <v>0</v>
      </c>
      <c r="X19" s="199">
        <v>1587997</v>
      </c>
      <c r="Y19" s="197">
        <v>2016</v>
      </c>
      <c r="Z19" s="201"/>
      <c r="AA19" s="200">
        <v>1590013</v>
      </c>
      <c r="AB19" s="201">
        <v>-13</v>
      </c>
      <c r="AC19" s="200">
        <v>6574</v>
      </c>
      <c r="AD19" s="200">
        <v>1596574</v>
      </c>
      <c r="AE19" s="202">
        <v>3920</v>
      </c>
      <c r="AF19" s="203">
        <v>226</v>
      </c>
      <c r="AG19" s="200">
        <v>1600720</v>
      </c>
      <c r="AH19" s="201"/>
      <c r="AI19" s="200">
        <v>1600720</v>
      </c>
      <c r="AJ19" s="200">
        <v>4022</v>
      </c>
      <c r="AK19" s="200">
        <v>20190</v>
      </c>
      <c r="AL19" s="200">
        <v>1624932</v>
      </c>
      <c r="AM19" s="200">
        <v>2605</v>
      </c>
      <c r="AN19" s="200">
        <v>-7401</v>
      </c>
      <c r="AO19" s="200">
        <v>-9235</v>
      </c>
      <c r="AP19" s="200">
        <v>1610901</v>
      </c>
      <c r="AQ19" s="200">
        <v>51472</v>
      </c>
      <c r="AR19" s="200">
        <v>8760</v>
      </c>
      <c r="AS19" s="200">
        <v>60232</v>
      </c>
      <c r="AT19" s="200">
        <v>1671133</v>
      </c>
      <c r="AU19" s="201">
        <v>0</v>
      </c>
      <c r="AV19" s="201">
        <v>0</v>
      </c>
      <c r="AW19" s="201">
        <v>0</v>
      </c>
      <c r="AX19" s="201">
        <v>0</v>
      </c>
      <c r="AY19" s="200">
        <v>1671133</v>
      </c>
      <c r="AZ19" s="201"/>
      <c r="BA19" s="204">
        <v>25096</v>
      </c>
      <c r="BB19" s="205">
        <v>851</v>
      </c>
      <c r="BC19" s="204">
        <v>25947</v>
      </c>
      <c r="BD19" s="227">
        <v>40919</v>
      </c>
      <c r="BE19" s="204">
        <v>1737999</v>
      </c>
      <c r="BF19" s="205"/>
      <c r="BG19" s="204">
        <v>-3502</v>
      </c>
      <c r="BH19" s="204">
        <v>13033</v>
      </c>
      <c r="BI19" s="204">
        <v>1747528</v>
      </c>
      <c r="BJ19" s="204">
        <v>-2796</v>
      </c>
      <c r="BK19" s="206">
        <v>1744732</v>
      </c>
      <c r="BL19" s="207"/>
      <c r="BM19" s="206">
        <v>-1441</v>
      </c>
      <c r="BN19" s="206">
        <v>-3486</v>
      </c>
      <c r="BO19" s="206">
        <v>-86613</v>
      </c>
      <c r="BP19" s="206">
        <v>-91540</v>
      </c>
      <c r="BQ19" s="206">
        <v>1653192</v>
      </c>
      <c r="BR19" s="207">
        <v>-1</v>
      </c>
      <c r="BS19" s="206">
        <v>1653191</v>
      </c>
      <c r="BT19" s="207"/>
      <c r="BU19" s="207"/>
      <c r="BV19" s="208">
        <v>1653191</v>
      </c>
      <c r="BW19" s="206">
        <v>5755</v>
      </c>
      <c r="BX19" s="206">
        <v>5135</v>
      </c>
      <c r="BY19" s="206">
        <v>102000</v>
      </c>
      <c r="BZ19" s="208">
        <v>1766081</v>
      </c>
      <c r="CA19" s="206">
        <v>17228</v>
      </c>
      <c r="CB19" s="206">
        <v>22815</v>
      </c>
      <c r="CC19" s="208">
        <v>1806124</v>
      </c>
      <c r="CD19" s="206">
        <v>11739</v>
      </c>
      <c r="CE19" s="206">
        <v>8963</v>
      </c>
      <c r="CF19" s="207">
        <v>0</v>
      </c>
      <c r="CG19" s="206">
        <v>1826826</v>
      </c>
      <c r="CH19" s="207">
        <v>0</v>
      </c>
      <c r="CI19" s="206">
        <v>1826826</v>
      </c>
      <c r="CJ19" s="207">
        <v>0</v>
      </c>
      <c r="CK19" s="207"/>
      <c r="CL19" s="206">
        <v>1826826</v>
      </c>
      <c r="CM19" s="207">
        <v>0</v>
      </c>
      <c r="CN19" s="318">
        <v>1826826</v>
      </c>
      <c r="CO19" s="206">
        <v>88018</v>
      </c>
      <c r="CP19" s="206">
        <v>1914844</v>
      </c>
      <c r="CQ19" s="206">
        <f>'Area Shares - by PFSA Summary'!B75+'Area Shares - by PFSA Summary'!B76+DO!E83+DO!F83+163000</f>
        <v>272380.03715008945</v>
      </c>
      <c r="CR19" s="206">
        <f>CP19+CQ19</f>
        <v>2187224.0371500896</v>
      </c>
      <c r="CS19" s="170"/>
      <c r="CT19" s="303"/>
      <c r="CU19" s="289"/>
      <c r="CV19" s="170"/>
      <c r="CW19" s="170"/>
      <c r="CX19" s="170"/>
      <c r="CY19" s="170"/>
      <c r="CZ19" s="170"/>
      <c r="DA19" s="170"/>
      <c r="DB19" s="170"/>
      <c r="DC19" s="170"/>
      <c r="DD19" s="170"/>
      <c r="DE19" s="170"/>
      <c r="DF19" s="170"/>
      <c r="DG19" s="170"/>
      <c r="DH19" s="170"/>
      <c r="DI19" s="170"/>
      <c r="DJ19" s="170"/>
      <c r="DK19" s="170"/>
      <c r="DL19" s="170"/>
      <c r="DM19" s="170"/>
      <c r="DN19" s="170"/>
      <c r="DO19" s="170"/>
      <c r="DP19" s="170"/>
      <c r="DQ19" s="170"/>
      <c r="DR19" s="170"/>
      <c r="DS19" s="170"/>
      <c r="DT19" s="170"/>
      <c r="DU19" s="170"/>
      <c r="DV19" s="170"/>
      <c r="DW19" s="170"/>
      <c r="DX19" s="209"/>
    </row>
    <row r="20" spans="1:128" ht="15.3">
      <c r="A20" s="196" t="s">
        <v>283</v>
      </c>
      <c r="B20" s="197"/>
      <c r="C20" s="198"/>
      <c r="D20" s="197"/>
      <c r="E20" s="198"/>
      <c r="F20" s="197"/>
      <c r="G20" s="198"/>
      <c r="H20" s="197"/>
      <c r="I20" s="197"/>
      <c r="J20" s="197"/>
      <c r="K20" s="197"/>
      <c r="L20" s="198"/>
      <c r="M20" s="197"/>
      <c r="N20" s="198"/>
      <c r="O20" s="197"/>
      <c r="P20" s="198"/>
      <c r="Q20" s="197"/>
      <c r="R20" s="198"/>
      <c r="S20" s="197"/>
      <c r="T20" s="197"/>
      <c r="U20" s="197"/>
      <c r="V20" s="197"/>
      <c r="W20" s="198"/>
      <c r="X20" s="199"/>
      <c r="Y20" s="197"/>
      <c r="Z20" s="201"/>
      <c r="AA20" s="200"/>
      <c r="AB20" s="201"/>
      <c r="AC20" s="200"/>
      <c r="AD20" s="200"/>
      <c r="AE20" s="202"/>
      <c r="AF20" s="203"/>
      <c r="AG20" s="200"/>
      <c r="AH20" s="201"/>
      <c r="AI20" s="200"/>
      <c r="AJ20" s="200"/>
      <c r="AK20" s="200"/>
      <c r="AL20" s="200"/>
      <c r="AM20" s="200"/>
      <c r="AN20" s="200"/>
      <c r="AO20" s="200"/>
      <c r="AP20" s="200"/>
      <c r="AQ20" s="200"/>
      <c r="AR20" s="200"/>
      <c r="AS20" s="200"/>
      <c r="AT20" s="200"/>
      <c r="AU20" s="201"/>
      <c r="AV20" s="201"/>
      <c r="AW20" s="201"/>
      <c r="AX20" s="201"/>
      <c r="AY20" s="200"/>
      <c r="AZ20" s="201"/>
      <c r="BA20" s="204"/>
      <c r="BB20" s="205"/>
      <c r="BC20" s="204"/>
      <c r="BD20" s="227"/>
      <c r="BE20" s="204"/>
      <c r="BF20" s="205"/>
      <c r="BG20" s="204"/>
      <c r="BH20" s="204"/>
      <c r="BI20" s="204"/>
      <c r="BJ20" s="204"/>
      <c r="BK20" s="206"/>
      <c r="BL20" s="207"/>
      <c r="BM20" s="206"/>
      <c r="BN20" s="206"/>
      <c r="BO20" s="206"/>
      <c r="BP20" s="206"/>
      <c r="BQ20" s="206"/>
      <c r="BR20" s="207"/>
      <c r="BS20" s="206"/>
      <c r="BT20" s="207"/>
      <c r="BU20" s="207"/>
      <c r="BV20" s="208"/>
      <c r="BW20" s="206"/>
      <c r="BX20" s="206"/>
      <c r="BY20" s="206"/>
      <c r="BZ20" s="208"/>
      <c r="CA20" s="206"/>
      <c r="CB20" s="206"/>
      <c r="CC20" s="208"/>
      <c r="CD20" s="206"/>
      <c r="CE20" s="206"/>
      <c r="CF20" s="207"/>
      <c r="CG20" s="206"/>
      <c r="CH20" s="207"/>
      <c r="CI20" s="206"/>
      <c r="CJ20" s="207"/>
      <c r="CK20" s="207"/>
      <c r="CL20" s="206"/>
      <c r="CM20" s="207"/>
      <c r="CN20" s="318"/>
      <c r="CO20" s="206"/>
      <c r="CP20" s="206"/>
      <c r="CQ20" s="206"/>
      <c r="CR20" s="208">
        <v>1784884</v>
      </c>
      <c r="CS20" s="307"/>
      <c r="CT20" s="303"/>
      <c r="CU20" s="307"/>
      <c r="CV20" s="307"/>
      <c r="CW20" s="307"/>
      <c r="CX20" s="307"/>
      <c r="CY20" s="307"/>
      <c r="CZ20" s="307"/>
      <c r="DA20" s="307"/>
      <c r="DB20" s="307"/>
      <c r="DC20" s="307"/>
      <c r="DD20" s="307"/>
      <c r="DE20" s="307"/>
      <c r="DF20" s="307"/>
      <c r="DG20" s="307"/>
      <c r="DH20" s="307"/>
      <c r="DI20" s="307"/>
      <c r="DJ20" s="307"/>
      <c r="DK20" s="307"/>
      <c r="DL20" s="307"/>
      <c r="DM20" s="307"/>
      <c r="DN20" s="307"/>
      <c r="DO20" s="307"/>
      <c r="DP20" s="307"/>
      <c r="DQ20" s="307"/>
      <c r="DR20" s="307"/>
      <c r="DS20" s="307"/>
      <c r="DT20" s="307"/>
      <c r="DU20" s="307"/>
      <c r="DV20" s="307"/>
      <c r="DW20" s="307"/>
      <c r="DX20" s="209"/>
    </row>
    <row r="21" spans="1:128" ht="15.3">
      <c r="A21" s="196" t="s">
        <v>209</v>
      </c>
      <c r="B21" s="198">
        <v>0</v>
      </c>
      <c r="C21" s="198">
        <v>0</v>
      </c>
      <c r="D21" s="198">
        <v>0</v>
      </c>
      <c r="E21" s="198">
        <v>0</v>
      </c>
      <c r="F21" s="198">
        <v>0</v>
      </c>
      <c r="G21" s="198">
        <v>0</v>
      </c>
      <c r="H21" s="198">
        <v>0</v>
      </c>
      <c r="I21" s="197">
        <v>195050</v>
      </c>
      <c r="J21" s="197">
        <v>195050</v>
      </c>
      <c r="K21" s="198">
        <v>0</v>
      </c>
      <c r="L21" s="198">
        <v>0</v>
      </c>
      <c r="M21" s="197">
        <v>195050</v>
      </c>
      <c r="N21" s="197">
        <v>-195050</v>
      </c>
      <c r="O21" s="198"/>
      <c r="P21" s="198"/>
      <c r="Q21" s="198">
        <v>0</v>
      </c>
      <c r="R21" s="198"/>
      <c r="S21" s="198"/>
      <c r="T21" s="198">
        <v>0</v>
      </c>
      <c r="U21" s="198"/>
      <c r="V21" s="198">
        <v>0</v>
      </c>
      <c r="W21" s="198"/>
      <c r="X21" s="228">
        <v>0</v>
      </c>
      <c r="Y21" s="198"/>
      <c r="Z21" s="201"/>
      <c r="AA21" s="201">
        <v>0</v>
      </c>
      <c r="AB21" s="201">
        <v>0</v>
      </c>
      <c r="AC21" s="201"/>
      <c r="AD21" s="201">
        <v>0</v>
      </c>
      <c r="AE21" s="226">
        <v>0</v>
      </c>
      <c r="AF21" s="203">
        <v>0</v>
      </c>
      <c r="AG21" s="201">
        <v>0</v>
      </c>
      <c r="AH21" s="201"/>
      <c r="AI21" s="201">
        <v>0</v>
      </c>
      <c r="AJ21" s="201">
        <v>0</v>
      </c>
      <c r="AK21" s="201">
        <v>0</v>
      </c>
      <c r="AL21" s="201">
        <v>0</v>
      </c>
      <c r="AM21" s="201">
        <v>7</v>
      </c>
      <c r="AN21" s="201">
        <v>-7</v>
      </c>
      <c r="AO21" s="201"/>
      <c r="AP21" s="201">
        <v>0</v>
      </c>
      <c r="AQ21" s="201"/>
      <c r="AR21" s="201"/>
      <c r="AS21" s="201">
        <v>0</v>
      </c>
      <c r="AT21" s="201">
        <v>0</v>
      </c>
      <c r="AU21" s="201">
        <v>0</v>
      </c>
      <c r="AV21" s="201">
        <v>0</v>
      </c>
      <c r="AW21" s="201">
        <v>0</v>
      </c>
      <c r="AX21" s="201">
        <v>0</v>
      </c>
      <c r="AY21" s="201">
        <v>0</v>
      </c>
      <c r="AZ21" s="201"/>
      <c r="BA21" s="205"/>
      <c r="BB21" s="205"/>
      <c r="BC21" s="205">
        <v>0</v>
      </c>
      <c r="BD21" s="205"/>
      <c r="BE21" s="205">
        <v>0</v>
      </c>
      <c r="BF21" s="205"/>
      <c r="BG21" s="205"/>
      <c r="BH21" s="205"/>
      <c r="BI21" s="205">
        <v>0</v>
      </c>
      <c r="BJ21" s="205"/>
      <c r="BK21" s="207">
        <v>0</v>
      </c>
      <c r="BL21" s="207"/>
      <c r="BM21" s="207"/>
      <c r="BN21" s="207"/>
      <c r="BO21" s="207"/>
      <c r="BP21" s="207">
        <v>0</v>
      </c>
      <c r="BQ21" s="207">
        <v>0</v>
      </c>
      <c r="BR21" s="207"/>
      <c r="BS21" s="207">
        <v>0</v>
      </c>
      <c r="BT21" s="207"/>
      <c r="BU21" s="207"/>
      <c r="BV21" s="216">
        <v>0</v>
      </c>
      <c r="BW21" s="207"/>
      <c r="BX21" s="207"/>
      <c r="BY21" s="207"/>
      <c r="BZ21" s="216">
        <v>0</v>
      </c>
      <c r="CA21" s="207"/>
      <c r="CB21" s="207"/>
      <c r="CC21" s="216">
        <v>0</v>
      </c>
      <c r="CD21" s="207"/>
      <c r="CE21" s="207"/>
      <c r="CF21" s="207"/>
      <c r="CG21" s="207">
        <v>0</v>
      </c>
      <c r="CH21" s="207"/>
      <c r="CI21" s="207">
        <v>0</v>
      </c>
      <c r="CJ21" s="207"/>
      <c r="CK21" s="207"/>
      <c r="CL21" s="207">
        <v>0</v>
      </c>
      <c r="CM21" s="207"/>
      <c r="CN21" s="318"/>
      <c r="CO21" s="207"/>
      <c r="CP21" s="207"/>
      <c r="CQ21" s="207"/>
      <c r="CR21" s="206">
        <f t="shared" si="0"/>
        <v>0</v>
      </c>
      <c r="CS21" s="170"/>
      <c r="CT21" s="302"/>
      <c r="CU21" s="170"/>
      <c r="CV21" s="170"/>
      <c r="CW21" s="170"/>
      <c r="CX21" s="170"/>
      <c r="CY21" s="170"/>
      <c r="CZ21" s="170"/>
      <c r="DA21" s="170"/>
      <c r="DB21" s="170"/>
      <c r="DC21" s="170"/>
      <c r="DD21" s="170"/>
      <c r="DE21" s="170"/>
      <c r="DF21" s="170"/>
      <c r="DG21" s="170"/>
      <c r="DH21" s="170"/>
      <c r="DI21" s="170"/>
      <c r="DJ21" s="170"/>
      <c r="DK21" s="170"/>
      <c r="DL21" s="170"/>
      <c r="DM21" s="170"/>
      <c r="DN21" s="170"/>
      <c r="DO21" s="170"/>
      <c r="DP21" s="170"/>
      <c r="DQ21" s="170"/>
      <c r="DR21" s="170"/>
      <c r="DS21" s="170"/>
      <c r="DT21" s="170"/>
      <c r="DU21" s="170"/>
      <c r="DV21" s="170"/>
      <c r="DW21" s="170"/>
      <c r="DX21" s="209"/>
    </row>
    <row r="22" spans="1:128" ht="15.6" thickBot="1">
      <c r="A22" s="229" t="s">
        <v>210</v>
      </c>
      <c r="B22" s="230">
        <v>3300</v>
      </c>
      <c r="C22" s="231">
        <v>500</v>
      </c>
      <c r="D22" s="230">
        <v>3800</v>
      </c>
      <c r="E22" s="231">
        <v>0</v>
      </c>
      <c r="F22" s="232">
        <v>3800</v>
      </c>
      <c r="G22" s="231">
        <v>0</v>
      </c>
      <c r="H22" s="232">
        <v>3800</v>
      </c>
      <c r="I22" s="233"/>
      <c r="J22" s="232">
        <v>3800</v>
      </c>
      <c r="K22" s="233">
        <v>0</v>
      </c>
      <c r="L22" s="233">
        <v>0</v>
      </c>
      <c r="M22" s="232">
        <v>3800</v>
      </c>
      <c r="N22" s="233"/>
      <c r="O22" s="233"/>
      <c r="P22" s="233"/>
      <c r="Q22" s="232">
        <v>3800</v>
      </c>
      <c r="R22" s="233">
        <v>25</v>
      </c>
      <c r="S22" s="233"/>
      <c r="T22" s="232">
        <v>3825</v>
      </c>
      <c r="U22" s="233"/>
      <c r="V22" s="232">
        <v>3825</v>
      </c>
      <c r="W22" s="233">
        <v>0</v>
      </c>
      <c r="X22" s="234">
        <v>3825</v>
      </c>
      <c r="Y22" s="233"/>
      <c r="Z22" s="201"/>
      <c r="AA22" s="200">
        <v>3825</v>
      </c>
      <c r="AB22" s="201">
        <v>-488</v>
      </c>
      <c r="AC22" s="201"/>
      <c r="AD22" s="200">
        <v>3337</v>
      </c>
      <c r="AE22" s="235">
        <v>0</v>
      </c>
      <c r="AF22" s="236">
        <v>111</v>
      </c>
      <c r="AG22" s="200">
        <v>3448</v>
      </c>
      <c r="AH22" s="201"/>
      <c r="AI22" s="200">
        <v>3448</v>
      </c>
      <c r="AJ22" s="201"/>
      <c r="AK22" s="201"/>
      <c r="AL22" s="200">
        <v>3448</v>
      </c>
      <c r="AM22" s="201"/>
      <c r="AN22" s="201"/>
      <c r="AO22" s="201">
        <v>-53</v>
      </c>
      <c r="AP22" s="200">
        <v>3395</v>
      </c>
      <c r="AQ22" s="201"/>
      <c r="AR22" s="201"/>
      <c r="AS22" s="201">
        <v>0</v>
      </c>
      <c r="AT22" s="200">
        <v>3395</v>
      </c>
      <c r="AU22" s="201">
        <v>0</v>
      </c>
      <c r="AV22" s="201">
        <v>0</v>
      </c>
      <c r="AW22" s="201">
        <v>0</v>
      </c>
      <c r="AX22" s="201">
        <v>0</v>
      </c>
      <c r="AY22" s="200">
        <v>3395</v>
      </c>
      <c r="AZ22" s="201"/>
      <c r="BA22" s="205"/>
      <c r="BB22" s="205"/>
      <c r="BC22" s="205">
        <v>0</v>
      </c>
      <c r="BD22" s="205"/>
      <c r="BE22" s="204">
        <v>3395</v>
      </c>
      <c r="BF22" s="205">
        <v>-5</v>
      </c>
      <c r="BG22" s="205"/>
      <c r="BH22" s="205"/>
      <c r="BI22" s="204">
        <v>3390</v>
      </c>
      <c r="BJ22" s="205">
        <v>-5</v>
      </c>
      <c r="BK22" s="206">
        <v>3385</v>
      </c>
      <c r="BL22" s="206">
        <v>27039</v>
      </c>
      <c r="BM22" s="207">
        <v>-25</v>
      </c>
      <c r="BN22" s="207">
        <v>-60</v>
      </c>
      <c r="BO22" s="206">
        <v>-1510</v>
      </c>
      <c r="BP22" s="206">
        <v>25444</v>
      </c>
      <c r="BQ22" s="206">
        <v>28829</v>
      </c>
      <c r="BR22" s="207">
        <v>-1</v>
      </c>
      <c r="BS22" s="206">
        <v>28828</v>
      </c>
      <c r="BT22" s="207"/>
      <c r="BU22" s="207"/>
      <c r="BV22" s="208">
        <v>28828</v>
      </c>
      <c r="BW22" s="207"/>
      <c r="BX22" s="207"/>
      <c r="BY22" s="207"/>
      <c r="BZ22" s="208">
        <v>28828</v>
      </c>
      <c r="CA22" s="207"/>
      <c r="CB22" s="207"/>
      <c r="CC22" s="208">
        <v>28828</v>
      </c>
      <c r="CD22" s="207">
        <v>0</v>
      </c>
      <c r="CE22" s="207"/>
      <c r="CF22" s="207">
        <v>0</v>
      </c>
      <c r="CG22" s="206">
        <v>28828</v>
      </c>
      <c r="CH22" s="207">
        <v>0</v>
      </c>
      <c r="CI22" s="206">
        <v>28828</v>
      </c>
      <c r="CJ22" s="207">
        <v>0</v>
      </c>
      <c r="CK22" s="207"/>
      <c r="CL22" s="206">
        <v>28828</v>
      </c>
      <c r="CM22" s="207">
        <v>0</v>
      </c>
      <c r="CN22" s="318">
        <v>28828</v>
      </c>
      <c r="CO22" s="207">
        <v>0</v>
      </c>
      <c r="CP22" s="206">
        <v>28828</v>
      </c>
      <c r="CQ22" s="207">
        <v>0</v>
      </c>
      <c r="CR22" s="206">
        <f t="shared" si="0"/>
        <v>28828</v>
      </c>
      <c r="CS22" s="170"/>
      <c r="CT22" s="302"/>
      <c r="CU22" s="170"/>
      <c r="CV22" s="170"/>
      <c r="CW22" s="170"/>
      <c r="CX22" s="170"/>
      <c r="CY22" s="170"/>
      <c r="CZ22" s="170"/>
      <c r="DA22" s="170"/>
      <c r="DB22" s="170"/>
      <c r="DC22" s="170"/>
      <c r="DD22" s="170"/>
      <c r="DE22" s="170"/>
      <c r="DF22" s="170"/>
      <c r="DG22" s="170"/>
      <c r="DH22" s="170"/>
      <c r="DI22" s="170"/>
      <c r="DJ22" s="170"/>
      <c r="DK22" s="170"/>
      <c r="DL22" s="170"/>
      <c r="DM22" s="170"/>
      <c r="DN22" s="170"/>
      <c r="DO22" s="170"/>
      <c r="DP22" s="170"/>
      <c r="DQ22" s="170"/>
      <c r="DR22" s="170"/>
      <c r="DS22" s="170"/>
      <c r="DT22" s="170"/>
      <c r="DU22" s="170"/>
      <c r="DV22" s="170"/>
      <c r="DW22" s="170"/>
      <c r="DX22" s="209"/>
    </row>
    <row r="23" spans="1:128" ht="15.3">
      <c r="A23" s="172" t="s">
        <v>211</v>
      </c>
      <c r="B23" s="237">
        <v>8275851</v>
      </c>
      <c r="C23" s="237">
        <v>885609</v>
      </c>
      <c r="D23" s="237">
        <v>9161460</v>
      </c>
      <c r="E23" s="237">
        <v>202876</v>
      </c>
      <c r="F23" s="237">
        <v>9364336</v>
      </c>
      <c r="G23" s="237">
        <v>24000</v>
      </c>
      <c r="H23" s="237">
        <v>9388336</v>
      </c>
      <c r="I23" s="237">
        <v>217550</v>
      </c>
      <c r="J23" s="237">
        <v>9605886</v>
      </c>
      <c r="K23" s="237">
        <v>275389</v>
      </c>
      <c r="L23" s="173">
        <v>-13</v>
      </c>
      <c r="M23" s="237">
        <v>9881262</v>
      </c>
      <c r="N23" s="237">
        <v>-96832</v>
      </c>
      <c r="O23" s="237">
        <v>171480</v>
      </c>
      <c r="P23" s="237">
        <v>214900</v>
      </c>
      <c r="Q23" s="237">
        <v>10170810</v>
      </c>
      <c r="R23" s="237">
        <v>-114768</v>
      </c>
      <c r="S23" s="237">
        <v>204643</v>
      </c>
      <c r="T23" s="237">
        <v>10260685</v>
      </c>
      <c r="U23" s="237">
        <v>273263</v>
      </c>
      <c r="V23" s="237">
        <v>10533948</v>
      </c>
      <c r="W23" s="237">
        <v>-105620</v>
      </c>
      <c r="X23" s="237">
        <v>10428328</v>
      </c>
      <c r="Y23" s="237">
        <v>222409</v>
      </c>
      <c r="Z23" s="225">
        <v>22208</v>
      </c>
      <c r="AA23" s="225">
        <v>10672945</v>
      </c>
      <c r="AB23" s="225">
        <v>-1283</v>
      </c>
      <c r="AC23" s="225">
        <v>27886</v>
      </c>
      <c r="AD23" s="225">
        <v>10699548</v>
      </c>
      <c r="AE23" s="238">
        <v>2380</v>
      </c>
      <c r="AF23" s="239">
        <v>168</v>
      </c>
      <c r="AG23" s="225">
        <v>10702096</v>
      </c>
      <c r="AH23" s="225">
        <v>137944</v>
      </c>
      <c r="AI23" s="225">
        <v>10840040</v>
      </c>
      <c r="AJ23" s="225">
        <v>67834</v>
      </c>
      <c r="AK23" s="225">
        <v>269312</v>
      </c>
      <c r="AL23" s="225">
        <v>11177186</v>
      </c>
      <c r="AM23" s="213"/>
      <c r="AN23" s="213"/>
      <c r="AO23" s="213"/>
      <c r="AP23" s="225">
        <v>11434320</v>
      </c>
      <c r="AQ23" s="225">
        <v>133276</v>
      </c>
      <c r="AR23" s="225">
        <v>32124</v>
      </c>
      <c r="AS23" s="225">
        <v>377615</v>
      </c>
      <c r="AT23" s="225">
        <v>11825729</v>
      </c>
      <c r="AU23" s="225">
        <v>162621</v>
      </c>
      <c r="AV23" s="225">
        <v>152738</v>
      </c>
      <c r="AW23" s="225">
        <v>100025</v>
      </c>
      <c r="AX23" s="213">
        <v>0</v>
      </c>
      <c r="AY23" s="225">
        <v>12241113</v>
      </c>
      <c r="AZ23" s="213"/>
      <c r="BA23" s="206">
        <v>132024</v>
      </c>
      <c r="BB23" s="206">
        <v>128047</v>
      </c>
      <c r="BC23" s="206">
        <v>260740</v>
      </c>
      <c r="BD23" s="207"/>
      <c r="BE23" s="206">
        <v>12542772</v>
      </c>
      <c r="BF23" s="207"/>
      <c r="BG23" s="206">
        <v>-10509</v>
      </c>
      <c r="BH23" s="206">
        <v>21304</v>
      </c>
      <c r="BI23" s="225">
        <v>12584841</v>
      </c>
      <c r="BJ23" s="225">
        <v>128337</v>
      </c>
      <c r="BK23" s="206">
        <v>12713628</v>
      </c>
      <c r="BL23" s="206">
        <v>-329182</v>
      </c>
      <c r="BM23" s="206">
        <v>-7707</v>
      </c>
      <c r="BN23" s="206">
        <v>-25691</v>
      </c>
      <c r="BO23" s="206">
        <v>-639935</v>
      </c>
      <c r="BP23" s="206">
        <v>-1002515</v>
      </c>
      <c r="BQ23" s="206">
        <v>11711113</v>
      </c>
      <c r="BR23" s="207"/>
      <c r="BS23" s="208">
        <v>11598275</v>
      </c>
      <c r="BT23" s="208">
        <v>195332</v>
      </c>
      <c r="BU23" s="208">
        <v>4464</v>
      </c>
      <c r="BV23" s="208">
        <v>11798071</v>
      </c>
      <c r="BW23" s="208">
        <v>60749</v>
      </c>
      <c r="BX23" s="208">
        <v>35003</v>
      </c>
      <c r="BY23" s="208">
        <v>102000</v>
      </c>
      <c r="BZ23" s="208">
        <v>11995823</v>
      </c>
      <c r="CA23" s="208">
        <v>107096</v>
      </c>
      <c r="CB23" s="208">
        <v>72077</v>
      </c>
      <c r="CC23" s="208">
        <v>12174996</v>
      </c>
      <c r="CD23" s="208">
        <v>118260</v>
      </c>
      <c r="CE23" s="208">
        <v>64482</v>
      </c>
      <c r="CF23" s="208">
        <v>959357</v>
      </c>
      <c r="CG23" s="208">
        <v>13317095</v>
      </c>
      <c r="CH23" s="208">
        <v>121241</v>
      </c>
      <c r="CI23" s="208">
        <v>13438336</v>
      </c>
      <c r="CJ23" s="208">
        <v>1081302</v>
      </c>
      <c r="CK23" s="320">
        <f>SUM(CK8:CK22)</f>
        <v>86893</v>
      </c>
      <c r="CL23" s="208">
        <f>CI23+CJ23+CK23</f>
        <v>14606531</v>
      </c>
      <c r="CM23" s="216">
        <v>0</v>
      </c>
      <c r="CN23" s="320">
        <f>SUM(CN8:CN22)</f>
        <v>14606531</v>
      </c>
      <c r="CO23" s="208">
        <f>SUM(CO8:CO22)</f>
        <v>551042</v>
      </c>
      <c r="CP23" s="208">
        <f>SUM(CP8:CP22)</f>
        <v>15157573</v>
      </c>
      <c r="CQ23" s="208">
        <f>SUM(CQ8:CQ22)</f>
        <v>680353.70442455471</v>
      </c>
      <c r="CR23" s="208">
        <f>SUM(CR8:CR22)</f>
        <v>17622810.704424556</v>
      </c>
      <c r="CS23" s="170"/>
      <c r="CT23" s="302"/>
      <c r="CU23" s="170"/>
      <c r="CV23" s="170"/>
      <c r="CW23" s="170"/>
      <c r="CX23" s="170"/>
      <c r="CY23" s="170"/>
      <c r="CZ23" s="170"/>
      <c r="DA23" s="170"/>
      <c r="DB23" s="170"/>
      <c r="DC23" s="170"/>
      <c r="DD23" s="170"/>
      <c r="DE23" s="170"/>
      <c r="DF23" s="170"/>
      <c r="DG23" s="170"/>
      <c r="DH23" s="170"/>
      <c r="DI23" s="170"/>
      <c r="DJ23" s="170"/>
      <c r="DK23" s="170"/>
      <c r="DL23" s="170"/>
      <c r="DM23" s="170"/>
      <c r="DN23" s="170"/>
      <c r="DO23" s="170"/>
      <c r="DP23" s="170"/>
      <c r="DQ23" s="170"/>
      <c r="DR23" s="170"/>
      <c r="DS23" s="170"/>
      <c r="DT23" s="170"/>
      <c r="DU23" s="170"/>
      <c r="DV23" s="170"/>
      <c r="DW23" s="170"/>
      <c r="DX23" s="170"/>
    </row>
    <row r="24" spans="1:128" ht="15.3">
      <c r="A24" s="240"/>
      <c r="B24" s="241"/>
      <c r="C24" s="241"/>
      <c r="D24" s="241"/>
      <c r="E24" s="241"/>
      <c r="F24" s="241"/>
      <c r="G24" s="241"/>
      <c r="H24" s="241"/>
      <c r="I24" s="241"/>
      <c r="J24" s="241"/>
      <c r="K24" s="241"/>
      <c r="L24" s="241"/>
      <c r="M24" s="241"/>
      <c r="N24" s="241"/>
      <c r="O24" s="241"/>
      <c r="P24" s="241"/>
      <c r="Q24" s="241"/>
      <c r="R24" s="241"/>
      <c r="S24" s="241"/>
      <c r="T24" s="241"/>
      <c r="U24" s="241"/>
      <c r="V24" s="241"/>
      <c r="W24" s="241"/>
      <c r="X24" s="213"/>
      <c r="Y24" s="241"/>
      <c r="Z24" s="213"/>
      <c r="AA24" s="213"/>
      <c r="AB24" s="213"/>
      <c r="AC24" s="213"/>
      <c r="AD24" s="213"/>
      <c r="AE24" s="242"/>
      <c r="AF24" s="243"/>
      <c r="AG24" s="213"/>
      <c r="AH24" s="213"/>
      <c r="AI24" s="213"/>
      <c r="AJ24" s="213"/>
      <c r="AK24" s="213"/>
      <c r="AL24" s="213"/>
      <c r="AM24" s="213"/>
      <c r="AN24" s="213"/>
      <c r="AO24" s="213"/>
      <c r="AP24" s="213"/>
      <c r="AQ24" s="213"/>
      <c r="AR24" s="213"/>
      <c r="AS24" s="213"/>
      <c r="AT24" s="213"/>
      <c r="AU24" s="244"/>
      <c r="AV24" s="244"/>
      <c r="AW24" s="245"/>
      <c r="AX24" s="245"/>
      <c r="AY24" s="213"/>
      <c r="AZ24" s="173"/>
      <c r="BA24" s="170"/>
      <c r="BB24" s="170"/>
      <c r="BC24" s="170"/>
      <c r="BD24" s="170"/>
      <c r="BE24" s="170"/>
      <c r="BF24" s="170"/>
      <c r="BG24" s="170"/>
      <c r="BH24" s="170"/>
      <c r="BI24" s="170"/>
      <c r="BJ24" s="170"/>
      <c r="BK24" s="170"/>
      <c r="BL24" s="170"/>
      <c r="BM24" s="170"/>
      <c r="BN24" s="170"/>
      <c r="BO24" s="170"/>
      <c r="BP24" s="170"/>
      <c r="BQ24" s="170"/>
      <c r="BR24" s="170"/>
      <c r="BS24" s="170"/>
      <c r="BT24" s="170"/>
      <c r="BU24" s="170"/>
      <c r="BV24" s="170"/>
      <c r="BW24" s="170"/>
      <c r="BX24" s="170"/>
      <c r="BY24" s="170"/>
      <c r="BZ24" s="170"/>
      <c r="CA24" s="170"/>
      <c r="CB24" s="170"/>
      <c r="CC24" s="170"/>
      <c r="CD24" s="170"/>
      <c r="CE24" s="170"/>
      <c r="CF24" s="170"/>
      <c r="CG24" s="262"/>
      <c r="CH24" s="170"/>
      <c r="CI24" s="262"/>
      <c r="CJ24" s="170"/>
      <c r="CK24" s="170"/>
      <c r="CL24" s="262"/>
      <c r="CM24" s="170"/>
      <c r="CN24" s="170"/>
      <c r="CO24" s="170"/>
      <c r="CP24" s="321"/>
      <c r="CQ24" s="262"/>
      <c r="CR24" s="170"/>
      <c r="CS24" s="170"/>
      <c r="CT24" s="302"/>
      <c r="CU24" s="170"/>
      <c r="CV24" s="170"/>
      <c r="CW24" s="170"/>
      <c r="CX24" s="170"/>
      <c r="CY24" s="170"/>
      <c r="CZ24" s="170"/>
      <c r="DA24" s="170"/>
      <c r="DB24" s="170"/>
      <c r="DC24" s="170"/>
      <c r="DD24" s="170"/>
      <c r="DE24" s="170"/>
      <c r="DF24" s="170"/>
      <c r="DG24" s="170"/>
      <c r="DH24" s="170"/>
      <c r="DI24" s="170"/>
      <c r="DJ24" s="170"/>
      <c r="DK24" s="170"/>
      <c r="DL24" s="170"/>
      <c r="DM24" s="170"/>
      <c r="DN24" s="170"/>
      <c r="DO24" s="170"/>
      <c r="DP24" s="170"/>
      <c r="DQ24" s="170"/>
      <c r="DR24" s="170"/>
      <c r="DS24" s="170"/>
      <c r="DT24" s="170"/>
      <c r="DU24" s="170"/>
      <c r="DV24" s="170"/>
      <c r="DW24" s="170"/>
      <c r="DX24" s="170"/>
    </row>
    <row r="25" spans="1:128" ht="15.3">
      <c r="A25" s="246" t="s">
        <v>212</v>
      </c>
      <c r="B25" s="173"/>
      <c r="C25" s="173"/>
      <c r="D25" s="173"/>
      <c r="E25" s="173"/>
      <c r="F25" s="173"/>
      <c r="G25" s="173"/>
      <c r="H25" s="173"/>
      <c r="I25" s="173"/>
      <c r="J25" s="173"/>
      <c r="K25" s="173"/>
      <c r="L25" s="173"/>
      <c r="M25" s="173"/>
      <c r="N25" s="173"/>
      <c r="O25" s="173"/>
      <c r="P25" s="173"/>
      <c r="Q25" s="173"/>
      <c r="R25" s="173"/>
      <c r="S25" s="173"/>
      <c r="T25" s="173"/>
      <c r="U25" s="173"/>
      <c r="V25" s="173"/>
      <c r="W25" s="173"/>
      <c r="X25" s="237">
        <v>10428328</v>
      </c>
      <c r="Y25" s="237">
        <v>222409</v>
      </c>
      <c r="Z25" s="247">
        <v>22208</v>
      </c>
      <c r="AA25" s="247">
        <v>10672945</v>
      </c>
      <c r="AB25" s="247">
        <v>-1283</v>
      </c>
      <c r="AC25" s="247">
        <v>27886</v>
      </c>
      <c r="AD25" s="247">
        <v>10699548</v>
      </c>
      <c r="AE25" s="247">
        <v>2380</v>
      </c>
      <c r="AF25" s="248">
        <v>168</v>
      </c>
      <c r="AG25" s="249">
        <v>10702096</v>
      </c>
      <c r="AH25" s="247">
        <v>137944</v>
      </c>
      <c r="AI25" s="247">
        <v>10840040</v>
      </c>
      <c r="AJ25" s="247">
        <v>67834</v>
      </c>
      <c r="AK25" s="247">
        <v>269312</v>
      </c>
      <c r="AL25" s="247">
        <v>11177186</v>
      </c>
      <c r="AM25" s="248"/>
      <c r="AN25" s="248"/>
      <c r="AO25" s="248"/>
      <c r="AP25" s="247">
        <v>11434320</v>
      </c>
      <c r="AQ25" s="247">
        <v>133276</v>
      </c>
      <c r="AR25" s="247">
        <v>32124</v>
      </c>
      <c r="AS25" s="247">
        <v>377615</v>
      </c>
      <c r="AT25" s="247">
        <v>11825729</v>
      </c>
      <c r="AU25" s="247">
        <v>162621</v>
      </c>
      <c r="AV25" s="247">
        <v>152738</v>
      </c>
      <c r="AW25" s="247">
        <v>100025</v>
      </c>
      <c r="AX25" s="248">
        <v>0</v>
      </c>
      <c r="AY25" s="247">
        <v>12241113</v>
      </c>
      <c r="AZ25" s="173"/>
      <c r="BA25" s="170"/>
      <c r="BB25" s="170"/>
      <c r="BC25" s="170"/>
      <c r="BD25" s="170"/>
      <c r="BE25" s="170"/>
      <c r="BF25" s="170"/>
      <c r="BG25" s="170"/>
      <c r="BH25" s="170"/>
      <c r="BI25" s="170"/>
      <c r="BJ25" s="170"/>
      <c r="BK25" s="170"/>
      <c r="BL25" s="170"/>
      <c r="BM25" s="170"/>
      <c r="BN25" s="170"/>
      <c r="BO25" s="170"/>
      <c r="BP25" s="170"/>
      <c r="BQ25" s="170"/>
      <c r="BR25" s="170"/>
      <c r="BS25" s="170"/>
      <c r="BT25" s="170"/>
      <c r="BU25" s="170"/>
      <c r="BV25" s="170"/>
      <c r="BW25" s="170"/>
      <c r="BX25" s="170"/>
      <c r="BY25" s="170"/>
      <c r="BZ25" s="170"/>
      <c r="CA25" s="170"/>
      <c r="CB25" s="170"/>
      <c r="CC25" s="170"/>
      <c r="CD25" s="173"/>
      <c r="CE25" s="173"/>
      <c r="CF25" s="170"/>
      <c r="CG25" s="170"/>
      <c r="CH25" s="170"/>
      <c r="CI25" s="170"/>
      <c r="CJ25" s="170"/>
      <c r="CK25" s="170"/>
      <c r="CL25" s="170"/>
      <c r="CM25" s="170"/>
      <c r="CN25" s="170"/>
      <c r="CO25" s="170"/>
      <c r="CP25" s="170" t="s">
        <v>284</v>
      </c>
      <c r="CQ25" s="170"/>
      <c r="CR25" s="170"/>
      <c r="CS25" s="170"/>
      <c r="CT25" s="302"/>
      <c r="CU25" s="170"/>
      <c r="CV25" s="170"/>
      <c r="CW25" s="170"/>
      <c r="CX25" s="170"/>
      <c r="CY25" s="170"/>
      <c r="CZ25" s="170"/>
      <c r="DA25" s="170"/>
      <c r="DB25" s="170"/>
      <c r="DC25" s="170"/>
      <c r="DD25" s="170"/>
      <c r="DE25" s="170"/>
      <c r="DF25" s="170"/>
      <c r="DG25" s="170"/>
      <c r="DH25" s="170"/>
      <c r="DI25" s="170"/>
      <c r="DJ25" s="170"/>
      <c r="DK25" s="170"/>
      <c r="DL25" s="170"/>
      <c r="DM25" s="170"/>
      <c r="DN25" s="170"/>
      <c r="DO25" s="170"/>
      <c r="DP25" s="170"/>
      <c r="DQ25" s="170"/>
      <c r="DR25" s="170"/>
      <c r="DS25" s="170"/>
      <c r="DT25" s="170"/>
      <c r="DU25" s="170"/>
      <c r="DV25" s="170"/>
      <c r="DW25" s="170"/>
      <c r="DX25" s="170"/>
    </row>
    <row r="26" spans="1:128" ht="15.3">
      <c r="A26" s="250"/>
      <c r="B26" s="173"/>
      <c r="C26" s="173"/>
      <c r="D26" s="173"/>
      <c r="E26" s="173"/>
      <c r="F26" s="173"/>
      <c r="G26" s="173"/>
      <c r="H26" s="173"/>
      <c r="I26" s="173"/>
      <c r="J26" s="173"/>
      <c r="K26" s="173"/>
      <c r="L26" s="173"/>
      <c r="M26" s="173"/>
      <c r="N26" s="173"/>
      <c r="O26" s="173"/>
      <c r="P26" s="173"/>
      <c r="Q26" s="173"/>
      <c r="R26" s="173"/>
      <c r="S26" s="173"/>
      <c r="T26" s="173"/>
      <c r="U26" s="173"/>
      <c r="V26" s="173"/>
      <c r="W26" s="173"/>
      <c r="X26" s="173"/>
      <c r="Y26" s="173"/>
      <c r="Z26" s="173"/>
      <c r="AA26" s="173"/>
      <c r="AB26" s="173"/>
      <c r="AC26" s="173"/>
      <c r="AD26" s="173"/>
      <c r="AE26" s="173"/>
      <c r="AF26" s="173"/>
      <c r="AG26" s="173"/>
      <c r="AH26" s="173"/>
      <c r="AI26" s="173"/>
      <c r="AJ26" s="173"/>
      <c r="AK26" s="173"/>
      <c r="AL26" s="173"/>
      <c r="AM26" s="173"/>
      <c r="AN26" s="173"/>
      <c r="AO26" s="251" t="s">
        <v>213</v>
      </c>
      <c r="AP26" s="173"/>
      <c r="AQ26" s="173"/>
      <c r="AR26" s="173"/>
      <c r="AS26" s="173"/>
      <c r="AT26" s="173"/>
      <c r="AU26" s="173"/>
      <c r="AV26" s="173"/>
      <c r="AW26" s="171"/>
      <c r="AX26" s="331"/>
      <c r="AY26" s="331"/>
      <c r="AZ26" s="170"/>
      <c r="BA26" s="171"/>
      <c r="BB26" s="170"/>
      <c r="BC26" s="170"/>
      <c r="BD26" s="170"/>
      <c r="BE26" s="170"/>
      <c r="BF26" s="170"/>
      <c r="BG26" s="170"/>
      <c r="BH26" s="170"/>
      <c r="BI26" s="170"/>
      <c r="BJ26" s="170"/>
      <c r="BK26" s="170"/>
      <c r="BL26" s="170"/>
      <c r="BM26" s="170"/>
      <c r="BN26" s="170"/>
      <c r="BO26" s="170"/>
      <c r="BP26" s="170"/>
      <c r="BQ26" s="170"/>
      <c r="BR26" s="170"/>
      <c r="BS26" s="330" t="s">
        <v>214</v>
      </c>
      <c r="BT26" s="330"/>
      <c r="BU26" s="330"/>
      <c r="BV26" s="330"/>
      <c r="BW26" s="330"/>
      <c r="BX26" s="330"/>
      <c r="BY26" s="330"/>
      <c r="BZ26" s="330"/>
      <c r="CA26" s="330"/>
      <c r="CB26" s="330"/>
      <c r="CC26" s="330"/>
      <c r="CD26" s="170"/>
      <c r="CE26" s="170"/>
      <c r="CF26" s="170"/>
      <c r="CG26" s="170"/>
      <c r="CH26" s="170"/>
      <c r="CI26" s="170"/>
      <c r="CJ26" s="170"/>
      <c r="CK26" s="170"/>
      <c r="CL26" s="170"/>
      <c r="CM26" s="170"/>
      <c r="CN26" s="170"/>
      <c r="CO26" s="170"/>
      <c r="CP26" s="170"/>
      <c r="CQ26" s="170"/>
      <c r="CR26" s="170"/>
      <c r="CS26" s="170"/>
      <c r="CT26" s="302"/>
      <c r="CU26" s="170"/>
      <c r="CV26" s="170"/>
      <c r="CW26" s="170"/>
      <c r="CX26" s="170"/>
      <c r="CY26" s="170"/>
      <c r="CZ26" s="170"/>
      <c r="DA26" s="170"/>
      <c r="DB26" s="170"/>
      <c r="DC26" s="170"/>
      <c r="DD26" s="170"/>
      <c r="DE26" s="170"/>
      <c r="DF26" s="170"/>
      <c r="DG26" s="170"/>
      <c r="DH26" s="170"/>
      <c r="DI26" s="170"/>
      <c r="DJ26" s="170"/>
      <c r="DK26" s="170"/>
      <c r="DL26" s="170"/>
      <c r="DM26" s="170"/>
      <c r="DN26" s="170"/>
      <c r="DO26" s="170"/>
      <c r="DP26" s="170"/>
      <c r="DQ26" s="170"/>
      <c r="DR26" s="170"/>
      <c r="DS26" s="170"/>
      <c r="DT26" s="170"/>
      <c r="DU26" s="170"/>
      <c r="DV26" s="170"/>
      <c r="DW26" s="170"/>
      <c r="DX26" s="170"/>
    </row>
    <row r="27" spans="1:128" ht="15.3">
      <c r="A27" s="172"/>
      <c r="B27" s="173"/>
      <c r="C27" s="173"/>
      <c r="D27" s="173"/>
      <c r="E27" s="173"/>
      <c r="F27" s="173"/>
      <c r="G27" s="173"/>
      <c r="H27" s="173"/>
      <c r="I27" s="173"/>
      <c r="J27" s="173"/>
      <c r="K27" s="173"/>
      <c r="L27" s="173"/>
      <c r="M27" s="173"/>
      <c r="N27" s="173"/>
      <c r="O27" s="173"/>
      <c r="P27" s="173"/>
      <c r="Q27" s="173"/>
      <c r="R27" s="173"/>
      <c r="S27" s="173"/>
      <c r="T27" s="173"/>
      <c r="U27" s="173"/>
      <c r="V27" s="173"/>
      <c r="W27" s="173"/>
      <c r="X27" s="173"/>
      <c r="Y27" s="173"/>
      <c r="Z27" s="173"/>
      <c r="AA27" s="173"/>
      <c r="AB27" s="173"/>
      <c r="AC27" s="173"/>
      <c r="AD27" s="173"/>
      <c r="AE27" s="173"/>
      <c r="AF27" s="173"/>
      <c r="AG27" s="173"/>
      <c r="AH27" s="173"/>
      <c r="AI27" s="173"/>
      <c r="AJ27" s="173"/>
      <c r="AK27" s="173"/>
      <c r="AL27" s="173"/>
      <c r="AM27" s="173"/>
      <c r="AN27" s="237">
        <v>57072</v>
      </c>
      <c r="AO27" s="237">
        <v>57053</v>
      </c>
      <c r="AP27" s="173"/>
      <c r="AQ27" s="173"/>
      <c r="AR27" s="173"/>
      <c r="AS27" s="173"/>
      <c r="AT27" s="173"/>
      <c r="AU27" s="173"/>
      <c r="AV27" s="173"/>
      <c r="AW27" s="173"/>
      <c r="AX27" s="173"/>
      <c r="AY27" s="237">
        <v>165400</v>
      </c>
      <c r="AZ27" s="173"/>
      <c r="BA27" s="170"/>
      <c r="BB27" s="170"/>
      <c r="BC27" s="170"/>
      <c r="BD27" s="170"/>
      <c r="BE27" s="170"/>
      <c r="BF27" s="170"/>
      <c r="BG27" s="170"/>
      <c r="BH27" s="170"/>
      <c r="BI27" s="170"/>
      <c r="BJ27" s="170"/>
      <c r="BK27" s="170"/>
      <c r="BL27" s="170"/>
      <c r="BM27" s="170"/>
      <c r="BN27" s="170"/>
      <c r="BO27" s="170"/>
      <c r="BP27" s="170"/>
      <c r="BQ27" s="170"/>
      <c r="BR27" s="170"/>
      <c r="BS27" s="330"/>
      <c r="BT27" s="330"/>
      <c r="BU27" s="330"/>
      <c r="BV27" s="330"/>
      <c r="BW27" s="330"/>
      <c r="BX27" s="330"/>
      <c r="BY27" s="330"/>
      <c r="BZ27" s="330"/>
      <c r="CA27" s="330"/>
      <c r="CB27" s="330"/>
      <c r="CC27" s="330"/>
      <c r="CD27" s="170"/>
      <c r="CE27" s="170"/>
      <c r="CF27" s="170"/>
      <c r="CG27" s="170"/>
      <c r="CH27" s="170"/>
      <c r="CI27" s="170"/>
      <c r="CJ27" s="170"/>
      <c r="CK27" s="170"/>
      <c r="CL27" s="170"/>
      <c r="CM27" s="170"/>
      <c r="CN27" s="170"/>
      <c r="CO27" s="170"/>
      <c r="CP27" s="170"/>
      <c r="CQ27" s="170"/>
      <c r="CR27" s="170"/>
      <c r="CS27" s="170"/>
      <c r="CT27" s="302"/>
      <c r="CU27" s="170"/>
      <c r="CV27" s="170"/>
      <c r="CW27" s="170"/>
      <c r="CX27" s="170"/>
      <c r="CY27" s="170"/>
      <c r="CZ27" s="170"/>
      <c r="DA27" s="170"/>
      <c r="DB27" s="170"/>
      <c r="DC27" s="170"/>
      <c r="DD27" s="170"/>
      <c r="DE27" s="170"/>
      <c r="DF27" s="170"/>
      <c r="DG27" s="170"/>
      <c r="DH27" s="170"/>
      <c r="DI27" s="170"/>
      <c r="DJ27" s="170"/>
      <c r="DK27" s="170"/>
      <c r="DL27" s="170"/>
      <c r="DM27" s="170"/>
      <c r="DN27" s="170"/>
      <c r="DO27" s="170"/>
      <c r="DP27" s="170"/>
      <c r="DQ27" s="170"/>
      <c r="DR27" s="170"/>
      <c r="DS27" s="170"/>
      <c r="DT27" s="170"/>
      <c r="DU27" s="170"/>
      <c r="DV27" s="170"/>
      <c r="DW27" s="170"/>
      <c r="DX27" s="170"/>
    </row>
    <row r="28" spans="1:128" ht="15.3">
      <c r="A28" s="172"/>
      <c r="B28" s="173"/>
      <c r="C28" s="173"/>
      <c r="D28" s="173"/>
      <c r="E28" s="173"/>
      <c r="F28" s="173"/>
      <c r="G28" s="173"/>
      <c r="H28" s="173"/>
      <c r="I28" s="173"/>
      <c r="J28" s="173"/>
      <c r="K28" s="173"/>
      <c r="L28" s="173"/>
      <c r="M28" s="173"/>
      <c r="N28" s="173"/>
      <c r="O28" s="173"/>
      <c r="P28" s="173"/>
      <c r="Q28" s="173"/>
      <c r="R28" s="173"/>
      <c r="S28" s="173"/>
      <c r="T28" s="173"/>
      <c r="U28" s="173"/>
      <c r="V28" s="173"/>
      <c r="W28" s="173"/>
      <c r="X28" s="173"/>
      <c r="Y28" s="173"/>
      <c r="Z28" s="173"/>
      <c r="AA28" s="173"/>
      <c r="AB28" s="173"/>
      <c r="AC28" s="173"/>
      <c r="AD28" s="173"/>
      <c r="AE28" s="173"/>
      <c r="AF28" s="173"/>
      <c r="AG28" s="173"/>
      <c r="AH28" s="173"/>
      <c r="AI28" s="173"/>
      <c r="AJ28" s="173"/>
      <c r="AK28" s="173"/>
      <c r="AL28" s="173"/>
      <c r="AM28" s="237">
        <v>6600</v>
      </c>
      <c r="AN28" s="173"/>
      <c r="AO28" s="237">
        <v>57072</v>
      </c>
      <c r="AP28" s="173"/>
      <c r="AQ28" s="173"/>
      <c r="AR28" s="173"/>
      <c r="AS28" s="173"/>
      <c r="AT28" s="173"/>
      <c r="AU28" s="173"/>
      <c r="AV28" s="173"/>
      <c r="AW28" s="173"/>
      <c r="AX28" s="173"/>
      <c r="AY28" s="173"/>
      <c r="AZ28" s="173"/>
      <c r="BA28" s="170"/>
      <c r="BB28" s="170"/>
      <c r="BC28" s="170"/>
      <c r="BD28" s="170"/>
      <c r="BE28" s="170"/>
      <c r="BF28" s="170"/>
      <c r="BG28" s="170"/>
      <c r="BH28" s="170"/>
      <c r="BI28" s="170"/>
      <c r="BJ28" s="170"/>
      <c r="BK28" s="170"/>
      <c r="BL28" s="170"/>
      <c r="BM28" s="170"/>
      <c r="BN28" s="170"/>
      <c r="BO28" s="170"/>
      <c r="BP28" s="170"/>
      <c r="BQ28" s="170"/>
      <c r="BR28" s="170"/>
      <c r="BS28" s="330"/>
      <c r="BT28" s="330"/>
      <c r="BU28" s="330"/>
      <c r="BV28" s="330"/>
      <c r="BW28" s="330"/>
      <c r="BX28" s="330"/>
      <c r="BY28" s="330"/>
      <c r="BZ28" s="330"/>
      <c r="CA28" s="330"/>
      <c r="CB28" s="330"/>
      <c r="CC28" s="330"/>
      <c r="CD28" s="170"/>
      <c r="CE28" s="170"/>
      <c r="CF28" s="170"/>
      <c r="CG28" s="170"/>
      <c r="CH28" s="170"/>
      <c r="CI28" s="170"/>
      <c r="CJ28" s="170"/>
      <c r="CK28" s="170"/>
      <c r="CL28" s="170"/>
      <c r="CM28" s="170"/>
      <c r="CN28" s="170"/>
      <c r="CO28" s="170"/>
      <c r="CP28" s="170"/>
      <c r="CQ28" s="170"/>
      <c r="CR28" s="170"/>
      <c r="CS28" s="170"/>
      <c r="CT28" s="302"/>
      <c r="CU28" s="170"/>
      <c r="CV28" s="170"/>
      <c r="CW28" s="170"/>
      <c r="CX28" s="170"/>
      <c r="CY28" s="170"/>
      <c r="CZ28" s="170"/>
      <c r="DA28" s="170"/>
      <c r="DB28" s="170"/>
      <c r="DC28" s="170"/>
      <c r="DD28" s="170"/>
      <c r="DE28" s="170"/>
      <c r="DF28" s="170"/>
      <c r="DG28" s="170"/>
      <c r="DH28" s="170"/>
      <c r="DI28" s="170"/>
      <c r="DJ28" s="170"/>
      <c r="DK28" s="170"/>
      <c r="DL28" s="170"/>
      <c r="DM28" s="170"/>
      <c r="DN28" s="170"/>
      <c r="DO28" s="170"/>
      <c r="DP28" s="170"/>
      <c r="DQ28" s="170"/>
      <c r="DR28" s="170"/>
      <c r="DS28" s="170"/>
      <c r="DT28" s="170"/>
      <c r="DU28" s="170"/>
      <c r="DV28" s="170"/>
      <c r="DW28" s="170"/>
      <c r="DX28" s="170"/>
    </row>
    <row r="29" spans="1:128" ht="15.3">
      <c r="A29" s="172"/>
      <c r="B29" s="173"/>
      <c r="C29" s="173"/>
      <c r="D29" s="173"/>
      <c r="E29" s="173"/>
      <c r="F29" s="173"/>
      <c r="G29" s="173"/>
      <c r="H29" s="173"/>
      <c r="I29" s="173"/>
      <c r="J29" s="173"/>
      <c r="K29" s="173"/>
      <c r="L29" s="173"/>
      <c r="M29" s="173"/>
      <c r="N29" s="173"/>
      <c r="O29" s="173"/>
      <c r="P29" s="173"/>
      <c r="Q29" s="173"/>
      <c r="R29" s="173"/>
      <c r="S29" s="173"/>
      <c r="T29" s="173"/>
      <c r="U29" s="173"/>
      <c r="V29" s="173"/>
      <c r="W29" s="173"/>
      <c r="X29" s="173"/>
      <c r="Y29" s="173"/>
      <c r="Z29" s="173"/>
      <c r="AA29" s="173"/>
      <c r="AB29" s="173"/>
      <c r="AC29" s="173"/>
      <c r="AD29" s="173"/>
      <c r="AE29" s="173"/>
      <c r="AF29" s="173"/>
      <c r="AG29" s="173"/>
      <c r="AH29" s="173"/>
      <c r="AI29" s="173"/>
      <c r="AJ29" s="173"/>
      <c r="AK29" s="173"/>
      <c r="AL29" s="173"/>
      <c r="AM29" s="173"/>
      <c r="AN29" s="173"/>
      <c r="AO29" s="173">
        <v>19</v>
      </c>
      <c r="AP29" s="173"/>
      <c r="AQ29" s="173"/>
      <c r="AR29" s="173"/>
      <c r="AS29" s="173"/>
      <c r="AT29" s="173"/>
      <c r="AU29" s="173"/>
      <c r="AV29" s="173"/>
      <c r="AW29" s="173"/>
      <c r="AX29" s="173"/>
      <c r="AY29" s="173"/>
      <c r="AZ29" s="173"/>
      <c r="BA29" s="170"/>
      <c r="BB29" s="170"/>
      <c r="BC29" s="170"/>
      <c r="BD29" s="170"/>
      <c r="BE29" s="170"/>
      <c r="BF29" s="170"/>
      <c r="BG29" s="170"/>
      <c r="BH29" s="170"/>
      <c r="BI29" s="170"/>
      <c r="BJ29" s="170"/>
      <c r="BK29" s="170"/>
      <c r="BL29" s="170"/>
      <c r="BM29" s="170"/>
      <c r="BN29" s="170"/>
      <c r="BO29" s="170"/>
      <c r="BP29" s="170"/>
      <c r="BQ29" s="170"/>
      <c r="BR29" s="170"/>
      <c r="BS29" s="330"/>
      <c r="BT29" s="330"/>
      <c r="BU29" s="330"/>
      <c r="BV29" s="330"/>
      <c r="BW29" s="330"/>
      <c r="BX29" s="330"/>
      <c r="BY29" s="330"/>
      <c r="BZ29" s="330"/>
      <c r="CA29" s="330"/>
      <c r="CB29" s="330"/>
      <c r="CC29" s="330"/>
      <c r="CD29" s="170"/>
      <c r="CE29" s="170"/>
      <c r="CF29" s="170"/>
      <c r="CG29" s="170"/>
      <c r="CH29" s="170"/>
      <c r="CI29" s="170"/>
      <c r="CJ29" s="170"/>
      <c r="CK29" s="170"/>
      <c r="CL29" s="170"/>
      <c r="CM29" s="170"/>
      <c r="CN29" s="170"/>
      <c r="CO29" s="170"/>
      <c r="CP29" s="170"/>
      <c r="CQ29" s="170"/>
      <c r="CR29" s="170"/>
      <c r="CS29" s="170"/>
      <c r="CT29" s="302"/>
      <c r="CU29" s="170"/>
      <c r="CV29" s="170"/>
      <c r="CW29" s="170"/>
      <c r="CX29" s="170"/>
      <c r="CY29" s="170"/>
      <c r="CZ29" s="170"/>
      <c r="DA29" s="170"/>
      <c r="DB29" s="170"/>
      <c r="DC29" s="170"/>
      <c r="DD29" s="170"/>
      <c r="DE29" s="170"/>
      <c r="DF29" s="170"/>
      <c r="DG29" s="170"/>
      <c r="DH29" s="170"/>
      <c r="DI29" s="170"/>
      <c r="DJ29" s="170"/>
      <c r="DK29" s="170"/>
      <c r="DL29" s="170"/>
      <c r="DM29" s="170"/>
      <c r="DN29" s="170"/>
      <c r="DO29" s="170"/>
      <c r="DP29" s="170"/>
      <c r="DQ29" s="170"/>
      <c r="DR29" s="170"/>
      <c r="DS29" s="170"/>
      <c r="DT29" s="170"/>
      <c r="DU29" s="170"/>
      <c r="DV29" s="170"/>
      <c r="DW29" s="170"/>
      <c r="DX29" s="170"/>
    </row>
    <row r="30" spans="1:128" ht="15.3">
      <c r="A30" s="172"/>
      <c r="B30" s="173"/>
      <c r="C30" s="173"/>
      <c r="D30" s="173"/>
      <c r="E30" s="173"/>
      <c r="F30" s="173"/>
      <c r="G30" s="173"/>
      <c r="H30" s="173"/>
      <c r="I30" s="173"/>
      <c r="J30" s="173"/>
      <c r="K30" s="173"/>
      <c r="L30" s="173"/>
      <c r="M30" s="173"/>
      <c r="N30" s="173"/>
      <c r="O30" s="173"/>
      <c r="P30" s="173"/>
      <c r="Q30" s="173"/>
      <c r="R30" s="173"/>
      <c r="S30" s="173"/>
      <c r="T30" s="173"/>
      <c r="U30" s="173"/>
      <c r="V30" s="173"/>
      <c r="W30" s="173"/>
      <c r="X30" s="173"/>
      <c r="Y30" s="173"/>
      <c r="Z30" s="173"/>
      <c r="AA30" s="173"/>
      <c r="AB30" s="173"/>
      <c r="AC30" s="173"/>
      <c r="AD30" s="173"/>
      <c r="AE30" s="173"/>
      <c r="AF30" s="173"/>
      <c r="AG30" s="173"/>
      <c r="AH30" s="173"/>
      <c r="AI30" s="173"/>
      <c r="AJ30" s="173"/>
      <c r="AK30" s="173"/>
      <c r="AL30" s="173"/>
      <c r="AM30" s="173"/>
      <c r="AN30" s="173"/>
      <c r="AO30" s="173"/>
      <c r="AP30" s="173"/>
      <c r="AQ30" s="173"/>
      <c r="AR30" s="173"/>
      <c r="AS30" s="173"/>
      <c r="AT30" s="173"/>
      <c r="AU30" s="173"/>
      <c r="AV30" s="173"/>
      <c r="AW30" s="173"/>
      <c r="AX30" s="173"/>
      <c r="AY30" s="173"/>
      <c r="AZ30" s="173"/>
      <c r="BA30" s="170"/>
      <c r="BB30" s="170"/>
      <c r="BC30" s="170"/>
      <c r="BD30" s="170"/>
      <c r="BE30" s="170"/>
      <c r="BF30" s="170"/>
      <c r="BG30" s="170"/>
      <c r="BH30" s="170"/>
      <c r="BI30" s="170"/>
      <c r="BJ30" s="170"/>
      <c r="BK30" s="170"/>
      <c r="BL30" s="170"/>
      <c r="BM30" s="170"/>
      <c r="BN30" s="170"/>
      <c r="BO30" s="170"/>
      <c r="BP30" s="170"/>
      <c r="BQ30" s="170"/>
      <c r="BR30" s="170"/>
      <c r="BS30" s="330"/>
      <c r="BT30" s="330"/>
      <c r="BU30" s="330"/>
      <c r="BV30" s="330"/>
      <c r="BW30" s="330"/>
      <c r="BX30" s="330"/>
      <c r="BY30" s="330"/>
      <c r="BZ30" s="330"/>
      <c r="CA30" s="330"/>
      <c r="CB30" s="330"/>
      <c r="CC30" s="330"/>
      <c r="CD30" s="170"/>
      <c r="CE30" s="170"/>
      <c r="CF30" s="170"/>
      <c r="CG30" s="170"/>
      <c r="CH30" s="170"/>
      <c r="CI30" s="170"/>
      <c r="CJ30" s="170"/>
      <c r="CK30" s="170"/>
      <c r="CL30" s="170"/>
      <c r="CM30" s="170"/>
      <c r="CN30" s="170"/>
      <c r="CO30" s="170"/>
      <c r="CP30" s="170"/>
      <c r="CQ30" s="170"/>
      <c r="CR30" s="170"/>
      <c r="CS30" s="170"/>
      <c r="CT30" s="302"/>
      <c r="CU30" s="170"/>
      <c r="CV30" s="170"/>
      <c r="CW30" s="170"/>
      <c r="CX30" s="170"/>
      <c r="CY30" s="170"/>
      <c r="CZ30" s="170"/>
      <c r="DA30" s="170"/>
      <c r="DB30" s="170"/>
      <c r="DC30" s="170"/>
      <c r="DD30" s="170"/>
      <c r="DE30" s="170"/>
      <c r="DF30" s="170"/>
      <c r="DG30" s="170"/>
      <c r="DH30" s="170"/>
      <c r="DI30" s="170"/>
      <c r="DJ30" s="170"/>
      <c r="DK30" s="170"/>
      <c r="DL30" s="170"/>
      <c r="DM30" s="170"/>
      <c r="DN30" s="170"/>
      <c r="DO30" s="170"/>
      <c r="DP30" s="170"/>
      <c r="DQ30" s="170"/>
      <c r="DR30" s="170"/>
      <c r="DS30" s="170"/>
      <c r="DT30" s="170"/>
      <c r="DU30" s="170"/>
      <c r="DV30" s="170"/>
      <c r="DW30" s="170"/>
      <c r="DX30" s="170"/>
    </row>
    <row r="31" spans="1:128" ht="15.3">
      <c r="A31" s="172"/>
      <c r="B31" s="173"/>
      <c r="C31" s="173"/>
      <c r="D31" s="173"/>
      <c r="E31" s="173"/>
      <c r="F31" s="173"/>
      <c r="G31" s="173"/>
      <c r="H31" s="173"/>
      <c r="I31" s="173"/>
      <c r="J31" s="173"/>
      <c r="K31" s="173"/>
      <c r="L31" s="173"/>
      <c r="M31" s="173"/>
      <c r="N31" s="173"/>
      <c r="O31" s="173"/>
      <c r="P31" s="173"/>
      <c r="Q31" s="173"/>
      <c r="R31" s="173"/>
      <c r="S31" s="173"/>
      <c r="T31" s="173"/>
      <c r="U31" s="173"/>
      <c r="V31" s="173"/>
      <c r="W31" s="173"/>
      <c r="X31" s="173"/>
      <c r="Y31" s="173"/>
      <c r="Z31" s="173"/>
      <c r="AA31" s="173"/>
      <c r="AB31" s="173"/>
      <c r="AC31" s="173"/>
      <c r="AD31" s="173"/>
      <c r="AE31" s="173"/>
      <c r="AF31" s="173"/>
      <c r="AG31" s="173"/>
      <c r="AH31" s="173"/>
      <c r="AI31" s="173"/>
      <c r="AJ31" s="173"/>
      <c r="AK31" s="173"/>
      <c r="AL31" s="173"/>
      <c r="AM31" s="173"/>
      <c r="AN31" s="173"/>
      <c r="AO31" s="173"/>
      <c r="AP31" s="173"/>
      <c r="AQ31" s="173"/>
      <c r="AR31" s="173"/>
      <c r="AS31" s="173"/>
      <c r="AT31" s="173"/>
      <c r="AU31" s="173"/>
      <c r="AV31" s="173"/>
      <c r="AW31" s="332"/>
      <c r="AX31" s="332"/>
      <c r="AY31" s="332"/>
      <c r="AZ31" s="332"/>
      <c r="BA31" s="332"/>
      <c r="BB31" s="332"/>
      <c r="BC31" s="332"/>
      <c r="BD31" s="332"/>
      <c r="BE31" s="332"/>
      <c r="BF31" s="332"/>
      <c r="BG31" s="170"/>
      <c r="BH31" s="170"/>
      <c r="BI31" s="170"/>
      <c r="BJ31" s="170"/>
      <c r="BK31" s="170"/>
      <c r="BL31" s="170"/>
      <c r="BM31" s="170"/>
      <c r="BN31" s="170"/>
      <c r="BO31" s="170"/>
      <c r="BP31" s="170"/>
      <c r="BQ31" s="170"/>
      <c r="BR31" s="170"/>
      <c r="BS31" s="170"/>
      <c r="BT31" s="170"/>
      <c r="BU31" s="170"/>
      <c r="BV31" s="170"/>
      <c r="BW31" s="170"/>
      <c r="BX31" s="170"/>
      <c r="BY31" s="170"/>
      <c r="BZ31" s="170"/>
      <c r="CA31" s="170"/>
      <c r="CB31" s="170"/>
      <c r="CC31" s="170"/>
      <c r="CD31" s="170"/>
      <c r="CE31" s="170"/>
      <c r="CF31" s="170"/>
      <c r="CG31" s="170"/>
      <c r="CH31" s="170"/>
      <c r="CI31" s="170"/>
      <c r="CJ31" s="170"/>
      <c r="CK31" s="170"/>
      <c r="CL31" s="170"/>
      <c r="CM31" s="170"/>
      <c r="CN31" s="170"/>
      <c r="CO31" s="170"/>
      <c r="CP31" s="170"/>
      <c r="CQ31" s="170"/>
      <c r="CR31" s="170"/>
      <c r="CS31" s="170"/>
      <c r="CT31" s="302"/>
      <c r="CU31" s="170"/>
      <c r="CV31" s="170"/>
      <c r="CW31" s="170"/>
      <c r="CX31" s="170"/>
      <c r="CY31" s="170"/>
      <c r="CZ31" s="170"/>
      <c r="DA31" s="170"/>
      <c r="DB31" s="170"/>
      <c r="DC31" s="170"/>
      <c r="DD31" s="170"/>
      <c r="DE31" s="170"/>
      <c r="DF31" s="170"/>
      <c r="DG31" s="170"/>
      <c r="DH31" s="170"/>
      <c r="DI31" s="170"/>
      <c r="DJ31" s="170"/>
      <c r="DK31" s="170"/>
      <c r="DL31" s="170"/>
      <c r="DM31" s="170"/>
      <c r="DN31" s="170"/>
      <c r="DO31" s="170"/>
      <c r="DP31" s="170"/>
      <c r="DQ31" s="170"/>
      <c r="DR31" s="170"/>
      <c r="DS31" s="170"/>
      <c r="DT31" s="170"/>
      <c r="DU31" s="170"/>
      <c r="DV31" s="170"/>
      <c r="DW31" s="170"/>
      <c r="DX31" s="170"/>
    </row>
    <row r="32" spans="1:128" ht="15.3">
      <c r="A32" s="172"/>
      <c r="B32" s="173"/>
      <c r="C32" s="173"/>
      <c r="D32" s="173"/>
      <c r="E32" s="173"/>
      <c r="F32" s="173"/>
      <c r="G32" s="173"/>
      <c r="H32" s="173"/>
      <c r="I32" s="173"/>
      <c r="J32" s="173"/>
      <c r="K32" s="173"/>
      <c r="L32" s="173"/>
      <c r="M32" s="173"/>
      <c r="N32" s="173"/>
      <c r="O32" s="173"/>
      <c r="P32" s="173"/>
      <c r="Q32" s="173"/>
      <c r="R32" s="173"/>
      <c r="S32" s="173"/>
      <c r="T32" s="173"/>
      <c r="U32" s="173"/>
      <c r="V32" s="173"/>
      <c r="W32" s="173"/>
      <c r="X32" s="173"/>
      <c r="Y32" s="173"/>
      <c r="Z32" s="173"/>
      <c r="AA32" s="173"/>
      <c r="AB32" s="173"/>
      <c r="AC32" s="173"/>
      <c r="AD32" s="173"/>
      <c r="AE32" s="173"/>
      <c r="AF32" s="173"/>
      <c r="AG32" s="173"/>
      <c r="AH32" s="173"/>
      <c r="AI32" s="173"/>
      <c r="AJ32" s="173"/>
      <c r="AK32" s="173"/>
      <c r="AL32" s="173"/>
      <c r="AM32" s="173"/>
      <c r="AN32" s="173"/>
      <c r="AO32" s="173"/>
      <c r="AP32" s="173"/>
      <c r="AQ32" s="173"/>
      <c r="AR32" s="173"/>
      <c r="AS32" s="173"/>
      <c r="AT32" s="173"/>
      <c r="AU32" s="173"/>
      <c r="AV32" s="173"/>
      <c r="AW32" s="173"/>
      <c r="AX32" s="173"/>
      <c r="AY32" s="173"/>
      <c r="AZ32" s="173"/>
      <c r="BA32" s="170"/>
      <c r="BB32" s="170"/>
      <c r="BC32" s="170"/>
      <c r="BD32" s="170"/>
      <c r="BE32" s="170"/>
      <c r="BF32" s="170"/>
      <c r="BG32" s="170"/>
      <c r="BH32" s="170"/>
      <c r="BI32" s="170"/>
      <c r="BJ32" s="170"/>
      <c r="BK32" s="170"/>
      <c r="BL32" s="170"/>
      <c r="BM32" s="170"/>
      <c r="BN32" s="170"/>
      <c r="BO32" s="170"/>
      <c r="BP32" s="170"/>
      <c r="BQ32" s="170"/>
      <c r="BR32" s="170"/>
      <c r="BS32" s="170"/>
      <c r="BT32" s="170"/>
      <c r="BU32" s="170"/>
      <c r="BV32" s="170"/>
      <c r="BW32" s="170"/>
      <c r="BX32" s="170" t="s">
        <v>215</v>
      </c>
      <c r="BY32" s="170"/>
      <c r="BZ32" s="170"/>
      <c r="CA32" s="170"/>
      <c r="CB32" s="170"/>
      <c r="CC32" s="170"/>
      <c r="CD32" s="170"/>
      <c r="CE32" s="170"/>
      <c r="CF32" s="170"/>
      <c r="CG32" s="170"/>
      <c r="CH32" s="170"/>
      <c r="CI32" s="170"/>
      <c r="CJ32" s="170"/>
      <c r="CK32" s="170"/>
      <c r="CL32" s="170"/>
      <c r="CM32" s="170"/>
      <c r="CN32" s="170"/>
      <c r="CO32" s="170"/>
      <c r="CP32" s="170"/>
      <c r="CQ32" s="170"/>
      <c r="CR32" s="170"/>
      <c r="CS32" s="170"/>
      <c r="CT32" s="302"/>
      <c r="CU32" s="170"/>
      <c r="CV32" s="170"/>
      <c r="CW32" s="170"/>
      <c r="CX32" s="170"/>
      <c r="CY32" s="170"/>
      <c r="CZ32" s="170"/>
      <c r="DA32" s="170"/>
      <c r="DB32" s="170"/>
      <c r="DC32" s="170"/>
      <c r="DD32" s="170"/>
      <c r="DE32" s="170"/>
      <c r="DF32" s="170"/>
      <c r="DG32" s="170"/>
      <c r="DH32" s="170"/>
      <c r="DI32" s="170"/>
      <c r="DJ32" s="170"/>
      <c r="DK32" s="170"/>
      <c r="DL32" s="170"/>
      <c r="DM32" s="170"/>
      <c r="DN32" s="170"/>
      <c r="DO32" s="170"/>
      <c r="DP32" s="170"/>
      <c r="DQ32" s="170"/>
      <c r="DR32" s="170"/>
      <c r="DS32" s="170"/>
      <c r="DT32" s="170"/>
      <c r="DU32" s="170"/>
      <c r="DV32" s="170"/>
      <c r="DW32" s="170"/>
      <c r="DX32" s="170"/>
    </row>
    <row r="33" spans="1:128" ht="15.3">
      <c r="A33" s="172"/>
      <c r="B33" s="173"/>
      <c r="C33" s="173"/>
      <c r="D33" s="173"/>
      <c r="E33" s="173"/>
      <c r="F33" s="173"/>
      <c r="G33" s="173"/>
      <c r="H33" s="173"/>
      <c r="I33" s="173"/>
      <c r="J33" s="173"/>
      <c r="K33" s="173"/>
      <c r="L33" s="173"/>
      <c r="M33" s="173"/>
      <c r="N33" s="173"/>
      <c r="O33" s="173"/>
      <c r="P33" s="173"/>
      <c r="Q33" s="173"/>
      <c r="R33" s="173"/>
      <c r="S33" s="173"/>
      <c r="T33" s="173"/>
      <c r="U33" s="173"/>
      <c r="V33" s="173"/>
      <c r="W33" s="173"/>
      <c r="X33" s="173"/>
      <c r="Y33" s="173"/>
      <c r="Z33" s="173"/>
      <c r="AA33" s="173"/>
      <c r="AB33" s="173"/>
      <c r="AC33" s="173"/>
      <c r="AD33" s="173"/>
      <c r="AE33" s="173"/>
      <c r="AF33" s="173"/>
      <c r="AG33" s="173"/>
      <c r="AH33" s="173"/>
      <c r="AI33" s="173"/>
      <c r="AJ33" s="173"/>
      <c r="AK33" s="173"/>
      <c r="AL33" s="173"/>
      <c r="AM33" s="173"/>
      <c r="AN33" s="173"/>
      <c r="AO33" s="173"/>
      <c r="AP33" s="173"/>
      <c r="AQ33" s="173"/>
      <c r="AR33" s="173"/>
      <c r="AS33" s="173"/>
      <c r="AT33" s="173"/>
      <c r="AU33" s="173"/>
      <c r="AV33" s="173"/>
      <c r="AW33" s="171"/>
      <c r="AX33" s="331"/>
      <c r="AY33" s="331"/>
      <c r="AZ33" s="171"/>
      <c r="BA33" s="170"/>
      <c r="BB33" s="170"/>
      <c r="BC33" s="170"/>
      <c r="BD33" s="170"/>
      <c r="BE33" s="170"/>
      <c r="BF33" s="170"/>
      <c r="BG33" s="170"/>
      <c r="BH33" s="170"/>
      <c r="BI33" s="170"/>
      <c r="BJ33" s="170"/>
      <c r="BK33" s="170"/>
      <c r="BL33" s="170"/>
      <c r="BM33" s="170"/>
      <c r="BN33" s="170"/>
      <c r="BO33" s="170"/>
      <c r="BP33" s="170"/>
      <c r="BQ33" s="170"/>
      <c r="BR33" s="170"/>
      <c r="BS33" s="170"/>
      <c r="BT33" s="170"/>
      <c r="BU33" s="170"/>
      <c r="BV33" s="170"/>
      <c r="BW33" s="170"/>
      <c r="BX33" s="170"/>
      <c r="BY33" s="170"/>
      <c r="BZ33" s="170"/>
      <c r="CA33" s="170"/>
      <c r="CB33" s="170"/>
      <c r="CC33" s="170"/>
      <c r="CD33" s="170"/>
      <c r="CE33" s="170"/>
      <c r="CF33" s="170"/>
      <c r="CG33" s="170"/>
      <c r="CH33" s="170"/>
      <c r="CI33" s="170"/>
      <c r="CJ33" s="170"/>
      <c r="CK33" s="170"/>
      <c r="CL33" s="170"/>
      <c r="CM33" s="170"/>
      <c r="CN33" s="170"/>
      <c r="CO33" s="170"/>
      <c r="CP33" s="170"/>
      <c r="CQ33" s="170"/>
      <c r="CR33" s="170"/>
      <c r="CS33" s="170"/>
      <c r="CT33" s="302"/>
      <c r="CU33" s="170"/>
      <c r="CV33" s="170"/>
      <c r="CW33" s="170"/>
      <c r="CX33" s="170"/>
      <c r="CY33" s="170"/>
      <c r="CZ33" s="170"/>
      <c r="DA33" s="170"/>
      <c r="DB33" s="170"/>
      <c r="DC33" s="170"/>
      <c r="DD33" s="170"/>
      <c r="DE33" s="170"/>
      <c r="DF33" s="170"/>
      <c r="DG33" s="170"/>
      <c r="DH33" s="170"/>
      <c r="DI33" s="170"/>
      <c r="DJ33" s="170"/>
      <c r="DK33" s="170"/>
      <c r="DL33" s="170"/>
      <c r="DM33" s="170"/>
      <c r="DN33" s="170"/>
      <c r="DO33" s="170"/>
      <c r="DP33" s="170"/>
      <c r="DQ33" s="170"/>
      <c r="DR33" s="170"/>
      <c r="DS33" s="170"/>
      <c r="DT33" s="170"/>
      <c r="DU33" s="170"/>
      <c r="DV33" s="170"/>
      <c r="DW33" s="170"/>
      <c r="DX33" s="170"/>
    </row>
    <row r="34" spans="1:128" ht="15.3">
      <c r="A34" s="172"/>
      <c r="B34" s="173"/>
      <c r="C34" s="173"/>
      <c r="D34" s="173"/>
      <c r="E34" s="173"/>
      <c r="F34" s="173"/>
      <c r="G34" s="173"/>
      <c r="H34" s="173"/>
      <c r="I34" s="173"/>
      <c r="J34" s="173"/>
      <c r="K34" s="173"/>
      <c r="L34" s="173"/>
      <c r="M34" s="173"/>
      <c r="N34" s="173"/>
      <c r="O34" s="173"/>
      <c r="P34" s="173"/>
      <c r="Q34" s="173"/>
      <c r="R34" s="173"/>
      <c r="S34" s="173"/>
      <c r="T34" s="173"/>
      <c r="U34" s="173"/>
      <c r="V34" s="173"/>
      <c r="W34" s="173"/>
      <c r="X34" s="173"/>
      <c r="Y34" s="173"/>
      <c r="Z34" s="173"/>
      <c r="AA34" s="173"/>
      <c r="AB34" s="173"/>
      <c r="AC34" s="173"/>
      <c r="AD34" s="173"/>
      <c r="AE34" s="173"/>
      <c r="AF34" s="173"/>
      <c r="AG34" s="173"/>
      <c r="AH34" s="173"/>
      <c r="AI34" s="173"/>
      <c r="AJ34" s="173"/>
      <c r="AK34" s="173"/>
      <c r="AL34" s="173"/>
      <c r="AM34" s="173"/>
      <c r="AN34" s="173"/>
      <c r="AO34" s="173"/>
      <c r="AP34" s="173"/>
      <c r="AQ34" s="173"/>
      <c r="AR34" s="173"/>
      <c r="AS34" s="173"/>
      <c r="AT34" s="173"/>
      <c r="AU34" s="173"/>
      <c r="AV34" s="173"/>
      <c r="AW34" s="173"/>
      <c r="AX34" s="173"/>
      <c r="AY34" s="173"/>
      <c r="AZ34" s="173"/>
      <c r="BA34" s="170"/>
      <c r="BB34" s="170"/>
      <c r="BC34" s="170"/>
      <c r="BD34" s="170"/>
      <c r="BE34" s="170"/>
      <c r="BF34" s="170"/>
      <c r="BG34" s="170"/>
      <c r="BH34" s="170"/>
      <c r="BI34" s="170"/>
      <c r="BJ34" s="170"/>
      <c r="BK34" s="170"/>
      <c r="BL34" s="170"/>
      <c r="BM34" s="170"/>
      <c r="BN34" s="170"/>
      <c r="BO34" s="170"/>
      <c r="BP34" s="170"/>
      <c r="BQ34" s="170"/>
      <c r="BR34" s="170"/>
      <c r="BS34" s="170"/>
      <c r="BT34" s="170"/>
      <c r="BU34" s="170"/>
      <c r="BV34" s="170"/>
      <c r="BW34" s="170"/>
      <c r="BX34" s="170"/>
      <c r="BY34" s="170"/>
      <c r="BZ34" s="170"/>
      <c r="CA34" s="170"/>
      <c r="CB34" s="170"/>
      <c r="CC34" s="170"/>
      <c r="CD34" s="170"/>
      <c r="CE34" s="170"/>
      <c r="CF34" s="170"/>
      <c r="CG34" s="170"/>
      <c r="CH34" s="170"/>
      <c r="CI34" s="170"/>
      <c r="CJ34" s="170"/>
      <c r="CK34" s="170"/>
      <c r="CL34" s="170"/>
      <c r="CM34" s="170"/>
      <c r="CN34" s="170"/>
      <c r="CO34" s="170"/>
      <c r="CP34" s="170"/>
      <c r="CQ34" s="170"/>
      <c r="CR34" s="170"/>
      <c r="CS34" s="170"/>
      <c r="CT34" s="302"/>
      <c r="CU34" s="170"/>
      <c r="CV34" s="170"/>
      <c r="CW34" s="170"/>
      <c r="CX34" s="170"/>
      <c r="CY34" s="170"/>
      <c r="CZ34" s="170"/>
      <c r="DA34" s="170"/>
      <c r="DB34" s="170"/>
      <c r="DC34" s="170"/>
      <c r="DD34" s="170"/>
      <c r="DE34" s="170"/>
      <c r="DF34" s="170"/>
      <c r="DG34" s="170"/>
      <c r="DH34" s="170"/>
      <c r="DI34" s="170"/>
      <c r="DJ34" s="170"/>
      <c r="DK34" s="170"/>
      <c r="DL34" s="170"/>
      <c r="DM34" s="170"/>
      <c r="DN34" s="170"/>
      <c r="DO34" s="170"/>
      <c r="DP34" s="170"/>
      <c r="DQ34" s="170"/>
      <c r="DR34" s="170"/>
      <c r="DS34" s="170"/>
      <c r="DT34" s="170"/>
      <c r="DU34" s="170"/>
      <c r="DV34" s="170"/>
      <c r="DW34" s="170"/>
      <c r="DX34" s="170"/>
    </row>
    <row r="35" spans="1:128" ht="15.3">
      <c r="A35" s="172"/>
      <c r="B35" s="173"/>
      <c r="C35" s="173"/>
      <c r="D35" s="173"/>
      <c r="E35" s="173"/>
      <c r="F35" s="173"/>
      <c r="G35" s="173"/>
      <c r="H35" s="173"/>
      <c r="I35" s="173"/>
      <c r="J35" s="173"/>
      <c r="K35" s="173"/>
      <c r="L35" s="173"/>
      <c r="M35" s="173"/>
      <c r="N35" s="173"/>
      <c r="O35" s="173"/>
      <c r="P35" s="173"/>
      <c r="Q35" s="173"/>
      <c r="R35" s="173"/>
      <c r="S35" s="173"/>
      <c r="T35" s="173"/>
      <c r="U35" s="173"/>
      <c r="V35" s="237">
        <v>1960292</v>
      </c>
      <c r="W35" s="173"/>
      <c r="X35" s="173"/>
      <c r="Y35" s="173"/>
      <c r="Z35" s="173"/>
      <c r="AA35" s="173"/>
      <c r="AB35" s="173"/>
      <c r="AC35" s="173"/>
      <c r="AD35" s="173"/>
      <c r="AE35" s="173"/>
      <c r="AF35" s="173"/>
      <c r="AG35" s="173"/>
      <c r="AH35" s="173"/>
      <c r="AI35" s="173"/>
      <c r="AJ35" s="173"/>
      <c r="AK35" s="173"/>
      <c r="AL35" s="173"/>
      <c r="AM35" s="173"/>
      <c r="AN35" s="173"/>
      <c r="AO35" s="173"/>
      <c r="AP35" s="173"/>
      <c r="AQ35" s="173"/>
      <c r="AR35" s="173"/>
      <c r="AS35" s="173"/>
      <c r="AT35" s="173"/>
      <c r="AU35" s="170"/>
      <c r="AV35" s="170"/>
      <c r="AW35" s="170"/>
      <c r="AX35" s="329"/>
      <c r="AY35" s="329"/>
      <c r="AZ35" s="170"/>
      <c r="BA35" s="170"/>
      <c r="BB35" s="170"/>
      <c r="BC35" s="170"/>
      <c r="BD35" s="170"/>
      <c r="BE35" s="170"/>
      <c r="BF35" s="170"/>
      <c r="BG35" s="170"/>
      <c r="BH35" s="170"/>
      <c r="BI35" s="170"/>
      <c r="BJ35" s="170"/>
      <c r="BK35" s="170"/>
      <c r="BL35" s="170"/>
      <c r="BM35" s="170"/>
      <c r="BN35" s="170"/>
      <c r="BO35" s="170"/>
      <c r="BP35" s="170"/>
      <c r="BQ35" s="170"/>
      <c r="BR35" s="170"/>
      <c r="BS35" s="170"/>
      <c r="BT35" s="170"/>
      <c r="BU35" s="170"/>
      <c r="BV35" s="170"/>
      <c r="BW35" s="170"/>
      <c r="BX35" s="170"/>
      <c r="BY35" s="170"/>
      <c r="BZ35" s="170"/>
      <c r="CA35" s="170"/>
      <c r="CB35" s="170"/>
      <c r="CC35" s="170"/>
      <c r="CD35" s="170"/>
      <c r="CE35" s="170"/>
      <c r="CF35" s="170"/>
      <c r="CG35" s="170"/>
      <c r="CH35" s="170"/>
      <c r="CI35" s="170"/>
      <c r="CJ35" s="170"/>
      <c r="CK35" s="170"/>
      <c r="CL35" s="170"/>
      <c r="CM35" s="170"/>
      <c r="CN35" s="170"/>
      <c r="CO35" s="170"/>
      <c r="CP35" s="170"/>
      <c r="CQ35" s="170"/>
      <c r="CR35" s="170"/>
      <c r="CS35" s="170"/>
      <c r="CT35" s="302"/>
      <c r="CU35" s="170"/>
      <c r="CV35" s="170"/>
      <c r="CW35" s="170"/>
      <c r="CX35" s="170"/>
      <c r="CY35" s="170"/>
      <c r="CZ35" s="170"/>
      <c r="DA35" s="170"/>
      <c r="DB35" s="170"/>
      <c r="DC35" s="170"/>
      <c r="DD35" s="170"/>
      <c r="DE35" s="170"/>
      <c r="DF35" s="170"/>
      <c r="DG35" s="170"/>
      <c r="DH35" s="170"/>
      <c r="DI35" s="170"/>
      <c r="DJ35" s="170"/>
      <c r="DK35" s="170"/>
      <c r="DL35" s="170"/>
      <c r="DM35" s="170"/>
      <c r="DN35" s="170"/>
      <c r="DO35" s="170"/>
      <c r="DP35" s="170"/>
      <c r="DQ35" s="170"/>
      <c r="DR35" s="170"/>
      <c r="DS35" s="170"/>
      <c r="DT35" s="170"/>
      <c r="DU35" s="170"/>
      <c r="DV35" s="170"/>
      <c r="DW35" s="170"/>
      <c r="DX35" s="170"/>
    </row>
    <row r="36" spans="1:128" ht="15.3">
      <c r="A36" s="172"/>
      <c r="B36" s="173"/>
      <c r="C36" s="173"/>
      <c r="D36" s="173"/>
      <c r="E36" s="173"/>
      <c r="F36" s="173"/>
      <c r="G36" s="173"/>
      <c r="H36" s="173"/>
      <c r="I36" s="173"/>
      <c r="J36" s="173"/>
      <c r="K36" s="173"/>
      <c r="L36" s="173"/>
      <c r="M36" s="173"/>
      <c r="N36" s="173"/>
      <c r="O36" s="173"/>
      <c r="P36" s="173"/>
      <c r="Q36" s="173"/>
      <c r="R36" s="173"/>
      <c r="S36" s="173"/>
      <c r="T36" s="173"/>
      <c r="U36" s="173"/>
      <c r="V36" s="237">
        <v>-1960292</v>
      </c>
      <c r="W36" s="173"/>
      <c r="X36" s="173"/>
      <c r="Y36" s="173"/>
      <c r="Z36" s="173"/>
      <c r="AA36" s="237">
        <v>10810899</v>
      </c>
      <c r="AB36" s="173"/>
      <c r="AC36" s="173"/>
      <c r="AD36" s="173"/>
      <c r="AE36" s="173"/>
      <c r="AF36" s="173"/>
      <c r="AG36" s="173"/>
      <c r="AH36" s="173"/>
      <c r="AI36" s="173"/>
      <c r="AJ36" s="173"/>
      <c r="AK36" s="173"/>
      <c r="AL36" s="173"/>
      <c r="AM36" s="173"/>
      <c r="AN36" s="173"/>
      <c r="AO36" s="173"/>
      <c r="AP36" s="173"/>
      <c r="AQ36" s="173"/>
      <c r="AR36" s="173"/>
      <c r="AS36" s="173"/>
      <c r="AT36" s="173"/>
      <c r="AU36" s="170"/>
      <c r="AV36" s="170"/>
      <c r="AW36" s="170"/>
      <c r="AX36" s="329"/>
      <c r="AY36" s="329"/>
      <c r="AZ36" s="170"/>
      <c r="BA36" s="170"/>
      <c r="BB36" s="170"/>
      <c r="BC36" s="170"/>
      <c r="BD36" s="170"/>
      <c r="BE36" s="170"/>
      <c r="BF36" s="170"/>
      <c r="BG36" s="170"/>
      <c r="BH36" s="170"/>
      <c r="BI36" s="170"/>
      <c r="BJ36" s="170"/>
      <c r="BK36" s="170"/>
      <c r="BL36" s="170"/>
      <c r="BM36" s="170"/>
      <c r="BN36" s="170"/>
      <c r="BO36" s="170"/>
      <c r="BP36" s="170"/>
      <c r="BQ36" s="170"/>
      <c r="BR36" s="170"/>
      <c r="BS36" s="170"/>
      <c r="BT36" s="170"/>
      <c r="BU36" s="170"/>
      <c r="BV36" s="170"/>
      <c r="BW36" s="170"/>
      <c r="BX36" s="170"/>
      <c r="BY36" s="170"/>
      <c r="BZ36" s="170"/>
      <c r="CA36" s="170"/>
      <c r="CB36" s="170"/>
      <c r="CC36" s="170"/>
      <c r="CD36" s="170"/>
      <c r="CE36" s="170"/>
      <c r="CF36" s="170"/>
      <c r="CG36" s="170"/>
      <c r="CH36" s="170"/>
      <c r="CI36" s="170"/>
      <c r="CJ36" s="170"/>
      <c r="CK36" s="170"/>
      <c r="CL36" s="170"/>
      <c r="CM36" s="170"/>
      <c r="CN36" s="170"/>
      <c r="CO36" s="170"/>
      <c r="CP36" s="170"/>
      <c r="CQ36" s="170"/>
      <c r="CR36" s="170"/>
      <c r="CS36" s="170"/>
      <c r="CT36" s="302"/>
      <c r="CU36" s="170"/>
      <c r="CV36" s="170"/>
      <c r="CW36" s="170"/>
      <c r="CX36" s="170"/>
      <c r="CY36" s="170"/>
      <c r="CZ36" s="170"/>
      <c r="DA36" s="170"/>
      <c r="DB36" s="170"/>
      <c r="DC36" s="170"/>
      <c r="DD36" s="170"/>
      <c r="DE36" s="170"/>
      <c r="DF36" s="170"/>
      <c r="DG36" s="170"/>
      <c r="DH36" s="170"/>
      <c r="DI36" s="170"/>
      <c r="DJ36" s="170"/>
      <c r="DK36" s="170"/>
      <c r="DL36" s="170"/>
      <c r="DM36" s="170"/>
      <c r="DN36" s="170"/>
      <c r="DO36" s="170"/>
      <c r="DP36" s="170"/>
      <c r="DQ36" s="170"/>
      <c r="DR36" s="170"/>
      <c r="DS36" s="170"/>
      <c r="DT36" s="170"/>
      <c r="DU36" s="170"/>
      <c r="DV36" s="170"/>
      <c r="DW36" s="170"/>
      <c r="DX36" s="170"/>
    </row>
    <row r="37" spans="1:128" ht="15.3">
      <c r="A37" s="167"/>
      <c r="B37" s="173"/>
      <c r="C37" s="173"/>
      <c r="D37" s="173"/>
      <c r="E37" s="173"/>
      <c r="F37" s="173"/>
      <c r="G37" s="173"/>
      <c r="H37" s="173"/>
      <c r="I37" s="173"/>
      <c r="J37" s="173"/>
      <c r="K37" s="173"/>
      <c r="L37" s="173"/>
      <c r="M37" s="173"/>
      <c r="N37" s="173"/>
      <c r="O37" s="173"/>
      <c r="P37" s="173"/>
      <c r="Q37" s="173"/>
      <c r="R37" s="173"/>
      <c r="S37" s="173"/>
      <c r="T37" s="173"/>
      <c r="U37" s="173"/>
      <c r="V37" s="173"/>
      <c r="W37" s="173"/>
      <c r="X37" s="173"/>
      <c r="Y37" s="173"/>
      <c r="Z37" s="173"/>
      <c r="AA37" s="237">
        <v>-116638</v>
      </c>
      <c r="AB37" s="173"/>
      <c r="AC37" s="173"/>
      <c r="AD37" s="173"/>
      <c r="AE37" s="173"/>
      <c r="AF37" s="173"/>
      <c r="AG37" s="173"/>
      <c r="AH37" s="173"/>
      <c r="AI37" s="173"/>
      <c r="AJ37" s="173"/>
      <c r="AK37" s="173"/>
      <c r="AL37" s="173"/>
      <c r="AM37" s="173"/>
      <c r="AN37" s="173"/>
      <c r="AO37" s="173"/>
      <c r="AP37" s="173"/>
      <c r="AQ37" s="173"/>
      <c r="AR37" s="173"/>
      <c r="AS37" s="173"/>
      <c r="AT37" s="173"/>
      <c r="AU37" s="246" t="s">
        <v>52</v>
      </c>
      <c r="AV37" s="246" t="s">
        <v>216</v>
      </c>
      <c r="AW37" s="170"/>
      <c r="AX37" s="329"/>
      <c r="AY37" s="329"/>
      <c r="AZ37" s="170"/>
      <c r="BA37" s="170"/>
      <c r="BB37" s="170"/>
      <c r="BC37" s="170"/>
      <c r="BD37" s="170"/>
      <c r="BE37" s="170"/>
      <c r="BF37" s="170"/>
      <c r="BG37" s="170"/>
      <c r="BH37" s="170"/>
      <c r="BI37" s="170"/>
      <c r="BJ37" s="170"/>
      <c r="BK37" s="170"/>
      <c r="BL37" s="170"/>
      <c r="BM37" s="170"/>
      <c r="BN37" s="170"/>
      <c r="BO37" s="170"/>
      <c r="BP37" s="170"/>
      <c r="BQ37" s="170"/>
      <c r="BR37" s="170"/>
      <c r="BS37" s="170"/>
      <c r="BT37" s="170"/>
      <c r="BU37" s="170"/>
      <c r="BV37" s="170"/>
      <c r="BW37" s="170"/>
      <c r="BX37" s="170"/>
      <c r="BY37" s="170"/>
      <c r="BZ37" s="170"/>
      <c r="CA37" s="170"/>
      <c r="CB37" s="170"/>
      <c r="CC37" s="170"/>
      <c r="CD37" s="170"/>
      <c r="CE37" s="170"/>
      <c r="CF37" s="170"/>
      <c r="CG37" s="170"/>
      <c r="CH37" s="170"/>
      <c r="CI37" s="170"/>
      <c r="CJ37" s="170"/>
      <c r="CK37" s="170"/>
      <c r="CL37" s="170"/>
      <c r="CM37" s="170"/>
      <c r="CN37" s="170"/>
      <c r="CO37" s="170"/>
      <c r="CP37" s="170"/>
      <c r="CQ37" s="170"/>
      <c r="CR37" s="170"/>
      <c r="CS37" s="170"/>
      <c r="CT37" s="302"/>
      <c r="CU37" s="170"/>
      <c r="CV37" s="170"/>
      <c r="CW37" s="170"/>
      <c r="CX37" s="170"/>
      <c r="CY37" s="170"/>
      <c r="CZ37" s="170"/>
      <c r="DA37" s="170"/>
      <c r="DB37" s="170"/>
      <c r="DC37" s="170"/>
      <c r="DD37" s="170"/>
      <c r="DE37" s="170"/>
      <c r="DF37" s="170"/>
      <c r="DG37" s="170"/>
      <c r="DH37" s="170"/>
      <c r="DI37" s="170"/>
      <c r="DJ37" s="170"/>
      <c r="DK37" s="170"/>
      <c r="DL37" s="170"/>
      <c r="DM37" s="170"/>
      <c r="DN37" s="170"/>
      <c r="DO37" s="170"/>
      <c r="DP37" s="170"/>
      <c r="DQ37" s="170"/>
      <c r="DR37" s="170"/>
      <c r="DS37" s="170"/>
      <c r="DT37" s="170"/>
      <c r="DU37" s="170"/>
      <c r="DV37" s="170"/>
      <c r="DW37" s="170"/>
      <c r="DX37" s="170"/>
    </row>
    <row r="38" spans="1:128" ht="15.6" thickBot="1">
      <c r="A38" s="172"/>
      <c r="B38" s="173"/>
      <c r="C38" s="173"/>
      <c r="D38" s="173"/>
      <c r="E38" s="173"/>
      <c r="F38" s="173"/>
      <c r="G38" s="173"/>
      <c r="H38" s="173"/>
      <c r="I38" s="173"/>
      <c r="J38" s="173"/>
      <c r="K38" s="173"/>
      <c r="L38" s="173"/>
      <c r="M38" s="173"/>
      <c r="N38" s="173"/>
      <c r="O38" s="173"/>
      <c r="P38" s="173"/>
      <c r="Q38" s="173"/>
      <c r="R38" s="173"/>
      <c r="S38" s="173"/>
      <c r="T38" s="173"/>
      <c r="U38" s="173"/>
      <c r="V38" s="173"/>
      <c r="W38" s="173"/>
      <c r="X38" s="173"/>
      <c r="Y38" s="173"/>
      <c r="Z38" s="173"/>
      <c r="AA38" s="252">
        <v>-21308</v>
      </c>
      <c r="AB38" s="173"/>
      <c r="AC38" s="173"/>
      <c r="AD38" s="173"/>
      <c r="AE38" s="173"/>
      <c r="AF38" s="173"/>
      <c r="AG38" s="173"/>
      <c r="AH38" s="173"/>
      <c r="AI38" s="173"/>
      <c r="AJ38" s="173"/>
      <c r="AK38" s="173"/>
      <c r="AL38" s="173"/>
      <c r="AM38" s="173"/>
      <c r="AN38" s="173"/>
      <c r="AO38" s="173"/>
      <c r="AP38" s="173"/>
      <c r="AQ38" s="173"/>
      <c r="AR38" s="173"/>
      <c r="AS38" s="173"/>
      <c r="AT38" s="173"/>
      <c r="AU38" s="246" t="s">
        <v>4</v>
      </c>
      <c r="AV38" s="253">
        <v>-137946</v>
      </c>
      <c r="AW38" s="170"/>
      <c r="AX38" s="329"/>
      <c r="AY38" s="329"/>
      <c r="AZ38" s="170"/>
      <c r="BA38" s="170"/>
      <c r="BB38" s="170"/>
      <c r="BC38" s="170"/>
      <c r="BD38" s="170"/>
      <c r="BE38" s="170"/>
      <c r="BF38" s="170"/>
      <c r="BG38" s="170"/>
      <c r="BH38" s="170"/>
      <c r="BI38" s="170"/>
      <c r="BJ38" s="170"/>
      <c r="BK38" s="170"/>
      <c r="BL38" s="170"/>
      <c r="BM38" s="170"/>
      <c r="BN38" s="170"/>
      <c r="BO38" s="170"/>
      <c r="BP38" s="170"/>
      <c r="BQ38" s="170"/>
      <c r="BR38" s="170"/>
      <c r="BS38" s="170"/>
      <c r="BT38" s="170"/>
      <c r="BU38" s="170"/>
      <c r="BV38" s="170"/>
      <c r="BW38" s="170"/>
      <c r="BX38" s="170"/>
      <c r="BY38" s="170"/>
      <c r="BZ38" s="170"/>
      <c r="CA38" s="170"/>
      <c r="CB38" s="170"/>
      <c r="CC38" s="170"/>
      <c r="CD38" s="170"/>
      <c r="CE38" s="170"/>
      <c r="CF38" s="170"/>
      <c r="CG38" s="170"/>
      <c r="CH38" s="170"/>
      <c r="CI38" s="170"/>
      <c r="CJ38" s="170"/>
      <c r="CK38" s="170"/>
      <c r="CL38" s="170"/>
      <c r="CM38" s="170"/>
      <c r="CN38" s="170"/>
      <c r="CO38" s="170"/>
      <c r="CP38" s="170"/>
      <c r="CQ38" s="170"/>
      <c r="CR38" s="170"/>
      <c r="CS38" s="170"/>
      <c r="CT38" s="302"/>
      <c r="CU38" s="170"/>
      <c r="CV38" s="170"/>
      <c r="CW38" s="170"/>
      <c r="CX38" s="170"/>
      <c r="CY38" s="170"/>
      <c r="CZ38" s="170"/>
      <c r="DA38" s="170"/>
      <c r="DB38" s="170"/>
      <c r="DC38" s="170"/>
      <c r="DD38" s="170"/>
      <c r="DE38" s="170"/>
      <c r="DF38" s="170"/>
      <c r="DG38" s="170"/>
      <c r="DH38" s="170"/>
      <c r="DI38" s="170"/>
      <c r="DJ38" s="170"/>
      <c r="DK38" s="170"/>
      <c r="DL38" s="170"/>
      <c r="DM38" s="170"/>
      <c r="DN38" s="170"/>
      <c r="DO38" s="170"/>
      <c r="DP38" s="170"/>
      <c r="DQ38" s="170"/>
      <c r="DR38" s="170"/>
      <c r="DS38" s="170"/>
      <c r="DT38" s="170"/>
      <c r="DU38" s="170"/>
      <c r="DV38" s="170"/>
      <c r="DW38" s="170"/>
      <c r="DX38" s="170"/>
    </row>
    <row r="39" spans="1:128" ht="15.3">
      <c r="A39" s="172"/>
      <c r="B39" s="173"/>
      <c r="C39" s="173"/>
      <c r="D39" s="173"/>
      <c r="E39" s="173"/>
      <c r="F39" s="173"/>
      <c r="G39" s="168"/>
      <c r="H39" s="168"/>
      <c r="I39" s="168"/>
      <c r="J39" s="168"/>
      <c r="K39" s="168"/>
      <c r="L39" s="168"/>
      <c r="M39" s="168"/>
      <c r="N39" s="168"/>
      <c r="O39" s="168"/>
      <c r="P39" s="168"/>
      <c r="Q39" s="168"/>
      <c r="R39" s="168"/>
      <c r="S39" s="168"/>
      <c r="T39" s="168"/>
      <c r="U39" s="168"/>
      <c r="V39" s="168"/>
      <c r="W39" s="168"/>
      <c r="X39" s="168"/>
      <c r="Y39" s="168"/>
      <c r="Z39" s="168"/>
      <c r="AA39" s="237">
        <v>10672953</v>
      </c>
      <c r="AB39" s="173"/>
      <c r="AC39" s="173"/>
      <c r="AD39" s="173"/>
      <c r="AE39" s="173"/>
      <c r="AF39" s="173"/>
      <c r="AG39" s="173"/>
      <c r="AH39" s="173"/>
      <c r="AI39" s="173"/>
      <c r="AJ39" s="173"/>
      <c r="AK39" s="173"/>
      <c r="AL39" s="173"/>
      <c r="AM39" s="173"/>
      <c r="AN39" s="173"/>
      <c r="AO39" s="173"/>
      <c r="AP39" s="173"/>
      <c r="AQ39" s="173"/>
      <c r="AR39" s="173"/>
      <c r="AS39" s="173"/>
      <c r="AT39" s="173"/>
      <c r="AU39" s="170"/>
      <c r="AV39" s="170"/>
      <c r="AW39" s="170"/>
      <c r="AX39" s="329"/>
      <c r="AY39" s="329"/>
      <c r="AZ39" s="170"/>
      <c r="BA39" s="170"/>
      <c r="BB39" s="170"/>
      <c r="BC39" s="170"/>
      <c r="BD39" s="170"/>
      <c r="BE39" s="170"/>
      <c r="BF39" s="170"/>
      <c r="BG39" s="170"/>
      <c r="BH39" s="170"/>
      <c r="BI39" s="170"/>
      <c r="BJ39" s="170"/>
      <c r="BK39" s="170"/>
      <c r="BL39" s="170"/>
      <c r="BM39" s="170"/>
      <c r="BN39" s="170"/>
      <c r="BO39" s="170"/>
      <c r="BP39" s="170"/>
      <c r="BQ39" s="170"/>
      <c r="BR39" s="170"/>
      <c r="BS39" s="170"/>
      <c r="BT39" s="170"/>
      <c r="BU39" s="170"/>
      <c r="BV39" s="170"/>
      <c r="BW39" s="170"/>
      <c r="BX39" s="170"/>
      <c r="BY39" s="170"/>
      <c r="BZ39" s="170"/>
      <c r="CA39" s="170"/>
      <c r="CB39" s="170"/>
      <c r="CC39" s="170"/>
      <c r="CD39" s="170"/>
      <c r="CE39" s="170"/>
      <c r="CF39" s="170"/>
      <c r="CG39" s="170"/>
      <c r="CH39" s="170"/>
      <c r="CI39" s="170"/>
      <c r="CJ39" s="170"/>
      <c r="CK39" s="170"/>
      <c r="CL39" s="170"/>
      <c r="CM39" s="170"/>
      <c r="CN39" s="170"/>
      <c r="CO39" s="170"/>
      <c r="CP39" s="170"/>
      <c r="CQ39" s="170"/>
      <c r="CR39" s="170"/>
      <c r="CS39" s="170"/>
      <c r="CT39" s="302"/>
      <c r="CU39" s="170"/>
      <c r="CV39" s="170"/>
      <c r="CW39" s="170"/>
      <c r="CX39" s="170"/>
      <c r="CY39" s="170"/>
      <c r="CZ39" s="170"/>
      <c r="DA39" s="170"/>
      <c r="DB39" s="170"/>
      <c r="DC39" s="170"/>
      <c r="DD39" s="170"/>
      <c r="DE39" s="170"/>
      <c r="DF39" s="170"/>
      <c r="DG39" s="170"/>
      <c r="DH39" s="170"/>
      <c r="DI39" s="170"/>
      <c r="DJ39" s="170"/>
      <c r="DK39" s="170"/>
      <c r="DL39" s="170"/>
      <c r="DM39" s="170"/>
      <c r="DN39" s="170"/>
      <c r="DO39" s="170"/>
      <c r="DP39" s="170"/>
      <c r="DQ39" s="170"/>
      <c r="DR39" s="170"/>
      <c r="DS39" s="170"/>
      <c r="DT39" s="170"/>
      <c r="DU39" s="170"/>
      <c r="DV39" s="170"/>
      <c r="DW39" s="170"/>
      <c r="DX39" s="170"/>
    </row>
    <row r="40" spans="1:128" ht="15.6" thickBot="1">
      <c r="A40" s="172" t="s">
        <v>217</v>
      </c>
      <c r="B40" s="173"/>
      <c r="C40" s="173"/>
      <c r="D40" s="173"/>
      <c r="E40" s="173"/>
      <c r="F40" s="173"/>
      <c r="G40" s="173"/>
      <c r="H40" s="173"/>
      <c r="I40" s="173"/>
      <c r="J40" s="173"/>
      <c r="K40" s="173"/>
      <c r="L40" s="173"/>
      <c r="M40" s="173"/>
      <c r="N40" s="173"/>
      <c r="O40" s="173"/>
      <c r="P40" s="173"/>
      <c r="Q40" s="173"/>
      <c r="R40" s="173"/>
      <c r="S40" s="173"/>
      <c r="T40" s="173"/>
      <c r="U40" s="173"/>
      <c r="V40" s="173"/>
      <c r="W40" s="173"/>
      <c r="X40" s="173"/>
      <c r="Y40" s="173"/>
      <c r="Z40" s="173"/>
      <c r="AA40" s="252">
        <v>108177</v>
      </c>
      <c r="AB40" s="173"/>
      <c r="AC40" s="173"/>
      <c r="AD40" s="173"/>
      <c r="AE40" s="173"/>
      <c r="AF40" s="173"/>
      <c r="AG40" s="173"/>
      <c r="AH40" s="173"/>
      <c r="AI40" s="173"/>
      <c r="AJ40" s="173"/>
      <c r="AK40" s="173"/>
      <c r="AL40" s="173"/>
      <c r="AM40" s="173"/>
      <c r="AN40" s="173"/>
      <c r="AO40" s="173"/>
      <c r="AP40" s="173"/>
      <c r="AQ40" s="173"/>
      <c r="AR40" s="173"/>
      <c r="AS40" s="173"/>
      <c r="AT40" s="173"/>
      <c r="AU40" s="170" t="s">
        <v>218</v>
      </c>
      <c r="AV40" s="170"/>
      <c r="AW40" s="170"/>
      <c r="AX40" s="329"/>
      <c r="AY40" s="329"/>
      <c r="AZ40" s="170"/>
      <c r="BA40" s="170"/>
      <c r="BB40" s="170"/>
      <c r="BC40" s="170"/>
      <c r="BD40" s="170"/>
      <c r="BE40" s="170"/>
      <c r="BF40" s="170"/>
      <c r="BG40" s="170"/>
      <c r="BH40" s="170"/>
      <c r="BI40" s="170"/>
      <c r="BJ40" s="170"/>
      <c r="BK40" s="170"/>
      <c r="BL40" s="170"/>
      <c r="BM40" s="170"/>
      <c r="BN40" s="170"/>
      <c r="BO40" s="170"/>
      <c r="BP40" s="170"/>
      <c r="BQ40" s="170"/>
      <c r="BR40" s="170"/>
      <c r="BS40" s="170"/>
      <c r="BT40" s="170"/>
      <c r="BU40" s="170"/>
      <c r="BV40" s="170"/>
      <c r="BW40" s="170"/>
      <c r="BX40" s="170"/>
      <c r="BY40" s="170"/>
      <c r="BZ40" s="170"/>
      <c r="CA40" s="170"/>
      <c r="CB40" s="170"/>
      <c r="CC40" s="170"/>
      <c r="CD40" s="170"/>
      <c r="CE40" s="170"/>
      <c r="CF40" s="170"/>
      <c r="CG40" s="170"/>
      <c r="CH40" s="170"/>
      <c r="CI40" s="170"/>
      <c r="CJ40" s="170"/>
      <c r="CK40" s="170"/>
      <c r="CL40" s="170"/>
      <c r="CM40" s="170"/>
      <c r="CN40" s="170"/>
      <c r="CO40" s="170"/>
      <c r="CP40" s="170"/>
      <c r="CQ40" s="170"/>
      <c r="CR40" s="170"/>
      <c r="CS40" s="170"/>
      <c r="CT40" s="302"/>
      <c r="CU40" s="170"/>
      <c r="CV40" s="170"/>
      <c r="CW40" s="170"/>
      <c r="CX40" s="170"/>
      <c r="CY40" s="170"/>
      <c r="CZ40" s="170"/>
      <c r="DA40" s="170"/>
      <c r="DB40" s="170"/>
      <c r="DC40" s="170"/>
      <c r="DD40" s="170"/>
      <c r="DE40" s="170"/>
      <c r="DF40" s="170"/>
      <c r="DG40" s="170"/>
      <c r="DH40" s="170"/>
      <c r="DI40" s="170"/>
      <c r="DJ40" s="170"/>
      <c r="DK40" s="170"/>
      <c r="DL40" s="170"/>
      <c r="DM40" s="170"/>
      <c r="DN40" s="170"/>
      <c r="DO40" s="170"/>
      <c r="DP40" s="170"/>
      <c r="DQ40" s="170"/>
      <c r="DR40" s="170"/>
      <c r="DS40" s="170"/>
      <c r="DT40" s="170"/>
      <c r="DU40" s="170"/>
      <c r="DV40" s="170"/>
      <c r="DW40" s="170"/>
      <c r="DX40" s="170"/>
    </row>
    <row r="41" spans="1:128" ht="28.8">
      <c r="A41" s="254" t="s">
        <v>219</v>
      </c>
      <c r="B41" s="170"/>
      <c r="C41" s="170"/>
      <c r="D41" s="170"/>
      <c r="E41" s="170"/>
      <c r="F41" s="170"/>
      <c r="G41" s="170"/>
      <c r="H41" s="170"/>
      <c r="I41" s="170"/>
      <c r="J41" s="170"/>
      <c r="K41" s="170"/>
      <c r="L41" s="329"/>
      <c r="M41" s="329"/>
      <c r="N41" s="170"/>
      <c r="O41" s="170"/>
      <c r="P41" s="170"/>
      <c r="Q41" s="170"/>
      <c r="R41" s="170"/>
      <c r="S41" s="170"/>
      <c r="T41" s="170"/>
      <c r="U41" s="170"/>
      <c r="V41" s="170"/>
      <c r="W41" s="170"/>
      <c r="X41" s="170"/>
      <c r="Y41" s="170"/>
      <c r="Z41" s="170"/>
      <c r="AA41" s="255">
        <v>10781130</v>
      </c>
      <c r="AB41" s="172"/>
      <c r="AC41" s="172"/>
      <c r="AD41" s="172"/>
      <c r="AE41" s="172"/>
      <c r="AF41" s="172"/>
      <c r="AG41" s="172"/>
      <c r="AH41" s="172"/>
      <c r="AI41" s="172"/>
      <c r="AJ41" s="172"/>
      <c r="AK41" s="172"/>
      <c r="AL41" s="172"/>
      <c r="AM41" s="172"/>
      <c r="AN41" s="172"/>
      <c r="AO41" s="172"/>
      <c r="AP41" s="172"/>
      <c r="AQ41" s="172"/>
      <c r="AR41" s="172"/>
      <c r="AS41" s="172"/>
      <c r="AT41" s="172"/>
      <c r="AU41" s="170"/>
      <c r="AV41" s="170"/>
      <c r="AW41" s="170"/>
      <c r="AX41" s="329"/>
      <c r="AY41" s="329"/>
      <c r="AZ41" s="170"/>
      <c r="BA41" s="170"/>
      <c r="BB41" s="170"/>
      <c r="BC41" s="170"/>
      <c r="BD41" s="170"/>
      <c r="BE41" s="170"/>
      <c r="BF41" s="170"/>
      <c r="BG41" s="170"/>
      <c r="BH41" s="170"/>
      <c r="BI41" s="170"/>
      <c r="BJ41" s="170"/>
      <c r="BK41" s="170"/>
      <c r="BL41" s="170"/>
      <c r="BM41" s="170"/>
      <c r="BN41" s="170"/>
      <c r="BO41" s="170"/>
      <c r="BP41" s="170"/>
      <c r="BQ41" s="170"/>
      <c r="BR41" s="170"/>
      <c r="BS41" s="170" t="s">
        <v>220</v>
      </c>
      <c r="BT41" s="170"/>
      <c r="BU41" s="170"/>
      <c r="BV41" s="170"/>
      <c r="BW41" s="170"/>
      <c r="BX41" s="170"/>
      <c r="BY41" s="170"/>
      <c r="BZ41" s="170"/>
      <c r="CA41" s="170"/>
      <c r="CB41" s="170"/>
      <c r="CC41" s="170"/>
      <c r="CD41" s="170"/>
      <c r="CE41" s="170"/>
      <c r="CF41" s="170"/>
      <c r="CG41" s="170"/>
      <c r="CH41" s="170"/>
      <c r="CI41" s="170"/>
      <c r="CJ41" s="170"/>
      <c r="CK41" s="170"/>
      <c r="CL41" s="170"/>
      <c r="CM41" s="170"/>
      <c r="CN41" s="170"/>
      <c r="CO41" s="170"/>
      <c r="CP41" s="170"/>
      <c r="CQ41" s="170"/>
      <c r="CR41" s="170"/>
      <c r="CS41" s="170"/>
      <c r="CT41" s="302"/>
      <c r="CU41" s="170"/>
      <c r="CV41" s="170"/>
      <c r="CW41" s="170"/>
      <c r="CX41" s="170"/>
      <c r="CY41" s="170"/>
      <c r="CZ41" s="170"/>
      <c r="DA41" s="170"/>
      <c r="DB41" s="170"/>
      <c r="DC41" s="170"/>
      <c r="DD41" s="170"/>
      <c r="DE41" s="170"/>
      <c r="DF41" s="170"/>
      <c r="DG41" s="170"/>
      <c r="DH41" s="170"/>
      <c r="DI41" s="170"/>
      <c r="DJ41" s="170"/>
      <c r="DK41" s="170"/>
      <c r="DL41" s="170"/>
      <c r="DM41" s="170"/>
      <c r="DN41" s="170"/>
      <c r="DO41" s="170"/>
      <c r="DP41" s="170"/>
      <c r="DQ41" s="170"/>
      <c r="DR41" s="170"/>
      <c r="DS41" s="170"/>
      <c r="DT41" s="170"/>
      <c r="DU41" s="170"/>
      <c r="DV41" s="170"/>
      <c r="DW41" s="170"/>
      <c r="DX41" s="170"/>
    </row>
    <row r="42" spans="1:128" ht="15.3">
      <c r="A42" s="170"/>
      <c r="B42" s="170"/>
      <c r="C42" s="170"/>
      <c r="D42" s="170"/>
      <c r="E42" s="170"/>
      <c r="F42" s="170"/>
      <c r="G42" s="170"/>
      <c r="H42" s="170"/>
      <c r="I42" s="170"/>
      <c r="J42" s="170"/>
      <c r="K42" s="170"/>
      <c r="L42" s="329"/>
      <c r="M42" s="329"/>
      <c r="N42" s="170"/>
      <c r="O42" s="170"/>
      <c r="P42" s="170"/>
      <c r="Q42" s="170"/>
      <c r="R42" s="170"/>
      <c r="S42" s="170"/>
      <c r="T42" s="170"/>
      <c r="U42" s="170"/>
      <c r="V42" s="170"/>
      <c r="W42" s="170"/>
      <c r="X42" s="170"/>
      <c r="Y42" s="170"/>
      <c r="Z42" s="170"/>
      <c r="AA42" s="255">
        <v>10781122</v>
      </c>
      <c r="AB42" s="172"/>
      <c r="AC42" s="172"/>
      <c r="AD42" s="172"/>
      <c r="AE42" s="172"/>
      <c r="AF42" s="172"/>
      <c r="AG42" s="172"/>
      <c r="AH42" s="172"/>
      <c r="AI42" s="172"/>
      <c r="AJ42" s="172"/>
      <c r="AK42" s="172"/>
      <c r="AL42" s="172"/>
      <c r="AM42" s="172"/>
      <c r="AN42" s="172"/>
      <c r="AO42" s="172"/>
      <c r="AP42" s="172"/>
      <c r="AQ42" s="172"/>
      <c r="AR42" s="172"/>
      <c r="AS42" s="172"/>
      <c r="AT42" s="172"/>
      <c r="AU42" s="170"/>
      <c r="AV42" s="170"/>
      <c r="AW42" s="170"/>
      <c r="AX42" s="329"/>
      <c r="AY42" s="329"/>
      <c r="AZ42" s="170"/>
      <c r="BA42" s="170"/>
      <c r="BB42" s="170"/>
      <c r="BC42" s="170"/>
      <c r="BD42" s="170"/>
      <c r="BE42" s="170"/>
      <c r="BF42" s="170"/>
      <c r="BG42" s="170"/>
      <c r="BH42" s="170"/>
      <c r="BI42" s="170"/>
      <c r="BJ42" s="170"/>
      <c r="BK42" s="170"/>
      <c r="BL42" s="170"/>
      <c r="BM42" s="170"/>
      <c r="BN42" s="170"/>
      <c r="BO42" s="170"/>
      <c r="BP42" s="170"/>
      <c r="BQ42" s="170"/>
      <c r="BR42" s="170"/>
      <c r="BS42" s="170"/>
      <c r="BT42" s="170"/>
      <c r="BU42" s="170"/>
      <c r="BV42" s="170"/>
      <c r="BW42" s="170"/>
      <c r="BX42" s="170"/>
      <c r="BY42" s="170"/>
      <c r="BZ42" s="170"/>
      <c r="CA42" s="170"/>
      <c r="CB42" s="170"/>
      <c r="CC42" s="170"/>
      <c r="CD42" s="170"/>
      <c r="CE42" s="170"/>
      <c r="CF42" s="170"/>
      <c r="CG42" s="170"/>
      <c r="CH42" s="170"/>
      <c r="CI42" s="170"/>
      <c r="CJ42" s="170"/>
      <c r="CK42" s="170"/>
      <c r="CL42" s="170"/>
      <c r="CM42" s="170"/>
      <c r="CN42" s="170"/>
      <c r="CO42" s="170"/>
      <c r="CP42" s="170"/>
      <c r="CQ42" s="170"/>
      <c r="CR42" s="170"/>
      <c r="CS42" s="170"/>
      <c r="CT42" s="302"/>
      <c r="CU42" s="170"/>
      <c r="CV42" s="170"/>
      <c r="CW42" s="170"/>
      <c r="CX42" s="170"/>
      <c r="CY42" s="170"/>
      <c r="CZ42" s="170"/>
      <c r="DA42" s="170"/>
      <c r="DB42" s="170"/>
      <c r="DC42" s="170"/>
      <c r="DD42" s="170"/>
      <c r="DE42" s="170"/>
      <c r="DF42" s="170"/>
      <c r="DG42" s="170"/>
      <c r="DH42" s="170"/>
      <c r="DI42" s="170"/>
      <c r="DJ42" s="170"/>
      <c r="DK42" s="170"/>
      <c r="DL42" s="170"/>
      <c r="DM42" s="170"/>
      <c r="DN42" s="170"/>
      <c r="DO42" s="170"/>
      <c r="DP42" s="170"/>
      <c r="DQ42" s="170"/>
      <c r="DR42" s="170"/>
      <c r="DS42" s="170"/>
      <c r="DT42" s="170"/>
      <c r="DU42" s="170"/>
      <c r="DV42" s="170"/>
      <c r="DW42" s="170"/>
      <c r="DX42" s="170"/>
    </row>
    <row r="43" spans="1:128" ht="15.3">
      <c r="A43" s="170"/>
      <c r="B43" s="170"/>
      <c r="C43" s="170"/>
      <c r="D43" s="170"/>
      <c r="E43" s="170"/>
      <c r="F43" s="170"/>
      <c r="G43" s="170"/>
      <c r="H43" s="170"/>
      <c r="I43" s="170"/>
      <c r="J43" s="170"/>
      <c r="K43" s="170"/>
      <c r="L43" s="329"/>
      <c r="M43" s="329"/>
      <c r="N43" s="170"/>
      <c r="O43" s="170"/>
      <c r="P43" s="170"/>
      <c r="Q43" s="170"/>
      <c r="R43" s="170"/>
      <c r="S43" s="170"/>
      <c r="T43" s="170"/>
      <c r="U43" s="170"/>
      <c r="V43" s="170"/>
      <c r="W43" s="170"/>
      <c r="X43" s="170"/>
      <c r="Y43" s="170"/>
      <c r="Z43" s="170"/>
      <c r="AA43" s="172">
        <v>8</v>
      </c>
      <c r="AB43" s="172"/>
      <c r="AC43" s="172"/>
      <c r="AD43" s="172"/>
      <c r="AE43" s="172"/>
      <c r="AF43" s="172"/>
      <c r="AG43" s="172"/>
      <c r="AH43" s="172"/>
      <c r="AI43" s="172"/>
      <c r="AJ43" s="256">
        <v>5449</v>
      </c>
      <c r="AK43" s="172"/>
      <c r="AL43" s="172"/>
      <c r="AM43" s="172"/>
      <c r="AN43" s="172"/>
      <c r="AO43" s="172"/>
      <c r="AP43" s="172"/>
      <c r="AQ43" s="172"/>
      <c r="AR43" s="172"/>
      <c r="AS43" s="172"/>
      <c r="AT43" s="172"/>
      <c r="AU43" s="170"/>
      <c r="AV43" s="170"/>
      <c r="AW43" s="170"/>
      <c r="AX43" s="329"/>
      <c r="AY43" s="329"/>
      <c r="AZ43" s="170"/>
      <c r="BA43" s="170"/>
      <c r="BB43" s="170"/>
      <c r="BC43" s="170"/>
      <c r="BD43" s="170"/>
      <c r="BE43" s="170"/>
      <c r="BF43" s="170"/>
      <c r="BG43" s="170"/>
      <c r="BH43" s="170"/>
      <c r="BI43" s="170"/>
      <c r="BJ43" s="170"/>
      <c r="BK43" s="170"/>
      <c r="BL43" s="170"/>
      <c r="BM43" s="170"/>
      <c r="BN43" s="170"/>
      <c r="BO43" s="170"/>
      <c r="BP43" s="170"/>
      <c r="BQ43" s="170"/>
      <c r="BR43" s="170"/>
      <c r="BS43" s="170"/>
      <c r="BT43" s="170"/>
      <c r="BU43" s="170"/>
      <c r="BV43" s="170"/>
      <c r="BW43" s="170"/>
      <c r="BX43" s="170"/>
      <c r="BY43" s="170"/>
      <c r="BZ43" s="170"/>
      <c r="CA43" s="170"/>
      <c r="CB43" s="170"/>
      <c r="CC43" s="170"/>
      <c r="CD43" s="170"/>
      <c r="CE43" s="170"/>
      <c r="CF43" s="170"/>
      <c r="CG43" s="170"/>
      <c r="CH43" s="170"/>
      <c r="CI43" s="170"/>
      <c r="CJ43" s="170"/>
      <c r="CK43" s="170"/>
      <c r="CL43" s="170"/>
      <c r="CM43" s="170"/>
      <c r="CN43" s="170"/>
      <c r="CO43" s="170"/>
      <c r="CP43" s="170"/>
      <c r="CQ43" s="170"/>
      <c r="CR43" s="170"/>
      <c r="CS43" s="170"/>
      <c r="CT43" s="302"/>
      <c r="CU43" s="170"/>
      <c r="CV43" s="170"/>
      <c r="CW43" s="170"/>
      <c r="CX43" s="170"/>
      <c r="CY43" s="170"/>
      <c r="CZ43" s="170"/>
      <c r="DA43" s="170"/>
      <c r="DB43" s="170"/>
      <c r="DC43" s="170"/>
      <c r="DD43" s="170"/>
      <c r="DE43" s="170"/>
      <c r="DF43" s="170"/>
      <c r="DG43" s="170"/>
      <c r="DH43" s="170"/>
      <c r="DI43" s="170"/>
      <c r="DJ43" s="170"/>
      <c r="DK43" s="170"/>
      <c r="DL43" s="170"/>
      <c r="DM43" s="170"/>
      <c r="DN43" s="170"/>
      <c r="DO43" s="170"/>
      <c r="DP43" s="170"/>
      <c r="DQ43" s="170"/>
      <c r="DR43" s="170"/>
      <c r="DS43" s="170"/>
      <c r="DT43" s="170"/>
      <c r="DU43" s="170"/>
      <c r="DV43" s="170"/>
      <c r="DW43" s="170"/>
      <c r="DX43" s="170"/>
    </row>
    <row r="44" spans="1:128" ht="15.3">
      <c r="A44" s="170"/>
      <c r="B44" s="170"/>
      <c r="C44" s="170"/>
      <c r="D44" s="170"/>
      <c r="E44" s="170"/>
      <c r="F44" s="170"/>
      <c r="G44" s="170"/>
      <c r="H44" s="170"/>
      <c r="I44" s="170"/>
      <c r="J44" s="170"/>
      <c r="K44" s="170"/>
      <c r="L44" s="329"/>
      <c r="M44" s="329"/>
      <c r="N44" s="170"/>
      <c r="O44" s="170"/>
      <c r="P44" s="170"/>
      <c r="Q44" s="170"/>
      <c r="R44" s="170"/>
      <c r="S44" s="170"/>
      <c r="T44" s="170"/>
      <c r="U44" s="170"/>
      <c r="V44" s="170"/>
      <c r="W44" s="170"/>
      <c r="X44" s="170"/>
      <c r="Y44" s="170"/>
      <c r="Z44" s="170"/>
      <c r="AA44" s="170"/>
      <c r="AB44" s="170"/>
      <c r="AC44" s="170"/>
      <c r="AD44" s="170"/>
      <c r="AE44" s="170"/>
      <c r="AF44" s="170"/>
      <c r="AG44" s="170"/>
      <c r="AH44" s="170"/>
      <c r="AI44" s="170"/>
      <c r="AJ44" s="150">
        <v>29262</v>
      </c>
      <c r="AK44" s="170"/>
      <c r="AL44" s="170"/>
      <c r="AM44" s="170"/>
      <c r="AN44" s="170"/>
      <c r="AO44" s="170"/>
      <c r="AP44" s="170"/>
      <c r="AQ44" s="170"/>
      <c r="AR44" s="170"/>
      <c r="AS44" s="170"/>
      <c r="AT44" s="170"/>
      <c r="AU44" s="170"/>
      <c r="AV44" s="170"/>
      <c r="AW44" s="170"/>
      <c r="AX44" s="329"/>
      <c r="AY44" s="329"/>
      <c r="AZ44" s="170"/>
      <c r="BA44" s="170"/>
      <c r="BB44" s="257"/>
      <c r="BC44" s="258"/>
      <c r="BD44" s="258"/>
      <c r="BE44" s="170"/>
      <c r="BF44" s="170"/>
      <c r="BG44" s="170"/>
      <c r="BH44" s="170"/>
      <c r="BI44" s="170"/>
      <c r="BJ44" s="170"/>
      <c r="BK44" s="170"/>
      <c r="BL44" s="170"/>
      <c r="BM44" s="170"/>
      <c r="BN44" s="170"/>
      <c r="BO44" s="170"/>
      <c r="BP44" s="170"/>
      <c r="BQ44" s="170"/>
      <c r="BR44" s="170"/>
      <c r="BS44" s="170"/>
      <c r="BT44" s="170"/>
      <c r="BU44" s="170"/>
      <c r="BV44" s="170"/>
      <c r="BW44" s="170"/>
      <c r="BX44" s="170"/>
      <c r="BY44" s="170"/>
      <c r="BZ44" s="170"/>
      <c r="CA44" s="170"/>
      <c r="CB44" s="170"/>
      <c r="CC44" s="170"/>
      <c r="CD44" s="170"/>
      <c r="CE44" s="170"/>
      <c r="CF44" s="170"/>
      <c r="CG44" s="170"/>
      <c r="CH44" s="170"/>
      <c r="CI44" s="170"/>
      <c r="CJ44" s="170"/>
      <c r="CK44" s="170"/>
      <c r="CL44" s="170"/>
      <c r="CM44" s="170"/>
      <c r="CN44" s="170"/>
      <c r="CO44" s="170"/>
      <c r="CP44" s="170"/>
      <c r="CQ44" s="170"/>
      <c r="CR44" s="170"/>
      <c r="CS44" s="170"/>
      <c r="CT44" s="302"/>
      <c r="CU44" s="170"/>
      <c r="CV44" s="170"/>
      <c r="CW44" s="170"/>
      <c r="CX44" s="170"/>
      <c r="CY44" s="170"/>
      <c r="CZ44" s="170"/>
      <c r="DA44" s="170"/>
      <c r="DB44" s="170"/>
      <c r="DC44" s="170"/>
      <c r="DD44" s="170"/>
      <c r="DE44" s="170"/>
      <c r="DF44" s="170"/>
      <c r="DG44" s="170"/>
      <c r="DH44" s="170"/>
      <c r="DI44" s="170"/>
      <c r="DJ44" s="170"/>
      <c r="DK44" s="170"/>
      <c r="DL44" s="170"/>
      <c r="DM44" s="170"/>
      <c r="DN44" s="170"/>
      <c r="DO44" s="170"/>
      <c r="DP44" s="170"/>
      <c r="DQ44" s="170"/>
      <c r="DR44" s="170"/>
      <c r="DS44" s="170"/>
      <c r="DT44" s="170"/>
      <c r="DU44" s="170"/>
      <c r="DV44" s="170"/>
      <c r="DW44" s="170"/>
      <c r="DX44" s="170"/>
    </row>
    <row r="45" spans="1:128" ht="15.3">
      <c r="A45" s="170"/>
      <c r="B45" s="170"/>
      <c r="C45" s="170"/>
      <c r="D45" s="170"/>
      <c r="E45" s="170"/>
      <c r="F45" s="170"/>
      <c r="G45" s="170"/>
      <c r="H45" s="170"/>
      <c r="I45" s="170"/>
      <c r="J45" s="170"/>
      <c r="K45" s="170"/>
      <c r="L45" s="329"/>
      <c r="M45" s="329"/>
      <c r="N45" s="170"/>
      <c r="O45" s="170"/>
      <c r="P45" s="170"/>
      <c r="Q45" s="170"/>
      <c r="R45" s="170"/>
      <c r="S45" s="170"/>
      <c r="T45" s="170"/>
      <c r="U45" s="170"/>
      <c r="V45" s="170"/>
      <c r="W45" s="170"/>
      <c r="X45" s="170"/>
      <c r="Y45" s="170"/>
      <c r="Z45" s="170"/>
      <c r="AA45" s="170"/>
      <c r="AB45" s="170"/>
      <c r="AC45" s="170"/>
      <c r="AD45" s="170"/>
      <c r="AE45" s="170"/>
      <c r="AF45" s="170"/>
      <c r="AG45" s="170"/>
      <c r="AH45" s="170"/>
      <c r="AI45" s="170"/>
      <c r="AJ45" s="150">
        <v>1008</v>
      </c>
      <c r="AK45" s="170"/>
      <c r="AL45" s="170"/>
      <c r="AM45" s="170"/>
      <c r="AN45" s="170"/>
      <c r="AO45" s="170"/>
      <c r="AP45" s="170"/>
      <c r="AQ45" s="170"/>
      <c r="AR45" s="170"/>
      <c r="AS45" s="170"/>
      <c r="AT45" s="170"/>
      <c r="AU45" s="170"/>
      <c r="AV45" s="170"/>
      <c r="AW45" s="170"/>
      <c r="AX45" s="329"/>
      <c r="AY45" s="329"/>
      <c r="AZ45" s="170"/>
      <c r="BA45" s="170"/>
      <c r="BB45" s="257"/>
      <c r="BC45" s="258"/>
      <c r="BD45" s="258"/>
      <c r="BE45" s="170"/>
      <c r="BF45" s="170"/>
      <c r="BG45" s="170"/>
      <c r="BH45" s="170"/>
      <c r="BI45" s="170"/>
      <c r="BJ45" s="170"/>
      <c r="BK45" s="170"/>
      <c r="BL45" s="170"/>
      <c r="BM45" s="170"/>
      <c r="BN45" s="170"/>
      <c r="BO45" s="170"/>
      <c r="BP45" s="170"/>
      <c r="BQ45" s="170"/>
      <c r="BR45" s="170"/>
      <c r="BS45" s="170"/>
      <c r="BT45" s="170"/>
      <c r="BU45" s="170"/>
      <c r="BV45" s="170"/>
      <c r="BW45" s="170"/>
      <c r="BX45" s="170"/>
      <c r="BY45" s="170"/>
      <c r="BZ45" s="170"/>
      <c r="CA45" s="170"/>
      <c r="CB45" s="170"/>
      <c r="CC45" s="170"/>
      <c r="CD45" s="170"/>
      <c r="CE45" s="170"/>
      <c r="CF45" s="170"/>
      <c r="CG45" s="170"/>
      <c r="CH45" s="170"/>
      <c r="CI45" s="170"/>
      <c r="CJ45" s="170"/>
      <c r="CK45" s="170"/>
      <c r="CL45" s="170"/>
      <c r="CM45" s="170"/>
      <c r="CN45" s="170"/>
      <c r="CO45" s="170"/>
      <c r="CP45" s="170"/>
      <c r="CQ45" s="170"/>
      <c r="CR45" s="170"/>
      <c r="CS45" s="170"/>
      <c r="CT45" s="302"/>
      <c r="CU45" s="170"/>
      <c r="CV45" s="170"/>
      <c r="CW45" s="170"/>
      <c r="CX45" s="170"/>
      <c r="CY45" s="170"/>
      <c r="CZ45" s="170"/>
      <c r="DA45" s="170"/>
      <c r="DB45" s="170"/>
      <c r="DC45" s="170"/>
      <c r="DD45" s="170"/>
      <c r="DE45" s="170"/>
      <c r="DF45" s="170"/>
      <c r="DG45" s="170"/>
      <c r="DH45" s="170"/>
      <c r="DI45" s="170"/>
      <c r="DJ45" s="170"/>
      <c r="DK45" s="170"/>
      <c r="DL45" s="170"/>
      <c r="DM45" s="170"/>
      <c r="DN45" s="170"/>
      <c r="DO45" s="170"/>
      <c r="DP45" s="170"/>
      <c r="DQ45" s="170"/>
      <c r="DR45" s="170"/>
      <c r="DS45" s="170"/>
      <c r="DT45" s="170"/>
      <c r="DU45" s="170"/>
      <c r="DV45" s="170"/>
      <c r="DW45" s="170"/>
      <c r="DX45" s="170"/>
    </row>
    <row r="46" spans="1:128" ht="15.3">
      <c r="A46" s="170"/>
      <c r="B46" s="170"/>
      <c r="C46" s="170"/>
      <c r="D46" s="170"/>
      <c r="E46" s="170"/>
      <c r="F46" s="170"/>
      <c r="G46" s="170"/>
      <c r="H46" s="170"/>
      <c r="I46" s="170"/>
      <c r="J46" s="170"/>
      <c r="K46" s="170"/>
      <c r="L46" s="329"/>
      <c r="M46" s="329"/>
      <c r="N46" s="170"/>
      <c r="O46" s="170"/>
      <c r="P46" s="170"/>
      <c r="Q46" s="170"/>
      <c r="R46" s="170"/>
      <c r="S46" s="170"/>
      <c r="T46" s="170"/>
      <c r="U46" s="170"/>
      <c r="V46" s="170"/>
      <c r="W46" s="170"/>
      <c r="X46" s="170"/>
      <c r="Y46" s="170"/>
      <c r="Z46" s="170"/>
      <c r="AA46" s="170"/>
      <c r="AB46" s="170"/>
      <c r="AC46" s="170"/>
      <c r="AD46" s="170"/>
      <c r="AE46" s="170"/>
      <c r="AF46" s="170"/>
      <c r="AG46" s="170"/>
      <c r="AH46" s="170"/>
      <c r="AI46" s="170"/>
      <c r="AJ46" s="259">
        <v>884</v>
      </c>
      <c r="AK46" s="170"/>
      <c r="AL46" s="170"/>
      <c r="AM46" s="170"/>
      <c r="AN46" s="170"/>
      <c r="AO46" s="170"/>
      <c r="AP46" s="170"/>
      <c r="AQ46" s="170"/>
      <c r="AR46" s="170"/>
      <c r="AS46" s="170"/>
      <c r="AT46" s="170"/>
      <c r="AU46" s="170"/>
      <c r="AV46" s="170"/>
      <c r="AW46" s="170"/>
      <c r="AX46" s="329"/>
      <c r="AY46" s="329"/>
      <c r="AZ46" s="170"/>
      <c r="BA46" s="170"/>
      <c r="BB46" s="257"/>
      <c r="BC46" s="258"/>
      <c r="BD46" s="258"/>
      <c r="BE46" s="170"/>
      <c r="BF46" s="170"/>
      <c r="BG46" s="170"/>
      <c r="BH46" s="170"/>
      <c r="BI46" s="170"/>
      <c r="BJ46" s="170"/>
      <c r="BK46" s="170"/>
      <c r="BL46" s="170"/>
      <c r="BM46" s="170"/>
      <c r="BN46" s="170"/>
      <c r="BO46" s="170"/>
      <c r="BP46" s="170"/>
      <c r="BQ46" s="170"/>
      <c r="BR46" s="170"/>
      <c r="BS46" s="170"/>
      <c r="BT46" s="170"/>
      <c r="BU46" s="170"/>
      <c r="BV46" s="170"/>
      <c r="BW46" s="170"/>
      <c r="BX46" s="170"/>
      <c r="BY46" s="170"/>
      <c r="BZ46" s="170"/>
      <c r="CA46" s="170"/>
      <c r="CB46" s="170"/>
      <c r="CC46" s="170"/>
      <c r="CD46" s="170"/>
      <c r="CE46" s="170"/>
      <c r="CF46" s="170"/>
      <c r="CG46" s="170"/>
      <c r="CH46" s="170"/>
      <c r="CI46" s="170"/>
      <c r="CJ46" s="170"/>
      <c r="CK46" s="170"/>
      <c r="CL46" s="170"/>
      <c r="CM46" s="170"/>
      <c r="CN46" s="170"/>
      <c r="CO46" s="170"/>
      <c r="CP46" s="170"/>
      <c r="CQ46" s="170"/>
      <c r="CR46" s="170"/>
      <c r="CS46" s="170"/>
      <c r="CT46" s="302"/>
      <c r="CU46" s="170"/>
      <c r="CV46" s="170"/>
      <c r="CW46" s="170"/>
      <c r="CX46" s="170"/>
      <c r="CY46" s="170"/>
      <c r="CZ46" s="170"/>
      <c r="DA46" s="170"/>
      <c r="DB46" s="170"/>
      <c r="DC46" s="170"/>
      <c r="DD46" s="170"/>
      <c r="DE46" s="170"/>
      <c r="DF46" s="170"/>
      <c r="DG46" s="170"/>
      <c r="DH46" s="170"/>
      <c r="DI46" s="170"/>
      <c r="DJ46" s="170"/>
      <c r="DK46" s="170"/>
      <c r="DL46" s="170"/>
      <c r="DM46" s="170"/>
      <c r="DN46" s="170"/>
      <c r="DO46" s="170"/>
      <c r="DP46" s="170"/>
      <c r="DQ46" s="170"/>
      <c r="DR46" s="170"/>
      <c r="DS46" s="170"/>
      <c r="DT46" s="170"/>
      <c r="DU46" s="170"/>
      <c r="DV46" s="170"/>
      <c r="DW46" s="170"/>
      <c r="DX46" s="170"/>
    </row>
    <row r="47" spans="1:128" ht="15.3">
      <c r="A47" s="170"/>
      <c r="B47" s="170"/>
      <c r="C47" s="170"/>
      <c r="D47" s="170"/>
      <c r="E47" s="170"/>
      <c r="F47" s="170"/>
      <c r="G47" s="170"/>
      <c r="H47" s="170"/>
      <c r="I47" s="170"/>
      <c r="J47" s="170"/>
      <c r="K47" s="170"/>
      <c r="L47" s="329"/>
      <c r="M47" s="329"/>
      <c r="N47" s="170"/>
      <c r="O47" s="170"/>
      <c r="P47" s="170"/>
      <c r="Q47" s="170"/>
      <c r="R47" s="170"/>
      <c r="S47" s="170"/>
      <c r="T47" s="170"/>
      <c r="U47" s="170"/>
      <c r="V47" s="170"/>
      <c r="W47" s="170"/>
      <c r="X47" s="170"/>
      <c r="Y47" s="170"/>
      <c r="Z47" s="170"/>
      <c r="AA47" s="170"/>
      <c r="AB47" s="170"/>
      <c r="AC47" s="170"/>
      <c r="AD47" s="170"/>
      <c r="AE47" s="170"/>
      <c r="AF47" s="170"/>
      <c r="AG47" s="170"/>
      <c r="AH47" s="170"/>
      <c r="AI47" s="170"/>
      <c r="AJ47" s="260">
        <v>2672</v>
      </c>
      <c r="AK47" s="170"/>
      <c r="AL47" s="170"/>
      <c r="AM47" s="170"/>
      <c r="AN47" s="170"/>
      <c r="AO47" s="170"/>
      <c r="AP47" s="170"/>
      <c r="AQ47" s="170"/>
      <c r="AR47" s="170"/>
      <c r="AS47" s="170"/>
      <c r="AT47" s="170"/>
      <c r="AU47" s="170"/>
      <c r="AV47" s="170"/>
      <c r="AW47" s="170"/>
      <c r="AX47" s="329"/>
      <c r="AY47" s="329"/>
      <c r="AZ47" s="170"/>
      <c r="BA47" s="170"/>
      <c r="BB47" s="257"/>
      <c r="BC47" s="258"/>
      <c r="BD47" s="258"/>
      <c r="BE47" s="170"/>
      <c r="BF47" s="170"/>
      <c r="BG47" s="170"/>
      <c r="BH47" s="170"/>
      <c r="BI47" s="170"/>
      <c r="BJ47" s="170"/>
      <c r="BK47" s="170"/>
      <c r="BL47" s="170"/>
      <c r="BM47" s="170"/>
      <c r="BN47" s="170"/>
      <c r="BO47" s="170"/>
      <c r="BP47" s="170"/>
      <c r="BQ47" s="170"/>
      <c r="BR47" s="170"/>
      <c r="BS47" s="170"/>
      <c r="BT47" s="170"/>
      <c r="BU47" s="170"/>
      <c r="BV47" s="170"/>
      <c r="BW47" s="170"/>
      <c r="BX47" s="170"/>
      <c r="BY47" s="170"/>
      <c r="BZ47" s="170"/>
      <c r="CA47" s="170"/>
      <c r="CB47" s="170"/>
      <c r="CC47" s="170"/>
      <c r="CD47" s="170"/>
      <c r="CE47" s="170"/>
      <c r="CF47" s="170"/>
      <c r="CG47" s="170"/>
      <c r="CH47" s="170"/>
      <c r="CI47" s="170"/>
      <c r="CJ47" s="170"/>
      <c r="CK47" s="170"/>
      <c r="CL47" s="170"/>
      <c r="CM47" s="170"/>
      <c r="CN47" s="170"/>
      <c r="CO47" s="170"/>
      <c r="CP47" s="170"/>
      <c r="CQ47" s="170"/>
      <c r="CR47" s="170"/>
      <c r="CS47" s="170"/>
      <c r="CT47" s="302"/>
      <c r="CU47" s="170"/>
      <c r="CV47" s="170"/>
      <c r="CW47" s="170"/>
      <c r="CX47" s="170"/>
      <c r="CY47" s="170"/>
      <c r="CZ47" s="170"/>
      <c r="DA47" s="170"/>
      <c r="DB47" s="170"/>
      <c r="DC47" s="170"/>
      <c r="DD47" s="170"/>
      <c r="DE47" s="170"/>
      <c r="DF47" s="170"/>
      <c r="DG47" s="170"/>
      <c r="DH47" s="170"/>
      <c r="DI47" s="170"/>
      <c r="DJ47" s="170"/>
      <c r="DK47" s="170"/>
      <c r="DL47" s="170"/>
      <c r="DM47" s="170"/>
      <c r="DN47" s="170"/>
      <c r="DO47" s="170"/>
      <c r="DP47" s="170"/>
      <c r="DQ47" s="170"/>
      <c r="DR47" s="170"/>
      <c r="DS47" s="170"/>
      <c r="DT47" s="170"/>
      <c r="DU47" s="170"/>
      <c r="DV47" s="170"/>
      <c r="DW47" s="170"/>
      <c r="DX47" s="170"/>
    </row>
    <row r="48" spans="1:128" ht="15.3">
      <c r="A48" s="170"/>
      <c r="B48" s="170"/>
      <c r="C48" s="170"/>
      <c r="D48" s="170"/>
      <c r="E48" s="170"/>
      <c r="F48" s="170"/>
      <c r="G48" s="170"/>
      <c r="H48" s="170"/>
      <c r="I48" s="170"/>
      <c r="J48" s="170"/>
      <c r="K48" s="170"/>
      <c r="L48" s="329"/>
      <c r="M48" s="329"/>
      <c r="N48" s="170"/>
      <c r="O48" s="170"/>
      <c r="P48" s="170"/>
      <c r="Q48" s="170"/>
      <c r="R48" s="170"/>
      <c r="S48" s="170"/>
      <c r="T48" s="170"/>
      <c r="U48" s="170"/>
      <c r="V48" s="170"/>
      <c r="W48" s="170"/>
      <c r="X48" s="170"/>
      <c r="Y48" s="170"/>
      <c r="Z48" s="170"/>
      <c r="AA48" s="170"/>
      <c r="AB48" s="170"/>
      <c r="AC48" s="170"/>
      <c r="AD48" s="170"/>
      <c r="AE48" s="170"/>
      <c r="AF48" s="170"/>
      <c r="AG48" s="170"/>
      <c r="AH48" s="170"/>
      <c r="AI48" s="170"/>
      <c r="AJ48" s="259">
        <v>201</v>
      </c>
      <c r="AK48" s="170"/>
      <c r="AL48" s="170"/>
      <c r="AM48" s="170"/>
      <c r="AN48" s="170"/>
      <c r="AO48" s="170"/>
      <c r="AP48" s="170"/>
      <c r="AQ48" s="170"/>
      <c r="AR48" s="170"/>
      <c r="AS48" s="170"/>
      <c r="AT48" s="170"/>
      <c r="AU48" s="170"/>
      <c r="AV48" s="170"/>
      <c r="AW48" s="170"/>
      <c r="AX48" s="329"/>
      <c r="AY48" s="329"/>
      <c r="AZ48" s="170"/>
      <c r="BA48" s="170"/>
      <c r="BB48" s="257"/>
      <c r="BC48" s="258"/>
      <c r="BD48" s="258"/>
      <c r="BE48" s="170"/>
      <c r="BF48" s="170"/>
      <c r="BG48" s="170"/>
      <c r="BH48" s="170"/>
      <c r="BI48" s="170"/>
      <c r="BJ48" s="170"/>
      <c r="BK48" s="170"/>
      <c r="BL48" s="170"/>
      <c r="BM48" s="170"/>
      <c r="BN48" s="170"/>
      <c r="BO48" s="170"/>
      <c r="BP48" s="170"/>
      <c r="BQ48" s="170"/>
      <c r="BR48" s="170"/>
      <c r="BS48" s="170"/>
      <c r="BT48" s="170"/>
      <c r="BU48" s="170"/>
      <c r="BV48" s="170"/>
      <c r="BW48" s="170"/>
      <c r="BX48" s="170"/>
      <c r="BY48" s="170"/>
      <c r="BZ48" s="170"/>
      <c r="CA48" s="170"/>
      <c r="CB48" s="170"/>
      <c r="CC48" s="170"/>
      <c r="CD48" s="170"/>
      <c r="CE48" s="170"/>
      <c r="CF48" s="170"/>
      <c r="CG48" s="170"/>
      <c r="CH48" s="170"/>
      <c r="CI48" s="170"/>
      <c r="CJ48" s="170"/>
      <c r="CK48" s="170"/>
      <c r="CL48" s="170"/>
      <c r="CM48" s="170"/>
      <c r="CN48" s="170"/>
      <c r="CO48" s="170"/>
      <c r="CP48" s="170"/>
      <c r="CQ48" s="170"/>
      <c r="CR48" s="170"/>
      <c r="CS48" s="170"/>
      <c r="CT48" s="302"/>
      <c r="CU48" s="170"/>
      <c r="CV48" s="170"/>
      <c r="CW48" s="170"/>
      <c r="CX48" s="170"/>
      <c r="CY48" s="170"/>
      <c r="CZ48" s="170"/>
      <c r="DA48" s="170"/>
      <c r="DB48" s="170"/>
      <c r="DC48" s="170"/>
      <c r="DD48" s="170"/>
      <c r="DE48" s="170"/>
      <c r="DF48" s="170"/>
      <c r="DG48" s="170"/>
      <c r="DH48" s="170"/>
      <c r="DI48" s="170"/>
      <c r="DJ48" s="170"/>
      <c r="DK48" s="170"/>
      <c r="DL48" s="170"/>
      <c r="DM48" s="170"/>
      <c r="DN48" s="170"/>
      <c r="DO48" s="170"/>
      <c r="DP48" s="170"/>
      <c r="DQ48" s="170"/>
      <c r="DR48" s="170"/>
      <c r="DS48" s="170"/>
      <c r="DT48" s="170"/>
      <c r="DU48" s="170"/>
      <c r="DV48" s="170"/>
      <c r="DW48" s="170"/>
      <c r="DX48" s="170"/>
    </row>
    <row r="49" spans="1:128" ht="15.3">
      <c r="A49" s="170"/>
      <c r="B49" s="170"/>
      <c r="C49" s="170"/>
      <c r="D49" s="170"/>
      <c r="E49" s="170"/>
      <c r="F49" s="170"/>
      <c r="G49" s="170"/>
      <c r="H49" s="170"/>
      <c r="I49" s="170"/>
      <c r="J49" s="170"/>
      <c r="K49" s="170"/>
      <c r="L49" s="329"/>
      <c r="M49" s="329"/>
      <c r="N49" s="170"/>
      <c r="O49" s="170"/>
      <c r="P49" s="170"/>
      <c r="Q49" s="170"/>
      <c r="R49" s="170"/>
      <c r="S49" s="170"/>
      <c r="T49" s="170"/>
      <c r="U49" s="170"/>
      <c r="V49" s="170"/>
      <c r="W49" s="170"/>
      <c r="X49" s="170"/>
      <c r="Y49" s="170"/>
      <c r="Z49" s="170"/>
      <c r="AA49" s="170"/>
      <c r="AB49" s="170"/>
      <c r="AC49" s="170"/>
      <c r="AD49" s="170"/>
      <c r="AE49" s="170"/>
      <c r="AF49" s="170"/>
      <c r="AG49" s="170"/>
      <c r="AH49" s="170"/>
      <c r="AI49" s="170"/>
      <c r="AJ49" s="259">
        <v>594</v>
      </c>
      <c r="AK49" s="170"/>
      <c r="AL49" s="170"/>
      <c r="AM49" s="170"/>
      <c r="AN49" s="170"/>
      <c r="AO49" s="170"/>
      <c r="AP49" s="170"/>
      <c r="AQ49" s="170"/>
      <c r="AR49" s="170"/>
      <c r="AS49" s="170"/>
      <c r="AT49" s="170"/>
      <c r="AU49" s="170"/>
      <c r="AV49" s="170"/>
      <c r="AW49" s="170"/>
      <c r="AX49" s="329"/>
      <c r="AY49" s="329"/>
      <c r="AZ49" s="170"/>
      <c r="BA49" s="170"/>
      <c r="BB49" s="170"/>
      <c r="BC49" s="170"/>
      <c r="BD49" s="170"/>
      <c r="BE49" s="170"/>
      <c r="BF49" s="170"/>
      <c r="BG49" s="170"/>
      <c r="BH49" s="170"/>
      <c r="BI49" s="170"/>
      <c r="BJ49" s="170"/>
      <c r="BK49" s="170"/>
      <c r="BL49" s="170"/>
      <c r="BM49" s="170"/>
      <c r="BN49" s="170"/>
      <c r="BO49" s="170"/>
      <c r="BP49" s="170"/>
      <c r="BQ49" s="170"/>
      <c r="BR49" s="170"/>
      <c r="BS49" s="170"/>
      <c r="BT49" s="170"/>
      <c r="BU49" s="170"/>
      <c r="BV49" s="170"/>
      <c r="BW49" s="170"/>
      <c r="BX49" s="170"/>
      <c r="BY49" s="170"/>
      <c r="BZ49" s="170"/>
      <c r="CA49" s="170"/>
      <c r="CB49" s="170"/>
      <c r="CC49" s="170"/>
      <c r="CD49" s="170"/>
      <c r="CE49" s="170"/>
      <c r="CF49" s="170"/>
      <c r="CG49" s="170"/>
      <c r="CH49" s="170"/>
      <c r="CI49" s="170"/>
      <c r="CJ49" s="170"/>
      <c r="CK49" s="170"/>
      <c r="CL49" s="170"/>
      <c r="CM49" s="170"/>
      <c r="CN49" s="170"/>
      <c r="CO49" s="170"/>
      <c r="CP49" s="170"/>
      <c r="CQ49" s="170"/>
      <c r="CR49" s="170"/>
      <c r="CS49" s="170"/>
      <c r="CT49" s="302"/>
      <c r="CU49" s="170"/>
      <c r="CV49" s="170"/>
      <c r="CW49" s="170"/>
      <c r="CX49" s="170"/>
      <c r="CY49" s="170"/>
      <c r="CZ49" s="170"/>
      <c r="DA49" s="170"/>
      <c r="DB49" s="170"/>
      <c r="DC49" s="170"/>
      <c r="DD49" s="170"/>
      <c r="DE49" s="170"/>
      <c r="DF49" s="170"/>
      <c r="DG49" s="170"/>
      <c r="DH49" s="170"/>
      <c r="DI49" s="170"/>
      <c r="DJ49" s="170"/>
      <c r="DK49" s="170"/>
      <c r="DL49" s="170"/>
      <c r="DM49" s="170"/>
      <c r="DN49" s="170"/>
      <c r="DO49" s="170"/>
      <c r="DP49" s="170"/>
      <c r="DQ49" s="170"/>
      <c r="DR49" s="170"/>
      <c r="DS49" s="170"/>
      <c r="DT49" s="170"/>
      <c r="DU49" s="170"/>
      <c r="DV49" s="170"/>
      <c r="DW49" s="170"/>
      <c r="DX49" s="170"/>
    </row>
    <row r="50" spans="1:128" ht="15.3">
      <c r="A50" s="170"/>
      <c r="B50" s="170"/>
      <c r="C50" s="170"/>
      <c r="D50" s="170"/>
      <c r="E50" s="170"/>
      <c r="F50" s="170"/>
      <c r="G50" s="170"/>
      <c r="H50" s="170"/>
      <c r="I50" s="170"/>
      <c r="J50" s="170"/>
      <c r="K50" s="170"/>
      <c r="L50" s="329"/>
      <c r="M50" s="329"/>
      <c r="N50" s="170"/>
      <c r="O50" s="170"/>
      <c r="P50" s="170"/>
      <c r="Q50" s="170"/>
      <c r="R50" s="170"/>
      <c r="S50" s="170"/>
      <c r="T50" s="170"/>
      <c r="U50" s="170"/>
      <c r="V50" s="170"/>
      <c r="W50" s="170"/>
      <c r="X50" s="170"/>
      <c r="Y50" s="170"/>
      <c r="Z50" s="170"/>
      <c r="AA50" s="170"/>
      <c r="AB50" s="170"/>
      <c r="AC50" s="170"/>
      <c r="AD50" s="170"/>
      <c r="AE50" s="170"/>
      <c r="AF50" s="170"/>
      <c r="AG50" s="170"/>
      <c r="AH50" s="170"/>
      <c r="AI50" s="170"/>
      <c r="AJ50" s="260">
        <v>1325</v>
      </c>
      <c r="AK50" s="170"/>
      <c r="AL50" s="170"/>
      <c r="AM50" s="170"/>
      <c r="AN50" s="170"/>
      <c r="AO50" s="170"/>
      <c r="AP50" s="170"/>
      <c r="AQ50" s="170"/>
      <c r="AR50" s="170"/>
      <c r="AS50" s="170"/>
      <c r="AT50" s="170"/>
      <c r="AU50" s="170"/>
      <c r="AV50" s="170"/>
      <c r="AW50" s="170"/>
      <c r="AX50" s="329"/>
      <c r="AY50" s="329"/>
      <c r="AZ50" s="170"/>
      <c r="BA50" s="170"/>
      <c r="BB50" s="170"/>
      <c r="BC50" s="170"/>
      <c r="BD50" s="170"/>
      <c r="BE50" s="170"/>
      <c r="BF50" s="170"/>
      <c r="BG50" s="170"/>
      <c r="BH50" s="170"/>
      <c r="BI50" s="170"/>
      <c r="BJ50" s="170"/>
      <c r="BK50" s="170"/>
      <c r="BL50" s="170"/>
      <c r="BM50" s="170"/>
      <c r="BN50" s="170"/>
      <c r="BO50" s="170"/>
      <c r="BP50" s="170"/>
      <c r="BQ50" s="170"/>
      <c r="BR50" s="170"/>
      <c r="BS50" s="170"/>
      <c r="BT50" s="170"/>
      <c r="BU50" s="170"/>
      <c r="BV50" s="170"/>
      <c r="BW50" s="170"/>
      <c r="BX50" s="170"/>
      <c r="BY50" s="170"/>
      <c r="BZ50" s="170"/>
      <c r="CA50" s="170"/>
      <c r="CB50" s="170"/>
      <c r="CC50" s="170"/>
      <c r="CD50" s="170"/>
      <c r="CE50" s="170"/>
      <c r="CF50" s="170"/>
      <c r="CG50" s="170"/>
      <c r="CH50" s="170"/>
      <c r="CI50" s="170"/>
      <c r="CJ50" s="170"/>
      <c r="CK50" s="170"/>
      <c r="CL50" s="170"/>
      <c r="CM50" s="170"/>
      <c r="CN50" s="170"/>
      <c r="CO50" s="170"/>
      <c r="CP50" s="170"/>
      <c r="CQ50" s="170"/>
      <c r="CR50" s="170"/>
      <c r="CS50" s="170"/>
      <c r="CT50" s="302"/>
      <c r="CU50" s="170"/>
      <c r="CV50" s="170"/>
      <c r="CW50" s="170"/>
      <c r="CX50" s="170"/>
      <c r="CY50" s="170"/>
      <c r="CZ50" s="170"/>
      <c r="DA50" s="170"/>
      <c r="DB50" s="170"/>
      <c r="DC50" s="170"/>
      <c r="DD50" s="170"/>
      <c r="DE50" s="170"/>
      <c r="DF50" s="170"/>
      <c r="DG50" s="170"/>
      <c r="DH50" s="170"/>
      <c r="DI50" s="170"/>
      <c r="DJ50" s="170"/>
      <c r="DK50" s="170"/>
      <c r="DL50" s="170"/>
      <c r="DM50" s="170"/>
      <c r="DN50" s="170"/>
      <c r="DO50" s="170"/>
      <c r="DP50" s="170"/>
      <c r="DQ50" s="170"/>
      <c r="DR50" s="170"/>
      <c r="DS50" s="170"/>
      <c r="DT50" s="170"/>
      <c r="DU50" s="170"/>
      <c r="DV50" s="170"/>
      <c r="DW50" s="170"/>
      <c r="DX50" s="170"/>
    </row>
    <row r="51" spans="1:128" ht="15.3">
      <c r="A51" s="170"/>
      <c r="B51" s="170"/>
      <c r="C51" s="170"/>
      <c r="D51" s="170"/>
      <c r="E51" s="170"/>
      <c r="F51" s="170"/>
      <c r="G51" s="170"/>
      <c r="H51" s="170"/>
      <c r="I51" s="170"/>
      <c r="J51" s="170"/>
      <c r="K51" s="170"/>
      <c r="L51" s="329"/>
      <c r="M51" s="329"/>
      <c r="N51" s="170"/>
      <c r="O51" s="170"/>
      <c r="P51" s="170"/>
      <c r="Q51" s="170"/>
      <c r="R51" s="170"/>
      <c r="S51" s="170"/>
      <c r="T51" s="170"/>
      <c r="U51" s="170"/>
      <c r="V51" s="170"/>
      <c r="W51" s="170"/>
      <c r="X51" s="170"/>
      <c r="Y51" s="170"/>
      <c r="Z51" s="170"/>
      <c r="AA51" s="170"/>
      <c r="AB51" s="170"/>
      <c r="AC51" s="170"/>
      <c r="AD51" s="170"/>
      <c r="AE51" s="170"/>
      <c r="AF51" s="170"/>
      <c r="AG51" s="170"/>
      <c r="AH51" s="170"/>
      <c r="AI51" s="170"/>
      <c r="AJ51" s="260">
        <v>2697</v>
      </c>
      <c r="AK51" s="170"/>
      <c r="AL51" s="170"/>
      <c r="AM51" s="170"/>
      <c r="AN51" s="170"/>
      <c r="AO51" s="170"/>
      <c r="AP51" s="170"/>
      <c r="AQ51" s="170"/>
      <c r="AR51" s="170"/>
      <c r="AS51" s="170"/>
      <c r="AT51" s="170"/>
      <c r="AU51" s="170"/>
      <c r="AV51" s="170"/>
      <c r="AW51" s="170"/>
      <c r="AX51" s="329"/>
      <c r="AY51" s="329"/>
      <c r="AZ51" s="170"/>
      <c r="BA51" s="170"/>
      <c r="BB51" s="170"/>
      <c r="BC51" s="170"/>
      <c r="BD51" s="170"/>
      <c r="BE51" s="170"/>
      <c r="BF51" s="170"/>
      <c r="BG51" s="170"/>
      <c r="BH51" s="170"/>
      <c r="BI51" s="170"/>
      <c r="BJ51" s="170"/>
      <c r="BK51" s="170"/>
      <c r="BL51" s="170"/>
      <c r="BM51" s="170"/>
      <c r="BN51" s="170"/>
      <c r="BO51" s="170"/>
      <c r="BP51" s="170"/>
      <c r="BQ51" s="170"/>
      <c r="BR51" s="170"/>
      <c r="BS51" s="170"/>
      <c r="BT51" s="170"/>
      <c r="BU51" s="170"/>
      <c r="BV51" s="170"/>
      <c r="BW51" s="170"/>
      <c r="BX51" s="170"/>
      <c r="BY51" s="170"/>
      <c r="BZ51" s="170"/>
      <c r="CA51" s="170"/>
      <c r="CB51" s="170"/>
      <c r="CC51" s="170"/>
      <c r="CD51" s="170"/>
      <c r="CE51" s="170"/>
      <c r="CF51" s="170"/>
      <c r="CG51" s="170"/>
      <c r="CH51" s="170"/>
      <c r="CI51" s="170"/>
      <c r="CJ51" s="170"/>
      <c r="CK51" s="170"/>
      <c r="CL51" s="170"/>
      <c r="CM51" s="170"/>
      <c r="CN51" s="170"/>
      <c r="CO51" s="170"/>
      <c r="CP51" s="170"/>
      <c r="CQ51" s="170"/>
      <c r="CR51" s="170"/>
      <c r="CS51" s="170"/>
      <c r="CT51" s="302"/>
      <c r="CU51" s="170"/>
      <c r="CV51" s="170"/>
      <c r="CW51" s="170"/>
      <c r="CX51" s="170"/>
      <c r="CY51" s="170"/>
      <c r="CZ51" s="170"/>
      <c r="DA51" s="170"/>
      <c r="DB51" s="170"/>
      <c r="DC51" s="170"/>
      <c r="DD51" s="170"/>
      <c r="DE51" s="170"/>
      <c r="DF51" s="170"/>
      <c r="DG51" s="170"/>
      <c r="DH51" s="170"/>
      <c r="DI51" s="170"/>
      <c r="DJ51" s="170"/>
      <c r="DK51" s="170"/>
      <c r="DL51" s="170"/>
      <c r="DM51" s="170"/>
      <c r="DN51" s="170"/>
      <c r="DO51" s="170"/>
      <c r="DP51" s="170"/>
      <c r="DQ51" s="170"/>
      <c r="DR51" s="170"/>
      <c r="DS51" s="170"/>
      <c r="DT51" s="170"/>
      <c r="DU51" s="170"/>
      <c r="DV51" s="170"/>
      <c r="DW51" s="170"/>
      <c r="DX51" s="170"/>
    </row>
    <row r="52" spans="1:128" ht="15.3">
      <c r="A52" s="170"/>
      <c r="B52" s="170"/>
      <c r="C52" s="170"/>
      <c r="D52" s="170"/>
      <c r="E52" s="170"/>
      <c r="F52" s="170"/>
      <c r="G52" s="170"/>
      <c r="H52" s="170"/>
      <c r="I52" s="170"/>
      <c r="J52" s="170"/>
      <c r="K52" s="170"/>
      <c r="L52" s="329"/>
      <c r="M52" s="329"/>
      <c r="N52" s="170"/>
      <c r="O52" s="170"/>
      <c r="P52" s="170"/>
      <c r="Q52" s="170"/>
      <c r="R52" s="170"/>
      <c r="S52" s="170"/>
      <c r="T52" s="170"/>
      <c r="U52" s="170"/>
      <c r="V52" s="170"/>
      <c r="W52" s="170"/>
      <c r="X52" s="170"/>
      <c r="Y52" s="170"/>
      <c r="Z52" s="170"/>
      <c r="AA52" s="170"/>
      <c r="AB52" s="170"/>
      <c r="AC52" s="170"/>
      <c r="AD52" s="170"/>
      <c r="AE52" s="170"/>
      <c r="AF52" s="170"/>
      <c r="AG52" s="170"/>
      <c r="AH52" s="170"/>
      <c r="AI52" s="170"/>
      <c r="AJ52" s="259">
        <v>578</v>
      </c>
      <c r="AK52" s="170"/>
      <c r="AL52" s="170"/>
      <c r="AM52" s="170"/>
      <c r="AN52" s="170"/>
      <c r="AO52" s="170"/>
      <c r="AP52" s="170"/>
      <c r="AQ52" s="170"/>
      <c r="AR52" s="170"/>
      <c r="AS52" s="170"/>
      <c r="AT52" s="170"/>
      <c r="AU52" s="170"/>
      <c r="AV52" s="170"/>
      <c r="AW52" s="170"/>
      <c r="AX52" s="329"/>
      <c r="AY52" s="329"/>
      <c r="AZ52" s="170"/>
      <c r="BA52" s="170"/>
      <c r="BB52" s="170"/>
      <c r="BC52" s="170"/>
      <c r="BD52" s="170"/>
      <c r="BE52" s="170"/>
      <c r="BF52" s="170"/>
      <c r="BG52" s="170"/>
      <c r="BH52" s="170"/>
      <c r="BI52" s="170"/>
      <c r="BJ52" s="170"/>
      <c r="BK52" s="170"/>
      <c r="BL52" s="170"/>
      <c r="BM52" s="170"/>
      <c r="BN52" s="170"/>
      <c r="BO52" s="170"/>
      <c r="BP52" s="170"/>
      <c r="BQ52" s="170"/>
      <c r="BR52" s="170"/>
      <c r="BS52" s="170"/>
      <c r="BT52" s="170"/>
      <c r="BU52" s="170"/>
      <c r="BV52" s="170"/>
      <c r="BW52" s="170"/>
      <c r="BX52" s="170"/>
      <c r="BY52" s="170"/>
      <c r="BZ52" s="170"/>
      <c r="CA52" s="170"/>
      <c r="CB52" s="170"/>
      <c r="CC52" s="170"/>
      <c r="CD52" s="170"/>
      <c r="CE52" s="170"/>
      <c r="CF52" s="170"/>
      <c r="CG52" s="170"/>
      <c r="CH52" s="170"/>
      <c r="CI52" s="170"/>
      <c r="CJ52" s="170"/>
      <c r="CK52" s="170"/>
      <c r="CL52" s="170"/>
      <c r="CM52" s="170"/>
      <c r="CN52" s="170"/>
      <c r="CO52" s="170"/>
      <c r="CP52" s="170"/>
      <c r="CQ52" s="170"/>
      <c r="CR52" s="170"/>
      <c r="CS52" s="170"/>
      <c r="CT52" s="302"/>
      <c r="CU52" s="170"/>
      <c r="CV52" s="170"/>
      <c r="CW52" s="170"/>
      <c r="CX52" s="170"/>
      <c r="CY52" s="170"/>
      <c r="CZ52" s="170"/>
      <c r="DA52" s="170"/>
      <c r="DB52" s="170"/>
      <c r="DC52" s="170"/>
      <c r="DD52" s="170"/>
      <c r="DE52" s="170"/>
      <c r="DF52" s="170"/>
      <c r="DG52" s="170"/>
      <c r="DH52" s="170"/>
      <c r="DI52" s="170"/>
      <c r="DJ52" s="170"/>
      <c r="DK52" s="170"/>
      <c r="DL52" s="170"/>
      <c r="DM52" s="170"/>
      <c r="DN52" s="170"/>
      <c r="DO52" s="170"/>
      <c r="DP52" s="170"/>
      <c r="DQ52" s="170"/>
      <c r="DR52" s="170"/>
      <c r="DS52" s="170"/>
      <c r="DT52" s="170"/>
      <c r="DU52" s="170"/>
      <c r="DV52" s="170"/>
      <c r="DW52" s="170"/>
      <c r="DX52" s="170"/>
    </row>
    <row r="53" spans="1:128" ht="15.3">
      <c r="A53" s="170"/>
      <c r="B53" s="170"/>
      <c r="C53" s="170"/>
      <c r="D53" s="170"/>
      <c r="E53" s="170"/>
      <c r="F53" s="170"/>
      <c r="G53" s="170"/>
      <c r="H53" s="170"/>
      <c r="I53" s="170"/>
      <c r="J53" s="170"/>
      <c r="K53" s="170"/>
      <c r="L53" s="329"/>
      <c r="M53" s="329"/>
      <c r="N53" s="170"/>
      <c r="O53" s="170"/>
      <c r="P53" s="170"/>
      <c r="Q53" s="170"/>
      <c r="R53" s="170"/>
      <c r="S53" s="170"/>
      <c r="T53" s="170"/>
      <c r="U53" s="170"/>
      <c r="V53" s="170"/>
      <c r="W53" s="170"/>
      <c r="X53" s="170"/>
      <c r="Y53" s="170"/>
      <c r="Z53" s="170"/>
      <c r="AA53" s="170"/>
      <c r="AB53" s="170"/>
      <c r="AC53" s="170"/>
      <c r="AD53" s="170"/>
      <c r="AE53" s="170"/>
      <c r="AF53" s="170"/>
      <c r="AG53" s="170"/>
      <c r="AH53" s="170"/>
      <c r="AI53" s="170"/>
      <c r="AJ53" s="261">
        <v>4276</v>
      </c>
      <c r="AK53" s="170"/>
      <c r="AL53" s="170"/>
      <c r="AM53" s="170"/>
      <c r="AN53" s="170"/>
      <c r="AO53" s="170"/>
      <c r="AP53" s="170"/>
      <c r="AQ53" s="170"/>
      <c r="AR53" s="170"/>
      <c r="AS53" s="170"/>
      <c r="AT53" s="170"/>
      <c r="AU53" s="170"/>
      <c r="AV53" s="170"/>
      <c r="AW53" s="170"/>
      <c r="AX53" s="329"/>
      <c r="AY53" s="329"/>
      <c r="AZ53" s="170"/>
      <c r="BA53" s="170"/>
      <c r="BB53" s="170"/>
      <c r="BC53" s="170"/>
      <c r="BD53" s="170"/>
      <c r="BE53" s="170"/>
      <c r="BF53" s="170"/>
      <c r="BG53" s="170"/>
      <c r="BH53" s="170"/>
      <c r="BI53" s="170"/>
      <c r="BJ53" s="170"/>
      <c r="BK53" s="170"/>
      <c r="BL53" s="170"/>
      <c r="BM53" s="170"/>
      <c r="BN53" s="170"/>
      <c r="BO53" s="170"/>
      <c r="BP53" s="170"/>
      <c r="BQ53" s="170"/>
      <c r="BR53" s="170"/>
      <c r="BS53" s="170"/>
      <c r="BT53" s="170"/>
      <c r="BU53" s="170"/>
      <c r="BV53" s="170"/>
      <c r="BW53" s="170"/>
      <c r="BX53" s="170"/>
      <c r="BY53" s="170"/>
      <c r="BZ53" s="170"/>
      <c r="CA53" s="170"/>
      <c r="CB53" s="170"/>
      <c r="CC53" s="170"/>
      <c r="CD53" s="170"/>
      <c r="CE53" s="170"/>
      <c r="CF53" s="170"/>
      <c r="CG53" s="170"/>
      <c r="CH53" s="170"/>
      <c r="CI53" s="170"/>
      <c r="CJ53" s="170"/>
      <c r="CK53" s="170"/>
      <c r="CL53" s="170"/>
      <c r="CM53" s="170"/>
      <c r="CN53" s="170"/>
      <c r="CO53" s="170"/>
      <c r="CP53" s="170"/>
      <c r="CQ53" s="170"/>
      <c r="CR53" s="170"/>
      <c r="CS53" s="170"/>
      <c r="CT53" s="302"/>
      <c r="CU53" s="170"/>
      <c r="CV53" s="170"/>
      <c r="CW53" s="170"/>
      <c r="CX53" s="170"/>
      <c r="CY53" s="170"/>
      <c r="CZ53" s="170"/>
      <c r="DA53" s="170"/>
      <c r="DB53" s="170"/>
      <c r="DC53" s="170"/>
      <c r="DD53" s="170"/>
      <c r="DE53" s="170"/>
      <c r="DF53" s="170"/>
      <c r="DG53" s="170"/>
      <c r="DH53" s="170"/>
      <c r="DI53" s="170"/>
      <c r="DJ53" s="170"/>
      <c r="DK53" s="170"/>
      <c r="DL53" s="170"/>
      <c r="DM53" s="170"/>
      <c r="DN53" s="170"/>
      <c r="DO53" s="170"/>
      <c r="DP53" s="170"/>
      <c r="DQ53" s="170"/>
      <c r="DR53" s="170"/>
      <c r="DS53" s="170"/>
      <c r="DT53" s="170"/>
      <c r="DU53" s="170"/>
      <c r="DV53" s="170"/>
      <c r="DW53" s="170"/>
      <c r="DX53" s="170"/>
    </row>
    <row r="54" spans="1:128" ht="15.3">
      <c r="A54" s="170"/>
      <c r="B54" s="170"/>
      <c r="C54" s="170"/>
      <c r="D54" s="170"/>
      <c r="E54" s="170"/>
      <c r="F54" s="170"/>
      <c r="G54" s="170"/>
      <c r="H54" s="170"/>
      <c r="I54" s="170"/>
      <c r="J54" s="170"/>
      <c r="K54" s="170"/>
      <c r="L54" s="329"/>
      <c r="M54" s="329"/>
      <c r="N54" s="170"/>
      <c r="O54" s="170"/>
      <c r="P54" s="170"/>
      <c r="Q54" s="170"/>
      <c r="R54" s="170"/>
      <c r="S54" s="170"/>
      <c r="T54" s="170"/>
      <c r="U54" s="170"/>
      <c r="V54" s="170"/>
      <c r="W54" s="170"/>
      <c r="X54" s="170"/>
      <c r="Y54" s="170"/>
      <c r="Z54" s="170"/>
      <c r="AA54" s="170"/>
      <c r="AB54" s="170"/>
      <c r="AC54" s="170"/>
      <c r="AD54" s="170"/>
      <c r="AE54" s="170"/>
      <c r="AF54" s="170"/>
      <c r="AG54" s="170"/>
      <c r="AH54" s="170"/>
      <c r="AI54" s="170"/>
      <c r="AJ54" s="262">
        <v>48946</v>
      </c>
      <c r="AK54" s="170"/>
      <c r="AL54" s="170"/>
      <c r="AM54" s="170"/>
      <c r="AN54" s="170"/>
      <c r="AO54" s="170"/>
      <c r="AP54" s="170"/>
      <c r="AQ54" s="170"/>
      <c r="AR54" s="170"/>
      <c r="AS54" s="170"/>
      <c r="AT54" s="170"/>
      <c r="AU54" s="170"/>
      <c r="AV54" s="170"/>
      <c r="AW54" s="170"/>
      <c r="AX54" s="329"/>
      <c r="AY54" s="329"/>
      <c r="AZ54" s="170"/>
      <c r="BA54" s="170"/>
      <c r="BB54" s="170"/>
      <c r="BC54" s="170"/>
      <c r="BD54" s="170"/>
      <c r="BE54" s="170"/>
      <c r="BF54" s="170"/>
      <c r="BG54" s="170"/>
      <c r="BH54" s="170"/>
      <c r="BI54" s="170"/>
      <c r="BJ54" s="170"/>
      <c r="BK54" s="170"/>
      <c r="BL54" s="170"/>
      <c r="BM54" s="170"/>
      <c r="BN54" s="170"/>
      <c r="BO54" s="170"/>
      <c r="BP54" s="170"/>
      <c r="BQ54" s="170"/>
      <c r="BR54" s="170"/>
      <c r="BS54" s="170"/>
      <c r="BT54" s="170"/>
      <c r="BU54" s="170"/>
      <c r="BV54" s="170"/>
      <c r="BW54" s="170"/>
      <c r="BX54" s="170"/>
      <c r="BY54" s="170"/>
      <c r="BZ54" s="170"/>
      <c r="CA54" s="170"/>
      <c r="CB54" s="170"/>
      <c r="CC54" s="170"/>
      <c r="CD54" s="170"/>
      <c r="CE54" s="170"/>
      <c r="CF54" s="170"/>
      <c r="CG54" s="170"/>
      <c r="CH54" s="170"/>
      <c r="CI54" s="170"/>
      <c r="CJ54" s="170"/>
      <c r="CK54" s="170"/>
      <c r="CL54" s="170"/>
      <c r="CM54" s="170"/>
      <c r="CN54" s="170"/>
      <c r="CO54" s="170"/>
      <c r="CP54" s="170"/>
      <c r="CQ54" s="170"/>
      <c r="CR54" s="170"/>
      <c r="CS54" s="170"/>
      <c r="CT54" s="302"/>
      <c r="CU54" s="170"/>
      <c r="CV54" s="170"/>
      <c r="CW54" s="170"/>
      <c r="CX54" s="170"/>
      <c r="CY54" s="170"/>
      <c r="CZ54" s="170"/>
      <c r="DA54" s="170"/>
      <c r="DB54" s="170"/>
      <c r="DC54" s="170"/>
      <c r="DD54" s="170"/>
      <c r="DE54" s="170"/>
      <c r="DF54" s="170"/>
      <c r="DG54" s="170"/>
      <c r="DH54" s="170"/>
      <c r="DI54" s="170"/>
      <c r="DJ54" s="170"/>
      <c r="DK54" s="170"/>
      <c r="DL54" s="170"/>
      <c r="DM54" s="170"/>
      <c r="DN54" s="170"/>
      <c r="DO54" s="170"/>
      <c r="DP54" s="170"/>
      <c r="DQ54" s="170"/>
      <c r="DR54" s="170"/>
      <c r="DS54" s="170"/>
      <c r="DT54" s="170"/>
      <c r="DU54" s="170"/>
      <c r="DV54" s="170"/>
      <c r="DW54" s="170"/>
      <c r="DX54" s="170"/>
    </row>
    <row r="55" spans="1:128" ht="15.3">
      <c r="A55" s="170"/>
      <c r="B55" s="170"/>
      <c r="C55" s="170"/>
      <c r="D55" s="170"/>
      <c r="E55" s="170"/>
      <c r="F55" s="170"/>
      <c r="G55" s="170"/>
      <c r="H55" s="170"/>
      <c r="I55" s="170"/>
      <c r="J55" s="170"/>
      <c r="K55" s="170"/>
      <c r="L55" s="329"/>
      <c r="M55" s="329"/>
      <c r="N55" s="170"/>
      <c r="O55" s="170"/>
      <c r="P55" s="170"/>
      <c r="Q55" s="170"/>
      <c r="R55" s="170"/>
      <c r="S55" s="170"/>
      <c r="T55" s="170"/>
      <c r="U55" s="170"/>
      <c r="V55" s="170"/>
      <c r="W55" s="170"/>
      <c r="X55" s="170"/>
      <c r="Y55" s="170"/>
      <c r="Z55" s="170"/>
      <c r="AA55" s="170"/>
      <c r="AB55" s="170"/>
      <c r="AC55" s="170"/>
      <c r="AD55" s="170"/>
      <c r="AE55" s="170"/>
      <c r="AF55" s="170"/>
      <c r="AG55" s="170"/>
      <c r="AH55" s="170"/>
      <c r="AI55" s="170"/>
      <c r="AJ55" s="262">
        <v>-18888</v>
      </c>
      <c r="AK55" s="170"/>
      <c r="AL55" s="170"/>
      <c r="AM55" s="170"/>
      <c r="AN55" s="170"/>
      <c r="AO55" s="170"/>
      <c r="AP55" s="170"/>
      <c r="AQ55" s="170"/>
      <c r="AR55" s="170"/>
      <c r="AS55" s="170"/>
      <c r="AT55" s="170"/>
      <c r="AU55" s="170"/>
      <c r="AV55" s="170"/>
      <c r="AW55" s="170"/>
      <c r="AX55" s="329"/>
      <c r="AY55" s="329"/>
      <c r="AZ55" s="170"/>
      <c r="BA55" s="170"/>
      <c r="BB55" s="170"/>
      <c r="BC55" s="170"/>
      <c r="BD55" s="170"/>
      <c r="BE55" s="170"/>
      <c r="BF55" s="170"/>
      <c r="BG55" s="170"/>
      <c r="BH55" s="170"/>
      <c r="BI55" s="170"/>
      <c r="BJ55" s="170"/>
      <c r="BK55" s="170"/>
      <c r="BL55" s="170"/>
      <c r="BM55" s="170"/>
      <c r="BN55" s="170"/>
      <c r="BO55" s="170"/>
      <c r="BP55" s="170"/>
      <c r="BQ55" s="170"/>
      <c r="BR55" s="170"/>
      <c r="BS55" s="170"/>
      <c r="BT55" s="170"/>
      <c r="BU55" s="170"/>
      <c r="BV55" s="170"/>
      <c r="BW55" s="170"/>
      <c r="BX55" s="170"/>
      <c r="BY55" s="170"/>
      <c r="BZ55" s="170"/>
      <c r="CA55" s="170"/>
      <c r="CB55" s="170"/>
      <c r="CC55" s="170"/>
      <c r="CD55" s="170"/>
      <c r="CE55" s="170"/>
      <c r="CF55" s="170"/>
      <c r="CG55" s="170"/>
      <c r="CH55" s="170"/>
      <c r="CI55" s="170"/>
      <c r="CJ55" s="170"/>
      <c r="CK55" s="170"/>
      <c r="CL55" s="170"/>
      <c r="CM55" s="170"/>
      <c r="CN55" s="170"/>
      <c r="CO55" s="170"/>
      <c r="CP55" s="170"/>
      <c r="CQ55" s="170"/>
      <c r="CR55" s="170"/>
      <c r="CS55" s="170"/>
      <c r="CT55" s="302"/>
      <c r="CU55" s="170"/>
      <c r="CV55" s="170"/>
      <c r="CW55" s="170"/>
      <c r="CX55" s="170"/>
      <c r="CY55" s="170"/>
      <c r="CZ55" s="170"/>
      <c r="DA55" s="170"/>
      <c r="DB55" s="170"/>
      <c r="DC55" s="170"/>
      <c r="DD55" s="170"/>
      <c r="DE55" s="170"/>
      <c r="DF55" s="170"/>
      <c r="DG55" s="170"/>
      <c r="DH55" s="170"/>
      <c r="DI55" s="170"/>
      <c r="DJ55" s="170"/>
      <c r="DK55" s="170"/>
      <c r="DL55" s="170"/>
      <c r="DM55" s="170"/>
      <c r="DN55" s="170"/>
      <c r="DO55" s="170"/>
      <c r="DP55" s="170"/>
      <c r="DQ55" s="170"/>
      <c r="DR55" s="170"/>
      <c r="DS55" s="170"/>
      <c r="DT55" s="170"/>
      <c r="DU55" s="170"/>
      <c r="DV55" s="170"/>
      <c r="DW55" s="170"/>
      <c r="DX55" s="170"/>
    </row>
    <row r="56" spans="1:128" ht="15.3">
      <c r="A56" s="170"/>
      <c r="B56" s="170"/>
      <c r="C56" s="170"/>
      <c r="D56" s="170"/>
      <c r="E56" s="170"/>
      <c r="F56" s="170"/>
      <c r="G56" s="170"/>
      <c r="H56" s="170"/>
      <c r="I56" s="170"/>
      <c r="J56" s="170"/>
      <c r="K56" s="170"/>
      <c r="L56" s="329"/>
      <c r="M56" s="329"/>
      <c r="N56" s="170"/>
      <c r="O56" s="170"/>
      <c r="P56" s="170"/>
      <c r="Q56" s="170"/>
      <c r="R56" s="170"/>
      <c r="S56" s="170"/>
      <c r="T56" s="170"/>
      <c r="U56" s="170"/>
      <c r="V56" s="170"/>
      <c r="W56" s="170"/>
      <c r="X56" s="170"/>
      <c r="Y56" s="170"/>
      <c r="Z56" s="170"/>
      <c r="AA56" s="170"/>
      <c r="AB56" s="170"/>
      <c r="AC56" s="170"/>
      <c r="AD56" s="170"/>
      <c r="AE56" s="170"/>
      <c r="AF56" s="170"/>
      <c r="AG56" s="170"/>
      <c r="AH56" s="170"/>
      <c r="AI56" s="170"/>
      <c r="AJ56" s="170"/>
      <c r="AK56" s="170"/>
      <c r="AL56" s="170"/>
      <c r="AM56" s="170"/>
      <c r="AN56" s="170"/>
      <c r="AO56" s="170"/>
      <c r="AP56" s="170"/>
      <c r="AQ56" s="170"/>
      <c r="AR56" s="170"/>
      <c r="AS56" s="170"/>
      <c r="AT56" s="170"/>
      <c r="AU56" s="170"/>
      <c r="AV56" s="170"/>
      <c r="AW56" s="170"/>
      <c r="AX56" s="329"/>
      <c r="AY56" s="329"/>
      <c r="AZ56" s="170"/>
      <c r="BA56" s="170"/>
      <c r="BB56" s="170"/>
      <c r="BC56" s="170"/>
      <c r="BD56" s="170"/>
      <c r="BE56" s="170"/>
      <c r="BF56" s="170"/>
      <c r="BG56" s="170"/>
      <c r="BH56" s="170"/>
      <c r="BI56" s="170"/>
      <c r="BJ56" s="170"/>
      <c r="BK56" s="170"/>
      <c r="BL56" s="170"/>
      <c r="BM56" s="170"/>
      <c r="BN56" s="170"/>
      <c r="BO56" s="170"/>
      <c r="BP56" s="170"/>
      <c r="BQ56" s="170"/>
      <c r="BR56" s="170"/>
      <c r="BS56" s="170"/>
      <c r="BT56" s="170"/>
      <c r="BU56" s="170"/>
      <c r="BV56" s="170"/>
      <c r="BW56" s="170"/>
      <c r="BX56" s="170"/>
      <c r="BY56" s="170"/>
      <c r="BZ56" s="170"/>
      <c r="CA56" s="170"/>
      <c r="CB56" s="170"/>
      <c r="CC56" s="170"/>
      <c r="CD56" s="170"/>
      <c r="CE56" s="170"/>
      <c r="CF56" s="170"/>
      <c r="CG56" s="170"/>
      <c r="CH56" s="170"/>
      <c r="CI56" s="170"/>
      <c r="CJ56" s="170"/>
      <c r="CK56" s="170"/>
      <c r="CL56" s="170"/>
      <c r="CM56" s="170"/>
      <c r="CN56" s="170"/>
      <c r="CO56" s="170"/>
      <c r="CP56" s="170"/>
      <c r="CQ56" s="170"/>
      <c r="CR56" s="170"/>
      <c r="CS56" s="170"/>
      <c r="CT56" s="302"/>
      <c r="CU56" s="170"/>
      <c r="CV56" s="170"/>
      <c r="CW56" s="170"/>
      <c r="CX56" s="170"/>
      <c r="CY56" s="170"/>
      <c r="CZ56" s="170"/>
      <c r="DA56" s="170"/>
      <c r="DB56" s="170"/>
      <c r="DC56" s="170"/>
      <c r="DD56" s="170"/>
      <c r="DE56" s="170"/>
      <c r="DF56" s="170"/>
      <c r="DG56" s="170"/>
      <c r="DH56" s="170"/>
      <c r="DI56" s="170"/>
      <c r="DJ56" s="170"/>
      <c r="DK56" s="170"/>
      <c r="DL56" s="170"/>
      <c r="DM56" s="170"/>
      <c r="DN56" s="170"/>
      <c r="DO56" s="170"/>
      <c r="DP56" s="170"/>
      <c r="DQ56" s="170"/>
      <c r="DR56" s="170"/>
      <c r="DS56" s="170"/>
      <c r="DT56" s="170"/>
      <c r="DU56" s="170"/>
      <c r="DV56" s="170"/>
      <c r="DW56" s="170"/>
      <c r="DX56" s="170"/>
    </row>
  </sheetData>
  <mergeCells count="46">
    <mergeCell ref="BS26:CC30"/>
    <mergeCell ref="AX38:AY38"/>
    <mergeCell ref="AX1:AY1"/>
    <mergeCell ref="AX2:AY2"/>
    <mergeCell ref="AX3:AY3"/>
    <mergeCell ref="AX4:AY4"/>
    <mergeCell ref="AX26:AY26"/>
    <mergeCell ref="AW31:BF31"/>
    <mergeCell ref="AX33:AY33"/>
    <mergeCell ref="AX35:AY35"/>
    <mergeCell ref="AX36:AY36"/>
    <mergeCell ref="AX37:AY37"/>
    <mergeCell ref="AX39:AY39"/>
    <mergeCell ref="AX40:AY40"/>
    <mergeCell ref="L41:M41"/>
    <mergeCell ref="AX41:AY41"/>
    <mergeCell ref="L42:M42"/>
    <mergeCell ref="AX42:AY42"/>
    <mergeCell ref="L43:M43"/>
    <mergeCell ref="AX43:AY43"/>
    <mergeCell ref="L44:M44"/>
    <mergeCell ref="AX44:AY44"/>
    <mergeCell ref="L45:M45"/>
    <mergeCell ref="AX45:AY45"/>
    <mergeCell ref="L46:M46"/>
    <mergeCell ref="AX46:AY46"/>
    <mergeCell ref="L47:M47"/>
    <mergeCell ref="AX47:AY47"/>
    <mergeCell ref="L48:M48"/>
    <mergeCell ref="AX48:AY48"/>
    <mergeCell ref="L49:M49"/>
    <mergeCell ref="AX49:AY49"/>
    <mergeCell ref="L50:M50"/>
    <mergeCell ref="AX50:AY50"/>
    <mergeCell ref="L51:M51"/>
    <mergeCell ref="AX51:AY51"/>
    <mergeCell ref="L55:M55"/>
    <mergeCell ref="AX55:AY55"/>
    <mergeCell ref="L56:M56"/>
    <mergeCell ref="AX56:AY56"/>
    <mergeCell ref="L52:M52"/>
    <mergeCell ref="AX52:AY52"/>
    <mergeCell ref="L53:M53"/>
    <mergeCell ref="AX53:AY53"/>
    <mergeCell ref="L54:M54"/>
    <mergeCell ref="AX54:AY54"/>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pageSetUpPr fitToPage="1"/>
  </sheetPr>
  <dimension ref="A1:DI1325"/>
  <sheetViews>
    <sheetView defaultGridColor="0" colorId="22" zoomScale="77" zoomScaleNormal="100" workbookViewId="0">
      <pane ySplit="4" topLeftCell="A65" activePane="bottomLeft" state="frozen"/>
      <selection activeCell="D110" sqref="D110"/>
      <selection pane="bottomLeft" activeCell="B81" sqref="B81:G83"/>
    </sheetView>
  </sheetViews>
  <sheetFormatPr defaultColWidth="9.81640625" defaultRowHeight="15"/>
  <cols>
    <col min="2" max="2" width="23.81640625" customWidth="1"/>
    <col min="3" max="3" width="10.453125" style="102" customWidth="1"/>
    <col min="4" max="4" width="9.1328125" bestFit="1" customWidth="1"/>
    <col min="5" max="5" width="10.90625" bestFit="1" customWidth="1"/>
    <col min="6" max="6" width="11.54296875" bestFit="1" customWidth="1"/>
    <col min="7" max="7" width="10.90625" style="102" bestFit="1" customWidth="1"/>
    <col min="8" max="8" width="10.58984375" bestFit="1" customWidth="1"/>
    <col min="9" max="9" width="9.81640625" customWidth="1"/>
    <col min="10" max="11" width="11.08984375" customWidth="1"/>
    <col min="12" max="14" width="9.81640625" customWidth="1"/>
    <col min="15" max="15" width="28.36328125" customWidth="1"/>
    <col min="16" max="16" width="5.81640625" customWidth="1"/>
    <col min="17" max="17" width="8.90625" customWidth="1"/>
    <col min="18" max="18" width="9.81640625" customWidth="1"/>
    <col min="19" max="19" width="10.36328125" customWidth="1"/>
    <col min="20" max="20" width="7.1328125" customWidth="1"/>
    <col min="21" max="40" width="9.81640625" customWidth="1"/>
    <col min="42" max="42" width="11.58984375" bestFit="1" customWidth="1"/>
  </cols>
  <sheetData>
    <row r="1" spans="1:113" ht="15.3" thickBot="1">
      <c r="B1" s="333" t="s">
        <v>0</v>
      </c>
      <c r="C1" s="333"/>
      <c r="D1" s="333"/>
      <c r="E1" s="81"/>
      <c r="F1" s="1"/>
      <c r="G1" s="94"/>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row>
    <row r="2" spans="1:113" ht="34.5" customHeight="1">
      <c r="B2" s="334"/>
      <c r="C2" s="334"/>
      <c r="D2" s="334"/>
      <c r="E2" s="2">
        <v>321333</v>
      </c>
      <c r="F2" s="2">
        <f>2470437+195160</f>
        <v>2665597</v>
      </c>
      <c r="G2" s="95"/>
      <c r="H2" s="3"/>
      <c r="I2" s="3"/>
      <c r="J2" s="3"/>
      <c r="K2" s="3"/>
      <c r="L2" s="3"/>
      <c r="M2" s="3"/>
      <c r="N2" s="3"/>
      <c r="O2" s="4"/>
      <c r="P2" s="5"/>
      <c r="Q2" s="6"/>
      <c r="R2" s="6"/>
      <c r="S2" s="6"/>
      <c r="T2" s="6"/>
      <c r="U2" s="6"/>
      <c r="V2" s="3"/>
      <c r="W2" s="3"/>
      <c r="X2" s="3"/>
      <c r="Y2" s="3"/>
      <c r="Z2" s="3"/>
      <c r="AA2" s="3"/>
      <c r="AB2" s="3"/>
      <c r="AC2" s="3"/>
      <c r="AD2" s="3"/>
      <c r="AE2" s="3"/>
      <c r="AF2" s="3"/>
      <c r="AG2" s="3"/>
      <c r="AH2" s="3"/>
      <c r="AI2" s="3"/>
      <c r="AJ2" s="3"/>
      <c r="AK2" s="7"/>
      <c r="AL2" s="7"/>
      <c r="AM2" s="7"/>
      <c r="AN2" s="7"/>
      <c r="AO2" s="7"/>
      <c r="AP2" s="8"/>
      <c r="AQ2" s="8"/>
      <c r="AR2" s="8"/>
      <c r="AS2" s="8"/>
      <c r="AT2" s="8"/>
      <c r="AU2" s="8"/>
      <c r="AV2" s="8"/>
      <c r="AW2" s="8"/>
      <c r="AX2" s="8"/>
      <c r="AY2" s="8"/>
      <c r="AZ2" s="8"/>
      <c r="BA2" s="8"/>
      <c r="BB2" s="8"/>
      <c r="BC2" s="8"/>
      <c r="BD2" s="8"/>
      <c r="BE2" s="8"/>
      <c r="BF2" s="8"/>
      <c r="BG2" s="8"/>
      <c r="BH2" s="8"/>
      <c r="BI2" s="8"/>
      <c r="BJ2" s="8"/>
      <c r="BK2" s="8"/>
      <c r="BL2" s="8"/>
      <c r="BM2" s="8"/>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row>
    <row r="3" spans="1:113" ht="26.25" customHeight="1">
      <c r="B3" s="335" t="str">
        <f>Dental!B3</f>
        <v>FUNDING SOURCE:  75 23/24 0390</v>
      </c>
      <c r="C3" s="335"/>
      <c r="D3" s="335"/>
      <c r="E3" s="82"/>
      <c r="F3" s="3"/>
      <c r="G3" s="95"/>
      <c r="H3" s="3"/>
      <c r="I3" s="3"/>
      <c r="J3" s="3"/>
      <c r="K3" s="3"/>
      <c r="L3" s="3"/>
      <c r="M3" s="3"/>
      <c r="N3" s="3"/>
      <c r="O3" s="4"/>
      <c r="P3" s="5"/>
      <c r="Q3" s="6"/>
      <c r="R3" s="6"/>
      <c r="S3" s="6"/>
      <c r="T3" s="6"/>
      <c r="U3" s="6"/>
      <c r="V3" s="3"/>
      <c r="W3" s="3"/>
      <c r="X3" s="3"/>
      <c r="Y3" s="3"/>
      <c r="Z3" s="3"/>
      <c r="AA3" s="3"/>
      <c r="AB3" s="3"/>
      <c r="AC3" s="3"/>
      <c r="AD3" s="3"/>
      <c r="AE3" s="3"/>
      <c r="AF3" s="3"/>
      <c r="AG3" s="3"/>
      <c r="AH3" s="3"/>
      <c r="AI3" s="3"/>
      <c r="AJ3" s="3"/>
      <c r="AK3" s="7"/>
      <c r="AL3" s="7"/>
      <c r="AM3" s="7"/>
      <c r="AN3" s="7"/>
      <c r="AO3" s="7"/>
      <c r="AP3" s="8"/>
      <c r="AQ3" s="8"/>
      <c r="AR3" s="8"/>
      <c r="AS3" s="8"/>
      <c r="AT3" s="8"/>
      <c r="AU3" s="8"/>
      <c r="AV3" s="8"/>
      <c r="AW3" s="8"/>
      <c r="AX3" s="8"/>
      <c r="AY3" s="8"/>
      <c r="AZ3" s="8"/>
      <c r="BA3" s="8"/>
      <c r="BB3" s="8"/>
      <c r="BC3" s="8"/>
      <c r="BD3" s="8"/>
      <c r="BE3" s="8"/>
      <c r="BF3" s="8"/>
      <c r="BG3" s="8"/>
      <c r="BH3" s="8"/>
      <c r="BI3" s="8"/>
      <c r="BJ3" s="8"/>
      <c r="BK3" s="8"/>
      <c r="BL3" s="8"/>
      <c r="BM3" s="8"/>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row>
    <row r="4" spans="1:113" ht="53.25" customHeight="1" thickBot="1">
      <c r="A4" s="83" t="s">
        <v>90</v>
      </c>
      <c r="B4" s="83" t="s">
        <v>81</v>
      </c>
      <c r="C4" s="113" t="s">
        <v>94</v>
      </c>
      <c r="D4" s="84"/>
      <c r="E4" s="84" t="str">
        <f>Dental!E4</f>
        <v>INFLATION INCREASE</v>
      </c>
      <c r="F4" s="84" t="str">
        <f>Dental!F4</f>
        <v>PAY COST INCREASE</v>
      </c>
      <c r="G4" s="104" t="s">
        <v>95</v>
      </c>
      <c r="H4" s="10"/>
      <c r="I4" s="3"/>
      <c r="J4" s="3"/>
      <c r="K4" s="3"/>
      <c r="L4" s="3"/>
      <c r="M4" s="3"/>
      <c r="N4" s="3"/>
      <c r="O4" s="4"/>
      <c r="P4" s="5"/>
      <c r="Q4" s="6"/>
      <c r="R4" s="6"/>
      <c r="S4" s="6"/>
      <c r="T4" s="6"/>
      <c r="U4" s="6"/>
      <c r="V4" s="3"/>
      <c r="W4" s="3"/>
      <c r="X4" s="3"/>
      <c r="Y4" s="3"/>
      <c r="Z4" s="3"/>
      <c r="AA4" s="3"/>
      <c r="AB4" s="3"/>
      <c r="AC4" s="3"/>
      <c r="AD4" s="3"/>
      <c r="AE4" s="3"/>
      <c r="AF4" s="3"/>
      <c r="AG4" s="3"/>
      <c r="AH4" s="3"/>
      <c r="AI4" s="3"/>
      <c r="AJ4" s="3"/>
      <c r="AK4" s="7"/>
      <c r="AL4" s="7"/>
      <c r="AM4" s="7"/>
      <c r="AN4" s="7"/>
      <c r="AO4" s="7"/>
      <c r="AP4" s="11"/>
      <c r="AQ4" s="8"/>
      <c r="AR4" s="8"/>
      <c r="AS4" s="8"/>
      <c r="AT4" s="8"/>
      <c r="AU4" s="8"/>
      <c r="AV4" s="8"/>
      <c r="AW4" s="8"/>
      <c r="AX4" s="8"/>
      <c r="AY4" s="8"/>
      <c r="AZ4" s="8"/>
      <c r="BA4" s="8"/>
      <c r="BB4" s="8"/>
      <c r="BC4" s="8"/>
      <c r="BD4" s="8"/>
      <c r="BE4" s="8"/>
      <c r="BF4" s="8"/>
      <c r="BG4" s="8"/>
      <c r="BH4" s="8"/>
      <c r="BI4" s="8"/>
      <c r="BJ4" s="8"/>
      <c r="BK4" s="8"/>
      <c r="BL4" s="8"/>
      <c r="BM4" s="8"/>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row>
    <row r="5" spans="1:113" ht="15.6">
      <c r="A5" s="20" t="s">
        <v>89</v>
      </c>
      <c r="B5" s="20" t="s">
        <v>2</v>
      </c>
      <c r="C5" s="114">
        <v>1025628</v>
      </c>
      <c r="D5" s="33">
        <f t="shared" ref="D5:D36" si="0">C5/$C$84</f>
        <v>1.1001838273745424E-2</v>
      </c>
      <c r="E5" s="87">
        <f>$E$2*D5</f>
        <v>3535.2536980174382</v>
      </c>
      <c r="F5" s="38">
        <v>36129</v>
      </c>
      <c r="G5" s="95">
        <f>C5+E5+F5</f>
        <v>1065292.2536980174</v>
      </c>
      <c r="H5" s="3"/>
      <c r="I5" s="3"/>
      <c r="J5" s="3"/>
      <c r="K5" s="3"/>
      <c r="L5" s="3"/>
      <c r="M5" s="3"/>
      <c r="N5" s="3"/>
      <c r="O5" s="4"/>
      <c r="P5" s="5"/>
      <c r="Q5" s="6"/>
      <c r="R5" s="6"/>
      <c r="S5" s="6"/>
      <c r="T5" s="6"/>
      <c r="U5" s="6"/>
      <c r="V5" s="3"/>
      <c r="W5" s="3"/>
      <c r="X5" s="3"/>
      <c r="Y5" s="3"/>
      <c r="Z5" s="3"/>
      <c r="AA5" s="3"/>
      <c r="AB5" s="3"/>
      <c r="AC5" s="3"/>
      <c r="AD5" s="3"/>
      <c r="AE5" s="3"/>
      <c r="AF5" s="3"/>
      <c r="AG5" s="3"/>
      <c r="AH5" s="3"/>
      <c r="AI5" s="3"/>
      <c r="AJ5" s="3"/>
      <c r="AK5" s="7"/>
      <c r="AL5" s="7"/>
      <c r="AM5" s="7"/>
      <c r="AN5" s="7"/>
      <c r="AO5" s="7"/>
      <c r="AP5" s="8"/>
      <c r="AQ5" s="8"/>
      <c r="AR5" s="8"/>
      <c r="AS5" s="8"/>
      <c r="AT5" s="8"/>
      <c r="AU5" s="8"/>
      <c r="AV5" s="8"/>
      <c r="AW5" s="8"/>
      <c r="AX5" s="8"/>
      <c r="AY5" s="8"/>
      <c r="AZ5" s="8"/>
      <c r="BA5" s="8"/>
      <c r="BB5" s="8"/>
      <c r="BC5" s="8"/>
      <c r="BD5" s="8"/>
      <c r="BE5" s="8"/>
      <c r="BF5" s="8"/>
      <c r="BG5" s="8"/>
      <c r="BH5" s="8"/>
      <c r="BI5" s="8"/>
      <c r="BJ5" s="8"/>
      <c r="BK5" s="8"/>
      <c r="BL5" s="8"/>
      <c r="BM5" s="8"/>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row>
    <row r="6" spans="1:113" ht="15.6">
      <c r="A6" s="20" t="s">
        <v>89</v>
      </c>
      <c r="B6" s="20" t="s">
        <v>3</v>
      </c>
      <c r="C6" s="114">
        <v>65865</v>
      </c>
      <c r="D6" s="33">
        <f t="shared" si="0"/>
        <v>7.0652914887292702E-4</v>
      </c>
      <c r="E6" s="87">
        <f t="shared" ref="E6:E67" si="1">$E$2*D6</f>
        <v>227.03113099478426</v>
      </c>
      <c r="F6" s="38">
        <v>1135</v>
      </c>
      <c r="G6" s="95">
        <f t="shared" ref="G6:G67" si="2">C6+E6+F6</f>
        <v>67227.031130994787</v>
      </c>
      <c r="H6" s="3"/>
      <c r="I6" s="3"/>
      <c r="J6" s="3"/>
      <c r="K6" s="3"/>
      <c r="L6" s="3"/>
      <c r="M6" s="3"/>
      <c r="N6" s="3"/>
      <c r="O6" s="4"/>
      <c r="P6" s="5"/>
      <c r="Q6" s="6"/>
      <c r="R6" s="6"/>
      <c r="S6" s="6"/>
      <c r="T6" s="6"/>
      <c r="U6" s="6"/>
      <c r="V6" s="3"/>
      <c r="W6" s="3"/>
      <c r="X6" s="3"/>
      <c r="Y6" s="3"/>
      <c r="Z6" s="3"/>
      <c r="AA6" s="3"/>
      <c r="AB6" s="3"/>
      <c r="AC6" s="3"/>
      <c r="AD6" s="3"/>
      <c r="AE6" s="3"/>
      <c r="AF6" s="3"/>
      <c r="AG6" s="3"/>
      <c r="AH6" s="3"/>
      <c r="AI6" s="3"/>
      <c r="AJ6" s="3"/>
      <c r="AK6" s="7"/>
      <c r="AL6" s="7"/>
      <c r="AM6" s="7"/>
      <c r="AN6" s="7"/>
      <c r="AO6" s="7"/>
      <c r="AP6" s="8"/>
      <c r="AQ6" s="8"/>
      <c r="AR6" s="8"/>
      <c r="AS6" s="8"/>
      <c r="AT6" s="8"/>
      <c r="AU6" s="8"/>
      <c r="AV6" s="8"/>
      <c r="AW6" s="8"/>
      <c r="AX6" s="8"/>
      <c r="AY6" s="8"/>
      <c r="AZ6" s="8"/>
      <c r="BA6" s="8"/>
      <c r="BB6" s="8"/>
      <c r="BC6" s="8"/>
      <c r="BD6" s="8"/>
      <c r="BE6" s="8"/>
      <c r="BF6" s="8"/>
      <c r="BG6" s="8"/>
      <c r="BH6" s="8"/>
      <c r="BI6" s="8"/>
      <c r="BJ6" s="8"/>
      <c r="BK6" s="8"/>
      <c r="BL6" s="8"/>
      <c r="BM6" s="8"/>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row>
    <row r="7" spans="1:113" ht="15.6">
      <c r="A7" s="20" t="s">
        <v>89</v>
      </c>
      <c r="B7" s="20" t="s">
        <v>4</v>
      </c>
      <c r="C7" s="114">
        <v>57144</v>
      </c>
      <c r="D7" s="33">
        <f t="shared" si="0"/>
        <v>6.1297960499801928E-4</v>
      </c>
      <c r="E7" s="87">
        <f t="shared" si="1"/>
        <v>196.97057541282854</v>
      </c>
      <c r="F7" s="38">
        <v>2014</v>
      </c>
      <c r="G7" s="95">
        <f t="shared" si="2"/>
        <v>59354.97057541283</v>
      </c>
      <c r="H7" s="3"/>
      <c r="I7" s="3"/>
      <c r="J7" s="3"/>
      <c r="K7" s="3"/>
      <c r="L7" s="3"/>
      <c r="M7" s="3"/>
      <c r="N7" s="3"/>
      <c r="O7" s="4"/>
      <c r="P7" s="5"/>
      <c r="Q7" s="6"/>
      <c r="R7" s="5"/>
      <c r="S7" s="6"/>
      <c r="T7" s="6"/>
      <c r="U7" s="6"/>
      <c r="V7" s="3"/>
      <c r="W7" s="3"/>
      <c r="X7" s="3"/>
      <c r="Y7" s="3"/>
      <c r="Z7" s="3"/>
      <c r="AA7" s="3"/>
      <c r="AB7" s="3"/>
      <c r="AC7" s="3"/>
      <c r="AD7" s="3"/>
      <c r="AE7" s="3"/>
      <c r="AF7" s="3"/>
      <c r="AG7" s="3"/>
      <c r="AH7" s="3"/>
      <c r="AI7" s="3"/>
      <c r="AJ7" s="3"/>
      <c r="AK7" s="7"/>
      <c r="AL7" s="7"/>
      <c r="AM7" s="7"/>
      <c r="AN7" s="7"/>
      <c r="AO7" s="7"/>
      <c r="AP7" s="8"/>
      <c r="AQ7" s="8"/>
      <c r="AR7" s="8"/>
      <c r="AS7" s="8"/>
      <c r="AT7" s="8"/>
      <c r="AU7" s="8"/>
      <c r="AV7" s="8"/>
      <c r="AW7" s="8"/>
      <c r="AX7" s="8"/>
      <c r="AY7" s="8"/>
      <c r="AZ7" s="8"/>
      <c r="BA7" s="8"/>
      <c r="BB7" s="8"/>
      <c r="BC7" s="8"/>
      <c r="BD7" s="8"/>
      <c r="BE7" s="8"/>
      <c r="BF7" s="8"/>
      <c r="BG7" s="8"/>
      <c r="BH7" s="8"/>
      <c r="BI7" s="8"/>
      <c r="BJ7" s="8"/>
      <c r="BK7" s="8"/>
      <c r="BL7" s="8"/>
      <c r="BM7" s="8"/>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row>
    <row r="8" spans="1:113" ht="15.6">
      <c r="A8" s="20" t="s">
        <v>89</v>
      </c>
      <c r="B8" s="20" t="s">
        <v>5</v>
      </c>
      <c r="C8" s="114">
        <v>20768</v>
      </c>
      <c r="D8" s="33">
        <f t="shared" si="0"/>
        <v>2.2277685210343804E-4</v>
      </c>
      <c r="E8" s="87">
        <f t="shared" si="1"/>
        <v>71.585554216954051</v>
      </c>
      <c r="F8" s="38">
        <v>358</v>
      </c>
      <c r="G8" s="95">
        <f t="shared" si="2"/>
        <v>21197.585554216956</v>
      </c>
      <c r="H8" s="3"/>
      <c r="I8" s="3"/>
      <c r="J8" s="3"/>
      <c r="K8" s="3"/>
      <c r="L8" s="3"/>
      <c r="M8" s="3"/>
      <c r="N8" s="3"/>
      <c r="O8" s="4"/>
      <c r="P8" s="5"/>
      <c r="Q8" s="6"/>
      <c r="R8" s="5"/>
      <c r="S8" s="6"/>
      <c r="T8" s="6"/>
      <c r="U8" s="6"/>
      <c r="V8" s="3"/>
      <c r="W8" s="3"/>
      <c r="X8" s="3"/>
      <c r="Y8" s="3"/>
      <c r="Z8" s="3"/>
      <c r="AA8" s="3"/>
      <c r="AB8" s="3"/>
      <c r="AC8" s="3"/>
      <c r="AD8" s="3"/>
      <c r="AE8" s="3"/>
      <c r="AF8" s="3"/>
      <c r="AG8" s="3"/>
      <c r="AH8" s="3"/>
      <c r="AI8" s="3"/>
      <c r="AJ8" s="3"/>
      <c r="AK8" s="7"/>
      <c r="AL8" s="7"/>
      <c r="AM8" s="7"/>
      <c r="AN8" s="7"/>
      <c r="AO8" s="7"/>
      <c r="AP8" s="8"/>
      <c r="AQ8" s="8"/>
      <c r="AR8" s="8"/>
      <c r="AS8" s="8"/>
      <c r="AT8" s="8"/>
      <c r="AU8" s="8"/>
      <c r="AV8" s="8"/>
      <c r="AW8" s="8"/>
      <c r="AX8" s="8"/>
      <c r="AY8" s="8"/>
      <c r="AZ8" s="8"/>
      <c r="BA8" s="8"/>
      <c r="BB8" s="8"/>
      <c r="BC8" s="8"/>
      <c r="BD8" s="8"/>
      <c r="BE8" s="8"/>
      <c r="BF8" s="8"/>
      <c r="BG8" s="8"/>
      <c r="BH8" s="8"/>
      <c r="BI8" s="8"/>
      <c r="BJ8" s="8"/>
      <c r="BK8" s="8"/>
      <c r="BL8" s="8"/>
      <c r="BM8" s="8"/>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row>
    <row r="9" spans="1:113" ht="15.6">
      <c r="A9" s="20" t="s">
        <v>91</v>
      </c>
      <c r="B9" s="20" t="s">
        <v>6</v>
      </c>
      <c r="C9" s="114">
        <v>10811589</v>
      </c>
      <c r="D9" s="33">
        <f t="shared" si="0"/>
        <v>0.11597514270301222</v>
      </c>
      <c r="E9" s="87">
        <f t="shared" si="1"/>
        <v>37266.640530187025</v>
      </c>
      <c r="F9" s="38">
        <v>380849</v>
      </c>
      <c r="G9" s="95">
        <f t="shared" si="2"/>
        <v>11229704.640530188</v>
      </c>
      <c r="H9" s="15"/>
      <c r="I9" s="15"/>
      <c r="J9" s="3"/>
      <c r="K9" s="3"/>
      <c r="L9" s="3"/>
      <c r="M9" s="3"/>
      <c r="N9" s="3"/>
      <c r="O9" s="4"/>
      <c r="P9" s="12"/>
      <c r="Q9" s="12"/>
      <c r="R9" s="12"/>
      <c r="S9" s="12"/>
      <c r="T9" s="12"/>
      <c r="U9" s="12"/>
      <c r="V9" s="3"/>
      <c r="W9" s="3"/>
      <c r="X9" s="3"/>
      <c r="Y9" s="3"/>
      <c r="Z9" s="3"/>
      <c r="AA9" s="3"/>
      <c r="AB9" s="3"/>
      <c r="AC9" s="3"/>
      <c r="AD9" s="3"/>
      <c r="AE9" s="3"/>
      <c r="AF9" s="3"/>
      <c r="AG9" s="3"/>
      <c r="AH9" s="3"/>
      <c r="AI9" s="3"/>
      <c r="AJ9" s="3"/>
      <c r="AK9" s="7"/>
      <c r="AL9" s="7"/>
      <c r="AM9" s="7"/>
      <c r="AN9" s="7"/>
      <c r="AO9" s="7"/>
      <c r="AP9" s="8"/>
      <c r="AQ9" s="8"/>
      <c r="AR9" s="8"/>
      <c r="AS9" s="8"/>
      <c r="AT9" s="8"/>
      <c r="AU9" s="8"/>
      <c r="AV9" s="8"/>
      <c r="AW9" s="8"/>
      <c r="AX9" s="8"/>
      <c r="AY9" s="8"/>
      <c r="AZ9" s="8"/>
      <c r="BA9" s="8"/>
      <c r="BB9" s="8"/>
      <c r="BC9" s="8"/>
      <c r="BD9" s="8"/>
      <c r="BE9" s="8"/>
      <c r="BF9" s="8"/>
      <c r="BG9" s="8"/>
      <c r="BH9" s="8"/>
      <c r="BI9" s="8"/>
      <c r="BJ9" s="8"/>
      <c r="BK9" s="8"/>
      <c r="BL9" s="8"/>
      <c r="BM9" s="8"/>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row>
    <row r="10" spans="1:113" ht="15.6">
      <c r="A10" s="20" t="s">
        <v>91</v>
      </c>
      <c r="B10" s="20" t="s">
        <v>7</v>
      </c>
      <c r="C10" s="114">
        <v>852684</v>
      </c>
      <c r="D10" s="33">
        <f t="shared" si="0"/>
        <v>9.146680342785438E-3</v>
      </c>
      <c r="E10" s="87">
        <f t="shared" si="1"/>
        <v>2939.1302345882732</v>
      </c>
      <c r="F10" s="38">
        <v>30037</v>
      </c>
      <c r="G10" s="95">
        <f t="shared" si="2"/>
        <v>885660.13023458829</v>
      </c>
      <c r="H10" s="3"/>
      <c r="I10" s="3"/>
      <c r="J10" s="3"/>
      <c r="K10" s="3"/>
      <c r="L10" s="3"/>
      <c r="M10" s="3"/>
      <c r="N10" s="3"/>
      <c r="O10" s="4"/>
      <c r="P10" s="12"/>
      <c r="Q10" s="12"/>
      <c r="R10" s="12"/>
      <c r="S10" s="12"/>
      <c r="T10" s="12"/>
      <c r="U10" s="12"/>
      <c r="V10" s="3"/>
      <c r="W10" s="3"/>
      <c r="X10" s="3"/>
      <c r="Y10" s="3"/>
      <c r="Z10" s="3"/>
      <c r="AA10" s="3"/>
      <c r="AB10" s="3"/>
      <c r="AC10" s="3"/>
      <c r="AD10" s="3"/>
      <c r="AE10" s="3"/>
      <c r="AF10" s="3"/>
      <c r="AG10" s="3"/>
      <c r="AH10" s="3"/>
      <c r="AI10" s="3"/>
      <c r="AJ10" s="3"/>
      <c r="AK10" s="7"/>
      <c r="AL10" s="7"/>
      <c r="AM10" s="7"/>
      <c r="AN10" s="7"/>
      <c r="AO10" s="7"/>
      <c r="AP10" s="8"/>
      <c r="AQ10" s="8"/>
      <c r="AR10" s="8"/>
      <c r="AS10" s="8"/>
      <c r="AT10" s="8"/>
      <c r="AU10" s="8"/>
      <c r="AV10" s="8"/>
      <c r="AW10" s="8"/>
      <c r="AX10" s="8"/>
      <c r="AY10" s="8"/>
      <c r="AZ10" s="8"/>
      <c r="BA10" s="8"/>
      <c r="BB10" s="8"/>
      <c r="BC10" s="8"/>
      <c r="BD10" s="8"/>
      <c r="BE10" s="8"/>
      <c r="BF10" s="8"/>
      <c r="BG10" s="8"/>
      <c r="BH10" s="8"/>
      <c r="BI10" s="8"/>
      <c r="BJ10" s="8"/>
      <c r="BK10" s="8"/>
      <c r="BL10" s="8"/>
      <c r="BM10" s="8"/>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row>
    <row r="11" spans="1:113" ht="15.6">
      <c r="A11" s="20" t="s">
        <v>91</v>
      </c>
      <c r="B11" s="20" t="s">
        <v>8</v>
      </c>
      <c r="C11" s="114">
        <v>237282</v>
      </c>
      <c r="D11" s="33">
        <f t="shared" si="0"/>
        <v>2.5453070599387516E-3</v>
      </c>
      <c r="E11" s="87">
        <f t="shared" si="1"/>
        <v>817.89115349129884</v>
      </c>
      <c r="F11" s="38">
        <v>8358</v>
      </c>
      <c r="G11" s="95">
        <f t="shared" si="2"/>
        <v>246457.89115349131</v>
      </c>
      <c r="H11" s="158"/>
      <c r="I11" s="15"/>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7"/>
      <c r="AL11" s="7"/>
      <c r="AM11" s="7"/>
      <c r="AN11" s="7"/>
      <c r="AO11" s="7"/>
      <c r="AP11" s="8"/>
      <c r="AQ11" s="8"/>
      <c r="AR11" s="8"/>
      <c r="AS11" s="8"/>
      <c r="AT11" s="8"/>
      <c r="AU11" s="8"/>
      <c r="AV11" s="8"/>
      <c r="AW11" s="8"/>
      <c r="AX11" s="8"/>
      <c r="AY11" s="8"/>
      <c r="AZ11" s="8"/>
      <c r="BA11" s="8"/>
      <c r="BB11" s="8"/>
      <c r="BC11" s="8"/>
      <c r="BD11" s="8"/>
      <c r="BE11" s="8"/>
      <c r="BF11" s="8"/>
      <c r="BG11" s="8"/>
      <c r="BH11" s="8"/>
      <c r="BI11" s="8"/>
      <c r="BJ11" s="8"/>
      <c r="BK11" s="8"/>
      <c r="BL11" s="8"/>
      <c r="BM11" s="8"/>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row>
    <row r="12" spans="1:113" ht="15.6">
      <c r="A12" s="20" t="s">
        <v>91</v>
      </c>
      <c r="B12" s="20" t="s">
        <v>9</v>
      </c>
      <c r="C12" s="114">
        <v>52558</v>
      </c>
      <c r="D12" s="33">
        <f t="shared" si="0"/>
        <v>5.637859106727897E-4</v>
      </c>
      <c r="E12" s="87">
        <f t="shared" si="1"/>
        <v>181.16301803421953</v>
      </c>
      <c r="F12" s="38">
        <v>1851</v>
      </c>
      <c r="G12" s="95">
        <f t="shared" si="2"/>
        <v>54590.163018034218</v>
      </c>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7"/>
      <c r="AL12" s="7"/>
      <c r="AM12" s="7"/>
      <c r="AN12" s="7"/>
      <c r="AO12" s="7"/>
      <c r="AP12" s="8"/>
      <c r="AQ12" s="8"/>
      <c r="AR12" s="8"/>
      <c r="AS12" s="8"/>
      <c r="AT12" s="8"/>
      <c r="AU12" s="8"/>
      <c r="AV12" s="8"/>
      <c r="AW12" s="8"/>
      <c r="AX12" s="8"/>
      <c r="AY12" s="8"/>
      <c r="AZ12" s="8"/>
      <c r="BA12" s="8"/>
      <c r="BB12" s="8"/>
      <c r="BC12" s="8"/>
      <c r="BD12" s="8"/>
      <c r="BE12" s="8"/>
      <c r="BF12" s="8"/>
      <c r="BG12" s="8"/>
      <c r="BH12" s="8"/>
      <c r="BI12" s="8"/>
      <c r="BJ12" s="8"/>
      <c r="BK12" s="8"/>
      <c r="BL12" s="8"/>
      <c r="BM12" s="8"/>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row>
    <row r="13" spans="1:113" ht="15.6">
      <c r="A13" s="20" t="s">
        <v>91</v>
      </c>
      <c r="B13" s="20" t="s">
        <v>10</v>
      </c>
      <c r="C13" s="114">
        <v>25268422</v>
      </c>
      <c r="D13" s="33">
        <f t="shared" si="0"/>
        <v>0.27105255733731032</v>
      </c>
      <c r="E13" s="87">
        <f t="shared" si="1"/>
        <v>87098.131406869943</v>
      </c>
      <c r="F13" s="38">
        <v>890106</v>
      </c>
      <c r="G13" s="95">
        <f t="shared" si="2"/>
        <v>26245626.13140687</v>
      </c>
      <c r="H13" s="15"/>
      <c r="I13" s="15"/>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7"/>
      <c r="AL13" s="7"/>
      <c r="AM13" s="7"/>
      <c r="AN13" s="7"/>
      <c r="AO13" s="7"/>
      <c r="AP13" s="8"/>
      <c r="AQ13" s="8"/>
      <c r="AR13" s="8"/>
      <c r="AS13" s="8"/>
      <c r="AT13" s="8"/>
      <c r="AU13" s="8"/>
      <c r="AV13" s="8"/>
      <c r="AW13" s="8"/>
      <c r="AX13" s="8"/>
      <c r="AY13" s="8"/>
      <c r="AZ13" s="8"/>
      <c r="BA13" s="8"/>
      <c r="BB13" s="8"/>
      <c r="BC13" s="8"/>
      <c r="BD13" s="8"/>
      <c r="BE13" s="8"/>
      <c r="BF13" s="8"/>
      <c r="BG13" s="8"/>
      <c r="BH13" s="8"/>
      <c r="BI13" s="8"/>
      <c r="BJ13" s="8"/>
      <c r="BK13" s="8"/>
      <c r="BL13" s="8"/>
      <c r="BM13" s="8"/>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row>
    <row r="14" spans="1:113" ht="15.6">
      <c r="A14" s="20" t="s">
        <v>91</v>
      </c>
      <c r="B14" s="20" t="s">
        <v>11</v>
      </c>
      <c r="C14" s="114">
        <v>717826</v>
      </c>
      <c r="D14" s="33">
        <f t="shared" si="0"/>
        <v>7.7000682125386421E-3</v>
      </c>
      <c r="E14" s="87">
        <f t="shared" si="1"/>
        <v>2474.2860189396793</v>
      </c>
      <c r="F14" s="38">
        <v>25286</v>
      </c>
      <c r="G14" s="95">
        <f t="shared" si="2"/>
        <v>745586.28601893969</v>
      </c>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7"/>
      <c r="AL14" s="7"/>
      <c r="AM14" s="7"/>
      <c r="AN14" s="7"/>
      <c r="AO14" s="7"/>
      <c r="AP14" s="8"/>
      <c r="AQ14" s="8"/>
      <c r="AR14" s="8"/>
      <c r="AS14" s="8"/>
      <c r="AT14" s="8"/>
      <c r="AU14" s="8"/>
      <c r="AV14" s="8"/>
      <c r="AW14" s="8"/>
      <c r="AX14" s="8"/>
      <c r="AY14" s="8"/>
      <c r="AZ14" s="8"/>
      <c r="BA14" s="8"/>
      <c r="BB14" s="8"/>
      <c r="BC14" s="8"/>
      <c r="BD14" s="8"/>
      <c r="BE14" s="8"/>
      <c r="BF14" s="8"/>
      <c r="BG14" s="8"/>
      <c r="BH14" s="8"/>
      <c r="BI14" s="8"/>
      <c r="BJ14" s="8"/>
      <c r="BK14" s="8"/>
      <c r="BL14" s="8"/>
      <c r="BM14" s="8"/>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row>
    <row r="15" spans="1:113" ht="15.6">
      <c r="A15" s="20" t="s">
        <v>89</v>
      </c>
      <c r="B15" s="20" t="s">
        <v>12</v>
      </c>
      <c r="C15" s="114">
        <v>448911</v>
      </c>
      <c r="D15" s="33">
        <f t="shared" si="0"/>
        <v>4.815436221812716E-3</v>
      </c>
      <c r="E15" s="87">
        <f>$E$2*D15</f>
        <v>1547.3585674637454</v>
      </c>
      <c r="F15" s="38">
        <v>15813</v>
      </c>
      <c r="G15" s="95">
        <f t="shared" si="2"/>
        <v>466271.35856746376</v>
      </c>
      <c r="H15" s="3"/>
      <c r="I15" s="3"/>
      <c r="J15" s="3"/>
      <c r="K15" s="3"/>
      <c r="L15" s="3"/>
      <c r="M15" s="3"/>
      <c r="N15" s="3"/>
      <c r="O15" s="3"/>
      <c r="P15" s="16"/>
      <c r="Q15" s="16"/>
      <c r="R15" s="16"/>
      <c r="S15" s="3"/>
      <c r="T15" s="3"/>
      <c r="U15" s="3"/>
      <c r="V15" s="3"/>
      <c r="W15" s="3"/>
      <c r="X15" s="3"/>
      <c r="Y15" s="3"/>
      <c r="Z15" s="3"/>
      <c r="AA15" s="3"/>
      <c r="AB15" s="3"/>
      <c r="AC15" s="3"/>
      <c r="AD15" s="3"/>
      <c r="AE15" s="3"/>
      <c r="AF15" s="3"/>
      <c r="AG15" s="3"/>
      <c r="AH15" s="3"/>
      <c r="AI15" s="3"/>
      <c r="AJ15" s="3"/>
      <c r="AK15" s="7"/>
      <c r="AL15" s="7"/>
      <c r="AM15" s="7"/>
      <c r="AN15" s="7"/>
      <c r="AO15" s="7"/>
      <c r="AP15" s="8"/>
      <c r="AQ15" s="8"/>
      <c r="AR15" s="8"/>
      <c r="AS15" s="8"/>
      <c r="AT15" s="8"/>
      <c r="AU15" s="8"/>
      <c r="AV15" s="8"/>
      <c r="AW15" s="8"/>
      <c r="AX15" s="8"/>
      <c r="AY15" s="8"/>
      <c r="AZ15" s="8"/>
      <c r="BA15" s="8"/>
      <c r="BB15" s="8"/>
      <c r="BC15" s="8"/>
      <c r="BD15" s="8"/>
      <c r="BE15" s="8"/>
      <c r="BF15" s="8"/>
      <c r="BG15" s="8"/>
      <c r="BH15" s="8"/>
      <c r="BI15" s="8"/>
      <c r="BJ15" s="8"/>
      <c r="BK15" s="8"/>
      <c r="BL15" s="8"/>
      <c r="BM15" s="8"/>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row>
    <row r="16" spans="1:113" ht="15.6">
      <c r="A16" s="20" t="s">
        <v>89</v>
      </c>
      <c r="B16" s="20" t="s">
        <v>13</v>
      </c>
      <c r="C16" s="114">
        <v>40784</v>
      </c>
      <c r="D16" s="33">
        <f t="shared" si="0"/>
        <v>4.3748705393810753E-4</v>
      </c>
      <c r="E16" s="87">
        <f t="shared" si="1"/>
        <v>140.5790275030939</v>
      </c>
      <c r="F16" s="38">
        <v>703</v>
      </c>
      <c r="G16" s="95">
        <f t="shared" si="2"/>
        <v>41627.579027503096</v>
      </c>
      <c r="H16" s="3"/>
      <c r="I16" s="3"/>
      <c r="J16" s="3"/>
      <c r="K16" s="3"/>
      <c r="L16" s="3"/>
      <c r="M16" s="3"/>
      <c r="N16" s="3"/>
      <c r="O16" s="3"/>
      <c r="P16" s="16"/>
      <c r="Q16" s="16"/>
      <c r="R16" s="16"/>
      <c r="S16" s="3"/>
      <c r="T16" s="3"/>
      <c r="U16" s="3"/>
      <c r="V16" s="3"/>
      <c r="W16" s="3"/>
      <c r="X16" s="3"/>
      <c r="Y16" s="3"/>
      <c r="Z16" s="3"/>
      <c r="AA16" s="3"/>
      <c r="AB16" s="3"/>
      <c r="AC16" s="3"/>
      <c r="AD16" s="3"/>
      <c r="AE16" s="3"/>
      <c r="AF16" s="3"/>
      <c r="AG16" s="3"/>
      <c r="AH16" s="3"/>
      <c r="AI16" s="3"/>
      <c r="AJ16" s="3"/>
      <c r="AK16" s="7"/>
      <c r="AL16" s="7"/>
      <c r="AM16" s="7"/>
      <c r="AN16" s="7"/>
      <c r="AO16" s="7"/>
      <c r="AP16" s="8"/>
      <c r="AQ16" s="8"/>
      <c r="AR16" s="8"/>
      <c r="AS16" s="8"/>
      <c r="AT16" s="8"/>
      <c r="AU16" s="8"/>
      <c r="AV16" s="8"/>
      <c r="AW16" s="8"/>
      <c r="AX16" s="8"/>
      <c r="AY16" s="8"/>
      <c r="AZ16" s="8"/>
      <c r="BA16" s="8"/>
      <c r="BB16" s="8"/>
      <c r="BC16" s="8"/>
      <c r="BD16" s="8"/>
      <c r="BE16" s="8"/>
      <c r="BF16" s="8"/>
      <c r="BG16" s="8"/>
      <c r="BH16" s="8"/>
      <c r="BI16" s="8"/>
      <c r="BJ16" s="8"/>
      <c r="BK16" s="8"/>
      <c r="BL16" s="8"/>
      <c r="BM16" s="8"/>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row>
    <row r="17" spans="1:113" ht="15.6">
      <c r="A17" s="20" t="s">
        <v>89</v>
      </c>
      <c r="B17" s="20" t="s">
        <v>14</v>
      </c>
      <c r="C17" s="114">
        <v>209372</v>
      </c>
      <c r="D17" s="33">
        <f t="shared" si="0"/>
        <v>2.2459184841391098E-3</v>
      </c>
      <c r="E17" s="87">
        <f t="shared" si="1"/>
        <v>721.68772426387261</v>
      </c>
      <c r="F17" s="38">
        <v>7375</v>
      </c>
      <c r="G17" s="95">
        <f t="shared" si="2"/>
        <v>217468.68772426387</v>
      </c>
      <c r="H17" s="19"/>
      <c r="I17" s="19"/>
      <c r="J17" s="19"/>
      <c r="K17" s="19"/>
      <c r="L17" s="19"/>
      <c r="M17" s="19"/>
      <c r="N17" s="19"/>
      <c r="O17" s="20"/>
      <c r="P17" s="21"/>
      <c r="Q17" s="21"/>
      <c r="R17" s="21"/>
      <c r="S17" s="18"/>
      <c r="T17" s="18"/>
      <c r="U17" s="19"/>
      <c r="V17" s="19"/>
      <c r="W17" s="19"/>
      <c r="X17" s="19"/>
      <c r="Y17" s="19"/>
      <c r="Z17" s="19"/>
      <c r="AA17" s="19"/>
      <c r="AB17" s="19"/>
      <c r="AC17" s="19"/>
      <c r="AD17" s="19"/>
      <c r="AE17" s="19"/>
      <c r="AF17" s="19"/>
      <c r="AG17" s="19"/>
      <c r="AH17" s="19"/>
      <c r="AI17" s="19"/>
      <c r="AJ17" s="19"/>
      <c r="AK17" s="22"/>
      <c r="AL17" s="22"/>
      <c r="AM17" s="22"/>
      <c r="AN17" s="22"/>
      <c r="AO17" s="22"/>
      <c r="AP17" s="8"/>
      <c r="AQ17" s="8"/>
      <c r="AR17" s="8"/>
      <c r="AS17" s="8"/>
      <c r="AT17" s="8"/>
      <c r="AU17" s="8"/>
      <c r="AV17" s="8"/>
      <c r="AW17" s="8"/>
      <c r="AX17" s="8"/>
      <c r="AY17" s="8"/>
      <c r="AZ17" s="8"/>
      <c r="BA17" s="8"/>
      <c r="BB17" s="8"/>
      <c r="BC17" s="8"/>
      <c r="BD17" s="8"/>
      <c r="BE17" s="8"/>
      <c r="BF17" s="8"/>
      <c r="BG17" s="8"/>
      <c r="BH17" s="8"/>
      <c r="BI17" s="8"/>
      <c r="BJ17" s="8"/>
      <c r="BK17" s="8"/>
      <c r="BL17" s="8"/>
      <c r="BM17" s="8"/>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row>
    <row r="18" spans="1:113" ht="15.6">
      <c r="A18" s="20" t="s">
        <v>89</v>
      </c>
      <c r="B18" s="20" t="s">
        <v>15</v>
      </c>
      <c r="C18" s="114">
        <v>12312</v>
      </c>
      <c r="D18" s="33">
        <f t="shared" si="0"/>
        <v>1.3206994429398736E-4</v>
      </c>
      <c r="E18" s="87">
        <f t="shared" si="1"/>
        <v>42.438431409819842</v>
      </c>
      <c r="F18" s="38">
        <v>212</v>
      </c>
      <c r="G18" s="95">
        <f t="shared" si="2"/>
        <v>12566.438431409821</v>
      </c>
      <c r="H18" s="19"/>
      <c r="I18" s="19"/>
      <c r="J18" s="19"/>
      <c r="K18" s="19"/>
      <c r="L18" s="19"/>
      <c r="M18" s="19"/>
      <c r="N18" s="19"/>
      <c r="O18" s="20"/>
      <c r="P18" s="21"/>
      <c r="Q18" s="21"/>
      <c r="R18" s="21"/>
      <c r="S18" s="18"/>
      <c r="T18" s="18"/>
      <c r="U18" s="19"/>
      <c r="V18" s="19"/>
      <c r="W18" s="19"/>
      <c r="X18" s="19"/>
      <c r="Y18" s="19"/>
      <c r="Z18" s="19"/>
      <c r="AA18" s="19"/>
      <c r="AB18" s="19"/>
      <c r="AC18" s="19"/>
      <c r="AD18" s="19"/>
      <c r="AE18" s="19"/>
      <c r="AF18" s="19"/>
      <c r="AG18" s="19"/>
      <c r="AH18" s="19"/>
      <c r="AI18" s="19"/>
      <c r="AJ18" s="19"/>
      <c r="AK18" s="22"/>
      <c r="AL18" s="22"/>
      <c r="AM18" s="22"/>
      <c r="AN18" s="22"/>
      <c r="AO18" s="22"/>
      <c r="AP18" s="8"/>
      <c r="AQ18" s="8"/>
      <c r="AR18" s="8"/>
      <c r="AS18" s="8"/>
      <c r="AT18" s="8"/>
      <c r="AU18" s="8"/>
      <c r="AV18" s="8"/>
      <c r="AW18" s="8"/>
      <c r="AX18" s="8"/>
      <c r="AY18" s="8"/>
      <c r="AZ18" s="8"/>
      <c r="BA18" s="8"/>
      <c r="BB18" s="8"/>
      <c r="BC18" s="8"/>
      <c r="BD18" s="8"/>
      <c r="BE18" s="8"/>
      <c r="BF18" s="8"/>
      <c r="BG18" s="8"/>
      <c r="BH18" s="8"/>
      <c r="BI18" s="8"/>
      <c r="BJ18" s="8"/>
      <c r="BK18" s="8"/>
      <c r="BL18" s="8"/>
      <c r="BM18" s="8"/>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row>
    <row r="19" spans="1:113" ht="15.6">
      <c r="A19" s="20" t="s">
        <v>89</v>
      </c>
      <c r="B19" s="17" t="s">
        <v>16</v>
      </c>
      <c r="C19" s="114">
        <v>658940</v>
      </c>
      <c r="D19" s="33">
        <f t="shared" si="0"/>
        <v>7.0684022980084492E-3</v>
      </c>
      <c r="E19" s="88">
        <f t="shared" si="1"/>
        <v>2271.3109156259488</v>
      </c>
      <c r="F19" s="38">
        <v>23212</v>
      </c>
      <c r="G19" s="95">
        <f t="shared" si="2"/>
        <v>684423.310915626</v>
      </c>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22"/>
      <c r="AL19" s="22"/>
      <c r="AM19" s="22"/>
      <c r="AN19" s="22"/>
      <c r="AO19" s="22"/>
      <c r="AP19" s="8"/>
      <c r="AQ19" s="8"/>
      <c r="AR19" s="8"/>
      <c r="AS19" s="8"/>
      <c r="AT19" s="8"/>
      <c r="AU19" s="8"/>
      <c r="AV19" s="8"/>
      <c r="AW19" s="8"/>
      <c r="AX19" s="8"/>
      <c r="AY19" s="8"/>
      <c r="AZ19" s="8"/>
      <c r="BA19" s="8"/>
      <c r="BB19" s="8"/>
      <c r="BC19" s="8"/>
      <c r="BD19" s="8"/>
      <c r="BE19" s="8"/>
      <c r="BF19" s="8"/>
      <c r="BG19" s="8"/>
      <c r="BH19" s="8"/>
      <c r="BI19" s="8"/>
      <c r="BJ19" s="8"/>
      <c r="BK19" s="8"/>
      <c r="BL19" s="8"/>
      <c r="BM19" s="8"/>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row>
    <row r="20" spans="1:113" ht="15.6">
      <c r="A20" s="20" t="s">
        <v>89</v>
      </c>
      <c r="B20" s="17" t="s">
        <v>17</v>
      </c>
      <c r="C20" s="114">
        <v>51201</v>
      </c>
      <c r="D20" s="33">
        <f t="shared" si="0"/>
        <v>5.4922946863194015E-4</v>
      </c>
      <c r="E20" s="88">
        <f t="shared" si="1"/>
        <v>176.48555284390721</v>
      </c>
      <c r="F20" s="38">
        <v>882</v>
      </c>
      <c r="G20" s="95">
        <f t="shared" si="2"/>
        <v>52259.485552843907</v>
      </c>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22"/>
      <c r="AL20" s="22"/>
      <c r="AM20" s="22"/>
      <c r="AN20" s="22"/>
      <c r="AO20" s="22"/>
      <c r="AP20" s="8"/>
      <c r="AQ20" s="8"/>
      <c r="AR20" s="8"/>
      <c r="AS20" s="8"/>
      <c r="AT20" s="8"/>
      <c r="AU20" s="8"/>
      <c r="AV20" s="8"/>
      <c r="AW20" s="8"/>
      <c r="AX20" s="8"/>
      <c r="AY20" s="8"/>
      <c r="AZ20" s="8"/>
      <c r="BA20" s="8"/>
      <c r="BB20" s="8"/>
      <c r="BC20" s="8"/>
      <c r="BD20" s="8"/>
      <c r="BE20" s="8"/>
      <c r="BF20" s="8"/>
      <c r="BG20" s="8"/>
      <c r="BH20" s="8"/>
      <c r="BI20" s="8"/>
      <c r="BJ20" s="8"/>
      <c r="BK20" s="8"/>
      <c r="BL20" s="8"/>
      <c r="BM20" s="8"/>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row>
    <row r="21" spans="1:113" ht="15.6">
      <c r="A21" s="20" t="s">
        <v>89</v>
      </c>
      <c r="B21" s="17" t="s">
        <v>18</v>
      </c>
      <c r="C21" s="114">
        <v>516511</v>
      </c>
      <c r="D21" s="33">
        <f t="shared" si="0"/>
        <v>5.5405765917179743E-3</v>
      </c>
      <c r="E21" s="88">
        <f t="shared" si="1"/>
        <v>1780.3700979465118</v>
      </c>
      <c r="F21" s="38">
        <v>18195</v>
      </c>
      <c r="G21" s="95">
        <f t="shared" si="2"/>
        <v>536486.37009794649</v>
      </c>
      <c r="H21" s="19"/>
      <c r="I21" s="19"/>
      <c r="J21" s="19"/>
      <c r="K21" s="19"/>
      <c r="L21" s="19"/>
      <c r="M21" s="19"/>
      <c r="N21" s="19"/>
      <c r="O21" s="20"/>
      <c r="P21" s="20"/>
      <c r="Q21" s="23"/>
      <c r="R21" s="21"/>
      <c r="S21" s="18"/>
      <c r="T21" s="18"/>
      <c r="U21" s="19"/>
      <c r="V21" s="19"/>
      <c r="W21" s="19"/>
      <c r="X21" s="19"/>
      <c r="Y21" s="19"/>
      <c r="Z21" s="19"/>
      <c r="AA21" s="19"/>
      <c r="AB21" s="19"/>
      <c r="AC21" s="19"/>
      <c r="AD21" s="19"/>
      <c r="AE21" s="19"/>
      <c r="AF21" s="19"/>
      <c r="AG21" s="19"/>
      <c r="AH21" s="19"/>
      <c r="AI21" s="19"/>
      <c r="AJ21" s="19"/>
      <c r="AK21" s="22"/>
      <c r="AL21" s="22"/>
      <c r="AM21" s="22"/>
      <c r="AN21" s="22"/>
      <c r="AO21" s="22"/>
      <c r="AP21" s="8"/>
      <c r="AQ21" s="8"/>
      <c r="AR21" s="8"/>
      <c r="AS21" s="8"/>
      <c r="AT21" s="8"/>
      <c r="AU21" s="8"/>
      <c r="AV21" s="8"/>
      <c r="AW21" s="8"/>
      <c r="AX21" s="8"/>
      <c r="AY21" s="8"/>
      <c r="AZ21" s="8"/>
      <c r="BA21" s="8"/>
      <c r="BB21" s="8"/>
      <c r="BC21" s="8"/>
      <c r="BD21" s="8"/>
      <c r="BE21" s="8"/>
      <c r="BF21" s="8"/>
      <c r="BG21" s="8"/>
      <c r="BH21" s="8"/>
      <c r="BI21" s="8"/>
      <c r="BJ21" s="8"/>
      <c r="BK21" s="8"/>
      <c r="BL21" s="8"/>
      <c r="BM21" s="8"/>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row>
    <row r="22" spans="1:113" ht="15.6">
      <c r="A22" s="20" t="s">
        <v>89</v>
      </c>
      <c r="B22" s="17" t="s">
        <v>19</v>
      </c>
      <c r="C22" s="114">
        <v>75602</v>
      </c>
      <c r="D22" s="33">
        <f t="shared" si="0"/>
        <v>8.1097725215351134E-4</v>
      </c>
      <c r="E22" s="88">
        <f t="shared" si="1"/>
        <v>260.59375336624424</v>
      </c>
      <c r="F22" s="38">
        <v>1302</v>
      </c>
      <c r="G22" s="95">
        <f t="shared" si="2"/>
        <v>77164.593753366251</v>
      </c>
      <c r="H22" s="19"/>
      <c r="I22" s="19"/>
      <c r="J22" s="19"/>
      <c r="K22" s="19"/>
      <c r="L22" s="19"/>
      <c r="M22" s="19"/>
      <c r="N22" s="19"/>
      <c r="O22" s="20"/>
      <c r="P22" s="20"/>
      <c r="Q22" s="23"/>
      <c r="R22" s="21"/>
      <c r="S22" s="18"/>
      <c r="T22" s="18"/>
      <c r="U22" s="19"/>
      <c r="V22" s="19"/>
      <c r="W22" s="19"/>
      <c r="X22" s="19"/>
      <c r="Y22" s="19"/>
      <c r="Z22" s="19"/>
      <c r="AA22" s="19"/>
      <c r="AB22" s="19"/>
      <c r="AC22" s="19"/>
      <c r="AD22" s="19"/>
      <c r="AE22" s="19"/>
      <c r="AF22" s="19"/>
      <c r="AG22" s="19"/>
      <c r="AH22" s="19"/>
      <c r="AI22" s="19"/>
      <c r="AJ22" s="19"/>
      <c r="AK22" s="22"/>
      <c r="AL22" s="22"/>
      <c r="AM22" s="22"/>
      <c r="AN22" s="22"/>
      <c r="AO22" s="22"/>
      <c r="AP22" s="8"/>
      <c r="AQ22" s="8"/>
      <c r="AR22" s="8"/>
      <c r="AS22" s="8"/>
      <c r="AT22" s="8"/>
      <c r="AU22" s="8"/>
      <c r="AV22" s="8"/>
      <c r="AW22" s="8"/>
      <c r="AX22" s="8"/>
      <c r="AY22" s="8"/>
      <c r="AZ22" s="8"/>
      <c r="BA22" s="8"/>
      <c r="BB22" s="8"/>
      <c r="BC22" s="8"/>
      <c r="BD22" s="8"/>
      <c r="BE22" s="8"/>
      <c r="BF22" s="8"/>
      <c r="BG22" s="8"/>
      <c r="BH22" s="8"/>
      <c r="BI22" s="8"/>
      <c r="BJ22" s="8"/>
      <c r="BK22" s="8"/>
      <c r="BL22" s="8"/>
      <c r="BM22" s="8"/>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row>
    <row r="23" spans="1:113" ht="15.6">
      <c r="A23" s="20" t="s">
        <v>91</v>
      </c>
      <c r="B23" s="17" t="s">
        <v>20</v>
      </c>
      <c r="C23" s="114">
        <v>1706694</v>
      </c>
      <c r="D23" s="33">
        <f t="shared" si="0"/>
        <v>1.830758459282671E-2</v>
      </c>
      <c r="E23" s="88">
        <f t="shared" si="1"/>
        <v>5882.8310799667852</v>
      </c>
      <c r="F23" s="38">
        <v>60120</v>
      </c>
      <c r="G23" s="95">
        <f t="shared" si="2"/>
        <v>1772696.8310799669</v>
      </c>
      <c r="H23" s="24"/>
      <c r="I23" s="24"/>
      <c r="J23" s="19"/>
      <c r="K23" s="19"/>
      <c r="L23" s="19"/>
      <c r="M23" s="19"/>
      <c r="N23" s="19"/>
      <c r="O23" s="19"/>
      <c r="P23" s="25"/>
      <c r="Q23" s="25"/>
      <c r="R23" s="26"/>
      <c r="S23" s="26"/>
      <c r="T23" s="27"/>
      <c r="U23" s="28"/>
      <c r="V23" s="19"/>
      <c r="W23" s="19"/>
      <c r="X23" s="19"/>
      <c r="Y23" s="19"/>
      <c r="Z23" s="19"/>
      <c r="AA23" s="19"/>
      <c r="AB23" s="19"/>
      <c r="AC23" s="19"/>
      <c r="AD23" s="19"/>
      <c r="AE23" s="19"/>
      <c r="AF23" s="19"/>
      <c r="AG23" s="19"/>
      <c r="AH23" s="19"/>
      <c r="AI23" s="19"/>
      <c r="AJ23" s="19"/>
      <c r="AK23" s="22"/>
      <c r="AL23" s="22"/>
      <c r="AM23" s="22"/>
      <c r="AN23" s="22"/>
      <c r="AO23" s="22"/>
      <c r="AP23" s="8"/>
      <c r="AQ23" s="8"/>
      <c r="AR23" s="8"/>
      <c r="AS23" s="8"/>
      <c r="AT23" s="8"/>
      <c r="AU23" s="8"/>
      <c r="AV23" s="8"/>
      <c r="AW23" s="8"/>
      <c r="AX23" s="8"/>
      <c r="AY23" s="8"/>
      <c r="AZ23" s="8"/>
      <c r="BA23" s="8"/>
      <c r="BB23" s="8"/>
      <c r="BC23" s="8"/>
      <c r="BD23" s="8"/>
      <c r="BE23" s="8"/>
      <c r="BF23" s="8"/>
      <c r="BG23" s="8"/>
      <c r="BH23" s="8"/>
      <c r="BI23" s="8"/>
      <c r="BJ23" s="8"/>
      <c r="BK23" s="8"/>
      <c r="BL23" s="8"/>
      <c r="BM23" s="8"/>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row>
    <row r="24" spans="1:113" ht="15.6">
      <c r="A24" s="20" t="s">
        <v>91</v>
      </c>
      <c r="B24" s="17" t="s">
        <v>21</v>
      </c>
      <c r="C24" s="114">
        <v>95642</v>
      </c>
      <c r="D24" s="33">
        <f t="shared" si="0"/>
        <v>1.0259449002733543E-3</v>
      </c>
      <c r="E24" s="88">
        <f t="shared" si="1"/>
        <v>329.66995263953777</v>
      </c>
      <c r="F24" s="38">
        <v>3369</v>
      </c>
      <c r="G24" s="95">
        <f t="shared" si="2"/>
        <v>99340.669952639539</v>
      </c>
      <c r="H24" s="19"/>
      <c r="I24" s="19"/>
      <c r="J24" s="19"/>
      <c r="K24" s="19"/>
      <c r="L24" s="19"/>
      <c r="M24" s="19"/>
      <c r="N24" s="19"/>
      <c r="O24" s="19"/>
      <c r="P24" s="25"/>
      <c r="Q24" s="25"/>
      <c r="R24" s="26"/>
      <c r="S24" s="26"/>
      <c r="T24" s="27"/>
      <c r="U24" s="28"/>
      <c r="V24" s="19"/>
      <c r="W24" s="19"/>
      <c r="X24" s="19"/>
      <c r="Y24" s="19"/>
      <c r="Z24" s="19"/>
      <c r="AA24" s="19"/>
      <c r="AB24" s="19"/>
      <c r="AC24" s="19"/>
      <c r="AD24" s="19"/>
      <c r="AE24" s="19"/>
      <c r="AF24" s="19"/>
      <c r="AG24" s="19"/>
      <c r="AH24" s="19"/>
      <c r="AI24" s="19"/>
      <c r="AJ24" s="19"/>
      <c r="AK24" s="22"/>
      <c r="AL24" s="22"/>
      <c r="AM24" s="22"/>
      <c r="AN24" s="22"/>
      <c r="AO24" s="22"/>
      <c r="AP24" s="8"/>
      <c r="AQ24" s="8"/>
      <c r="AR24" s="8"/>
      <c r="AS24" s="8"/>
      <c r="AT24" s="8"/>
      <c r="AU24" s="8"/>
      <c r="AV24" s="8"/>
      <c r="AW24" s="8"/>
      <c r="AX24" s="8"/>
      <c r="AY24" s="8"/>
      <c r="AZ24" s="8"/>
      <c r="BA24" s="8"/>
      <c r="BB24" s="8"/>
      <c r="BC24" s="8"/>
      <c r="BD24" s="8"/>
      <c r="BE24" s="8"/>
      <c r="BF24" s="8"/>
      <c r="BG24" s="8"/>
      <c r="BH24" s="8"/>
      <c r="BI24" s="8"/>
      <c r="BJ24" s="8"/>
      <c r="BK24" s="8"/>
      <c r="BL24" s="8"/>
      <c r="BM24" s="8"/>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row>
    <row r="25" spans="1:113" ht="15.6">
      <c r="A25" s="20" t="s">
        <v>89</v>
      </c>
      <c r="B25" s="17" t="s">
        <v>22</v>
      </c>
      <c r="C25" s="114">
        <v>1169229</v>
      </c>
      <c r="D25" s="33">
        <f t="shared" si="0"/>
        <v>1.2542235940295203E-2</v>
      </c>
      <c r="E25" s="88">
        <f t="shared" si="1"/>
        <v>4030.2343014028784</v>
      </c>
      <c r="F25" s="38">
        <v>41187</v>
      </c>
      <c r="G25" s="95">
        <f t="shared" si="2"/>
        <v>1214446.2343014029</v>
      </c>
      <c r="H25" s="19"/>
      <c r="I25" s="19"/>
      <c r="J25" s="19"/>
      <c r="K25" s="19"/>
      <c r="L25" s="19"/>
      <c r="M25" s="19"/>
      <c r="N25" s="19"/>
      <c r="O25" s="26"/>
      <c r="P25" s="21"/>
      <c r="Q25" s="21"/>
      <c r="R25" s="21"/>
      <c r="S25" s="18"/>
      <c r="T25" s="18"/>
      <c r="U25" s="28"/>
      <c r="V25" s="19"/>
      <c r="W25" s="19"/>
      <c r="X25" s="19"/>
      <c r="Y25" s="19"/>
      <c r="Z25" s="19"/>
      <c r="AA25" s="19"/>
      <c r="AB25" s="19"/>
      <c r="AC25" s="19"/>
      <c r="AD25" s="19"/>
      <c r="AE25" s="19"/>
      <c r="AF25" s="19"/>
      <c r="AG25" s="19"/>
      <c r="AH25" s="19"/>
      <c r="AI25" s="19"/>
      <c r="AJ25" s="19"/>
      <c r="AK25" s="22"/>
      <c r="AL25" s="22"/>
      <c r="AM25" s="22"/>
      <c r="AN25" s="22"/>
      <c r="AO25" s="22"/>
      <c r="AP25" s="8"/>
      <c r="AQ25" s="8"/>
      <c r="AR25" s="8"/>
      <c r="AS25" s="8"/>
      <c r="AT25" s="8"/>
      <c r="AU25" s="8"/>
      <c r="AV25" s="8"/>
      <c r="AW25" s="8"/>
      <c r="AX25" s="8"/>
      <c r="AY25" s="8"/>
      <c r="AZ25" s="8"/>
      <c r="BA25" s="8"/>
      <c r="BB25" s="8"/>
      <c r="BC25" s="8"/>
      <c r="BD25" s="8"/>
      <c r="BE25" s="8"/>
      <c r="BF25" s="8"/>
      <c r="BG25" s="8"/>
      <c r="BH25" s="8"/>
      <c r="BI25" s="8"/>
      <c r="BJ25" s="8"/>
      <c r="BK25" s="8"/>
      <c r="BL25" s="8"/>
      <c r="BM25" s="8"/>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row>
    <row r="26" spans="1:113" ht="15.6">
      <c r="A26" s="20" t="s">
        <v>89</v>
      </c>
      <c r="B26" s="17" t="s">
        <v>24</v>
      </c>
      <c r="C26" s="114">
        <v>74934</v>
      </c>
      <c r="D26" s="33">
        <f t="shared" si="0"/>
        <v>8.0381166388284993E-4</v>
      </c>
      <c r="E26" s="88">
        <f t="shared" si="1"/>
        <v>258.29121339046782</v>
      </c>
      <c r="F26" s="38">
        <v>1291</v>
      </c>
      <c r="G26" s="95">
        <f t="shared" si="2"/>
        <v>76483.291213390461</v>
      </c>
      <c r="H26" s="19"/>
      <c r="I26" s="19"/>
      <c r="J26" s="19"/>
      <c r="K26" s="19"/>
      <c r="L26" s="19"/>
      <c r="M26" s="19"/>
      <c r="N26" s="19"/>
      <c r="O26" s="26"/>
      <c r="P26" s="21"/>
      <c r="Q26" s="21"/>
      <c r="R26" s="21"/>
      <c r="S26" s="18"/>
      <c r="T26" s="18"/>
      <c r="U26" s="28"/>
      <c r="V26" s="19"/>
      <c r="W26" s="19"/>
      <c r="X26" s="19"/>
      <c r="Y26" s="19"/>
      <c r="Z26" s="19"/>
      <c r="AA26" s="19"/>
      <c r="AB26" s="19"/>
      <c r="AC26" s="19"/>
      <c r="AD26" s="19"/>
      <c r="AE26" s="19"/>
      <c r="AF26" s="19"/>
      <c r="AG26" s="19"/>
      <c r="AH26" s="19"/>
      <c r="AI26" s="19"/>
      <c r="AJ26" s="19"/>
      <c r="AK26" s="22"/>
      <c r="AL26" s="22"/>
      <c r="AM26" s="22"/>
      <c r="AN26" s="22"/>
      <c r="AO26" s="22"/>
      <c r="AP26" s="8"/>
      <c r="AQ26" s="8"/>
      <c r="AR26" s="8"/>
      <c r="AS26" s="8"/>
      <c r="AT26" s="8"/>
      <c r="AU26" s="8"/>
      <c r="AV26" s="8"/>
      <c r="AW26" s="8"/>
      <c r="AX26" s="8"/>
      <c r="AY26" s="8"/>
      <c r="AZ26" s="8"/>
      <c r="BA26" s="8"/>
      <c r="BB26" s="8"/>
      <c r="BC26" s="8"/>
      <c r="BD26" s="8"/>
      <c r="BE26" s="8"/>
      <c r="BF26" s="8"/>
      <c r="BG26" s="8"/>
      <c r="BH26" s="8"/>
      <c r="BI26" s="8"/>
      <c r="BJ26" s="8"/>
      <c r="BK26" s="8"/>
      <c r="BL26" s="8"/>
      <c r="BM26" s="8"/>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row>
    <row r="27" spans="1:113" ht="15.6">
      <c r="A27" s="20" t="s">
        <v>89</v>
      </c>
      <c r="B27" s="17" t="s">
        <v>25</v>
      </c>
      <c r="C27" s="114">
        <v>2382496</v>
      </c>
      <c r="D27" s="33">
        <f t="shared" si="0"/>
        <v>2.5556864360026615E-2</v>
      </c>
      <c r="E27" s="88">
        <f t="shared" si="1"/>
        <v>8212.2638954004324</v>
      </c>
      <c r="F27" s="38">
        <v>83926</v>
      </c>
      <c r="G27" s="95">
        <f t="shared" si="2"/>
        <v>2474634.2638954003</v>
      </c>
      <c r="H27" s="19"/>
      <c r="I27" s="19"/>
      <c r="J27" s="19"/>
      <c r="K27" s="19"/>
      <c r="L27" s="19"/>
      <c r="M27" s="19"/>
      <c r="N27" s="19"/>
      <c r="O27" s="20"/>
      <c r="P27" s="26"/>
      <c r="Q27" s="29"/>
      <c r="R27" s="29"/>
      <c r="S27" s="29"/>
      <c r="T27" s="29"/>
      <c r="U27" s="29"/>
      <c r="V27" s="19"/>
      <c r="W27" s="19"/>
      <c r="X27" s="19"/>
      <c r="Y27" s="19"/>
      <c r="Z27" s="19"/>
      <c r="AA27" s="19"/>
      <c r="AB27" s="19"/>
      <c r="AC27" s="19"/>
      <c r="AD27" s="19"/>
      <c r="AE27" s="19"/>
      <c r="AF27" s="19"/>
      <c r="AG27" s="19"/>
      <c r="AH27" s="19"/>
      <c r="AI27" s="19"/>
      <c r="AJ27" s="19"/>
      <c r="AK27" s="22"/>
      <c r="AL27" s="22"/>
      <c r="AM27" s="22"/>
      <c r="AN27" s="22"/>
      <c r="AO27" s="22"/>
      <c r="AP27" s="8"/>
      <c r="AQ27" s="8"/>
      <c r="AR27" s="8"/>
      <c r="AS27" s="8"/>
      <c r="AT27" s="8"/>
      <c r="AU27" s="8"/>
      <c r="AV27" s="8"/>
      <c r="AW27" s="8"/>
      <c r="AX27" s="8"/>
      <c r="AY27" s="8"/>
      <c r="AZ27" s="8"/>
      <c r="BA27" s="8"/>
      <c r="BB27" s="8"/>
      <c r="BC27" s="8"/>
      <c r="BD27" s="8"/>
      <c r="BE27" s="8"/>
      <c r="BF27" s="8"/>
      <c r="BG27" s="8"/>
      <c r="BH27" s="8"/>
      <c r="BI27" s="8"/>
      <c r="BJ27" s="8"/>
      <c r="BK27" s="8"/>
      <c r="BL27" s="8"/>
      <c r="BM27" s="8"/>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row>
    <row r="28" spans="1:113" ht="15.6">
      <c r="A28" s="20" t="s">
        <v>89</v>
      </c>
      <c r="B28" s="17" t="s">
        <v>104</v>
      </c>
      <c r="C28" s="114">
        <v>130702</v>
      </c>
      <c r="D28" s="33">
        <f t="shared" si="0"/>
        <v>1.4020310151975906E-3</v>
      </c>
      <c r="E28" s="88">
        <f>$E$2*D28+1</f>
        <v>451.51883220648739</v>
      </c>
      <c r="F28" s="38">
        <v>2278</v>
      </c>
      <c r="G28" s="95">
        <f t="shared" si="2"/>
        <v>133431.51883220649</v>
      </c>
      <c r="H28" s="19"/>
      <c r="I28" s="19"/>
      <c r="J28" s="19"/>
      <c r="K28" s="19"/>
      <c r="L28" s="19"/>
      <c r="M28" s="19"/>
      <c r="N28" s="19"/>
      <c r="O28" s="20"/>
      <c r="P28" s="26"/>
      <c r="Q28" s="29"/>
      <c r="R28" s="29"/>
      <c r="S28" s="29"/>
      <c r="T28" s="29"/>
      <c r="U28" s="29"/>
      <c r="V28" s="19"/>
      <c r="W28" s="19"/>
      <c r="X28" s="19"/>
      <c r="Y28" s="19"/>
      <c r="Z28" s="19"/>
      <c r="AA28" s="19"/>
      <c r="AB28" s="19"/>
      <c r="AC28" s="19"/>
      <c r="AD28" s="19"/>
      <c r="AE28" s="19"/>
      <c r="AF28" s="19"/>
      <c r="AG28" s="19"/>
      <c r="AH28" s="19"/>
      <c r="AI28" s="19"/>
      <c r="AJ28" s="19"/>
      <c r="AK28" s="22"/>
      <c r="AL28" s="22"/>
      <c r="AM28" s="22"/>
      <c r="AN28" s="22"/>
      <c r="AO28" s="22"/>
      <c r="AP28" s="8"/>
      <c r="AQ28" s="8"/>
      <c r="AR28" s="8"/>
      <c r="AS28" s="8"/>
      <c r="AT28" s="8"/>
      <c r="AU28" s="8"/>
      <c r="AV28" s="8"/>
      <c r="AW28" s="8"/>
      <c r="AX28" s="8"/>
      <c r="AY28" s="8"/>
      <c r="AZ28" s="8"/>
      <c r="BA28" s="8"/>
      <c r="BB28" s="8"/>
      <c r="BC28" s="8"/>
      <c r="BD28" s="8"/>
      <c r="BE28" s="8"/>
      <c r="BF28" s="8"/>
      <c r="BG28" s="8"/>
      <c r="BH28" s="8"/>
      <c r="BI28" s="8"/>
      <c r="BJ28" s="8"/>
      <c r="BK28" s="8"/>
      <c r="BL28" s="8"/>
      <c r="BM28" s="8"/>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row>
    <row r="29" spans="1:113" ht="15.6">
      <c r="A29" s="20" t="s">
        <v>89</v>
      </c>
      <c r="B29" s="17" t="s">
        <v>26</v>
      </c>
      <c r="C29" s="114">
        <v>1002795</v>
      </c>
      <c r="D29" s="33">
        <f t="shared" si="0"/>
        <v>1.0756910314188519E-2</v>
      </c>
      <c r="E29" s="88">
        <f t="shared" si="1"/>
        <v>3456.5502619891395</v>
      </c>
      <c r="F29" s="38">
        <v>35324</v>
      </c>
      <c r="G29" s="95">
        <f t="shared" si="2"/>
        <v>1041575.5502619891</v>
      </c>
      <c r="H29" s="19"/>
      <c r="I29" s="19"/>
      <c r="J29" s="19"/>
      <c r="K29" s="19"/>
      <c r="L29" s="19"/>
      <c r="M29" s="19"/>
      <c r="N29" s="19"/>
      <c r="O29" s="20"/>
      <c r="P29" s="26"/>
      <c r="Q29" s="29"/>
      <c r="R29" s="29"/>
      <c r="S29" s="29"/>
      <c r="T29" s="29"/>
      <c r="U29" s="29"/>
      <c r="V29" s="19"/>
      <c r="W29" s="19"/>
      <c r="X29" s="19"/>
      <c r="Y29" s="19"/>
      <c r="Z29" s="19"/>
      <c r="AA29" s="19"/>
      <c r="AB29" s="19"/>
      <c r="AC29" s="19"/>
      <c r="AD29" s="19"/>
      <c r="AE29" s="19"/>
      <c r="AF29" s="19"/>
      <c r="AG29" s="19"/>
      <c r="AH29" s="19"/>
      <c r="AI29" s="19"/>
      <c r="AJ29" s="19"/>
      <c r="AK29" s="22"/>
      <c r="AL29" s="22"/>
      <c r="AM29" s="22"/>
      <c r="AN29" s="22"/>
      <c r="AO29" s="22"/>
      <c r="AP29" s="8"/>
      <c r="AQ29" s="8"/>
      <c r="AR29" s="8"/>
      <c r="AS29" s="8"/>
      <c r="AT29" s="8"/>
      <c r="AU29" s="8"/>
      <c r="AV29" s="8"/>
      <c r="AW29" s="8"/>
      <c r="AX29" s="8"/>
      <c r="AY29" s="8"/>
      <c r="AZ29" s="8"/>
      <c r="BA29" s="8"/>
      <c r="BB29" s="8"/>
      <c r="BC29" s="8"/>
      <c r="BD29" s="8"/>
      <c r="BE29" s="8"/>
      <c r="BF29" s="8"/>
      <c r="BG29" s="8"/>
      <c r="BH29" s="8"/>
      <c r="BI29" s="8"/>
      <c r="BJ29" s="8"/>
      <c r="BK29" s="8"/>
      <c r="BL29" s="8"/>
      <c r="BM29" s="8"/>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row>
    <row r="30" spans="1:113" ht="15.6">
      <c r="A30" s="20" t="s">
        <v>89</v>
      </c>
      <c r="B30" s="17" t="s">
        <v>27</v>
      </c>
      <c r="C30" s="114">
        <v>86197</v>
      </c>
      <c r="D30" s="33">
        <f t="shared" si="0"/>
        <v>9.2462906012904709E-4</v>
      </c>
      <c r="E30" s="88">
        <f t="shared" si="1"/>
        <v>297.1138297784471</v>
      </c>
      <c r="F30" s="38">
        <v>1485</v>
      </c>
      <c r="G30" s="95">
        <f t="shared" si="2"/>
        <v>87979.113829778449</v>
      </c>
      <c r="H30" s="19"/>
      <c r="I30" s="19"/>
      <c r="J30" s="19"/>
      <c r="K30" s="19"/>
      <c r="L30" s="19"/>
      <c r="M30" s="19"/>
      <c r="N30" s="19"/>
      <c r="O30" s="20"/>
      <c r="P30" s="26"/>
      <c r="Q30" s="29"/>
      <c r="R30" s="29"/>
      <c r="S30" s="29"/>
      <c r="T30" s="29"/>
      <c r="U30" s="29"/>
      <c r="V30" s="19"/>
      <c r="W30" s="19"/>
      <c r="X30" s="19"/>
      <c r="Y30" s="19"/>
      <c r="Z30" s="19"/>
      <c r="AA30" s="19"/>
      <c r="AB30" s="19"/>
      <c r="AC30" s="19"/>
      <c r="AD30" s="19"/>
      <c r="AE30" s="19"/>
      <c r="AF30" s="19"/>
      <c r="AG30" s="19"/>
      <c r="AH30" s="19"/>
      <c r="AI30" s="19"/>
      <c r="AJ30" s="19"/>
      <c r="AK30" s="22"/>
      <c r="AL30" s="22"/>
      <c r="AM30" s="22"/>
      <c r="AN30" s="22"/>
      <c r="AO30" s="22"/>
      <c r="AP30" s="8"/>
      <c r="AQ30" s="8"/>
      <c r="AR30" s="8"/>
      <c r="AS30" s="8"/>
      <c r="AT30" s="8"/>
      <c r="AU30" s="8"/>
      <c r="AV30" s="8"/>
      <c r="AW30" s="8"/>
      <c r="AX30" s="8"/>
      <c r="AY30" s="8"/>
      <c r="AZ30" s="8"/>
      <c r="BA30" s="8"/>
      <c r="BB30" s="8"/>
      <c r="BC30" s="8"/>
      <c r="BD30" s="8"/>
      <c r="BE30" s="8"/>
      <c r="BF30" s="8"/>
      <c r="BG30" s="8"/>
      <c r="BH30" s="8"/>
      <c r="BI30" s="8"/>
      <c r="BJ30" s="8"/>
      <c r="BK30" s="8"/>
      <c r="BL30" s="8"/>
      <c r="BM30" s="8"/>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row>
    <row r="31" spans="1:113" ht="15.6">
      <c r="A31" s="20" t="s">
        <v>89</v>
      </c>
      <c r="B31" s="17" t="s">
        <v>28</v>
      </c>
      <c r="C31" s="114">
        <v>1435164</v>
      </c>
      <c r="D31" s="33">
        <f t="shared" si="0"/>
        <v>1.5394901683945424E-2</v>
      </c>
      <c r="E31" s="88">
        <f t="shared" si="1"/>
        <v>4946.8899428072345</v>
      </c>
      <c r="F31" s="38">
        <v>50555</v>
      </c>
      <c r="G31" s="95">
        <f t="shared" si="2"/>
        <v>1490665.8899428071</v>
      </c>
      <c r="H31" s="19"/>
      <c r="I31" s="19"/>
      <c r="J31" s="19"/>
      <c r="K31" s="19"/>
      <c r="L31" s="19"/>
      <c r="M31" s="19"/>
      <c r="N31" s="19"/>
      <c r="O31" s="20"/>
      <c r="P31" s="26"/>
      <c r="Q31" s="29"/>
      <c r="R31" s="29"/>
      <c r="S31" s="29"/>
      <c r="T31" s="29"/>
      <c r="U31" s="29"/>
      <c r="V31" s="19"/>
      <c r="W31" s="19"/>
      <c r="X31" s="19"/>
      <c r="Y31" s="19"/>
      <c r="Z31" s="19"/>
      <c r="AA31" s="19"/>
      <c r="AB31" s="19"/>
      <c r="AC31" s="19"/>
      <c r="AD31" s="19"/>
      <c r="AE31" s="19"/>
      <c r="AF31" s="19"/>
      <c r="AG31" s="19"/>
      <c r="AH31" s="19"/>
      <c r="AI31" s="19"/>
      <c r="AJ31" s="19"/>
      <c r="AK31" s="22"/>
      <c r="AL31" s="22"/>
      <c r="AM31" s="22"/>
      <c r="AN31" s="22"/>
      <c r="AO31" s="22"/>
      <c r="AP31" s="8"/>
      <c r="AQ31" s="8"/>
      <c r="AR31" s="8"/>
      <c r="AS31" s="8"/>
      <c r="AT31" s="8"/>
      <c r="AU31" s="8"/>
      <c r="AV31" s="8"/>
      <c r="AW31" s="8"/>
      <c r="AX31" s="8"/>
      <c r="AY31" s="8"/>
      <c r="AZ31" s="8"/>
      <c r="BA31" s="8"/>
      <c r="BB31" s="8"/>
      <c r="BC31" s="8"/>
      <c r="BD31" s="8"/>
      <c r="BE31" s="8"/>
      <c r="BF31" s="8"/>
      <c r="BG31" s="8"/>
      <c r="BH31" s="8"/>
      <c r="BI31" s="8"/>
      <c r="BJ31" s="8"/>
      <c r="BK31" s="8"/>
      <c r="BL31" s="8"/>
      <c r="BM31" s="8"/>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row>
    <row r="32" spans="1:113" ht="15.6">
      <c r="A32" s="20" t="s">
        <v>89</v>
      </c>
      <c r="B32" s="17" t="s">
        <v>29</v>
      </c>
      <c r="C32" s="114">
        <v>115718</v>
      </c>
      <c r="D32" s="33">
        <f t="shared" si="0"/>
        <v>1.2412987178209575E-3</v>
      </c>
      <c r="E32" s="88">
        <f t="shared" si="1"/>
        <v>398.87024089356174</v>
      </c>
      <c r="F32" s="38">
        <v>1994</v>
      </c>
      <c r="G32" s="95">
        <f t="shared" si="2"/>
        <v>118110.87024089356</v>
      </c>
      <c r="H32" s="19"/>
      <c r="I32" s="19"/>
      <c r="J32" s="19"/>
      <c r="K32" s="19"/>
      <c r="L32" s="19"/>
      <c r="M32" s="19"/>
      <c r="N32" s="19"/>
      <c r="O32" s="20"/>
      <c r="P32" s="26"/>
      <c r="Q32" s="29"/>
      <c r="R32" s="29"/>
      <c r="S32" s="29"/>
      <c r="T32" s="29"/>
      <c r="U32" s="29"/>
      <c r="V32" s="19"/>
      <c r="W32" s="19"/>
      <c r="X32" s="19"/>
      <c r="Y32" s="19"/>
      <c r="Z32" s="19"/>
      <c r="AA32" s="19"/>
      <c r="AB32" s="19"/>
      <c r="AC32" s="19"/>
      <c r="AD32" s="19"/>
      <c r="AE32" s="19"/>
      <c r="AF32" s="19"/>
      <c r="AG32" s="19"/>
      <c r="AH32" s="19"/>
      <c r="AI32" s="19"/>
      <c r="AJ32" s="19"/>
      <c r="AK32" s="22"/>
      <c r="AL32" s="22"/>
      <c r="AM32" s="22"/>
      <c r="AN32" s="22"/>
      <c r="AO32" s="22"/>
      <c r="AP32" s="8"/>
      <c r="AQ32" s="8"/>
      <c r="AR32" s="8"/>
      <c r="AS32" s="8"/>
      <c r="AT32" s="8"/>
      <c r="AU32" s="8"/>
      <c r="AV32" s="8"/>
      <c r="AW32" s="8"/>
      <c r="AX32" s="8"/>
      <c r="AY32" s="8"/>
      <c r="AZ32" s="8"/>
      <c r="BA32" s="8"/>
      <c r="BB32" s="8"/>
      <c r="BC32" s="8"/>
      <c r="BD32" s="8"/>
      <c r="BE32" s="8"/>
      <c r="BF32" s="8"/>
      <c r="BG32" s="8"/>
      <c r="BH32" s="8"/>
      <c r="BI32" s="8"/>
      <c r="BJ32" s="8"/>
      <c r="BK32" s="8"/>
      <c r="BL32" s="8"/>
      <c r="BM32" s="8"/>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row>
    <row r="33" spans="1:113" ht="15.6">
      <c r="A33" s="20" t="s">
        <v>91</v>
      </c>
      <c r="B33" s="17" t="s">
        <v>30</v>
      </c>
      <c r="C33" s="114">
        <v>1273073</v>
      </c>
      <c r="D33" s="33">
        <f t="shared" si="0"/>
        <v>1.3656163108526589E-2</v>
      </c>
      <c r="E33" s="88">
        <f t="shared" si="1"/>
        <v>4388.1758601521742</v>
      </c>
      <c r="F33" s="38">
        <v>44845</v>
      </c>
      <c r="G33" s="95">
        <f t="shared" si="2"/>
        <v>1322306.1758601521</v>
      </c>
      <c r="H33" s="24"/>
      <c r="I33" s="24"/>
      <c r="J33" s="19"/>
      <c r="K33" s="19"/>
      <c r="L33" s="19"/>
      <c r="M33" s="19"/>
      <c r="N33" s="19"/>
      <c r="O33" s="20"/>
      <c r="P33" s="26"/>
      <c r="Q33" s="29"/>
      <c r="R33" s="29"/>
      <c r="S33" s="29"/>
      <c r="T33" s="29"/>
      <c r="U33" s="29"/>
      <c r="V33" s="19"/>
      <c r="W33" s="19"/>
      <c r="X33" s="19"/>
      <c r="Y33" s="19"/>
      <c r="Z33" s="19"/>
      <c r="AA33" s="19"/>
      <c r="AB33" s="19"/>
      <c r="AC33" s="19"/>
      <c r="AD33" s="19"/>
      <c r="AE33" s="19"/>
      <c r="AF33" s="19"/>
      <c r="AG33" s="19"/>
      <c r="AH33" s="19"/>
      <c r="AI33" s="19"/>
      <c r="AJ33" s="19"/>
      <c r="AK33" s="22"/>
      <c r="AL33" s="22"/>
      <c r="AM33" s="22"/>
      <c r="AN33" s="22"/>
      <c r="AO33" s="22"/>
      <c r="AP33" s="8"/>
      <c r="AQ33" s="8"/>
      <c r="AR33" s="8"/>
      <c r="AS33" s="8"/>
      <c r="AT33" s="8"/>
      <c r="AU33" s="8"/>
      <c r="AV33" s="8"/>
      <c r="AW33" s="8"/>
      <c r="AX33" s="8"/>
      <c r="AY33" s="8"/>
      <c r="AZ33" s="8"/>
      <c r="BA33" s="8"/>
      <c r="BB33" s="8"/>
      <c r="BC33" s="8"/>
      <c r="BD33" s="8"/>
      <c r="BE33" s="8"/>
      <c r="BF33" s="8"/>
      <c r="BG33" s="8"/>
      <c r="BH33" s="8"/>
      <c r="BI33" s="8"/>
      <c r="BJ33" s="8"/>
      <c r="BK33" s="8"/>
      <c r="BL33" s="8"/>
      <c r="BM33" s="8"/>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row>
    <row r="34" spans="1:113" ht="15.6">
      <c r="A34" s="20" t="s">
        <v>91</v>
      </c>
      <c r="B34" s="17" t="s">
        <v>31</v>
      </c>
      <c r="C34" s="114">
        <v>256276</v>
      </c>
      <c r="D34" s="33">
        <f t="shared" si="0"/>
        <v>2.7490543407964509E-3</v>
      </c>
      <c r="E34" s="88">
        <f t="shared" si="1"/>
        <v>883.36187849114594</v>
      </c>
      <c r="F34" s="38">
        <v>9028</v>
      </c>
      <c r="G34" s="95">
        <f t="shared" si="2"/>
        <v>266187.36187849112</v>
      </c>
      <c r="H34" s="19"/>
      <c r="I34" s="19"/>
      <c r="J34" s="19"/>
      <c r="K34" s="19"/>
      <c r="L34" s="19"/>
      <c r="M34" s="19"/>
      <c r="N34" s="19"/>
      <c r="O34" s="20"/>
      <c r="P34" s="26"/>
      <c r="Q34" s="29"/>
      <c r="R34" s="29"/>
      <c r="S34" s="29"/>
      <c r="T34" s="29"/>
      <c r="U34" s="29"/>
      <c r="V34" s="19"/>
      <c r="W34" s="19"/>
      <c r="X34" s="19"/>
      <c r="Y34" s="19"/>
      <c r="Z34" s="19"/>
      <c r="AA34" s="19"/>
      <c r="AB34" s="19"/>
      <c r="AC34" s="19"/>
      <c r="AD34" s="19"/>
      <c r="AE34" s="19"/>
      <c r="AF34" s="19"/>
      <c r="AG34" s="19"/>
      <c r="AH34" s="19"/>
      <c r="AI34" s="19"/>
      <c r="AJ34" s="19"/>
      <c r="AK34" s="22"/>
      <c r="AL34" s="22"/>
      <c r="AM34" s="22"/>
      <c r="AN34" s="22"/>
      <c r="AO34" s="22"/>
      <c r="AP34" s="8"/>
      <c r="AQ34" s="8"/>
      <c r="AR34" s="8"/>
      <c r="AS34" s="8"/>
      <c r="AT34" s="8"/>
      <c r="AU34" s="8"/>
      <c r="AV34" s="8"/>
      <c r="AW34" s="8"/>
      <c r="AX34" s="8"/>
      <c r="AY34" s="8"/>
      <c r="AZ34" s="8"/>
      <c r="BA34" s="8"/>
      <c r="BB34" s="8"/>
      <c r="BC34" s="8"/>
      <c r="BD34" s="8"/>
      <c r="BE34" s="8"/>
      <c r="BF34" s="8"/>
      <c r="BG34" s="8"/>
      <c r="BH34" s="8"/>
      <c r="BI34" s="8"/>
      <c r="BJ34" s="8"/>
      <c r="BK34" s="8"/>
      <c r="BL34" s="8"/>
      <c r="BM34" s="8"/>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row>
    <row r="35" spans="1:113" ht="15.6">
      <c r="A35" s="20" t="s">
        <v>91</v>
      </c>
      <c r="B35" s="17" t="s">
        <v>32</v>
      </c>
      <c r="C35" s="114">
        <v>1114756</v>
      </c>
      <c r="D35" s="33">
        <f t="shared" si="0"/>
        <v>1.195790796145128E-2</v>
      </c>
      <c r="E35" s="88">
        <f t="shared" si="1"/>
        <v>3842.4704389770241</v>
      </c>
      <c r="F35" s="38">
        <v>39268</v>
      </c>
      <c r="G35" s="95">
        <f t="shared" si="2"/>
        <v>1157866.470438977</v>
      </c>
      <c r="H35" s="19"/>
      <c r="I35" s="19"/>
      <c r="J35" s="19"/>
      <c r="K35" s="19"/>
      <c r="L35" s="19"/>
      <c r="M35" s="19"/>
      <c r="N35" s="19"/>
      <c r="O35" s="20"/>
      <c r="P35" s="26"/>
      <c r="Q35" s="29"/>
      <c r="R35" s="29"/>
      <c r="S35" s="29"/>
      <c r="T35" s="29"/>
      <c r="U35" s="29"/>
      <c r="V35" s="19"/>
      <c r="W35" s="19"/>
      <c r="X35" s="19"/>
      <c r="Y35" s="19"/>
      <c r="Z35" s="19"/>
      <c r="AA35" s="19"/>
      <c r="AB35" s="19"/>
      <c r="AC35" s="19"/>
      <c r="AD35" s="19"/>
      <c r="AE35" s="19"/>
      <c r="AF35" s="19"/>
      <c r="AG35" s="19"/>
      <c r="AH35" s="19"/>
      <c r="AI35" s="19"/>
      <c r="AJ35" s="19"/>
      <c r="AK35" s="22"/>
      <c r="AL35" s="22"/>
      <c r="AM35" s="22"/>
      <c r="AN35" s="22"/>
      <c r="AO35" s="22"/>
      <c r="AP35" s="8"/>
      <c r="AQ35" s="8"/>
      <c r="AR35" s="8"/>
      <c r="AS35" s="8"/>
      <c r="AT35" s="8"/>
      <c r="AU35" s="8"/>
      <c r="AV35" s="8"/>
      <c r="AW35" s="8"/>
      <c r="AX35" s="8"/>
      <c r="AY35" s="8"/>
      <c r="AZ35" s="8"/>
      <c r="BA35" s="8"/>
      <c r="BB35" s="8"/>
      <c r="BC35" s="8"/>
      <c r="BD35" s="8"/>
      <c r="BE35" s="8"/>
      <c r="BF35" s="8"/>
      <c r="BG35" s="8"/>
      <c r="BH35" s="8"/>
      <c r="BI35" s="8"/>
      <c r="BJ35" s="8"/>
      <c r="BK35" s="8"/>
      <c r="BL35" s="8"/>
      <c r="BM35" s="8"/>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row>
    <row r="36" spans="1:113" ht="15.6">
      <c r="A36" s="20" t="s">
        <v>91</v>
      </c>
      <c r="B36" s="17" t="s">
        <v>33</v>
      </c>
      <c r="C36" s="114">
        <v>61829</v>
      </c>
      <c r="D36" s="33">
        <f t="shared" si="0"/>
        <v>6.632352652495893E-4</v>
      </c>
      <c r="E36" s="88">
        <f t="shared" si="1"/>
        <v>213.11937748844628</v>
      </c>
      <c r="F36" s="38">
        <v>1065</v>
      </c>
      <c r="G36" s="95">
        <f t="shared" si="2"/>
        <v>63107.119377488445</v>
      </c>
      <c r="H36" s="19"/>
      <c r="I36" s="19"/>
      <c r="J36" s="19"/>
      <c r="K36" s="19"/>
      <c r="L36" s="19"/>
      <c r="M36" s="19"/>
      <c r="N36" s="19"/>
      <c r="O36" s="20"/>
      <c r="P36" s="26"/>
      <c r="Q36" s="29"/>
      <c r="R36" s="29"/>
      <c r="S36" s="29"/>
      <c r="T36" s="29"/>
      <c r="U36" s="29"/>
      <c r="V36" s="19"/>
      <c r="W36" s="19"/>
      <c r="X36" s="19"/>
      <c r="Y36" s="19"/>
      <c r="Z36" s="19"/>
      <c r="AA36" s="19"/>
      <c r="AB36" s="19"/>
      <c r="AC36" s="19"/>
      <c r="AD36" s="19"/>
      <c r="AE36" s="19"/>
      <c r="AF36" s="19"/>
      <c r="AG36" s="19"/>
      <c r="AH36" s="19"/>
      <c r="AI36" s="19"/>
      <c r="AJ36" s="19"/>
      <c r="AK36" s="22"/>
      <c r="AL36" s="22"/>
      <c r="AM36" s="22"/>
      <c r="AN36" s="22"/>
      <c r="AO36" s="22"/>
      <c r="AP36" s="8"/>
      <c r="AQ36" s="8"/>
      <c r="AR36" s="8"/>
      <c r="AS36" s="8"/>
      <c r="AT36" s="8"/>
      <c r="AU36" s="8"/>
      <c r="AV36" s="8"/>
      <c r="AW36" s="8"/>
      <c r="AX36" s="8"/>
      <c r="AY36" s="8"/>
      <c r="AZ36" s="8"/>
      <c r="BA36" s="8"/>
      <c r="BB36" s="8"/>
      <c r="BC36" s="8"/>
      <c r="BD36" s="8"/>
      <c r="BE36" s="8"/>
      <c r="BF36" s="8"/>
      <c r="BG36" s="8"/>
      <c r="BH36" s="8"/>
      <c r="BI36" s="8"/>
      <c r="BJ36" s="8"/>
      <c r="BK36" s="8"/>
      <c r="BL36" s="8"/>
      <c r="BM36" s="8"/>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row>
    <row r="37" spans="1:113" ht="15.6">
      <c r="A37" s="20" t="s">
        <v>91</v>
      </c>
      <c r="B37" s="17" t="s">
        <v>34</v>
      </c>
      <c r="C37" s="114">
        <v>1555169</v>
      </c>
      <c r="D37" s="33">
        <f t="shared" ref="D37:D68" si="3">C37/$C$84</f>
        <v>1.6682186744455492E-2</v>
      </c>
      <c r="E37" s="88">
        <f t="shared" si="1"/>
        <v>5360.5371131561169</v>
      </c>
      <c r="F37" s="38">
        <v>54782</v>
      </c>
      <c r="G37" s="95">
        <f t="shared" si="2"/>
        <v>1615311.5371131562</v>
      </c>
      <c r="H37" s="24"/>
      <c r="I37" s="24"/>
      <c r="J37" s="19"/>
      <c r="K37" s="19"/>
      <c r="L37" s="19"/>
      <c r="M37" s="19"/>
      <c r="N37" s="19"/>
      <c r="O37" s="20"/>
      <c r="P37" s="26"/>
      <c r="Q37" s="29"/>
      <c r="R37" s="29"/>
      <c r="S37" s="29"/>
      <c r="T37" s="29"/>
      <c r="U37" s="29"/>
      <c r="V37" s="19"/>
      <c r="W37" s="19"/>
      <c r="X37" s="19"/>
      <c r="Y37" s="19"/>
      <c r="Z37" s="19"/>
      <c r="AA37" s="19"/>
      <c r="AB37" s="19"/>
      <c r="AC37" s="19"/>
      <c r="AD37" s="19"/>
      <c r="AE37" s="19"/>
      <c r="AF37" s="19"/>
      <c r="AG37" s="19"/>
      <c r="AH37" s="19"/>
      <c r="AI37" s="19"/>
      <c r="AJ37" s="19"/>
      <c r="AK37" s="22"/>
      <c r="AL37" s="22"/>
      <c r="AM37" s="22"/>
      <c r="AN37" s="22"/>
      <c r="AO37" s="22"/>
      <c r="AP37" s="8"/>
      <c r="AQ37" s="8"/>
      <c r="AR37" s="8"/>
      <c r="AS37" s="8"/>
      <c r="AT37" s="8"/>
      <c r="AU37" s="8"/>
      <c r="AV37" s="8"/>
      <c r="AW37" s="8"/>
      <c r="AX37" s="8"/>
      <c r="AY37" s="8"/>
      <c r="AZ37" s="8"/>
      <c r="BA37" s="8"/>
      <c r="BB37" s="8"/>
      <c r="BC37" s="8"/>
      <c r="BD37" s="8"/>
      <c r="BE37" s="8"/>
      <c r="BF37" s="8"/>
      <c r="BG37" s="8"/>
      <c r="BH37" s="8"/>
      <c r="BI37" s="8"/>
      <c r="BJ37" s="8"/>
      <c r="BK37" s="8"/>
      <c r="BL37" s="8"/>
      <c r="BM37" s="8"/>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row>
    <row r="38" spans="1:113" ht="15.6">
      <c r="A38" s="20" t="s">
        <v>91</v>
      </c>
      <c r="B38" s="17" t="s">
        <v>35</v>
      </c>
      <c r="C38" s="114">
        <v>165144</v>
      </c>
      <c r="D38" s="33">
        <f t="shared" si="3"/>
        <v>1.7714878882786101E-3</v>
      </c>
      <c r="E38" s="88">
        <f t="shared" si="1"/>
        <v>569.23751760423067</v>
      </c>
      <c r="F38" s="38">
        <v>5817</v>
      </c>
      <c r="G38" s="95">
        <f t="shared" si="2"/>
        <v>171530.23751760423</v>
      </c>
      <c r="H38" s="19"/>
      <c r="I38" s="19"/>
      <c r="J38" s="19"/>
      <c r="K38" s="19"/>
      <c r="L38" s="19"/>
      <c r="M38" s="19"/>
      <c r="N38" s="19"/>
      <c r="O38" s="20"/>
      <c r="P38" s="26"/>
      <c r="Q38" s="29"/>
      <c r="R38" s="29"/>
      <c r="S38" s="29"/>
      <c r="T38" s="29"/>
      <c r="U38" s="29"/>
      <c r="V38" s="19"/>
      <c r="W38" s="19"/>
      <c r="X38" s="19"/>
      <c r="Y38" s="19"/>
      <c r="Z38" s="19"/>
      <c r="AA38" s="19"/>
      <c r="AB38" s="19"/>
      <c r="AC38" s="19"/>
      <c r="AD38" s="19"/>
      <c r="AE38" s="19"/>
      <c r="AF38" s="19"/>
      <c r="AG38" s="19"/>
      <c r="AH38" s="19"/>
      <c r="AI38" s="19"/>
      <c r="AJ38" s="19"/>
      <c r="AK38" s="22"/>
      <c r="AL38" s="22"/>
      <c r="AM38" s="22"/>
      <c r="AN38" s="22"/>
      <c r="AO38" s="22"/>
      <c r="AP38" s="8"/>
      <c r="AQ38" s="8"/>
      <c r="AR38" s="8"/>
      <c r="AS38" s="8"/>
      <c r="AT38" s="8"/>
      <c r="AU38" s="8"/>
      <c r="AV38" s="8"/>
      <c r="AW38" s="8"/>
      <c r="AX38" s="8"/>
      <c r="AY38" s="8"/>
      <c r="AZ38" s="8"/>
      <c r="BA38" s="8"/>
      <c r="BB38" s="8"/>
      <c r="BC38" s="8"/>
      <c r="BD38" s="8"/>
      <c r="BE38" s="8"/>
      <c r="BF38" s="8"/>
      <c r="BG38" s="8"/>
      <c r="BH38" s="8"/>
      <c r="BI38" s="8"/>
      <c r="BJ38" s="8"/>
      <c r="BK38" s="8"/>
      <c r="BL38" s="8"/>
      <c r="BM38" s="8"/>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row>
    <row r="39" spans="1:113" ht="15.6">
      <c r="A39" s="20" t="s">
        <v>91</v>
      </c>
      <c r="B39" s="17" t="s">
        <v>36</v>
      </c>
      <c r="C39" s="114">
        <v>2415296</v>
      </c>
      <c r="D39" s="33">
        <f t="shared" si="3"/>
        <v>2.5908707616430351E-2</v>
      </c>
      <c r="E39" s="88">
        <f t="shared" si="1"/>
        <v>8325.322744510413</v>
      </c>
      <c r="F39" s="38">
        <v>85081</v>
      </c>
      <c r="G39" s="95">
        <f t="shared" si="2"/>
        <v>2508702.3227445106</v>
      </c>
      <c r="H39" s="24"/>
      <c r="I39" s="24"/>
      <c r="J39" s="19"/>
      <c r="K39" s="19"/>
      <c r="L39" s="19"/>
      <c r="M39" s="19"/>
      <c r="N39" s="19"/>
      <c r="O39" s="20"/>
      <c r="P39" s="26"/>
      <c r="Q39" s="29"/>
      <c r="R39" s="29"/>
      <c r="S39" s="29"/>
      <c r="T39" s="29"/>
      <c r="U39" s="29"/>
      <c r="V39" s="19"/>
      <c r="W39" s="19"/>
      <c r="X39" s="19"/>
      <c r="Y39" s="19"/>
      <c r="Z39" s="19"/>
      <c r="AA39" s="19"/>
      <c r="AB39" s="19"/>
      <c r="AC39" s="19"/>
      <c r="AD39" s="19"/>
      <c r="AE39" s="19"/>
      <c r="AF39" s="19"/>
      <c r="AG39" s="19"/>
      <c r="AH39" s="19"/>
      <c r="AI39" s="19"/>
      <c r="AJ39" s="19"/>
      <c r="AK39" s="22"/>
      <c r="AL39" s="22"/>
      <c r="AM39" s="22"/>
      <c r="AN39" s="22"/>
      <c r="AO39" s="22"/>
      <c r="AP39" s="8"/>
      <c r="AQ39" s="8"/>
      <c r="AR39" s="8"/>
      <c r="AS39" s="8"/>
      <c r="AT39" s="8"/>
      <c r="AU39" s="8"/>
      <c r="AV39" s="8"/>
      <c r="AW39" s="8"/>
      <c r="AX39" s="8"/>
      <c r="AY39" s="8"/>
      <c r="AZ39" s="8"/>
      <c r="BA39" s="8"/>
      <c r="BB39" s="8"/>
      <c r="BC39" s="8"/>
      <c r="BD39" s="8"/>
      <c r="BE39" s="8"/>
      <c r="BF39" s="8"/>
      <c r="BG39" s="8"/>
      <c r="BH39" s="8"/>
      <c r="BI39" s="8"/>
      <c r="BJ39" s="8"/>
      <c r="BK39" s="8"/>
      <c r="BL39" s="8"/>
      <c r="BM39" s="8"/>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row>
    <row r="40" spans="1:113" ht="15.6">
      <c r="A40" s="20" t="s">
        <v>91</v>
      </c>
      <c r="B40" s="17" t="s">
        <v>37</v>
      </c>
      <c r="C40" s="114">
        <v>314358</v>
      </c>
      <c r="D40" s="33">
        <f t="shared" si="3"/>
        <v>3.3720958047733329E-3</v>
      </c>
      <c r="E40" s="88">
        <f t="shared" si="1"/>
        <v>1083.5656612352293</v>
      </c>
      <c r="F40" s="38">
        <v>11074</v>
      </c>
      <c r="G40" s="95">
        <f t="shared" si="2"/>
        <v>326515.56566123525</v>
      </c>
      <c r="H40" s="19"/>
      <c r="I40" s="19"/>
      <c r="J40" s="19"/>
      <c r="K40" s="19"/>
      <c r="L40" s="19"/>
      <c r="M40" s="19"/>
      <c r="N40" s="19"/>
      <c r="O40" s="20"/>
      <c r="P40" s="26"/>
      <c r="Q40" s="29"/>
      <c r="R40" s="29"/>
      <c r="S40" s="29"/>
      <c r="T40" s="29"/>
      <c r="U40" s="29"/>
      <c r="V40" s="19"/>
      <c r="W40" s="19"/>
      <c r="X40" s="19"/>
      <c r="Y40" s="19"/>
      <c r="Z40" s="19"/>
      <c r="AA40" s="19"/>
      <c r="AB40" s="19"/>
      <c r="AC40" s="19"/>
      <c r="AD40" s="19"/>
      <c r="AE40" s="19"/>
      <c r="AF40" s="19"/>
      <c r="AG40" s="19"/>
      <c r="AH40" s="19"/>
      <c r="AI40" s="19"/>
      <c r="AJ40" s="19"/>
      <c r="AK40" s="22"/>
      <c r="AL40" s="22"/>
      <c r="AM40" s="22"/>
      <c r="AN40" s="22"/>
      <c r="AO40" s="22"/>
      <c r="AP40" s="8"/>
      <c r="AQ40" s="8"/>
      <c r="AR40" s="8"/>
      <c r="AS40" s="8"/>
      <c r="AT40" s="8"/>
      <c r="AU40" s="8"/>
      <c r="AV40" s="8"/>
      <c r="AW40" s="8"/>
      <c r="AX40" s="8"/>
      <c r="AY40" s="8"/>
      <c r="AZ40" s="8"/>
      <c r="BA40" s="8"/>
      <c r="BB40" s="8"/>
      <c r="BC40" s="8"/>
      <c r="BD40" s="8"/>
      <c r="BE40" s="8"/>
      <c r="BF40" s="8"/>
      <c r="BG40" s="8"/>
      <c r="BH40" s="8"/>
      <c r="BI40" s="8"/>
      <c r="BJ40" s="8"/>
      <c r="BK40" s="8"/>
      <c r="BL40" s="8"/>
      <c r="BM40" s="8"/>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row>
    <row r="41" spans="1:113" ht="15.6">
      <c r="A41" s="20" t="s">
        <v>89</v>
      </c>
      <c r="B41" s="17" t="s">
        <v>38</v>
      </c>
      <c r="C41" s="114">
        <v>7641567</v>
      </c>
      <c r="D41" s="33">
        <f t="shared" si="3"/>
        <v>8.1970543210589025E-2</v>
      </c>
      <c r="E41" s="88">
        <f t="shared" si="1"/>
        <v>26339.840561488203</v>
      </c>
      <c r="F41" s="38">
        <v>269182</v>
      </c>
      <c r="G41" s="95">
        <f t="shared" si="2"/>
        <v>7937088.8405614886</v>
      </c>
      <c r="H41" s="24"/>
      <c r="I41" s="24"/>
      <c r="J41" s="19"/>
      <c r="K41" s="19"/>
      <c r="L41" s="19"/>
      <c r="M41" s="19"/>
      <c r="N41" s="19"/>
      <c r="O41" s="20"/>
      <c r="P41" s="26"/>
      <c r="Q41" s="29"/>
      <c r="R41" s="29"/>
      <c r="S41" s="29"/>
      <c r="T41" s="29"/>
      <c r="U41" s="29"/>
      <c r="V41" s="19"/>
      <c r="W41" s="19"/>
      <c r="X41" s="19"/>
      <c r="Y41" s="19"/>
      <c r="Z41" s="19"/>
      <c r="AA41" s="19"/>
      <c r="AB41" s="19"/>
      <c r="AC41" s="19"/>
      <c r="AD41" s="19"/>
      <c r="AE41" s="19"/>
      <c r="AF41" s="19"/>
      <c r="AG41" s="19"/>
      <c r="AH41" s="19"/>
      <c r="AI41" s="19"/>
      <c r="AJ41" s="19"/>
      <c r="AK41" s="22"/>
      <c r="AL41" s="22"/>
      <c r="AM41" s="22"/>
      <c r="AN41" s="22"/>
      <c r="AO41" s="22"/>
      <c r="AP41" s="8"/>
      <c r="AQ41" s="8"/>
      <c r="AR41" s="8"/>
      <c r="AS41" s="8"/>
      <c r="AT41" s="8"/>
      <c r="AU41" s="8"/>
      <c r="AV41" s="8"/>
      <c r="AW41" s="8"/>
      <c r="AX41" s="8"/>
      <c r="AY41" s="8"/>
      <c r="AZ41" s="8"/>
      <c r="BA41" s="8"/>
      <c r="BB41" s="8"/>
      <c r="BC41" s="8"/>
      <c r="BD41" s="8"/>
      <c r="BE41" s="8"/>
      <c r="BF41" s="8"/>
      <c r="BG41" s="8"/>
      <c r="BH41" s="8"/>
      <c r="BI41" s="8"/>
      <c r="BJ41" s="8"/>
      <c r="BK41" s="8"/>
      <c r="BL41" s="8"/>
      <c r="BM41" s="8"/>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row>
    <row r="42" spans="1:113" ht="15.6">
      <c r="A42" s="20" t="s">
        <v>89</v>
      </c>
      <c r="B42" s="17" t="s">
        <v>39</v>
      </c>
      <c r="C42" s="114">
        <v>423185</v>
      </c>
      <c r="D42" s="33">
        <f t="shared" si="3"/>
        <v>4.5394752579638598E-3</v>
      </c>
      <c r="E42" s="88">
        <f t="shared" si="1"/>
        <v>1458.6832030673008</v>
      </c>
      <c r="F42" s="38">
        <v>14907</v>
      </c>
      <c r="G42" s="95">
        <f t="shared" si="2"/>
        <v>439550.68320306728</v>
      </c>
      <c r="H42" s="19"/>
      <c r="I42" s="19"/>
      <c r="J42" s="19"/>
      <c r="K42" s="19"/>
      <c r="L42" s="19"/>
      <c r="M42" s="19"/>
      <c r="N42" s="19"/>
      <c r="O42" s="20"/>
      <c r="P42" s="26"/>
      <c r="Q42" s="29"/>
      <c r="R42" s="29"/>
      <c r="S42" s="29"/>
      <c r="T42" s="29"/>
      <c r="U42" s="29"/>
      <c r="V42" s="19"/>
      <c r="W42" s="19"/>
      <c r="X42" s="19"/>
      <c r="Y42" s="19"/>
      <c r="Z42" s="19"/>
      <c r="AA42" s="19"/>
      <c r="AB42" s="19"/>
      <c r="AC42" s="19"/>
      <c r="AD42" s="19"/>
      <c r="AE42" s="19"/>
      <c r="AF42" s="19"/>
      <c r="AG42" s="19"/>
      <c r="AH42" s="19"/>
      <c r="AI42" s="19"/>
      <c r="AJ42" s="19"/>
      <c r="AK42" s="22"/>
      <c r="AL42" s="22"/>
      <c r="AM42" s="22"/>
      <c r="AN42" s="22"/>
      <c r="AO42" s="22"/>
      <c r="AP42" s="8"/>
      <c r="AQ42" s="8"/>
      <c r="AR42" s="8"/>
      <c r="AS42" s="8"/>
      <c r="AT42" s="8"/>
      <c r="AU42" s="8"/>
      <c r="AV42" s="8"/>
      <c r="AW42" s="8"/>
      <c r="AX42" s="8"/>
      <c r="AY42" s="8"/>
      <c r="AZ42" s="8"/>
      <c r="BA42" s="8"/>
      <c r="BB42" s="8"/>
      <c r="BC42" s="8"/>
      <c r="BD42" s="8"/>
      <c r="BE42" s="8"/>
      <c r="BF42" s="8"/>
      <c r="BG42" s="8"/>
      <c r="BH42" s="8"/>
      <c r="BI42" s="8"/>
      <c r="BJ42" s="8"/>
      <c r="BK42" s="8"/>
      <c r="BL42" s="8"/>
      <c r="BM42" s="8"/>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row>
    <row r="43" spans="1:113" ht="15.6">
      <c r="A43" s="20" t="s">
        <v>91</v>
      </c>
      <c r="B43" s="17" t="s">
        <v>40</v>
      </c>
      <c r="C43" s="114">
        <v>3015827</v>
      </c>
      <c r="D43" s="33">
        <f t="shared" si="3"/>
        <v>3.235056074482643E-2</v>
      </c>
      <c r="E43" s="88">
        <f t="shared" si="1"/>
        <v>10395.302735817311</v>
      </c>
      <c r="F43" s="38">
        <v>106236</v>
      </c>
      <c r="G43" s="95">
        <f t="shared" si="2"/>
        <v>3132458.3027358172</v>
      </c>
      <c r="H43" s="24"/>
      <c r="I43" s="24"/>
      <c r="J43" s="19"/>
      <c r="K43" s="19"/>
      <c r="L43" s="19"/>
      <c r="M43" s="19"/>
      <c r="N43" s="19"/>
      <c r="O43" s="20"/>
      <c r="P43" s="26"/>
      <c r="Q43" s="29"/>
      <c r="R43" s="29"/>
      <c r="S43" s="29"/>
      <c r="T43" s="29"/>
      <c r="U43" s="29"/>
      <c r="V43" s="19"/>
      <c r="W43" s="19"/>
      <c r="X43" s="19"/>
      <c r="Y43" s="19"/>
      <c r="Z43" s="19"/>
      <c r="AA43" s="19"/>
      <c r="AB43" s="19"/>
      <c r="AC43" s="19"/>
      <c r="AD43" s="19"/>
      <c r="AE43" s="19"/>
      <c r="AF43" s="19"/>
      <c r="AG43" s="19"/>
      <c r="AH43" s="19"/>
      <c r="AI43" s="19"/>
      <c r="AJ43" s="19"/>
      <c r="AK43" s="22"/>
      <c r="AL43" s="22"/>
      <c r="AM43" s="22"/>
      <c r="AN43" s="22"/>
      <c r="AO43" s="22"/>
      <c r="AP43" s="8"/>
      <c r="AQ43" s="8"/>
      <c r="AR43" s="8"/>
      <c r="AS43" s="8"/>
      <c r="AT43" s="8"/>
      <c r="AU43" s="8"/>
      <c r="AV43" s="8"/>
      <c r="AW43" s="8"/>
      <c r="AX43" s="8"/>
      <c r="AY43" s="8"/>
      <c r="AZ43" s="8"/>
      <c r="BA43" s="8"/>
      <c r="BB43" s="8"/>
      <c r="BC43" s="8"/>
      <c r="BD43" s="8"/>
      <c r="BE43" s="8"/>
      <c r="BF43" s="8"/>
      <c r="BG43" s="8"/>
      <c r="BH43" s="8"/>
      <c r="BI43" s="8"/>
      <c r="BJ43" s="8"/>
      <c r="BK43" s="8"/>
      <c r="BL43" s="8"/>
      <c r="BM43" s="8"/>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row>
    <row r="44" spans="1:113" ht="15.6">
      <c r="A44" s="20" t="s">
        <v>91</v>
      </c>
      <c r="B44" s="17" t="s">
        <v>41</v>
      </c>
      <c r="C44" s="114">
        <v>327819</v>
      </c>
      <c r="D44" s="33">
        <f t="shared" si="3"/>
        <v>3.5164909899699998E-3</v>
      </c>
      <c r="E44" s="88">
        <f t="shared" si="1"/>
        <v>1129.9645992800299</v>
      </c>
      <c r="F44" s="38">
        <v>11548</v>
      </c>
      <c r="G44" s="95">
        <f t="shared" si="2"/>
        <v>340496.96459928004</v>
      </c>
      <c r="H44" s="19"/>
      <c r="I44" s="19"/>
      <c r="J44" s="19"/>
      <c r="K44" s="19"/>
      <c r="L44" s="19"/>
      <c r="M44" s="19"/>
      <c r="N44" s="19"/>
      <c r="O44" s="20"/>
      <c r="P44" s="26"/>
      <c r="Q44" s="29"/>
      <c r="R44" s="29"/>
      <c r="S44" s="29"/>
      <c r="T44" s="29"/>
      <c r="U44" s="29"/>
      <c r="V44" s="19"/>
      <c r="W44" s="19"/>
      <c r="X44" s="19"/>
      <c r="Y44" s="19"/>
      <c r="Z44" s="19"/>
      <c r="AA44" s="19"/>
      <c r="AB44" s="19"/>
      <c r="AC44" s="19"/>
      <c r="AD44" s="19"/>
      <c r="AE44" s="19"/>
      <c r="AF44" s="19"/>
      <c r="AG44" s="19"/>
      <c r="AH44" s="19"/>
      <c r="AI44" s="19"/>
      <c r="AJ44" s="19"/>
      <c r="AK44" s="22"/>
      <c r="AL44" s="22"/>
      <c r="AM44" s="22"/>
      <c r="AN44" s="22"/>
      <c r="AO44" s="22"/>
      <c r="AP44" s="8"/>
      <c r="AQ44" s="8"/>
      <c r="AR44" s="8"/>
      <c r="AS44" s="8"/>
      <c r="AT44" s="8"/>
      <c r="AU44" s="8"/>
      <c r="AV44" s="8"/>
      <c r="AW44" s="8"/>
      <c r="AX44" s="8"/>
      <c r="AY44" s="8"/>
      <c r="AZ44" s="8"/>
      <c r="BA44" s="8"/>
      <c r="BB44" s="8"/>
      <c r="BC44" s="8"/>
      <c r="BD44" s="8"/>
      <c r="BE44" s="8"/>
      <c r="BF44" s="8"/>
      <c r="BG44" s="8"/>
      <c r="BH44" s="8"/>
      <c r="BI44" s="8"/>
      <c r="BJ44" s="8"/>
      <c r="BK44" s="8"/>
      <c r="BL44" s="8"/>
      <c r="BM44" s="8"/>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row>
    <row r="45" spans="1:113" ht="15.6">
      <c r="A45" s="20" t="s">
        <v>89</v>
      </c>
      <c r="B45" s="17" t="s">
        <v>42</v>
      </c>
      <c r="C45" s="114">
        <v>307086</v>
      </c>
      <c r="D45" s="33">
        <f t="shared" si="3"/>
        <v>3.2940895803657733E-3</v>
      </c>
      <c r="E45" s="88">
        <f t="shared" si="1"/>
        <v>1058.4996871276751</v>
      </c>
      <c r="F45" s="38">
        <v>10817</v>
      </c>
      <c r="G45" s="95">
        <f t="shared" si="2"/>
        <v>318961.49968712765</v>
      </c>
      <c r="H45" s="19"/>
      <c r="I45" s="19"/>
      <c r="J45" s="19"/>
      <c r="K45" s="19"/>
      <c r="L45" s="19"/>
      <c r="M45" s="19"/>
      <c r="N45" s="19"/>
      <c r="O45" s="20"/>
      <c r="P45" s="26"/>
      <c r="Q45" s="29"/>
      <c r="R45" s="29"/>
      <c r="S45" s="29"/>
      <c r="T45" s="29"/>
      <c r="U45" s="29"/>
      <c r="V45" s="19"/>
      <c r="W45" s="19"/>
      <c r="X45" s="19"/>
      <c r="Y45" s="19"/>
      <c r="Z45" s="19"/>
      <c r="AA45" s="19"/>
      <c r="AB45" s="19"/>
      <c r="AC45" s="19"/>
      <c r="AD45" s="19"/>
      <c r="AE45" s="19"/>
      <c r="AF45" s="19"/>
      <c r="AG45" s="19"/>
      <c r="AH45" s="19"/>
      <c r="AI45" s="19"/>
      <c r="AJ45" s="19"/>
      <c r="AK45" s="22"/>
      <c r="AL45" s="22"/>
      <c r="AM45" s="22"/>
      <c r="AN45" s="22"/>
      <c r="AO45" s="22"/>
      <c r="AP45" s="8"/>
      <c r="AQ45" s="8"/>
      <c r="AR45" s="8"/>
      <c r="AS45" s="8"/>
      <c r="AT45" s="8"/>
      <c r="AU45" s="8"/>
      <c r="AV45" s="8"/>
      <c r="AW45" s="8"/>
      <c r="AX45" s="8"/>
      <c r="AY45" s="8"/>
      <c r="AZ45" s="8"/>
      <c r="BA45" s="8"/>
      <c r="BB45" s="8"/>
      <c r="BC45" s="8"/>
      <c r="BD45" s="8"/>
      <c r="BE45" s="8"/>
      <c r="BF45" s="8"/>
      <c r="BG45" s="8"/>
      <c r="BH45" s="8"/>
      <c r="BI45" s="8"/>
      <c r="BJ45" s="8"/>
      <c r="BK45" s="8"/>
      <c r="BL45" s="8"/>
      <c r="BM45" s="8"/>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row>
    <row r="46" spans="1:113" ht="15.6">
      <c r="A46" s="20" t="s">
        <v>89</v>
      </c>
      <c r="B46" s="17" t="s">
        <v>43</v>
      </c>
      <c r="C46" s="114">
        <v>22406</v>
      </c>
      <c r="D46" s="33">
        <f t="shared" si="3"/>
        <v>2.4034756106652703E-4</v>
      </c>
      <c r="E46" s="88">
        <f t="shared" si="1"/>
        <v>77.231602840190334</v>
      </c>
      <c r="F46" s="38">
        <v>386</v>
      </c>
      <c r="G46" s="95">
        <f t="shared" si="2"/>
        <v>22869.231602840191</v>
      </c>
      <c r="H46" s="19"/>
      <c r="I46" s="19"/>
      <c r="J46" s="19"/>
      <c r="K46" s="19"/>
      <c r="L46" s="19"/>
      <c r="M46" s="19"/>
      <c r="N46" s="19"/>
      <c r="O46" s="20"/>
      <c r="P46" s="26"/>
      <c r="Q46" s="29"/>
      <c r="R46" s="29"/>
      <c r="S46" s="29"/>
      <c r="T46" s="29"/>
      <c r="U46" s="29"/>
      <c r="V46" s="19"/>
      <c r="W46" s="19"/>
      <c r="X46" s="19"/>
      <c r="Y46" s="19"/>
      <c r="Z46" s="19"/>
      <c r="AA46" s="19"/>
      <c r="AB46" s="19"/>
      <c r="AC46" s="19"/>
      <c r="AD46" s="19"/>
      <c r="AE46" s="19"/>
      <c r="AF46" s="19"/>
      <c r="AG46" s="19"/>
      <c r="AH46" s="19"/>
      <c r="AI46" s="19"/>
      <c r="AJ46" s="19"/>
      <c r="AK46" s="22"/>
      <c r="AL46" s="22"/>
      <c r="AM46" s="22"/>
      <c r="AN46" s="22"/>
      <c r="AO46" s="22"/>
      <c r="AP46" s="8"/>
      <c r="AQ46" s="8"/>
      <c r="AR46" s="8"/>
      <c r="AS46" s="8"/>
      <c r="AT46" s="8"/>
      <c r="AU46" s="8"/>
      <c r="AV46" s="8"/>
      <c r="AW46" s="8"/>
      <c r="AX46" s="8"/>
      <c r="AY46" s="8"/>
      <c r="AZ46" s="8"/>
      <c r="BA46" s="8"/>
      <c r="BB46" s="8"/>
      <c r="BC46" s="8"/>
      <c r="BD46" s="8"/>
      <c r="BE46" s="8"/>
      <c r="BF46" s="8"/>
      <c r="BG46" s="8"/>
      <c r="BH46" s="8"/>
      <c r="BI46" s="8"/>
      <c r="BJ46" s="8"/>
      <c r="BK46" s="8"/>
      <c r="BL46" s="8"/>
      <c r="BM46" s="8"/>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row>
    <row r="47" spans="1:113" ht="15.6">
      <c r="A47" s="20" t="s">
        <v>89</v>
      </c>
      <c r="B47" s="17" t="s">
        <v>44</v>
      </c>
      <c r="C47" s="114">
        <v>1129854</v>
      </c>
      <c r="D47" s="33">
        <f t="shared" si="3"/>
        <v>1.2119863128682488E-2</v>
      </c>
      <c r="E47" s="88">
        <f t="shared" si="1"/>
        <v>3894.51197872893</v>
      </c>
      <c r="F47" s="38">
        <v>39801</v>
      </c>
      <c r="G47" s="95">
        <f t="shared" si="2"/>
        <v>1173549.5119787289</v>
      </c>
      <c r="H47" s="19"/>
      <c r="I47" s="19"/>
      <c r="J47" s="19"/>
      <c r="K47" s="19"/>
      <c r="L47" s="19"/>
      <c r="M47" s="19"/>
      <c r="N47" s="19"/>
      <c r="O47" s="20"/>
      <c r="P47" s="26"/>
      <c r="Q47" s="29"/>
      <c r="R47" s="29"/>
      <c r="S47" s="29"/>
      <c r="T47" s="29"/>
      <c r="U47" s="29"/>
      <c r="V47" s="19"/>
      <c r="W47" s="19"/>
      <c r="X47" s="19"/>
      <c r="Y47" s="19"/>
      <c r="Z47" s="19"/>
      <c r="AA47" s="19"/>
      <c r="AB47" s="19"/>
      <c r="AC47" s="19"/>
      <c r="AD47" s="19"/>
      <c r="AE47" s="19"/>
      <c r="AF47" s="19"/>
      <c r="AG47" s="19"/>
      <c r="AH47" s="19"/>
      <c r="AI47" s="19"/>
      <c r="AJ47" s="19"/>
      <c r="AK47" s="22"/>
      <c r="AL47" s="22"/>
      <c r="AM47" s="22"/>
      <c r="AN47" s="22"/>
      <c r="AO47" s="22"/>
      <c r="AP47" s="8"/>
      <c r="AQ47" s="8"/>
      <c r="AR47" s="8"/>
      <c r="AS47" s="8"/>
      <c r="AT47" s="8"/>
      <c r="AU47" s="8"/>
      <c r="AV47" s="8"/>
      <c r="AW47" s="8"/>
      <c r="AX47" s="8"/>
      <c r="AY47" s="8"/>
      <c r="AZ47" s="8"/>
      <c r="BA47" s="8"/>
      <c r="BB47" s="8"/>
      <c r="BC47" s="8"/>
      <c r="BD47" s="8"/>
      <c r="BE47" s="8"/>
      <c r="BF47" s="8"/>
      <c r="BG47" s="8"/>
      <c r="BH47" s="8"/>
      <c r="BI47" s="8"/>
      <c r="BJ47" s="8"/>
      <c r="BK47" s="8"/>
      <c r="BL47" s="8"/>
      <c r="BM47" s="8"/>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row>
    <row r="48" spans="1:113" ht="15.6">
      <c r="A48" s="20" t="s">
        <v>89</v>
      </c>
      <c r="B48" s="17" t="s">
        <v>45</v>
      </c>
      <c r="C48" s="114">
        <v>81375</v>
      </c>
      <c r="D48" s="33">
        <f t="shared" si="3"/>
        <v>8.7290381066627853E-4</v>
      </c>
      <c r="E48" s="88">
        <f t="shared" si="1"/>
        <v>280.4928001928273</v>
      </c>
      <c r="F48" s="38">
        <v>2867</v>
      </c>
      <c r="G48" s="95">
        <f t="shared" si="2"/>
        <v>84522.49280019282</v>
      </c>
      <c r="H48" s="19"/>
      <c r="I48" s="19"/>
      <c r="J48" s="19"/>
      <c r="K48" s="19"/>
      <c r="L48" s="19"/>
      <c r="M48" s="19"/>
      <c r="N48" s="19"/>
      <c r="O48" s="20"/>
      <c r="P48" s="26"/>
      <c r="Q48" s="29"/>
      <c r="R48" s="29"/>
      <c r="S48" s="29"/>
      <c r="T48" s="29"/>
      <c r="U48" s="29"/>
      <c r="V48" s="19"/>
      <c r="W48" s="19"/>
      <c r="X48" s="19"/>
      <c r="Y48" s="19"/>
      <c r="Z48" s="19"/>
      <c r="AA48" s="19"/>
      <c r="AB48" s="19"/>
      <c r="AC48" s="19"/>
      <c r="AD48" s="19"/>
      <c r="AE48" s="19"/>
      <c r="AF48" s="19"/>
      <c r="AG48" s="19"/>
      <c r="AH48" s="19"/>
      <c r="AI48" s="19"/>
      <c r="AJ48" s="19"/>
      <c r="AK48" s="22"/>
      <c r="AL48" s="22"/>
      <c r="AM48" s="22"/>
      <c r="AN48" s="22"/>
      <c r="AO48" s="22"/>
      <c r="AP48" s="8"/>
      <c r="AQ48" s="8"/>
      <c r="AR48" s="8"/>
      <c r="AS48" s="8"/>
      <c r="AT48" s="8"/>
      <c r="AU48" s="8"/>
      <c r="AV48" s="8"/>
      <c r="AW48" s="8"/>
      <c r="AX48" s="8"/>
      <c r="AY48" s="8"/>
      <c r="AZ48" s="8"/>
      <c r="BA48" s="8"/>
      <c r="BB48" s="8"/>
      <c r="BC48" s="8"/>
      <c r="BD48" s="8"/>
      <c r="BE48" s="8"/>
      <c r="BF48" s="8"/>
      <c r="BG48" s="8"/>
      <c r="BH48" s="8"/>
      <c r="BI48" s="8"/>
      <c r="BJ48" s="8"/>
      <c r="BK48" s="8"/>
      <c r="BL48" s="8"/>
      <c r="BM48" s="8"/>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row>
    <row r="49" spans="1:113" ht="15.6">
      <c r="A49" s="20" t="s">
        <v>91</v>
      </c>
      <c r="B49" s="17" t="s">
        <v>46</v>
      </c>
      <c r="C49" s="114">
        <v>328498</v>
      </c>
      <c r="D49" s="33">
        <f t="shared" si="3"/>
        <v>3.5237745744546994E-3</v>
      </c>
      <c r="E49" s="88">
        <f t="shared" si="1"/>
        <v>1132.3050553332519</v>
      </c>
      <c r="F49" s="38">
        <v>11572</v>
      </c>
      <c r="G49" s="95">
        <f t="shared" si="2"/>
        <v>341202.30505533324</v>
      </c>
      <c r="H49" s="24"/>
      <c r="I49" s="24"/>
      <c r="J49" s="19"/>
      <c r="K49" s="19"/>
      <c r="L49" s="19"/>
      <c r="M49" s="19"/>
      <c r="N49" s="19"/>
      <c r="O49" s="20"/>
      <c r="P49" s="26"/>
      <c r="Q49" s="29"/>
      <c r="R49" s="29"/>
      <c r="S49" s="29"/>
      <c r="T49" s="29"/>
      <c r="U49" s="29"/>
      <c r="V49" s="19"/>
      <c r="W49" s="19"/>
      <c r="X49" s="19"/>
      <c r="Y49" s="19"/>
      <c r="Z49" s="19"/>
      <c r="AA49" s="19"/>
      <c r="AB49" s="19"/>
      <c r="AC49" s="19"/>
      <c r="AD49" s="19"/>
      <c r="AE49" s="19"/>
      <c r="AF49" s="19"/>
      <c r="AG49" s="19"/>
      <c r="AH49" s="19"/>
      <c r="AI49" s="19"/>
      <c r="AJ49" s="19"/>
      <c r="AK49" s="22"/>
      <c r="AL49" s="22"/>
      <c r="AM49" s="22"/>
      <c r="AN49" s="22"/>
      <c r="AO49" s="22"/>
      <c r="AP49" s="8"/>
      <c r="AQ49" s="8"/>
      <c r="AR49" s="8"/>
      <c r="AS49" s="8"/>
      <c r="AT49" s="8"/>
      <c r="AU49" s="8"/>
      <c r="AV49" s="8"/>
      <c r="AW49" s="8"/>
      <c r="AX49" s="8"/>
      <c r="AY49" s="8"/>
      <c r="AZ49" s="8"/>
      <c r="BA49" s="8"/>
      <c r="BB49" s="8"/>
      <c r="BC49" s="8"/>
      <c r="BD49" s="8"/>
      <c r="BE49" s="8"/>
      <c r="BF49" s="8"/>
      <c r="BG49" s="8"/>
      <c r="BH49" s="8"/>
      <c r="BI49" s="8"/>
      <c r="BJ49" s="8"/>
      <c r="BK49" s="8"/>
      <c r="BL49" s="8"/>
      <c r="BM49" s="8"/>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row>
    <row r="50" spans="1:113" ht="15.6">
      <c r="A50" s="20" t="s">
        <v>91</v>
      </c>
      <c r="B50" s="17" t="s">
        <v>47</v>
      </c>
      <c r="C50" s="114">
        <v>35953</v>
      </c>
      <c r="D50" s="33">
        <f t="shared" si="3"/>
        <v>3.8566526211839891E-4</v>
      </c>
      <c r="E50" s="88">
        <f t="shared" si="1"/>
        <v>123.92697567229148</v>
      </c>
      <c r="F50" s="38">
        <v>1266</v>
      </c>
      <c r="G50" s="95">
        <f t="shared" si="2"/>
        <v>37342.926975672293</v>
      </c>
      <c r="H50" s="19"/>
      <c r="I50" s="19"/>
      <c r="J50" s="19"/>
      <c r="K50" s="19"/>
      <c r="L50" s="19"/>
      <c r="M50" s="19"/>
      <c r="N50" s="19"/>
      <c r="O50" s="20"/>
      <c r="P50" s="26"/>
      <c r="Q50" s="29"/>
      <c r="R50" s="29"/>
      <c r="S50" s="29"/>
      <c r="T50" s="29"/>
      <c r="U50" s="29"/>
      <c r="V50" s="19"/>
      <c r="W50" s="19"/>
      <c r="X50" s="19"/>
      <c r="Y50" s="19"/>
      <c r="Z50" s="19"/>
      <c r="AA50" s="19"/>
      <c r="AB50" s="19"/>
      <c r="AC50" s="19"/>
      <c r="AD50" s="19"/>
      <c r="AE50" s="19"/>
      <c r="AF50" s="19"/>
      <c r="AG50" s="19"/>
      <c r="AH50" s="19"/>
      <c r="AI50" s="19"/>
      <c r="AJ50" s="19"/>
      <c r="AK50" s="22"/>
      <c r="AL50" s="22"/>
      <c r="AM50" s="22"/>
      <c r="AN50" s="22"/>
      <c r="AO50" s="22"/>
      <c r="AP50" s="8"/>
      <c r="AQ50" s="8"/>
      <c r="AR50" s="8"/>
      <c r="AS50" s="8"/>
      <c r="AT50" s="8"/>
      <c r="AU50" s="8"/>
      <c r="AV50" s="8"/>
      <c r="AW50" s="8"/>
      <c r="AX50" s="8"/>
      <c r="AY50" s="8"/>
      <c r="AZ50" s="8"/>
      <c r="BA50" s="8"/>
      <c r="BB50" s="8"/>
      <c r="BC50" s="8"/>
      <c r="BD50" s="8"/>
      <c r="BE50" s="8"/>
      <c r="BF50" s="8"/>
      <c r="BG50" s="8"/>
      <c r="BH50" s="8"/>
      <c r="BI50" s="8"/>
      <c r="BJ50" s="8"/>
      <c r="BK50" s="8"/>
      <c r="BL50" s="8"/>
      <c r="BM50" s="8"/>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row>
    <row r="51" spans="1:113" ht="15.6">
      <c r="A51" s="20" t="s">
        <v>92</v>
      </c>
      <c r="B51" s="17" t="s">
        <v>48</v>
      </c>
      <c r="C51" s="114">
        <v>156230</v>
      </c>
      <c r="D51" s="33">
        <f t="shared" si="3"/>
        <v>1.6758680471937657E-3</v>
      </c>
      <c r="E51" s="88">
        <f t="shared" si="1"/>
        <v>538.51170720891434</v>
      </c>
      <c r="F51" s="38">
        <v>141</v>
      </c>
      <c r="G51" s="95">
        <f t="shared" si="2"/>
        <v>156909.51170720891</v>
      </c>
      <c r="H51" s="19"/>
      <c r="I51" s="19"/>
      <c r="J51" s="19"/>
      <c r="K51" s="19"/>
      <c r="L51" s="19"/>
      <c r="M51" s="19"/>
      <c r="N51" s="19"/>
      <c r="O51" s="20"/>
      <c r="P51" s="26"/>
      <c r="Q51" s="29"/>
      <c r="R51" s="29"/>
      <c r="S51" s="29"/>
      <c r="T51" s="29"/>
      <c r="U51" s="29"/>
      <c r="V51" s="19"/>
      <c r="W51" s="19"/>
      <c r="X51" s="19"/>
      <c r="Y51" s="19"/>
      <c r="Z51" s="19"/>
      <c r="AA51" s="19"/>
      <c r="AB51" s="19"/>
      <c r="AC51" s="19"/>
      <c r="AD51" s="19"/>
      <c r="AE51" s="19"/>
      <c r="AF51" s="19"/>
      <c r="AG51" s="19"/>
      <c r="AH51" s="19"/>
      <c r="AI51" s="19"/>
      <c r="AJ51" s="19"/>
      <c r="AK51" s="22"/>
      <c r="AL51" s="22"/>
      <c r="AM51" s="22"/>
      <c r="AN51" s="22"/>
      <c r="AO51" s="22"/>
      <c r="AP51" s="8"/>
      <c r="AQ51" s="8"/>
      <c r="AR51" s="8"/>
      <c r="AS51" s="8"/>
      <c r="AT51" s="8"/>
      <c r="AU51" s="8"/>
      <c r="AV51" s="8"/>
      <c r="AW51" s="8"/>
      <c r="AX51" s="8"/>
      <c r="AY51" s="8"/>
      <c r="AZ51" s="8"/>
      <c r="BA51" s="8"/>
      <c r="BB51" s="8"/>
      <c r="BC51" s="8"/>
      <c r="BD51" s="8"/>
      <c r="BE51" s="8"/>
      <c r="BF51" s="8"/>
      <c r="BG51" s="8"/>
      <c r="BH51" s="8"/>
      <c r="BI51" s="8"/>
      <c r="BJ51" s="8"/>
      <c r="BK51" s="8"/>
      <c r="BL51" s="8"/>
      <c r="BM51" s="8"/>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row>
    <row r="52" spans="1:113" ht="15.6">
      <c r="A52" s="20" t="s">
        <v>92</v>
      </c>
      <c r="B52" s="17" t="s">
        <v>49</v>
      </c>
      <c r="C52" s="114">
        <v>0</v>
      </c>
      <c r="D52" s="33">
        <f t="shared" si="3"/>
        <v>0</v>
      </c>
      <c r="E52" s="88">
        <f t="shared" si="1"/>
        <v>0</v>
      </c>
      <c r="F52" s="38">
        <f>C52+E52</f>
        <v>0</v>
      </c>
      <c r="G52" s="95">
        <f t="shared" si="2"/>
        <v>0</v>
      </c>
      <c r="H52" s="19"/>
      <c r="I52" s="19"/>
      <c r="J52" s="19"/>
      <c r="K52" s="19"/>
      <c r="L52" s="19"/>
      <c r="M52" s="19"/>
      <c r="N52" s="19"/>
      <c r="O52" s="20"/>
      <c r="P52" s="26"/>
      <c r="Q52" s="29"/>
      <c r="R52" s="29"/>
      <c r="S52" s="29"/>
      <c r="T52" s="29"/>
      <c r="U52" s="29"/>
      <c r="V52" s="19"/>
      <c r="W52" s="19"/>
      <c r="X52" s="19"/>
      <c r="Y52" s="19"/>
      <c r="Z52" s="19"/>
      <c r="AA52" s="19"/>
      <c r="AB52" s="19"/>
      <c r="AC52" s="19"/>
      <c r="AD52" s="19"/>
      <c r="AE52" s="19"/>
      <c r="AF52" s="19"/>
      <c r="AG52" s="19"/>
      <c r="AH52" s="19"/>
      <c r="AI52" s="19"/>
      <c r="AJ52" s="19"/>
      <c r="AK52" s="22"/>
      <c r="AL52" s="22"/>
      <c r="AM52" s="22"/>
      <c r="AN52" s="22"/>
      <c r="AO52" s="22"/>
      <c r="AP52" s="8"/>
      <c r="AQ52" s="8"/>
      <c r="AR52" s="8"/>
      <c r="AS52" s="8"/>
      <c r="AT52" s="8"/>
      <c r="AU52" s="8"/>
      <c r="AV52" s="8"/>
      <c r="AW52" s="8"/>
      <c r="AX52" s="8"/>
      <c r="AY52" s="8"/>
      <c r="AZ52" s="8"/>
      <c r="BA52" s="8"/>
      <c r="BB52" s="8"/>
      <c r="BC52" s="8"/>
      <c r="BD52" s="8"/>
      <c r="BE52" s="8"/>
      <c r="BF52" s="8"/>
      <c r="BG52" s="8"/>
      <c r="BH52" s="8"/>
      <c r="BI52" s="8"/>
      <c r="BJ52" s="8"/>
      <c r="BK52" s="8"/>
      <c r="BL52" s="8"/>
      <c r="BM52" s="8"/>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row>
    <row r="53" spans="1:113" ht="15.6">
      <c r="A53" s="20" t="s">
        <v>92</v>
      </c>
      <c r="B53" s="17" t="s">
        <v>50</v>
      </c>
      <c r="C53" s="114">
        <v>2478453</v>
      </c>
      <c r="D53" s="33">
        <f t="shared" si="3"/>
        <v>2.6586188242792873E-2</v>
      </c>
      <c r="E53" s="88">
        <f t="shared" si="1"/>
        <v>8543.0196266213625</v>
      </c>
      <c r="F53" s="38">
        <v>36360</v>
      </c>
      <c r="G53" s="95">
        <f t="shared" si="2"/>
        <v>2523356.0196266212</v>
      </c>
      <c r="H53" s="19"/>
      <c r="I53" s="19"/>
      <c r="J53" s="19"/>
      <c r="K53" s="19"/>
      <c r="L53" s="19"/>
      <c r="M53" s="19"/>
      <c r="N53" s="19"/>
      <c r="O53" s="20"/>
      <c r="P53" s="26"/>
      <c r="Q53" s="29"/>
      <c r="R53" s="29"/>
      <c r="S53" s="29"/>
      <c r="T53" s="29"/>
      <c r="U53" s="29"/>
      <c r="V53" s="19"/>
      <c r="W53" s="19"/>
      <c r="X53" s="19"/>
      <c r="Y53" s="19"/>
      <c r="Z53" s="19"/>
      <c r="AA53" s="19"/>
      <c r="AB53" s="19"/>
      <c r="AC53" s="19"/>
      <c r="AD53" s="19"/>
      <c r="AE53" s="19"/>
      <c r="AF53" s="19"/>
      <c r="AG53" s="19"/>
      <c r="AH53" s="19"/>
      <c r="AI53" s="19"/>
      <c r="AJ53" s="19"/>
      <c r="AK53" s="22"/>
      <c r="AL53" s="22"/>
      <c r="AM53" s="22"/>
      <c r="AN53" s="22"/>
      <c r="AO53" s="22"/>
      <c r="AP53" s="8"/>
      <c r="AQ53" s="8"/>
      <c r="AR53" s="8"/>
      <c r="AS53" s="8"/>
      <c r="AT53" s="8"/>
      <c r="AU53" s="8"/>
      <c r="AV53" s="8"/>
      <c r="AW53" s="8"/>
      <c r="AX53" s="8"/>
      <c r="AY53" s="8"/>
      <c r="AZ53" s="8"/>
      <c r="BA53" s="8"/>
      <c r="BB53" s="8"/>
      <c r="BC53" s="8"/>
      <c r="BD53" s="8"/>
      <c r="BE53" s="8"/>
      <c r="BF53" s="8"/>
      <c r="BG53" s="8"/>
      <c r="BH53" s="8"/>
      <c r="BI53" s="8"/>
      <c r="BJ53" s="8"/>
      <c r="BK53" s="8"/>
      <c r="BL53" s="8"/>
      <c r="BM53" s="8"/>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row>
    <row r="54" spans="1:113" ht="15.6">
      <c r="A54" s="20" t="s">
        <v>92</v>
      </c>
      <c r="B54" s="17" t="s">
        <v>51</v>
      </c>
      <c r="C54" s="114">
        <v>111149</v>
      </c>
      <c r="D54" s="33">
        <f t="shared" si="3"/>
        <v>1.1922873812810592E-3</v>
      </c>
      <c r="E54" s="88">
        <f t="shared" si="1"/>
        <v>383.1212810891866</v>
      </c>
      <c r="F54" s="38">
        <v>1915</v>
      </c>
      <c r="G54" s="95">
        <f t="shared" si="2"/>
        <v>113447.12128108919</v>
      </c>
      <c r="H54" s="19"/>
      <c r="I54" s="19"/>
      <c r="J54" s="19"/>
      <c r="K54" s="19"/>
      <c r="L54" s="19"/>
      <c r="M54" s="19"/>
      <c r="N54" s="19"/>
      <c r="O54" s="20"/>
      <c r="P54" s="26"/>
      <c r="Q54" s="29"/>
      <c r="R54" s="29"/>
      <c r="S54" s="29"/>
      <c r="T54" s="29"/>
      <c r="U54" s="29"/>
      <c r="V54" s="19"/>
      <c r="W54" s="19"/>
      <c r="X54" s="19"/>
      <c r="Y54" s="19"/>
      <c r="Z54" s="19"/>
      <c r="AA54" s="19"/>
      <c r="AB54" s="19"/>
      <c r="AC54" s="19"/>
      <c r="AD54" s="19"/>
      <c r="AE54" s="19"/>
      <c r="AF54" s="19"/>
      <c r="AG54" s="19"/>
      <c r="AH54" s="19"/>
      <c r="AI54" s="19"/>
      <c r="AJ54" s="19"/>
      <c r="AK54" s="22"/>
      <c r="AL54" s="22"/>
      <c r="AM54" s="22"/>
      <c r="AN54" s="22"/>
      <c r="AO54" s="22"/>
      <c r="AP54" s="8"/>
      <c r="AQ54" s="8"/>
      <c r="AR54" s="8"/>
      <c r="AS54" s="8"/>
      <c r="AT54" s="8"/>
      <c r="AU54" s="8"/>
      <c r="AV54" s="8"/>
      <c r="AW54" s="8"/>
      <c r="AX54" s="8"/>
      <c r="AY54" s="8"/>
      <c r="AZ54" s="8"/>
      <c r="BA54" s="8"/>
      <c r="BB54" s="8"/>
      <c r="BC54" s="8"/>
      <c r="BD54" s="8"/>
      <c r="BE54" s="8"/>
      <c r="BF54" s="8"/>
      <c r="BG54" s="8"/>
      <c r="BH54" s="8"/>
      <c r="BI54" s="8"/>
      <c r="BJ54" s="8"/>
      <c r="BK54" s="8"/>
      <c r="BL54" s="8"/>
      <c r="BM54" s="8"/>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row>
    <row r="55" spans="1:113" ht="15.6">
      <c r="A55" s="20" t="s">
        <v>92</v>
      </c>
      <c r="B55" s="17" t="s">
        <v>52</v>
      </c>
      <c r="C55" s="114">
        <v>546300</v>
      </c>
      <c r="D55" s="33">
        <f t="shared" si="3"/>
        <v>5.8601210662609883E-3</v>
      </c>
      <c r="E55" s="88">
        <f t="shared" si="1"/>
        <v>1883.0502825848421</v>
      </c>
      <c r="F55" s="38">
        <v>3296</v>
      </c>
      <c r="G55" s="95">
        <f t="shared" si="2"/>
        <v>551479.05028258485</v>
      </c>
      <c r="H55" s="19"/>
      <c r="I55" s="19"/>
      <c r="J55" s="19"/>
      <c r="K55" s="19"/>
      <c r="L55" s="19"/>
      <c r="M55" s="19"/>
      <c r="N55" s="19"/>
      <c r="O55" s="20"/>
      <c r="P55" s="26"/>
      <c r="Q55" s="29"/>
      <c r="R55" s="29"/>
      <c r="S55" s="29"/>
      <c r="T55" s="29"/>
      <c r="U55" s="29"/>
      <c r="V55" s="19"/>
      <c r="W55" s="19"/>
      <c r="X55" s="19"/>
      <c r="Y55" s="19"/>
      <c r="Z55" s="19"/>
      <c r="AA55" s="19"/>
      <c r="AB55" s="19"/>
      <c r="AC55" s="19"/>
      <c r="AD55" s="19"/>
      <c r="AE55" s="19"/>
      <c r="AF55" s="19"/>
      <c r="AG55" s="19"/>
      <c r="AH55" s="19"/>
      <c r="AI55" s="19"/>
      <c r="AJ55" s="19"/>
      <c r="AK55" s="22"/>
      <c r="AL55" s="22"/>
      <c r="AM55" s="22"/>
      <c r="AN55" s="22"/>
      <c r="AO55" s="22"/>
      <c r="AP55" s="8"/>
      <c r="AQ55" s="8"/>
      <c r="AR55" s="8"/>
      <c r="AS55" s="8"/>
      <c r="AT55" s="8"/>
      <c r="AU55" s="8"/>
      <c r="AV55" s="8"/>
      <c r="AW55" s="8"/>
      <c r="AX55" s="8"/>
      <c r="AY55" s="8"/>
      <c r="AZ55" s="8"/>
      <c r="BA55" s="8"/>
      <c r="BB55" s="8"/>
      <c r="BC55" s="8"/>
      <c r="BD55" s="8"/>
      <c r="BE55" s="8"/>
      <c r="BF55" s="8"/>
      <c r="BG55" s="8"/>
      <c r="BH55" s="8"/>
      <c r="BI55" s="8"/>
      <c r="BJ55" s="8"/>
      <c r="BK55" s="8"/>
      <c r="BL55" s="8"/>
      <c r="BM55" s="8"/>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row>
    <row r="56" spans="1:113" ht="15.6">
      <c r="A56" s="20" t="s">
        <v>92</v>
      </c>
      <c r="B56" s="17" t="s">
        <v>53</v>
      </c>
      <c r="C56" s="114">
        <v>113683</v>
      </c>
      <c r="D56" s="33">
        <f t="shared" si="3"/>
        <v>1.2194694182239574E-3</v>
      </c>
      <c r="E56" s="88">
        <f t="shared" si="1"/>
        <v>391.85576656615888</v>
      </c>
      <c r="F56" s="38">
        <v>1959</v>
      </c>
      <c r="G56" s="95">
        <f t="shared" si="2"/>
        <v>116033.85576656616</v>
      </c>
      <c r="H56" s="19"/>
      <c r="I56" s="19"/>
      <c r="J56" s="19"/>
      <c r="K56" s="19"/>
      <c r="L56" s="19"/>
      <c r="M56" s="19"/>
      <c r="N56" s="19"/>
      <c r="O56" s="20"/>
      <c r="P56" s="26"/>
      <c r="Q56" s="29"/>
      <c r="R56" s="29"/>
      <c r="S56" s="29"/>
      <c r="T56" s="29"/>
      <c r="U56" s="29"/>
      <c r="V56" s="19"/>
      <c r="W56" s="19"/>
      <c r="X56" s="19"/>
      <c r="Y56" s="19"/>
      <c r="Z56" s="19"/>
      <c r="AA56" s="19"/>
      <c r="AB56" s="19"/>
      <c r="AC56" s="19"/>
      <c r="AD56" s="19"/>
      <c r="AE56" s="19"/>
      <c r="AF56" s="19"/>
      <c r="AG56" s="19"/>
      <c r="AH56" s="19"/>
      <c r="AI56" s="19"/>
      <c r="AJ56" s="19"/>
      <c r="AK56" s="22"/>
      <c r="AL56" s="22"/>
      <c r="AM56" s="22"/>
      <c r="AN56" s="22"/>
      <c r="AO56" s="22"/>
      <c r="AP56" s="8"/>
      <c r="AQ56" s="8"/>
      <c r="AR56" s="8"/>
      <c r="AS56" s="8"/>
      <c r="AT56" s="8"/>
      <c r="AU56" s="8"/>
      <c r="AV56" s="8"/>
      <c r="AW56" s="8"/>
      <c r="AX56" s="8"/>
      <c r="AY56" s="8"/>
      <c r="AZ56" s="8"/>
      <c r="BA56" s="8"/>
      <c r="BB56" s="8"/>
      <c r="BC56" s="8"/>
      <c r="BD56" s="8"/>
      <c r="BE56" s="8"/>
      <c r="BF56" s="8"/>
      <c r="BG56" s="8"/>
      <c r="BH56" s="8"/>
      <c r="BI56" s="8"/>
      <c r="BJ56" s="8"/>
      <c r="BK56" s="8"/>
      <c r="BL56" s="8"/>
      <c r="BM56" s="8"/>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row>
    <row r="57" spans="1:113" ht="15.6">
      <c r="A57" s="20" t="s">
        <v>89</v>
      </c>
      <c r="B57" s="17" t="s">
        <v>54</v>
      </c>
      <c r="C57" s="114">
        <v>460083</v>
      </c>
      <c r="D57" s="33">
        <f t="shared" si="3"/>
        <v>4.935277467560964E-3</v>
      </c>
      <c r="E57" s="88">
        <f t="shared" si="1"/>
        <v>1585.8675144837673</v>
      </c>
      <c r="F57" s="38">
        <v>16207</v>
      </c>
      <c r="G57" s="95">
        <f t="shared" si="2"/>
        <v>477875.86751448375</v>
      </c>
      <c r="H57" s="19"/>
      <c r="I57" s="19"/>
      <c r="J57" s="19"/>
      <c r="K57" s="19"/>
      <c r="L57" s="19"/>
      <c r="M57" s="19"/>
      <c r="N57" s="19"/>
      <c r="O57" s="20"/>
      <c r="P57" s="26"/>
      <c r="Q57" s="29"/>
      <c r="R57" s="29"/>
      <c r="S57" s="29"/>
      <c r="T57" s="29"/>
      <c r="U57" s="29"/>
      <c r="V57" s="19"/>
      <c r="W57" s="19"/>
      <c r="X57" s="19"/>
      <c r="Y57" s="19"/>
      <c r="Z57" s="19"/>
      <c r="AA57" s="19"/>
      <c r="AB57" s="19"/>
      <c r="AC57" s="19"/>
      <c r="AD57" s="19"/>
      <c r="AE57" s="19"/>
      <c r="AF57" s="19"/>
      <c r="AG57" s="19"/>
      <c r="AH57" s="19"/>
      <c r="AI57" s="19"/>
      <c r="AJ57" s="19"/>
      <c r="AK57" s="22"/>
      <c r="AL57" s="22"/>
      <c r="AM57" s="22"/>
      <c r="AN57" s="22"/>
      <c r="AO57" s="22"/>
      <c r="AP57" s="8"/>
      <c r="AQ57" s="8"/>
      <c r="AR57" s="8"/>
      <c r="AS57" s="8"/>
      <c r="AT57" s="8"/>
      <c r="AU57" s="8"/>
      <c r="AV57" s="8"/>
      <c r="AW57" s="8"/>
      <c r="AX57" s="8"/>
      <c r="AY57" s="8"/>
      <c r="AZ57" s="8"/>
      <c r="BA57" s="8"/>
      <c r="BB57" s="8"/>
      <c r="BC57" s="8"/>
      <c r="BD57" s="8"/>
      <c r="BE57" s="8"/>
      <c r="BF57" s="8"/>
      <c r="BG57" s="8"/>
      <c r="BH57" s="8"/>
      <c r="BI57" s="8"/>
      <c r="BJ57" s="8"/>
      <c r="BK57" s="8"/>
      <c r="BL57" s="8"/>
      <c r="BM57" s="8"/>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row>
    <row r="58" spans="1:113" ht="15.6">
      <c r="A58" s="20" t="s">
        <v>89</v>
      </c>
      <c r="B58" s="17" t="s">
        <v>55</v>
      </c>
      <c r="C58" s="114">
        <v>0</v>
      </c>
      <c r="D58" s="33">
        <f t="shared" si="3"/>
        <v>0</v>
      </c>
      <c r="E58" s="88">
        <f t="shared" si="1"/>
        <v>0</v>
      </c>
      <c r="F58" s="38">
        <v>0</v>
      </c>
      <c r="G58" s="95">
        <f t="shared" si="2"/>
        <v>0</v>
      </c>
      <c r="H58" s="19"/>
      <c r="I58" s="19"/>
      <c r="J58" s="19"/>
      <c r="K58" s="19"/>
      <c r="L58" s="19"/>
      <c r="M58" s="19"/>
      <c r="N58" s="19"/>
      <c r="O58" s="20"/>
      <c r="P58" s="26"/>
      <c r="Q58" s="29"/>
      <c r="R58" s="29"/>
      <c r="S58" s="29"/>
      <c r="T58" s="29"/>
      <c r="U58" s="29"/>
      <c r="V58" s="19"/>
      <c r="W58" s="19"/>
      <c r="X58" s="19"/>
      <c r="Y58" s="19"/>
      <c r="Z58" s="19"/>
      <c r="AA58" s="19"/>
      <c r="AB58" s="19"/>
      <c r="AC58" s="19"/>
      <c r="AD58" s="19"/>
      <c r="AE58" s="19"/>
      <c r="AF58" s="19"/>
      <c r="AG58" s="19"/>
      <c r="AH58" s="19"/>
      <c r="AI58" s="19"/>
      <c r="AJ58" s="19"/>
      <c r="AK58" s="22"/>
      <c r="AL58" s="22"/>
      <c r="AM58" s="22"/>
      <c r="AN58" s="22"/>
      <c r="AO58" s="22"/>
      <c r="AP58" s="8"/>
      <c r="AQ58" s="8"/>
      <c r="AR58" s="8"/>
      <c r="AS58" s="8"/>
      <c r="AT58" s="8"/>
      <c r="AU58" s="8"/>
      <c r="AV58" s="8"/>
      <c r="AW58" s="8"/>
      <c r="AX58" s="8"/>
      <c r="AY58" s="8"/>
      <c r="AZ58" s="8"/>
      <c r="BA58" s="8"/>
      <c r="BB58" s="8"/>
      <c r="BC58" s="8"/>
      <c r="BD58" s="8"/>
      <c r="BE58" s="8"/>
      <c r="BF58" s="8"/>
      <c r="BG58" s="8"/>
      <c r="BH58" s="8"/>
      <c r="BI58" s="8"/>
      <c r="BJ58" s="8"/>
      <c r="BK58" s="8"/>
      <c r="BL58" s="8"/>
      <c r="BM58" s="8"/>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row>
    <row r="59" spans="1:113" ht="15.6">
      <c r="A59" s="20" t="s">
        <v>92</v>
      </c>
      <c r="B59" s="17" t="s">
        <v>56</v>
      </c>
      <c r="C59" s="114">
        <v>1656198</v>
      </c>
      <c r="D59" s="33">
        <f t="shared" si="3"/>
        <v>1.7765917608821739E-2</v>
      </c>
      <c r="E59" s="88">
        <f t="shared" si="1"/>
        <v>5708.7756029955153</v>
      </c>
      <c r="F59" s="38">
        <v>14591</v>
      </c>
      <c r="G59" s="95">
        <f t="shared" si="2"/>
        <v>1676497.7756029954</v>
      </c>
      <c r="H59" s="19"/>
      <c r="I59" s="19"/>
      <c r="J59" s="19"/>
      <c r="K59" s="19"/>
      <c r="L59" s="19"/>
      <c r="M59" s="19"/>
      <c r="N59" s="19"/>
      <c r="O59" s="20"/>
      <c r="P59" s="26"/>
      <c r="Q59" s="29"/>
      <c r="R59" s="29"/>
      <c r="S59" s="29"/>
      <c r="T59" s="29"/>
      <c r="U59" s="29"/>
      <c r="V59" s="19"/>
      <c r="W59" s="19"/>
      <c r="X59" s="19"/>
      <c r="Y59" s="19"/>
      <c r="Z59" s="19"/>
      <c r="AA59" s="19"/>
      <c r="AB59" s="19"/>
      <c r="AC59" s="19"/>
      <c r="AD59" s="19"/>
      <c r="AE59" s="19"/>
      <c r="AF59" s="19"/>
      <c r="AG59" s="19"/>
      <c r="AH59" s="19"/>
      <c r="AI59" s="19"/>
      <c r="AJ59" s="19"/>
      <c r="AK59" s="22"/>
      <c r="AL59" s="22"/>
      <c r="AM59" s="22"/>
      <c r="AN59" s="22"/>
      <c r="AO59" s="22"/>
      <c r="AP59" s="8"/>
      <c r="AQ59" s="8"/>
      <c r="AR59" s="8"/>
      <c r="AS59" s="8"/>
      <c r="AT59" s="8"/>
      <c r="AU59" s="8"/>
      <c r="AV59" s="8"/>
      <c r="AW59" s="8"/>
      <c r="AX59" s="8"/>
      <c r="AY59" s="8"/>
      <c r="AZ59" s="8"/>
      <c r="BA59" s="8"/>
      <c r="BB59" s="8"/>
      <c r="BC59" s="8"/>
      <c r="BD59" s="8"/>
      <c r="BE59" s="8"/>
      <c r="BF59" s="8"/>
      <c r="BG59" s="8"/>
      <c r="BH59" s="8"/>
      <c r="BI59" s="8"/>
      <c r="BJ59" s="8"/>
      <c r="BK59" s="8"/>
      <c r="BL59" s="8"/>
      <c r="BM59" s="8"/>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row>
    <row r="60" spans="1:113" ht="15.6">
      <c r="A60" s="20" t="s">
        <v>92</v>
      </c>
      <c r="B60" s="17" t="s">
        <v>57</v>
      </c>
      <c r="C60" s="114">
        <v>205265</v>
      </c>
      <c r="D60" s="33">
        <f t="shared" si="3"/>
        <v>2.2018629885888008E-3</v>
      </c>
      <c r="E60" s="88">
        <f t="shared" si="1"/>
        <v>707.53123971220509</v>
      </c>
      <c r="F60" s="38">
        <v>3536</v>
      </c>
      <c r="G60" s="95">
        <f t="shared" si="2"/>
        <v>209508.5312397122</v>
      </c>
      <c r="H60" s="19"/>
      <c r="I60" s="19"/>
      <c r="J60" s="19"/>
      <c r="K60" s="19"/>
      <c r="L60" s="19"/>
      <c r="M60" s="19"/>
      <c r="N60" s="19"/>
      <c r="O60" s="20"/>
      <c r="P60" s="26"/>
      <c r="Q60" s="29"/>
      <c r="R60" s="29"/>
      <c r="S60" s="29"/>
      <c r="T60" s="29"/>
      <c r="U60" s="29"/>
      <c r="V60" s="19"/>
      <c r="W60" s="19"/>
      <c r="X60" s="19"/>
      <c r="Y60" s="19"/>
      <c r="Z60" s="19"/>
      <c r="AA60" s="19"/>
      <c r="AB60" s="19"/>
      <c r="AC60" s="19"/>
      <c r="AD60" s="19"/>
      <c r="AE60" s="19"/>
      <c r="AF60" s="19"/>
      <c r="AG60" s="19"/>
      <c r="AH60" s="19"/>
      <c r="AI60" s="19"/>
      <c r="AJ60" s="19"/>
      <c r="AK60" s="22"/>
      <c r="AL60" s="22"/>
      <c r="AM60" s="22"/>
      <c r="AN60" s="22"/>
      <c r="AO60" s="22"/>
      <c r="AP60" s="8"/>
      <c r="AQ60" s="8"/>
      <c r="AR60" s="8"/>
      <c r="AS60" s="8"/>
      <c r="AT60" s="8"/>
      <c r="AU60" s="8"/>
      <c r="AV60" s="8"/>
      <c r="AW60" s="8"/>
      <c r="AX60" s="8"/>
      <c r="AY60" s="8"/>
      <c r="AZ60" s="8"/>
      <c r="BA60" s="8"/>
      <c r="BB60" s="8"/>
      <c r="BC60" s="8"/>
      <c r="BD60" s="8"/>
      <c r="BE60" s="8"/>
      <c r="BF60" s="8"/>
      <c r="BG60" s="8"/>
      <c r="BH60" s="8"/>
      <c r="BI60" s="8"/>
      <c r="BJ60" s="8"/>
      <c r="BK60" s="8"/>
      <c r="BL60" s="8"/>
      <c r="BM60" s="8"/>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row>
    <row r="61" spans="1:113" ht="15.6">
      <c r="A61" s="20" t="s">
        <v>92</v>
      </c>
      <c r="B61" s="17" t="s">
        <v>58</v>
      </c>
      <c r="C61" s="114">
        <v>1117186</v>
      </c>
      <c r="D61" s="33">
        <f t="shared" si="3"/>
        <v>1.1983974397825094E-2</v>
      </c>
      <c r="E61" s="88">
        <f t="shared" si="1"/>
        <v>3850.8464451763307</v>
      </c>
      <c r="F61" s="38">
        <v>8212</v>
      </c>
      <c r="G61" s="95">
        <f t="shared" si="2"/>
        <v>1129248.8464451763</v>
      </c>
      <c r="H61" s="19"/>
      <c r="I61" s="19"/>
      <c r="J61" s="19"/>
      <c r="K61" s="19"/>
      <c r="L61" s="19"/>
      <c r="M61" s="19"/>
      <c r="N61" s="19"/>
      <c r="O61" s="20"/>
      <c r="P61" s="26"/>
      <c r="Q61" s="29"/>
      <c r="R61" s="29"/>
      <c r="S61" s="29"/>
      <c r="T61" s="29"/>
      <c r="U61" s="29"/>
      <c r="V61" s="19"/>
      <c r="W61" s="19"/>
      <c r="X61" s="19"/>
      <c r="Y61" s="19"/>
      <c r="Z61" s="19"/>
      <c r="AA61" s="19"/>
      <c r="AB61" s="19"/>
      <c r="AC61" s="19"/>
      <c r="AD61" s="19"/>
      <c r="AE61" s="19"/>
      <c r="AF61" s="19"/>
      <c r="AG61" s="19"/>
      <c r="AH61" s="19"/>
      <c r="AI61" s="19"/>
      <c r="AJ61" s="19"/>
      <c r="AK61" s="22"/>
      <c r="AL61" s="22"/>
      <c r="AM61" s="22"/>
      <c r="AN61" s="22"/>
      <c r="AO61" s="22"/>
      <c r="AP61" s="8"/>
      <c r="AQ61" s="8"/>
      <c r="AR61" s="8"/>
      <c r="AS61" s="8"/>
      <c r="AT61" s="8"/>
      <c r="AU61" s="8"/>
      <c r="AV61" s="8"/>
      <c r="AW61" s="8"/>
      <c r="AX61" s="8"/>
      <c r="AY61" s="8"/>
      <c r="AZ61" s="8"/>
      <c r="BA61" s="8"/>
      <c r="BB61" s="8"/>
      <c r="BC61" s="8"/>
      <c r="BD61" s="8"/>
      <c r="BE61" s="8"/>
      <c r="BF61" s="8"/>
      <c r="BG61" s="8"/>
      <c r="BH61" s="8"/>
      <c r="BI61" s="8"/>
      <c r="BJ61" s="8"/>
      <c r="BK61" s="8"/>
      <c r="BL61" s="8"/>
      <c r="BM61" s="8"/>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row>
    <row r="62" spans="1:113" ht="15.6">
      <c r="A62" s="20" t="s">
        <v>92</v>
      </c>
      <c r="B62" s="17" t="s">
        <v>59</v>
      </c>
      <c r="C62" s="114">
        <v>139915</v>
      </c>
      <c r="D62" s="33">
        <f t="shared" si="3"/>
        <v>1.5008582079185542E-3</v>
      </c>
      <c r="E62" s="88">
        <f t="shared" si="1"/>
        <v>482.27527052509276</v>
      </c>
      <c r="F62" s="38">
        <v>2410</v>
      </c>
      <c r="G62" s="95">
        <f t="shared" si="2"/>
        <v>142807.2752705251</v>
      </c>
      <c r="H62" s="19"/>
      <c r="I62" s="19"/>
      <c r="J62" s="19"/>
      <c r="K62" s="19"/>
      <c r="L62" s="19"/>
      <c r="M62" s="19"/>
      <c r="N62" s="19"/>
      <c r="O62" s="20"/>
      <c r="P62" s="26"/>
      <c r="Q62" s="29"/>
      <c r="R62" s="29"/>
      <c r="S62" s="29"/>
      <c r="T62" s="29"/>
      <c r="U62" s="29"/>
      <c r="V62" s="19"/>
      <c r="W62" s="19"/>
      <c r="X62" s="19"/>
      <c r="Y62" s="19"/>
      <c r="Z62" s="19"/>
      <c r="AA62" s="19"/>
      <c r="AB62" s="19"/>
      <c r="AC62" s="19"/>
      <c r="AD62" s="19"/>
      <c r="AE62" s="19"/>
      <c r="AF62" s="19"/>
      <c r="AG62" s="19"/>
      <c r="AH62" s="19"/>
      <c r="AI62" s="19"/>
      <c r="AJ62" s="19"/>
      <c r="AK62" s="22"/>
      <c r="AL62" s="22"/>
      <c r="AM62" s="22"/>
      <c r="AN62" s="22"/>
      <c r="AO62" s="22"/>
      <c r="AP62" s="8"/>
      <c r="AQ62" s="8"/>
      <c r="AR62" s="8"/>
      <c r="AS62" s="8"/>
      <c r="AT62" s="8"/>
      <c r="AU62" s="8"/>
      <c r="AV62" s="8"/>
      <c r="AW62" s="8"/>
      <c r="AX62" s="8"/>
      <c r="AY62" s="8"/>
      <c r="AZ62" s="8"/>
      <c r="BA62" s="8"/>
      <c r="BB62" s="8"/>
      <c r="BC62" s="8"/>
      <c r="BD62" s="8"/>
      <c r="BE62" s="8"/>
      <c r="BF62" s="8"/>
      <c r="BG62" s="8"/>
      <c r="BH62" s="8"/>
      <c r="BI62" s="8"/>
      <c r="BJ62" s="8"/>
      <c r="BK62" s="8"/>
      <c r="BL62" s="8"/>
      <c r="BM62" s="8"/>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row>
    <row r="63" spans="1:113" ht="15.6">
      <c r="A63" s="20" t="s">
        <v>92</v>
      </c>
      <c r="B63" s="17" t="s">
        <v>60</v>
      </c>
      <c r="C63" s="114">
        <v>1116533</v>
      </c>
      <c r="D63" s="33">
        <f t="shared" si="3"/>
        <v>1.1976969713482666E-2</v>
      </c>
      <c r="E63" s="88">
        <f t="shared" si="1"/>
        <v>3848.5956089425254</v>
      </c>
      <c r="F63" s="38">
        <v>4715</v>
      </c>
      <c r="G63" s="95">
        <f t="shared" si="2"/>
        <v>1125096.5956089424</v>
      </c>
      <c r="H63" s="19"/>
      <c r="I63" s="19"/>
      <c r="J63" s="19"/>
      <c r="K63" s="19"/>
      <c r="L63" s="19"/>
      <c r="M63" s="19"/>
      <c r="N63" s="19"/>
      <c r="O63" s="20"/>
      <c r="P63" s="26"/>
      <c r="Q63" s="29"/>
      <c r="R63" s="29"/>
      <c r="S63" s="29"/>
      <c r="T63" s="29"/>
      <c r="U63" s="29"/>
      <c r="V63" s="19"/>
      <c r="W63" s="19"/>
      <c r="X63" s="19"/>
      <c r="Y63" s="19"/>
      <c r="Z63" s="19"/>
      <c r="AA63" s="19"/>
      <c r="AB63" s="19"/>
      <c r="AC63" s="19"/>
      <c r="AD63" s="19"/>
      <c r="AE63" s="19"/>
      <c r="AF63" s="19"/>
      <c r="AG63" s="19"/>
      <c r="AH63" s="19"/>
      <c r="AI63" s="19"/>
      <c r="AJ63" s="19"/>
      <c r="AK63" s="22"/>
      <c r="AL63" s="22"/>
      <c r="AM63" s="22"/>
      <c r="AN63" s="22"/>
      <c r="AO63" s="22"/>
      <c r="AP63" s="8"/>
      <c r="AQ63" s="8"/>
      <c r="AR63" s="8"/>
      <c r="AS63" s="8"/>
      <c r="AT63" s="8"/>
      <c r="AU63" s="8"/>
      <c r="AV63" s="8"/>
      <c r="AW63" s="8"/>
      <c r="AX63" s="8"/>
      <c r="AY63" s="8"/>
      <c r="AZ63" s="8"/>
      <c r="BA63" s="8"/>
      <c r="BB63" s="8"/>
      <c r="BC63" s="8"/>
      <c r="BD63" s="8"/>
      <c r="BE63" s="8"/>
      <c r="BF63" s="8"/>
      <c r="BG63" s="8"/>
      <c r="BH63" s="8"/>
      <c r="BI63" s="8"/>
      <c r="BJ63" s="8"/>
      <c r="BK63" s="8"/>
      <c r="BL63" s="8"/>
      <c r="BM63" s="8"/>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row>
    <row r="64" spans="1:113" ht="15.6">
      <c r="A64" s="20" t="s">
        <v>92</v>
      </c>
      <c r="B64" s="17" t="s">
        <v>61</v>
      </c>
      <c r="C64" s="114">
        <v>228774</v>
      </c>
      <c r="D64" s="33">
        <f t="shared" si="3"/>
        <v>2.4540423518447582E-3</v>
      </c>
      <c r="E64" s="88">
        <f t="shared" si="1"/>
        <v>788.56479104533173</v>
      </c>
      <c r="F64" s="38">
        <v>3941</v>
      </c>
      <c r="G64" s="95">
        <f t="shared" si="2"/>
        <v>233503.56479104533</v>
      </c>
      <c r="H64" s="19"/>
      <c r="I64" s="19"/>
      <c r="J64" s="19"/>
      <c r="K64" s="19"/>
      <c r="L64" s="19"/>
      <c r="M64" s="19"/>
      <c r="N64" s="19"/>
      <c r="O64" s="20"/>
      <c r="P64" s="26"/>
      <c r="Q64" s="29"/>
      <c r="R64" s="29"/>
      <c r="S64" s="29"/>
      <c r="T64" s="29"/>
      <c r="U64" s="29"/>
      <c r="V64" s="19"/>
      <c r="W64" s="19"/>
      <c r="X64" s="19"/>
      <c r="Y64" s="19"/>
      <c r="Z64" s="19"/>
      <c r="AA64" s="19"/>
      <c r="AB64" s="19"/>
      <c r="AC64" s="19"/>
      <c r="AD64" s="19"/>
      <c r="AE64" s="19"/>
      <c r="AF64" s="19"/>
      <c r="AG64" s="19"/>
      <c r="AH64" s="19"/>
      <c r="AI64" s="19"/>
      <c r="AJ64" s="19"/>
      <c r="AK64" s="22"/>
      <c r="AL64" s="22"/>
      <c r="AM64" s="22"/>
      <c r="AN64" s="22"/>
      <c r="AO64" s="22"/>
      <c r="AP64" s="8"/>
      <c r="AQ64" s="8"/>
      <c r="AR64" s="8"/>
      <c r="AS64" s="8"/>
      <c r="AT64" s="8"/>
      <c r="AU64" s="8"/>
      <c r="AV64" s="8"/>
      <c r="AW64" s="8"/>
      <c r="AX64" s="8"/>
      <c r="AY64" s="8"/>
      <c r="AZ64" s="8"/>
      <c r="BA64" s="8"/>
      <c r="BB64" s="8"/>
      <c r="BC64" s="8"/>
      <c r="BD64" s="8"/>
      <c r="BE64" s="8"/>
      <c r="BF64" s="8"/>
      <c r="BG64" s="8"/>
      <c r="BH64" s="8"/>
      <c r="BI64" s="8"/>
      <c r="BJ64" s="8"/>
      <c r="BK64" s="8"/>
      <c r="BL64" s="8"/>
      <c r="BM64" s="8"/>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row>
    <row r="65" spans="1:113" ht="15.6">
      <c r="A65" s="20" t="s">
        <v>92</v>
      </c>
      <c r="B65" s="17" t="s">
        <v>62</v>
      </c>
      <c r="C65" s="114">
        <v>893591</v>
      </c>
      <c r="D65" s="33">
        <f t="shared" si="3"/>
        <v>9.5854868089350603E-3</v>
      </c>
      <c r="E65" s="88">
        <f t="shared" si="1"/>
        <v>3080.1332327755299</v>
      </c>
      <c r="F65" s="38">
        <v>7595</v>
      </c>
      <c r="G65" s="95">
        <f t="shared" si="2"/>
        <v>904266.13323277549</v>
      </c>
      <c r="H65" s="19"/>
      <c r="I65" s="19"/>
      <c r="J65" s="19"/>
      <c r="K65" s="19"/>
      <c r="L65" s="19"/>
      <c r="M65" s="19"/>
      <c r="N65" s="19"/>
      <c r="O65" s="20"/>
      <c r="P65" s="26"/>
      <c r="Q65" s="29"/>
      <c r="R65" s="29"/>
      <c r="S65" s="29"/>
      <c r="T65" s="29"/>
      <c r="U65" s="29"/>
      <c r="V65" s="19"/>
      <c r="W65" s="19"/>
      <c r="X65" s="19"/>
      <c r="Y65" s="19"/>
      <c r="Z65" s="19"/>
      <c r="AA65" s="19"/>
      <c r="AB65" s="19"/>
      <c r="AC65" s="19"/>
      <c r="AD65" s="19"/>
      <c r="AE65" s="19"/>
      <c r="AF65" s="19"/>
      <c r="AG65" s="19"/>
      <c r="AH65" s="19"/>
      <c r="AI65" s="19"/>
      <c r="AJ65" s="19"/>
      <c r="AK65" s="22"/>
      <c r="AL65" s="22"/>
      <c r="AM65" s="22"/>
      <c r="AN65" s="22"/>
      <c r="AO65" s="22"/>
      <c r="AP65" s="8"/>
      <c r="AQ65" s="8"/>
      <c r="AR65" s="8"/>
      <c r="AS65" s="8"/>
      <c r="AT65" s="8"/>
      <c r="AU65" s="8"/>
      <c r="AV65" s="8"/>
      <c r="AW65" s="8"/>
      <c r="AX65" s="8"/>
      <c r="AY65" s="8"/>
      <c r="AZ65" s="8"/>
      <c r="BA65" s="8"/>
      <c r="BB65" s="8"/>
      <c r="BC65" s="8"/>
      <c r="BD65" s="8"/>
      <c r="BE65" s="8"/>
      <c r="BF65" s="8"/>
      <c r="BG65" s="8"/>
      <c r="BH65" s="8"/>
      <c r="BI65" s="8"/>
      <c r="BJ65" s="8"/>
      <c r="BK65" s="8"/>
      <c r="BL65" s="8"/>
      <c r="BM65" s="8"/>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row>
    <row r="66" spans="1:113" ht="15.6">
      <c r="A66" s="20" t="s">
        <v>92</v>
      </c>
      <c r="B66" s="17" t="s">
        <v>63</v>
      </c>
      <c r="C66" s="114">
        <v>205579</v>
      </c>
      <c r="D66" s="33">
        <f t="shared" si="3"/>
        <v>2.2052312441531536E-3</v>
      </c>
      <c r="E66" s="88">
        <f t="shared" si="1"/>
        <v>708.61357137746529</v>
      </c>
      <c r="F66" s="38">
        <v>3542</v>
      </c>
      <c r="G66" s="95">
        <f t="shared" si="2"/>
        <v>209829.61357137747</v>
      </c>
      <c r="H66" s="19"/>
      <c r="I66" s="19"/>
      <c r="J66" s="19"/>
      <c r="K66" s="19"/>
      <c r="L66" s="19"/>
      <c r="M66" s="19"/>
      <c r="N66" s="19"/>
      <c r="O66" s="20"/>
      <c r="P66" s="26"/>
      <c r="Q66" s="29"/>
      <c r="R66" s="29"/>
      <c r="S66" s="29"/>
      <c r="T66" s="29"/>
      <c r="U66" s="29"/>
      <c r="V66" s="19"/>
      <c r="W66" s="19"/>
      <c r="X66" s="19"/>
      <c r="Y66" s="19"/>
      <c r="Z66" s="19"/>
      <c r="AA66" s="19"/>
      <c r="AB66" s="19"/>
      <c r="AC66" s="19"/>
      <c r="AD66" s="19"/>
      <c r="AE66" s="19"/>
      <c r="AF66" s="19"/>
      <c r="AG66" s="19"/>
      <c r="AH66" s="19"/>
      <c r="AI66" s="19"/>
      <c r="AJ66" s="19"/>
      <c r="AK66" s="22"/>
      <c r="AL66" s="22"/>
      <c r="AM66" s="22"/>
      <c r="AN66" s="22"/>
      <c r="AO66" s="22"/>
      <c r="AP66" s="8"/>
      <c r="AQ66" s="8"/>
      <c r="AR66" s="8"/>
      <c r="AS66" s="8"/>
      <c r="AT66" s="8"/>
      <c r="AU66" s="8"/>
      <c r="AV66" s="8"/>
      <c r="AW66" s="8"/>
      <c r="AX66" s="8"/>
      <c r="AY66" s="8"/>
      <c r="AZ66" s="8"/>
      <c r="BA66" s="8"/>
      <c r="BB66" s="8"/>
      <c r="BC66" s="8"/>
      <c r="BD66" s="8"/>
      <c r="BE66" s="8"/>
      <c r="BF66" s="8"/>
      <c r="BG66" s="8"/>
      <c r="BH66" s="8"/>
      <c r="BI66" s="8"/>
      <c r="BJ66" s="8"/>
      <c r="BK66" s="8"/>
      <c r="BL66" s="8"/>
      <c r="BM66" s="8"/>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row>
    <row r="67" spans="1:113" ht="15.6">
      <c r="A67" s="20" t="s">
        <v>92</v>
      </c>
      <c r="B67" s="17" t="s">
        <v>64</v>
      </c>
      <c r="C67" s="114">
        <v>1106585</v>
      </c>
      <c r="D67" s="33">
        <f t="shared" si="3"/>
        <v>1.1870258228278264E-2</v>
      </c>
      <c r="E67" s="88">
        <f t="shared" si="1"/>
        <v>3814.3056872673396</v>
      </c>
      <c r="F67" s="38">
        <v>5247</v>
      </c>
      <c r="G67" s="95">
        <f t="shared" si="2"/>
        <v>1115646.3056872673</v>
      </c>
      <c r="H67" s="19"/>
      <c r="I67" s="19"/>
      <c r="J67" s="19"/>
      <c r="K67" s="19"/>
      <c r="L67" s="19"/>
      <c r="M67" s="19"/>
      <c r="N67" s="19"/>
      <c r="O67" s="20"/>
      <c r="P67" s="26"/>
      <c r="Q67" s="29"/>
      <c r="R67" s="29"/>
      <c r="S67" s="29"/>
      <c r="T67" s="29"/>
      <c r="U67" s="29"/>
      <c r="V67" s="19"/>
      <c r="W67" s="19"/>
      <c r="X67" s="19"/>
      <c r="Y67" s="19"/>
      <c r="Z67" s="19"/>
      <c r="AA67" s="19"/>
      <c r="AB67" s="19"/>
      <c r="AC67" s="19"/>
      <c r="AD67" s="19"/>
      <c r="AE67" s="19"/>
      <c r="AF67" s="19"/>
      <c r="AG67" s="19"/>
      <c r="AH67" s="19"/>
      <c r="AI67" s="19"/>
      <c r="AJ67" s="19"/>
      <c r="AK67" s="22"/>
      <c r="AL67" s="22"/>
      <c r="AM67" s="22"/>
      <c r="AN67" s="22"/>
      <c r="AO67" s="22"/>
      <c r="AP67" s="8"/>
      <c r="AQ67" s="8"/>
      <c r="AR67" s="8"/>
      <c r="AS67" s="8"/>
      <c r="AT67" s="8"/>
      <c r="AU67" s="8"/>
      <c r="AV67" s="8"/>
      <c r="AW67" s="8"/>
      <c r="AX67" s="8"/>
      <c r="AY67" s="8"/>
      <c r="AZ67" s="8"/>
      <c r="BA67" s="8"/>
      <c r="BB67" s="8"/>
      <c r="BC67" s="8"/>
      <c r="BD67" s="8"/>
      <c r="BE67" s="8"/>
      <c r="BF67" s="8"/>
      <c r="BG67" s="8"/>
      <c r="BH67" s="8"/>
      <c r="BI67" s="8"/>
      <c r="BJ67" s="8"/>
      <c r="BK67" s="8"/>
      <c r="BL67" s="8"/>
      <c r="BM67" s="8"/>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row>
    <row r="68" spans="1:113" ht="15.6">
      <c r="A68" s="20" t="s">
        <v>92</v>
      </c>
      <c r="B68" s="17" t="s">
        <v>65</v>
      </c>
      <c r="C68" s="114">
        <v>101003</v>
      </c>
      <c r="D68" s="33">
        <f t="shared" si="3"/>
        <v>1.083451964223977E-3</v>
      </c>
      <c r="E68" s="88">
        <f t="shared" ref="E68:E82" si="4">$E$2*D68</f>
        <v>348.14887001998318</v>
      </c>
      <c r="F68" s="38">
        <v>1740</v>
      </c>
      <c r="G68" s="95">
        <f t="shared" ref="G68:G83" si="5">C68+E68+F68</f>
        <v>103091.14887001998</v>
      </c>
      <c r="H68" s="19"/>
      <c r="I68" s="19"/>
      <c r="J68" s="19"/>
      <c r="K68" s="19"/>
      <c r="L68" s="19"/>
      <c r="M68" s="19"/>
      <c r="N68" s="19"/>
      <c r="O68" s="20"/>
      <c r="P68" s="26"/>
      <c r="Q68" s="29"/>
      <c r="R68" s="29"/>
      <c r="S68" s="29"/>
      <c r="T68" s="29"/>
      <c r="U68" s="29"/>
      <c r="V68" s="19"/>
      <c r="W68" s="19"/>
      <c r="X68" s="19"/>
      <c r="Y68" s="19"/>
      <c r="Z68" s="19"/>
      <c r="AA68" s="19"/>
      <c r="AB68" s="19"/>
      <c r="AC68" s="19"/>
      <c r="AD68" s="19"/>
      <c r="AE68" s="19"/>
      <c r="AF68" s="19"/>
      <c r="AG68" s="19"/>
      <c r="AH68" s="19"/>
      <c r="AI68" s="19"/>
      <c r="AJ68" s="19"/>
      <c r="AK68" s="22"/>
      <c r="AL68" s="22"/>
      <c r="AM68" s="22"/>
      <c r="AN68" s="22"/>
      <c r="AO68" s="22"/>
      <c r="AP68" s="8"/>
      <c r="AQ68" s="8"/>
      <c r="AR68" s="8"/>
      <c r="AS68" s="8"/>
      <c r="AT68" s="8"/>
      <c r="AU68" s="8"/>
      <c r="AV68" s="8"/>
      <c r="AW68" s="8"/>
      <c r="AX68" s="8"/>
      <c r="AY68" s="8"/>
      <c r="AZ68" s="8"/>
      <c r="BA68" s="8"/>
      <c r="BB68" s="8"/>
      <c r="BC68" s="8"/>
      <c r="BD68" s="8"/>
      <c r="BE68" s="8"/>
      <c r="BF68" s="8"/>
      <c r="BG68" s="8"/>
      <c r="BH68" s="8"/>
      <c r="BI68" s="8"/>
      <c r="BJ68" s="8"/>
      <c r="BK68" s="8"/>
      <c r="BL68" s="8"/>
      <c r="BM68" s="8"/>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row>
    <row r="69" spans="1:113" ht="15.6">
      <c r="A69" s="20" t="s">
        <v>92</v>
      </c>
      <c r="B69" s="17" t="s">
        <v>66</v>
      </c>
      <c r="C69" s="114">
        <v>4262384</v>
      </c>
      <c r="D69" s="33">
        <f t="shared" ref="D69:D83" si="6">C69/$C$84</f>
        <v>4.5722288615950533E-2</v>
      </c>
      <c r="E69" s="88">
        <f t="shared" si="4"/>
        <v>14692.080167829232</v>
      </c>
      <c r="F69" s="38">
        <v>11158</v>
      </c>
      <c r="G69" s="95">
        <f t="shared" si="5"/>
        <v>4288234.0801678291</v>
      </c>
      <c r="H69" s="19"/>
      <c r="I69" s="19"/>
      <c r="J69" s="19"/>
      <c r="K69" s="19"/>
      <c r="L69" s="19"/>
      <c r="M69" s="19"/>
      <c r="N69" s="19"/>
      <c r="O69" s="20"/>
      <c r="P69" s="26"/>
      <c r="Q69" s="29"/>
      <c r="R69" s="29"/>
      <c r="S69" s="29"/>
      <c r="T69" s="29"/>
      <c r="U69" s="29"/>
      <c r="V69" s="19"/>
      <c r="W69" s="19"/>
      <c r="X69" s="19"/>
      <c r="Y69" s="19"/>
      <c r="Z69" s="19"/>
      <c r="AA69" s="19"/>
      <c r="AB69" s="19"/>
      <c r="AC69" s="19"/>
      <c r="AD69" s="19"/>
      <c r="AE69" s="19"/>
      <c r="AF69" s="19"/>
      <c r="AG69" s="19"/>
      <c r="AH69" s="19"/>
      <c r="AI69" s="19"/>
      <c r="AJ69" s="19"/>
      <c r="AK69" s="22"/>
      <c r="AL69" s="22"/>
      <c r="AM69" s="22"/>
      <c r="AN69" s="22"/>
      <c r="AO69" s="22"/>
      <c r="AP69" s="8"/>
      <c r="AQ69" s="8"/>
      <c r="AR69" s="8"/>
      <c r="AS69" s="8"/>
      <c r="AT69" s="8"/>
      <c r="AU69" s="8"/>
      <c r="AV69" s="8"/>
      <c r="AW69" s="8"/>
      <c r="AX69" s="8"/>
      <c r="AY69" s="8"/>
      <c r="AZ69" s="8"/>
      <c r="BA69" s="8"/>
      <c r="BB69" s="8"/>
      <c r="BC69" s="8"/>
      <c r="BD69" s="8"/>
      <c r="BE69" s="8"/>
      <c r="BF69" s="8"/>
      <c r="BG69" s="8"/>
      <c r="BH69" s="8"/>
      <c r="BI69" s="8"/>
      <c r="BJ69" s="8"/>
      <c r="BK69" s="8"/>
      <c r="BL69" s="8"/>
      <c r="BM69" s="8"/>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row>
    <row r="70" spans="1:113" ht="15.6">
      <c r="A70" s="20" t="s">
        <v>92</v>
      </c>
      <c r="B70" s="17" t="s">
        <v>67</v>
      </c>
      <c r="C70" s="114">
        <v>393524</v>
      </c>
      <c r="D70" s="33">
        <f t="shared" si="6"/>
        <v>4.2213038302751039E-3</v>
      </c>
      <c r="E70" s="88">
        <f t="shared" si="4"/>
        <v>1356.44422369379</v>
      </c>
      <c r="F70" s="38">
        <v>6780</v>
      </c>
      <c r="G70" s="95">
        <f t="shared" si="5"/>
        <v>401660.4442236938</v>
      </c>
      <c r="H70" s="19"/>
      <c r="I70" s="19"/>
      <c r="J70" s="19"/>
      <c r="K70" s="19"/>
      <c r="L70" s="19"/>
      <c r="M70" s="19"/>
      <c r="N70" s="19"/>
      <c r="O70" s="20"/>
      <c r="P70" s="26"/>
      <c r="Q70" s="29"/>
      <c r="R70" s="29"/>
      <c r="S70" s="29"/>
      <c r="T70" s="29"/>
      <c r="U70" s="29"/>
      <c r="V70" s="19"/>
      <c r="W70" s="19"/>
      <c r="X70" s="19"/>
      <c r="Y70" s="19"/>
      <c r="Z70" s="19"/>
      <c r="AA70" s="19"/>
      <c r="AB70" s="19"/>
      <c r="AC70" s="19"/>
      <c r="AD70" s="19"/>
      <c r="AE70" s="19"/>
      <c r="AF70" s="19"/>
      <c r="AG70" s="19"/>
      <c r="AH70" s="19"/>
      <c r="AI70" s="19"/>
      <c r="AJ70" s="19"/>
      <c r="AK70" s="22"/>
      <c r="AL70" s="22"/>
      <c r="AM70" s="22"/>
      <c r="AN70" s="22"/>
      <c r="AO70" s="22"/>
      <c r="AP70" s="8"/>
      <c r="AQ70" s="8"/>
      <c r="AR70" s="8"/>
      <c r="AS70" s="8"/>
      <c r="AT70" s="8"/>
      <c r="AU70" s="8"/>
      <c r="AV70" s="8"/>
      <c r="AW70" s="8"/>
      <c r="AX70" s="8"/>
      <c r="AY70" s="8"/>
      <c r="AZ70" s="8"/>
      <c r="BA70" s="8"/>
      <c r="BB70" s="8"/>
      <c r="BC70" s="8"/>
      <c r="BD70" s="8"/>
      <c r="BE70" s="8"/>
      <c r="BF70" s="8"/>
      <c r="BG70" s="8"/>
      <c r="BH70" s="8"/>
      <c r="BI70" s="8"/>
      <c r="BJ70" s="8"/>
      <c r="BK70" s="8"/>
      <c r="BL70" s="8"/>
      <c r="BM70" s="8"/>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row>
    <row r="71" spans="1:113" ht="15.6">
      <c r="A71" s="20" t="s">
        <v>92</v>
      </c>
      <c r="B71" s="17" t="s">
        <v>68</v>
      </c>
      <c r="C71" s="114">
        <v>380569</v>
      </c>
      <c r="D71" s="33">
        <f t="shared" si="6"/>
        <v>4.082336470924177E-3</v>
      </c>
      <c r="E71" s="88">
        <f t="shared" si="4"/>
        <v>1311.7894252114786</v>
      </c>
      <c r="F71" s="38">
        <v>2608</v>
      </c>
      <c r="G71" s="95">
        <f t="shared" si="5"/>
        <v>384488.78942521149</v>
      </c>
      <c r="H71" s="19"/>
      <c r="I71" s="19"/>
      <c r="J71" s="19"/>
      <c r="K71" s="19"/>
      <c r="L71" s="19"/>
      <c r="M71" s="19"/>
      <c r="N71" s="19"/>
      <c r="O71" s="20"/>
      <c r="P71" s="26"/>
      <c r="Q71" s="29"/>
      <c r="R71" s="29"/>
      <c r="S71" s="29"/>
      <c r="T71" s="29"/>
      <c r="U71" s="29"/>
      <c r="V71" s="19"/>
      <c r="W71" s="19"/>
      <c r="X71" s="19"/>
      <c r="Y71" s="19"/>
      <c r="Z71" s="19"/>
      <c r="AA71" s="19"/>
      <c r="AB71" s="19"/>
      <c r="AC71" s="19"/>
      <c r="AD71" s="19"/>
      <c r="AE71" s="19"/>
      <c r="AF71" s="19"/>
      <c r="AG71" s="19"/>
      <c r="AH71" s="19"/>
      <c r="AI71" s="19"/>
      <c r="AJ71" s="19"/>
      <c r="AK71" s="22"/>
      <c r="AL71" s="22"/>
      <c r="AM71" s="22"/>
      <c r="AN71" s="22"/>
      <c r="AO71" s="22"/>
      <c r="AP71" s="8"/>
      <c r="AQ71" s="8"/>
      <c r="AR71" s="8"/>
      <c r="AS71" s="8"/>
      <c r="AT71" s="8"/>
      <c r="AU71" s="8"/>
      <c r="AV71" s="8"/>
      <c r="AW71" s="8"/>
      <c r="AX71" s="8"/>
      <c r="AY71" s="8"/>
      <c r="AZ71" s="8"/>
      <c r="BA71" s="8"/>
      <c r="BB71" s="8"/>
      <c r="BC71" s="8"/>
      <c r="BD71" s="8"/>
      <c r="BE71" s="8"/>
      <c r="BF71" s="8"/>
      <c r="BG71" s="8"/>
      <c r="BH71" s="8"/>
      <c r="BI71" s="8"/>
      <c r="BJ71" s="8"/>
      <c r="BK71" s="8"/>
      <c r="BL71" s="8"/>
      <c r="BM71" s="8"/>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row>
    <row r="72" spans="1:113" ht="15.6">
      <c r="A72" s="20" t="s">
        <v>92</v>
      </c>
      <c r="B72" s="17" t="s">
        <v>69</v>
      </c>
      <c r="C72" s="114">
        <v>35118</v>
      </c>
      <c r="D72" s="33">
        <f t="shared" si="6"/>
        <v>3.7670827678007213E-4</v>
      </c>
      <c r="E72" s="88">
        <f t="shared" si="4"/>
        <v>121.04880070257092</v>
      </c>
      <c r="F72" s="38">
        <v>605</v>
      </c>
      <c r="G72" s="95">
        <f t="shared" si="5"/>
        <v>35844.048800702571</v>
      </c>
      <c r="H72" s="19"/>
      <c r="I72" s="19"/>
      <c r="J72" s="19"/>
      <c r="K72" s="19"/>
      <c r="L72" s="19"/>
      <c r="M72" s="19"/>
      <c r="N72" s="19"/>
      <c r="O72" s="20"/>
      <c r="P72" s="26"/>
      <c r="Q72" s="29"/>
      <c r="R72" s="29"/>
      <c r="S72" s="29"/>
      <c r="T72" s="29"/>
      <c r="U72" s="29"/>
      <c r="V72" s="19"/>
      <c r="W72" s="19"/>
      <c r="X72" s="19"/>
      <c r="Y72" s="19"/>
      <c r="Z72" s="19"/>
      <c r="AA72" s="19"/>
      <c r="AB72" s="19"/>
      <c r="AC72" s="19"/>
      <c r="AD72" s="19"/>
      <c r="AE72" s="19"/>
      <c r="AF72" s="19"/>
      <c r="AG72" s="19"/>
      <c r="AH72" s="19"/>
      <c r="AI72" s="19"/>
      <c r="AJ72" s="19"/>
      <c r="AK72" s="22"/>
      <c r="AL72" s="22"/>
      <c r="AM72" s="22"/>
      <c r="AN72" s="22"/>
      <c r="AO72" s="22"/>
      <c r="AP72" s="8"/>
      <c r="AQ72" s="8"/>
      <c r="AR72" s="8"/>
      <c r="AS72" s="8"/>
      <c r="AT72" s="8"/>
      <c r="AU72" s="8"/>
      <c r="AV72" s="8"/>
      <c r="AW72" s="8"/>
      <c r="AX72" s="8"/>
      <c r="AY72" s="8"/>
      <c r="AZ72" s="8"/>
      <c r="BA72" s="8"/>
      <c r="BB72" s="8"/>
      <c r="BC72" s="8"/>
      <c r="BD72" s="8"/>
      <c r="BE72" s="8"/>
      <c r="BF72" s="8"/>
      <c r="BG72" s="8"/>
      <c r="BH72" s="8"/>
      <c r="BI72" s="8"/>
      <c r="BJ72" s="8"/>
      <c r="BK72" s="8"/>
      <c r="BL72" s="8"/>
      <c r="BM72" s="8"/>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row>
    <row r="73" spans="1:113" ht="15.6">
      <c r="A73" s="20" t="s">
        <v>92</v>
      </c>
      <c r="B73" s="17" t="s">
        <v>70</v>
      </c>
      <c r="C73" s="114">
        <v>447484</v>
      </c>
      <c r="D73" s="33">
        <f t="shared" si="6"/>
        <v>4.8001288947734436E-3</v>
      </c>
      <c r="E73" s="88">
        <f t="shared" si="4"/>
        <v>1542.439818144235</v>
      </c>
      <c r="F73" s="38">
        <v>1736</v>
      </c>
      <c r="G73" s="95">
        <f t="shared" si="5"/>
        <v>450762.43981814425</v>
      </c>
      <c r="H73" s="19"/>
      <c r="I73" s="19"/>
      <c r="J73" s="19"/>
      <c r="K73" s="19"/>
      <c r="L73" s="19"/>
      <c r="M73" s="19"/>
      <c r="N73" s="19"/>
      <c r="O73" s="20"/>
      <c r="P73" s="26"/>
      <c r="Q73" s="29"/>
      <c r="R73" s="29"/>
      <c r="S73" s="29"/>
      <c r="T73" s="29"/>
      <c r="U73" s="29"/>
      <c r="V73" s="19"/>
      <c r="W73" s="19"/>
      <c r="X73" s="19"/>
      <c r="Y73" s="19"/>
      <c r="Z73" s="19"/>
      <c r="AA73" s="19"/>
      <c r="AB73" s="19"/>
      <c r="AC73" s="19"/>
      <c r="AD73" s="19"/>
      <c r="AE73" s="19"/>
      <c r="AF73" s="19"/>
      <c r="AG73" s="19"/>
      <c r="AH73" s="19"/>
      <c r="AI73" s="19"/>
      <c r="AJ73" s="19"/>
      <c r="AK73" s="22"/>
      <c r="AL73" s="22"/>
      <c r="AM73" s="22"/>
      <c r="AN73" s="22"/>
      <c r="AO73" s="22"/>
      <c r="AP73" s="8"/>
      <c r="AQ73" s="8"/>
      <c r="AR73" s="8"/>
      <c r="AS73" s="8"/>
      <c r="AT73" s="8"/>
      <c r="AU73" s="8"/>
      <c r="AV73" s="8"/>
      <c r="AW73" s="8"/>
      <c r="AX73" s="8"/>
      <c r="AY73" s="8"/>
      <c r="AZ73" s="8"/>
      <c r="BA73" s="8"/>
      <c r="BB73" s="8"/>
      <c r="BC73" s="8"/>
      <c r="BD73" s="8"/>
      <c r="BE73" s="8"/>
      <c r="BF73" s="8"/>
      <c r="BG73" s="8"/>
      <c r="BH73" s="8"/>
      <c r="BI73" s="8"/>
      <c r="BJ73" s="8"/>
      <c r="BK73" s="8"/>
      <c r="BL73" s="8"/>
      <c r="BM73" s="8"/>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row>
    <row r="74" spans="1:113" ht="15.6">
      <c r="A74" s="20" t="s">
        <v>92</v>
      </c>
      <c r="B74" s="17" t="s">
        <v>71</v>
      </c>
      <c r="C74" s="114">
        <v>41294</v>
      </c>
      <c r="D74" s="33">
        <f t="shared" si="6"/>
        <v>4.4295778749804367E-4</v>
      </c>
      <c r="E74" s="88">
        <f t="shared" si="4"/>
        <v>142.33695473010886</v>
      </c>
      <c r="F74" s="38">
        <v>711</v>
      </c>
      <c r="G74" s="95">
        <f t="shared" si="5"/>
        <v>42147.336954730112</v>
      </c>
      <c r="H74" s="19"/>
      <c r="I74" s="19"/>
      <c r="J74" s="19"/>
      <c r="K74" s="19"/>
      <c r="L74" s="19"/>
      <c r="M74" s="19"/>
      <c r="N74" s="19"/>
      <c r="O74" s="20"/>
      <c r="P74" s="26"/>
      <c r="Q74" s="29"/>
      <c r="R74" s="29"/>
      <c r="S74" s="29"/>
      <c r="T74" s="29"/>
      <c r="U74" s="29"/>
      <c r="V74" s="19"/>
      <c r="W74" s="19"/>
      <c r="X74" s="19"/>
      <c r="Y74" s="19"/>
      <c r="Z74" s="19"/>
      <c r="AA74" s="19"/>
      <c r="AB74" s="19"/>
      <c r="AC74" s="19"/>
      <c r="AD74" s="19"/>
      <c r="AE74" s="19"/>
      <c r="AF74" s="19"/>
      <c r="AG74" s="19"/>
      <c r="AH74" s="19"/>
      <c r="AI74" s="19"/>
      <c r="AJ74" s="19"/>
      <c r="AK74" s="22"/>
      <c r="AL74" s="22"/>
      <c r="AM74" s="22"/>
      <c r="AN74" s="22"/>
      <c r="AO74" s="22"/>
      <c r="AP74" s="8"/>
      <c r="AQ74" s="8"/>
      <c r="AR74" s="8"/>
      <c r="AS74" s="8"/>
      <c r="AT74" s="8"/>
      <c r="AU74" s="8"/>
      <c r="AV74" s="8"/>
      <c r="AW74" s="8"/>
      <c r="AX74" s="8"/>
      <c r="AY74" s="8"/>
      <c r="AZ74" s="8"/>
      <c r="BA74" s="8"/>
      <c r="BB74" s="8"/>
      <c r="BC74" s="8"/>
      <c r="BD74" s="8"/>
      <c r="BE74" s="8"/>
      <c r="BF74" s="8"/>
      <c r="BG74" s="8"/>
      <c r="BH74" s="8"/>
      <c r="BI74" s="8"/>
      <c r="BJ74" s="8"/>
      <c r="BK74" s="8"/>
      <c r="BL74" s="8"/>
      <c r="BM74" s="8"/>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row>
    <row r="75" spans="1:113" ht="15.6">
      <c r="A75" s="20" t="s">
        <v>89</v>
      </c>
      <c r="B75" s="17" t="s">
        <v>72</v>
      </c>
      <c r="C75" s="114">
        <v>1017227</v>
      </c>
      <c r="D75" s="33">
        <f t="shared" si="6"/>
        <v>1.0911721347006163E-2</v>
      </c>
      <c r="E75" s="88">
        <f t="shared" si="4"/>
        <v>3506.2961555975312</v>
      </c>
      <c r="F75" s="38">
        <v>23151</v>
      </c>
      <c r="G75" s="95">
        <f t="shared" si="5"/>
        <v>1043884.2961555975</v>
      </c>
      <c r="H75" s="19"/>
      <c r="I75" s="19"/>
      <c r="J75" s="19"/>
      <c r="K75" s="19"/>
      <c r="L75" s="19"/>
      <c r="M75" s="19"/>
      <c r="N75" s="19"/>
      <c r="O75" s="20"/>
      <c r="P75" s="26"/>
      <c r="Q75" s="29"/>
      <c r="R75" s="29"/>
      <c r="S75" s="29"/>
      <c r="T75" s="29"/>
      <c r="U75" s="29"/>
      <c r="V75" s="19"/>
      <c r="W75" s="19"/>
      <c r="X75" s="19"/>
      <c r="Y75" s="19"/>
      <c r="Z75" s="19"/>
      <c r="AA75" s="19"/>
      <c r="AB75" s="19"/>
      <c r="AC75" s="19"/>
      <c r="AD75" s="19"/>
      <c r="AE75" s="19"/>
      <c r="AF75" s="19"/>
      <c r="AG75" s="19"/>
      <c r="AH75" s="19"/>
      <c r="AI75" s="19"/>
      <c r="AJ75" s="19"/>
      <c r="AK75" s="22"/>
      <c r="AL75" s="22"/>
      <c r="AM75" s="22"/>
      <c r="AN75" s="22"/>
      <c r="AO75" s="22"/>
      <c r="AP75" s="8"/>
      <c r="AQ75" s="8"/>
      <c r="AR75" s="8"/>
      <c r="AS75" s="8"/>
      <c r="AT75" s="8"/>
      <c r="AU75" s="8"/>
      <c r="AV75" s="8"/>
      <c r="AW75" s="8"/>
      <c r="AX75" s="8"/>
      <c r="AY75" s="8"/>
      <c r="AZ75" s="8"/>
      <c r="BA75" s="8"/>
      <c r="BB75" s="8"/>
      <c r="BC75" s="8"/>
      <c r="BD75" s="8"/>
      <c r="BE75" s="8"/>
      <c r="BF75" s="8"/>
      <c r="BG75" s="8"/>
      <c r="BH75" s="8"/>
      <c r="BI75" s="8"/>
      <c r="BJ75" s="8"/>
      <c r="BK75" s="8"/>
      <c r="BL75" s="8"/>
      <c r="BM75" s="8"/>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row>
    <row r="76" spans="1:113" ht="15.6">
      <c r="A76" s="20" t="s">
        <v>89</v>
      </c>
      <c r="B76" s="17" t="s">
        <v>73</v>
      </c>
      <c r="C76" s="114">
        <v>92288</v>
      </c>
      <c r="D76" s="33">
        <f t="shared" si="6"/>
        <v>9.8996678192036255E-4</v>
      </c>
      <c r="E76" s="88">
        <f t="shared" si="4"/>
        <v>318.10899593481588</v>
      </c>
      <c r="F76" s="38">
        <v>1590</v>
      </c>
      <c r="G76" s="95">
        <f t="shared" si="5"/>
        <v>94196.108995934817</v>
      </c>
      <c r="H76" s="19"/>
      <c r="I76" s="19"/>
      <c r="J76" s="19"/>
      <c r="K76" s="19"/>
      <c r="L76" s="19"/>
      <c r="M76" s="19"/>
      <c r="N76" s="19"/>
      <c r="O76" s="20"/>
      <c r="P76" s="26"/>
      <c r="Q76" s="29"/>
      <c r="R76" s="29"/>
      <c r="S76" s="29"/>
      <c r="T76" s="29"/>
      <c r="U76" s="29"/>
      <c r="V76" s="19"/>
      <c r="W76" s="19"/>
      <c r="X76" s="19"/>
      <c r="Y76" s="19"/>
      <c r="Z76" s="19"/>
      <c r="AA76" s="19"/>
      <c r="AB76" s="19"/>
      <c r="AC76" s="19"/>
      <c r="AD76" s="19"/>
      <c r="AE76" s="19"/>
      <c r="AF76" s="19"/>
      <c r="AG76" s="19"/>
      <c r="AH76" s="19"/>
      <c r="AI76" s="19"/>
      <c r="AJ76" s="19"/>
      <c r="AK76" s="22"/>
      <c r="AL76" s="22"/>
      <c r="AM76" s="22"/>
      <c r="AN76" s="22"/>
      <c r="AO76" s="22"/>
      <c r="AP76" s="8"/>
      <c r="AQ76" s="8"/>
      <c r="AR76" s="8"/>
      <c r="AS76" s="8"/>
      <c r="AT76" s="8"/>
      <c r="AU76" s="8"/>
      <c r="AV76" s="8"/>
      <c r="AW76" s="8"/>
      <c r="AX76" s="8"/>
      <c r="AY76" s="8"/>
      <c r="AZ76" s="8"/>
      <c r="BA76" s="8"/>
      <c r="BB76" s="8"/>
      <c r="BC76" s="8"/>
      <c r="BD76" s="8"/>
      <c r="BE76" s="8"/>
      <c r="BF76" s="8"/>
      <c r="BG76" s="8"/>
      <c r="BH76" s="8"/>
      <c r="BI76" s="8"/>
      <c r="BJ76" s="8"/>
      <c r="BK76" s="8"/>
      <c r="BL76" s="8"/>
      <c r="BM76" s="8"/>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row>
    <row r="77" spans="1:113" ht="15.6">
      <c r="A77" s="20" t="s">
        <v>92</v>
      </c>
      <c r="B77" s="17" t="s">
        <v>74</v>
      </c>
      <c r="C77" s="114">
        <v>303494</v>
      </c>
      <c r="D77" s="33">
        <f t="shared" si="6"/>
        <v>3.2555584530181447E-3</v>
      </c>
      <c r="E77" s="88">
        <f t="shared" si="4"/>
        <v>1046.1183643836796</v>
      </c>
      <c r="F77" s="38">
        <v>1172</v>
      </c>
      <c r="G77" s="95">
        <f t="shared" si="5"/>
        <v>305712.1183643837</v>
      </c>
      <c r="H77" s="19"/>
      <c r="I77" s="19"/>
      <c r="J77" s="19"/>
      <c r="K77" s="19"/>
      <c r="L77" s="19"/>
      <c r="M77" s="19"/>
      <c r="N77" s="19"/>
      <c r="O77" s="20"/>
      <c r="P77" s="26"/>
      <c r="Q77" s="29"/>
      <c r="R77" s="29"/>
      <c r="S77" s="29"/>
      <c r="T77" s="29"/>
      <c r="U77" s="29"/>
      <c r="V77" s="19"/>
      <c r="W77" s="19"/>
      <c r="X77" s="19"/>
      <c r="Y77" s="19"/>
      <c r="Z77" s="19"/>
      <c r="AA77" s="19"/>
      <c r="AB77" s="19"/>
      <c r="AC77" s="19"/>
      <c r="AD77" s="19"/>
      <c r="AE77" s="19"/>
      <c r="AF77" s="19"/>
      <c r="AG77" s="19"/>
      <c r="AH77" s="19"/>
      <c r="AI77" s="19"/>
      <c r="AJ77" s="19"/>
      <c r="AK77" s="22"/>
      <c r="AL77" s="22"/>
      <c r="AM77" s="22"/>
      <c r="AN77" s="22"/>
      <c r="AO77" s="22"/>
      <c r="AP77" s="8"/>
      <c r="AQ77" s="8"/>
      <c r="AR77" s="8"/>
      <c r="AS77" s="8"/>
      <c r="AT77" s="8"/>
      <c r="AU77" s="8"/>
      <c r="AV77" s="8"/>
      <c r="AW77" s="8"/>
      <c r="AX77" s="8"/>
      <c r="AY77" s="8"/>
      <c r="AZ77" s="8"/>
      <c r="BA77" s="8"/>
      <c r="BB77" s="8"/>
      <c r="BC77" s="8"/>
      <c r="BD77" s="8"/>
      <c r="BE77" s="8"/>
      <c r="BF77" s="8"/>
      <c r="BG77" s="8"/>
      <c r="BH77" s="8"/>
      <c r="BI77" s="8"/>
      <c r="BJ77" s="8"/>
      <c r="BK77" s="8"/>
      <c r="BL77" s="8"/>
      <c r="BM77" s="8"/>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row>
    <row r="78" spans="1:113" ht="15.6">
      <c r="A78" s="20" t="s">
        <v>92</v>
      </c>
      <c r="B78" s="17" t="s">
        <v>75</v>
      </c>
      <c r="C78" s="114">
        <v>28001</v>
      </c>
      <c r="D78" s="33">
        <f t="shared" si="6"/>
        <v>3.0036472629759093E-4</v>
      </c>
      <c r="E78" s="88">
        <f t="shared" si="4"/>
        <v>96.517098595383786</v>
      </c>
      <c r="F78" s="38">
        <v>482</v>
      </c>
      <c r="G78" s="95">
        <f t="shared" si="5"/>
        <v>28579.517098595385</v>
      </c>
      <c r="H78" s="19"/>
      <c r="I78" s="19"/>
      <c r="J78" s="19"/>
      <c r="K78" s="19"/>
      <c r="L78" s="19"/>
      <c r="M78" s="19"/>
      <c r="N78" s="19"/>
      <c r="O78" s="20"/>
      <c r="P78" s="26"/>
      <c r="Q78" s="29"/>
      <c r="R78" s="29"/>
      <c r="S78" s="29"/>
      <c r="T78" s="29"/>
      <c r="U78" s="29"/>
      <c r="V78" s="19"/>
      <c r="W78" s="19"/>
      <c r="X78" s="19"/>
      <c r="Y78" s="19"/>
      <c r="Z78" s="19"/>
      <c r="AA78" s="19"/>
      <c r="AB78" s="19"/>
      <c r="AC78" s="19"/>
      <c r="AD78" s="19"/>
      <c r="AE78" s="19"/>
      <c r="AF78" s="19"/>
      <c r="AG78" s="19"/>
      <c r="AH78" s="19"/>
      <c r="AI78" s="19"/>
      <c r="AJ78" s="19"/>
      <c r="AK78" s="22"/>
      <c r="AL78" s="22"/>
      <c r="AM78" s="22"/>
      <c r="AN78" s="22"/>
      <c r="AO78" s="22"/>
      <c r="AP78" s="8"/>
      <c r="AQ78" s="8"/>
      <c r="AR78" s="8"/>
      <c r="AS78" s="8"/>
      <c r="AT78" s="8"/>
      <c r="AU78" s="8"/>
      <c r="AV78" s="8"/>
      <c r="AW78" s="8"/>
      <c r="AX78" s="8"/>
      <c r="AY78" s="8"/>
      <c r="AZ78" s="8"/>
      <c r="BA78" s="8"/>
      <c r="BB78" s="8"/>
      <c r="BC78" s="8"/>
      <c r="BD78" s="8"/>
      <c r="BE78" s="8"/>
      <c r="BF78" s="8"/>
      <c r="BG78" s="8"/>
      <c r="BH78" s="8"/>
      <c r="BI78" s="8"/>
      <c r="BJ78" s="8"/>
      <c r="BK78" s="8"/>
      <c r="BL78" s="8"/>
      <c r="BM78" s="8"/>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row>
    <row r="79" spans="1:113" ht="15.6">
      <c r="A79" s="20" t="s">
        <v>92</v>
      </c>
      <c r="B79" s="17" t="s">
        <v>76</v>
      </c>
      <c r="C79" s="114">
        <v>3361912</v>
      </c>
      <c r="D79" s="33">
        <f t="shared" si="6"/>
        <v>3.6062989811670533E-2</v>
      </c>
      <c r="E79" s="88">
        <f t="shared" si="4"/>
        <v>11588.228705153528</v>
      </c>
      <c r="F79" s="38">
        <v>13427</v>
      </c>
      <c r="G79" s="95">
        <f t="shared" si="5"/>
        <v>3386927.2287051533</v>
      </c>
      <c r="H79" s="19"/>
      <c r="I79" s="19"/>
      <c r="J79" s="19"/>
      <c r="K79" s="19"/>
      <c r="L79" s="19"/>
      <c r="M79" s="19"/>
      <c r="N79" s="19"/>
      <c r="O79" s="20"/>
      <c r="P79" s="26"/>
      <c r="Q79" s="29"/>
      <c r="R79" s="29"/>
      <c r="S79" s="29"/>
      <c r="T79" s="29"/>
      <c r="U79" s="29"/>
      <c r="V79" s="19"/>
      <c r="W79" s="19"/>
      <c r="X79" s="19"/>
      <c r="Y79" s="19"/>
      <c r="Z79" s="19"/>
      <c r="AA79" s="19"/>
      <c r="AB79" s="19"/>
      <c r="AC79" s="19"/>
      <c r="AD79" s="19"/>
      <c r="AE79" s="19"/>
      <c r="AF79" s="19"/>
      <c r="AG79" s="19"/>
      <c r="AH79" s="19"/>
      <c r="AI79" s="19"/>
      <c r="AJ79" s="19"/>
      <c r="AK79" s="22"/>
      <c r="AL79" s="22"/>
      <c r="AM79" s="22"/>
      <c r="AN79" s="22"/>
      <c r="AO79" s="22"/>
      <c r="AP79" s="8"/>
      <c r="AQ79" s="8"/>
      <c r="AR79" s="8"/>
      <c r="AS79" s="8"/>
      <c r="AT79" s="8"/>
      <c r="AU79" s="8"/>
      <c r="AV79" s="8"/>
      <c r="AW79" s="8"/>
      <c r="AX79" s="8"/>
      <c r="AY79" s="8"/>
      <c r="AZ79" s="8"/>
      <c r="BA79" s="8"/>
      <c r="BB79" s="8"/>
      <c r="BC79" s="8"/>
      <c r="BD79" s="8"/>
      <c r="BE79" s="8"/>
      <c r="BF79" s="8"/>
      <c r="BG79" s="8"/>
      <c r="BH79" s="8"/>
      <c r="BI79" s="8"/>
      <c r="BJ79" s="8"/>
      <c r="BK79" s="8"/>
      <c r="BL79" s="8"/>
      <c r="BM79" s="8"/>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row>
    <row r="80" spans="1:113" ht="15.6">
      <c r="A80" s="20" t="s">
        <v>92</v>
      </c>
      <c r="B80" s="17" t="s">
        <v>77</v>
      </c>
      <c r="C80" s="114">
        <v>310386</v>
      </c>
      <c r="D80" s="33">
        <f t="shared" si="6"/>
        <v>3.3294884445771245E-3</v>
      </c>
      <c r="E80" s="88">
        <f t="shared" si="4"/>
        <v>1069.8745103613012</v>
      </c>
      <c r="F80" s="38">
        <v>5347</v>
      </c>
      <c r="G80" s="95">
        <f t="shared" si="5"/>
        <v>316802.87451036129</v>
      </c>
      <c r="H80" s="19"/>
      <c r="I80" s="19"/>
      <c r="J80" s="19"/>
      <c r="K80" s="19"/>
      <c r="L80" s="19"/>
      <c r="M80" s="19"/>
      <c r="N80" s="19"/>
      <c r="O80" s="20"/>
      <c r="P80" s="26"/>
      <c r="Q80" s="29"/>
      <c r="R80" s="29"/>
      <c r="S80" s="29"/>
      <c r="T80" s="29"/>
      <c r="U80" s="29"/>
      <c r="V80" s="19"/>
      <c r="W80" s="19"/>
      <c r="X80" s="19"/>
      <c r="Y80" s="19"/>
      <c r="Z80" s="19"/>
      <c r="AA80" s="19"/>
      <c r="AB80" s="19"/>
      <c r="AC80" s="19"/>
      <c r="AD80" s="19"/>
      <c r="AE80" s="19"/>
      <c r="AF80" s="19"/>
      <c r="AG80" s="19"/>
      <c r="AH80" s="19"/>
      <c r="AI80" s="19"/>
      <c r="AJ80" s="19"/>
      <c r="AK80" s="22"/>
      <c r="AL80" s="22"/>
      <c r="AM80" s="22"/>
      <c r="AN80" s="22"/>
      <c r="AO80" s="22"/>
      <c r="AP80" s="8"/>
      <c r="AQ80" s="8"/>
      <c r="AR80" s="8"/>
      <c r="AS80" s="8"/>
      <c r="AT80" s="8"/>
      <c r="AU80" s="8"/>
      <c r="AV80" s="8"/>
      <c r="AW80" s="8"/>
      <c r="AX80" s="8"/>
      <c r="AY80" s="8"/>
      <c r="AZ80" s="8"/>
      <c r="BA80" s="8"/>
      <c r="BB80" s="8"/>
      <c r="BC80" s="8"/>
      <c r="BD80" s="8"/>
      <c r="BE80" s="8"/>
      <c r="BF80" s="8"/>
      <c r="BG80" s="8"/>
      <c r="BH80" s="8"/>
      <c r="BI80" s="8"/>
      <c r="BJ80" s="8"/>
      <c r="BK80" s="8"/>
      <c r="BL80" s="8"/>
      <c r="BM80" s="8"/>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row>
    <row r="81" spans="1:113" ht="15.6">
      <c r="A81" s="20" t="s">
        <v>93</v>
      </c>
      <c r="B81" s="17" t="s">
        <v>78</v>
      </c>
      <c r="C81" s="114">
        <v>778741</v>
      </c>
      <c r="D81" s="33">
        <f t="shared" si="6"/>
        <v>8.3534990650945429E-3</v>
      </c>
      <c r="E81" s="88">
        <f t="shared" si="4"/>
        <v>2684.2549150840246</v>
      </c>
      <c r="F81" s="38">
        <v>13416</v>
      </c>
      <c r="G81" s="95">
        <f t="shared" si="5"/>
        <v>794841.25491508399</v>
      </c>
      <c r="H81" s="19"/>
      <c r="I81" s="19"/>
      <c r="J81" s="19"/>
      <c r="K81" s="19"/>
      <c r="L81" s="19"/>
      <c r="M81" s="19"/>
      <c r="N81" s="19"/>
      <c r="O81" s="20"/>
      <c r="P81" s="26"/>
      <c r="Q81" s="29"/>
      <c r="R81" s="29"/>
      <c r="S81" s="29"/>
      <c r="T81" s="29"/>
      <c r="U81" s="29"/>
      <c r="V81" s="19"/>
      <c r="W81" s="19"/>
      <c r="X81" s="19"/>
      <c r="Y81" s="19"/>
      <c r="Z81" s="19"/>
      <c r="AA81" s="19"/>
      <c r="AB81" s="19"/>
      <c r="AC81" s="19"/>
      <c r="AD81" s="19"/>
      <c r="AE81" s="19"/>
      <c r="AF81" s="19"/>
      <c r="AG81" s="19"/>
      <c r="AH81" s="19"/>
      <c r="AI81" s="19"/>
      <c r="AJ81" s="19"/>
      <c r="AK81" s="22"/>
      <c r="AL81" s="22"/>
      <c r="AM81" s="22"/>
      <c r="AN81" s="22"/>
      <c r="AO81" s="22"/>
      <c r="AP81" s="8"/>
      <c r="AQ81" s="8"/>
      <c r="AR81" s="8"/>
      <c r="AS81" s="8"/>
      <c r="AT81" s="8"/>
      <c r="AU81" s="8"/>
      <c r="AV81" s="8"/>
      <c r="AW81" s="8"/>
      <c r="AX81" s="8"/>
      <c r="AY81" s="8"/>
      <c r="AZ81" s="8"/>
      <c r="BA81" s="8"/>
      <c r="BB81" s="8"/>
      <c r="BC81" s="8"/>
      <c r="BD81" s="8"/>
      <c r="BE81" s="8"/>
      <c r="BF81" s="8"/>
      <c r="BG81" s="8"/>
      <c r="BH81" s="8"/>
      <c r="BI81" s="8"/>
      <c r="BJ81" s="8"/>
      <c r="BK81" s="8"/>
      <c r="BL81" s="8"/>
      <c r="BM81" s="8"/>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row>
    <row r="82" spans="1:113" ht="15.6">
      <c r="A82" s="20" t="s">
        <v>93</v>
      </c>
      <c r="B82" s="17" t="s">
        <v>166</v>
      </c>
      <c r="C82" s="114">
        <v>67915</v>
      </c>
      <c r="D82" s="33">
        <f t="shared" si="6"/>
        <v>7.2851935239816041E-4</v>
      </c>
      <c r="E82" s="88">
        <f t="shared" si="4"/>
        <v>234.09730906415808</v>
      </c>
      <c r="F82" s="38">
        <v>1170</v>
      </c>
      <c r="G82" s="95">
        <f t="shared" si="5"/>
        <v>69319.097309064164</v>
      </c>
      <c r="H82" s="301"/>
      <c r="I82" s="19"/>
      <c r="J82" s="19"/>
      <c r="K82" s="19"/>
      <c r="L82" s="19"/>
      <c r="M82" s="19"/>
      <c r="N82" s="19"/>
      <c r="O82" s="20"/>
      <c r="P82" s="26"/>
      <c r="Q82" s="29"/>
      <c r="R82" s="29"/>
      <c r="S82" s="29"/>
      <c r="T82" s="29"/>
      <c r="U82" s="29"/>
      <c r="V82" s="19"/>
      <c r="W82" s="19"/>
      <c r="X82" s="19"/>
      <c r="Y82" s="19"/>
      <c r="Z82" s="19"/>
      <c r="AA82" s="19"/>
      <c r="AB82" s="19"/>
      <c r="AC82" s="19"/>
      <c r="AD82" s="19"/>
      <c r="AE82" s="19"/>
      <c r="AF82" s="19"/>
      <c r="AG82" s="19"/>
      <c r="AH82" s="19"/>
      <c r="AI82" s="19"/>
      <c r="AJ82" s="19"/>
      <c r="AK82" s="22"/>
      <c r="AL82" s="22"/>
      <c r="AM82" s="22"/>
      <c r="AN82" s="22"/>
      <c r="AO82" s="22"/>
      <c r="AP82" s="8"/>
      <c r="AQ82" s="8"/>
      <c r="AR82" s="8"/>
      <c r="AS82" s="8"/>
      <c r="AT82" s="8"/>
      <c r="AU82" s="8"/>
      <c r="AV82" s="8"/>
      <c r="AW82" s="8"/>
      <c r="AX82" s="8"/>
      <c r="AY82" s="8"/>
      <c r="AZ82" s="8"/>
      <c r="BA82" s="8"/>
      <c r="BB82" s="8"/>
      <c r="BC82" s="8"/>
      <c r="BD82" s="8"/>
      <c r="BE82" s="8"/>
      <c r="BF82" s="8"/>
      <c r="BG82" s="8"/>
      <c r="BH82" s="8"/>
      <c r="BI82" s="8"/>
      <c r="BJ82" s="8"/>
      <c r="BK82" s="8"/>
      <c r="BL82" s="8"/>
      <c r="BM82" s="8"/>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row>
    <row r="83" spans="1:113" ht="15.9" thickBot="1">
      <c r="A83" s="20" t="s">
        <v>93</v>
      </c>
      <c r="B83" s="17" t="s">
        <v>23</v>
      </c>
      <c r="C83" s="114">
        <v>1274025</v>
      </c>
      <c r="D83" s="33">
        <f t="shared" si="6"/>
        <v>1.3666375144505137E-2</v>
      </c>
      <c r="E83" s="88">
        <f>$E$2*D83+1</f>
        <v>4392.4573243092691</v>
      </c>
      <c r="F83" s="38">
        <v>21949</v>
      </c>
      <c r="G83" s="95">
        <f t="shared" si="5"/>
        <v>1300366.4573243093</v>
      </c>
      <c r="H83" s="301"/>
      <c r="I83" s="19"/>
      <c r="J83" s="19"/>
      <c r="K83" s="19"/>
      <c r="L83" s="19"/>
      <c r="M83" s="19"/>
      <c r="N83" s="19"/>
      <c r="O83" s="20"/>
      <c r="P83" s="26"/>
      <c r="Q83" s="29"/>
      <c r="R83" s="29"/>
      <c r="S83" s="29"/>
      <c r="T83" s="29"/>
      <c r="U83" s="29"/>
      <c r="V83" s="19"/>
      <c r="W83" s="19"/>
      <c r="X83" s="19"/>
      <c r="Y83" s="19"/>
      <c r="Z83" s="19"/>
      <c r="AA83" s="19"/>
      <c r="AB83" s="19"/>
      <c r="AC83" s="19"/>
      <c r="AD83" s="19"/>
      <c r="AE83" s="19"/>
      <c r="AF83" s="19"/>
      <c r="AG83" s="19"/>
      <c r="AH83" s="19"/>
      <c r="AI83" s="19"/>
      <c r="AJ83" s="19"/>
      <c r="AK83" s="22"/>
      <c r="AL83" s="22"/>
      <c r="AM83" s="22"/>
      <c r="AN83" s="22"/>
      <c r="AO83" s="22"/>
      <c r="AP83" s="8"/>
      <c r="AQ83" s="8"/>
      <c r="AR83" s="8"/>
      <c r="AS83" s="8"/>
      <c r="AT83" s="8"/>
      <c r="AU83" s="8"/>
      <c r="AV83" s="8"/>
      <c r="AW83" s="8"/>
      <c r="AX83" s="8"/>
      <c r="AY83" s="8"/>
      <c r="AZ83" s="8"/>
      <c r="BA83" s="8"/>
      <c r="BB83" s="8"/>
      <c r="BC83" s="8"/>
      <c r="BD83" s="8"/>
      <c r="BE83" s="8"/>
      <c r="BF83" s="8"/>
      <c r="BG83" s="8"/>
      <c r="BH83" s="8"/>
      <c r="BI83" s="8"/>
      <c r="BJ83" s="8"/>
      <c r="BK83" s="8"/>
      <c r="BL83" s="8"/>
      <c r="BM83" s="8"/>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row>
    <row r="84" spans="1:113" ht="16.2" thickTop="1" thickBot="1">
      <c r="A84" s="4"/>
      <c r="B84" s="30" t="s">
        <v>80</v>
      </c>
      <c r="C84" s="115">
        <f>SUM(C5:C83)</f>
        <v>93223330</v>
      </c>
      <c r="D84" s="31">
        <f>SUM(D5:D83)</f>
        <v>0.99999999999999989</v>
      </c>
      <c r="E84" s="89">
        <f>SUM(E5:E83)-2</f>
        <v>321333.00000000006</v>
      </c>
      <c r="F84" s="32">
        <f>SUM(F5:F83)</f>
        <v>2665597</v>
      </c>
      <c r="G84" s="103">
        <f>SUM(G5:G83)-2</f>
        <v>96210259.999999985</v>
      </c>
      <c r="H84" s="96">
        <f>G82+G81+G80+G78+G76+G74+G72+G70+G68+G66+G64+G62+G60+G56+G54+G50+G48+G46+G44+G42+G40+G38+G36+G34+G32+G30+G28+G26+G24+G22+G20+G18+G16+G14+G12+G10+G8+G6+G83</f>
        <v>8437325.5913294852</v>
      </c>
      <c r="I84" s="19"/>
      <c r="J84" s="19"/>
      <c r="K84" s="19"/>
      <c r="L84" s="19"/>
      <c r="M84" s="19"/>
      <c r="N84" s="19"/>
      <c r="O84" s="20"/>
      <c r="P84" s="26"/>
      <c r="Q84" s="29"/>
      <c r="R84" s="29"/>
      <c r="S84" s="29"/>
      <c r="T84" s="29"/>
      <c r="U84" s="29"/>
      <c r="V84" s="19"/>
      <c r="W84" s="19"/>
      <c r="X84" s="19"/>
      <c r="Y84" s="19"/>
      <c r="Z84" s="19"/>
      <c r="AA84" s="19"/>
      <c r="AB84" s="19"/>
      <c r="AC84" s="19"/>
      <c r="AD84" s="19"/>
      <c r="AE84" s="19"/>
      <c r="AF84" s="19"/>
      <c r="AG84" s="19"/>
      <c r="AH84" s="19"/>
      <c r="AI84" s="19"/>
      <c r="AJ84" s="19"/>
      <c r="AK84" s="22"/>
      <c r="AL84" s="22"/>
      <c r="AM84" s="22"/>
      <c r="AN84" s="22"/>
      <c r="AO84" s="22"/>
      <c r="AP84" s="8"/>
      <c r="AQ84" s="8"/>
      <c r="AR84" s="8"/>
      <c r="AS84" s="8"/>
      <c r="AT84" s="8"/>
      <c r="AU84" s="8"/>
      <c r="AV84" s="8"/>
      <c r="AW84" s="8"/>
      <c r="AX84" s="8"/>
      <c r="AY84" s="8"/>
      <c r="AZ84" s="8"/>
      <c r="BA84" s="8"/>
      <c r="BB84" s="8"/>
      <c r="BC84" s="8"/>
      <c r="BD84" s="8"/>
      <c r="BE84" s="8"/>
      <c r="BF84" s="8"/>
      <c r="BG84" s="8"/>
      <c r="BH84" s="8"/>
      <c r="BI84" s="8"/>
      <c r="BJ84" s="8"/>
      <c r="BK84" s="8"/>
      <c r="BL84" s="8"/>
      <c r="BM84" s="8"/>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row>
    <row r="85" spans="1:113" ht="15.6">
      <c r="B85" s="20"/>
      <c r="C85" s="114"/>
      <c r="D85" s="33"/>
      <c r="E85" s="34"/>
      <c r="F85" s="19"/>
      <c r="G85" s="96"/>
      <c r="H85" s="19"/>
      <c r="I85" s="19"/>
      <c r="J85" s="19"/>
      <c r="K85" s="19"/>
      <c r="L85" s="19"/>
      <c r="M85" s="19"/>
      <c r="N85" s="19"/>
      <c r="O85" s="20"/>
      <c r="P85" s="26"/>
      <c r="Q85" s="29"/>
      <c r="R85" s="29"/>
      <c r="S85" s="29"/>
      <c r="T85" s="29"/>
      <c r="U85" s="29"/>
      <c r="V85" s="19"/>
      <c r="W85" s="19"/>
      <c r="X85" s="19"/>
      <c r="Y85" s="19"/>
      <c r="Z85" s="19"/>
      <c r="AA85" s="19"/>
      <c r="AB85" s="19"/>
      <c r="AC85" s="19"/>
      <c r="AD85" s="19"/>
      <c r="AE85" s="19"/>
      <c r="AF85" s="19"/>
      <c r="AG85" s="19"/>
      <c r="AH85" s="19"/>
      <c r="AI85" s="19"/>
      <c r="AJ85" s="19"/>
      <c r="AK85" s="22"/>
      <c r="AL85" s="22"/>
      <c r="AM85" s="22"/>
      <c r="AN85" s="22"/>
      <c r="AO85" s="22"/>
      <c r="AP85" s="8"/>
      <c r="AQ85" s="8"/>
      <c r="AR85" s="8"/>
      <c r="AS85" s="8"/>
      <c r="AT85" s="8"/>
      <c r="AU85" s="8"/>
      <c r="AV85" s="8"/>
      <c r="AW85" s="8"/>
      <c r="AX85" s="8"/>
      <c r="AY85" s="8"/>
      <c r="AZ85" s="8"/>
      <c r="BA85" s="8"/>
      <c r="BB85" s="8"/>
      <c r="BC85" s="8"/>
      <c r="BD85" s="8"/>
      <c r="BE85" s="8"/>
      <c r="BF85" s="8"/>
      <c r="BG85" s="8"/>
      <c r="BH85" s="8"/>
      <c r="BI85" s="8"/>
      <c r="BJ85" s="8"/>
      <c r="BK85" s="8"/>
      <c r="BL85" s="8"/>
      <c r="BM85" s="8"/>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row>
    <row r="86" spans="1:113" ht="15.6">
      <c r="B86" s="20"/>
      <c r="C86" s="114"/>
      <c r="D86" s="33"/>
      <c r="E86" s="35"/>
      <c r="F86" s="19"/>
      <c r="G86" s="96"/>
      <c r="H86" s="19"/>
      <c r="I86" s="19"/>
      <c r="J86" s="19"/>
      <c r="K86" s="19"/>
      <c r="L86" s="19"/>
      <c r="M86" s="19"/>
      <c r="N86" s="19"/>
      <c r="O86" s="20"/>
      <c r="P86" s="26"/>
      <c r="Q86" s="29"/>
      <c r="R86" s="29"/>
      <c r="S86" s="29"/>
      <c r="T86" s="29"/>
      <c r="U86" s="29"/>
      <c r="V86" s="19"/>
      <c r="W86" s="19"/>
      <c r="X86" s="19"/>
      <c r="Y86" s="19"/>
      <c r="Z86" s="19"/>
      <c r="AA86" s="19"/>
      <c r="AB86" s="19"/>
      <c r="AC86" s="19"/>
      <c r="AD86" s="19"/>
      <c r="AE86" s="19"/>
      <c r="AF86" s="19"/>
      <c r="AG86" s="19"/>
      <c r="AH86" s="19"/>
      <c r="AI86" s="19"/>
      <c r="AJ86" s="19"/>
      <c r="AK86" s="22"/>
      <c r="AL86" s="22"/>
      <c r="AM86" s="22"/>
      <c r="AN86" s="22"/>
      <c r="AO86" s="22"/>
      <c r="AP86" s="8"/>
      <c r="AQ86" s="8"/>
      <c r="AR86" s="8"/>
      <c r="AS86" s="8"/>
      <c r="AT86" s="8"/>
      <c r="AU86" s="8"/>
      <c r="AV86" s="8"/>
      <c r="AW86" s="8"/>
      <c r="AX86" s="8"/>
      <c r="AY86" s="8"/>
      <c r="AZ86" s="8"/>
      <c r="BA86" s="8"/>
      <c r="BB86" s="8"/>
      <c r="BC86" s="8"/>
      <c r="BD86" s="8"/>
      <c r="BE86" s="8"/>
      <c r="BF86" s="8"/>
      <c r="BG86" s="8"/>
      <c r="BH86" s="8"/>
      <c r="BI86" s="8"/>
      <c r="BJ86" s="8"/>
      <c r="BK86" s="8"/>
      <c r="BL86" s="8"/>
      <c r="BM86" s="8"/>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row>
    <row r="87" spans="1:113" ht="15.6">
      <c r="B87" s="19"/>
      <c r="C87" s="114"/>
      <c r="D87" s="33"/>
      <c r="E87" s="35"/>
      <c r="F87" s="19"/>
      <c r="G87" s="96"/>
      <c r="H87" s="19"/>
      <c r="I87" s="19"/>
      <c r="J87" s="19"/>
      <c r="K87" s="19"/>
      <c r="L87" s="19"/>
      <c r="M87" s="19"/>
      <c r="N87" s="19"/>
      <c r="O87" s="20"/>
      <c r="P87" s="26"/>
      <c r="Q87" s="29"/>
      <c r="R87" s="29"/>
      <c r="S87" s="29"/>
      <c r="T87" s="29"/>
      <c r="U87" s="29"/>
      <c r="V87" s="19"/>
      <c r="W87" s="19"/>
      <c r="X87" s="19"/>
      <c r="Y87" s="19"/>
      <c r="Z87" s="19"/>
      <c r="AA87" s="19"/>
      <c r="AB87" s="19"/>
      <c r="AC87" s="19"/>
      <c r="AD87" s="19"/>
      <c r="AE87" s="19"/>
      <c r="AF87" s="19"/>
      <c r="AG87" s="19"/>
      <c r="AH87" s="19"/>
      <c r="AI87" s="19"/>
      <c r="AJ87" s="19"/>
      <c r="AK87" s="22"/>
      <c r="AL87" s="22"/>
      <c r="AM87" s="22"/>
      <c r="AN87" s="22"/>
      <c r="AO87" s="22"/>
      <c r="AP87" s="8"/>
      <c r="AQ87" s="8"/>
      <c r="AR87" s="8"/>
      <c r="AS87" s="8"/>
      <c r="AT87" s="8"/>
      <c r="AU87" s="8"/>
      <c r="AV87" s="8"/>
      <c r="AW87" s="8"/>
      <c r="AX87" s="8"/>
      <c r="AY87" s="8"/>
      <c r="AZ87" s="8"/>
      <c r="BA87" s="8"/>
      <c r="BB87" s="8"/>
      <c r="BC87" s="8"/>
      <c r="BD87" s="8"/>
      <c r="BE87" s="8"/>
      <c r="BF87" s="8"/>
      <c r="BG87" s="8"/>
      <c r="BH87" s="8"/>
      <c r="BI87" s="8"/>
      <c r="BJ87" s="8"/>
      <c r="BK87" s="8"/>
      <c r="BL87" s="8"/>
      <c r="BM87" s="8"/>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row>
    <row r="88" spans="1:113" ht="15.6">
      <c r="B88" s="19"/>
      <c r="C88" s="114"/>
      <c r="D88" s="33"/>
      <c r="E88" s="35"/>
      <c r="F88" s="19"/>
      <c r="G88" s="96"/>
      <c r="H88" s="19"/>
      <c r="I88" s="19"/>
      <c r="J88" s="19"/>
      <c r="K88" s="19"/>
      <c r="L88" s="19"/>
      <c r="M88" s="19"/>
      <c r="N88" s="19"/>
      <c r="O88" s="20"/>
      <c r="P88" s="26"/>
      <c r="Q88" s="29"/>
      <c r="R88" s="29"/>
      <c r="S88" s="29"/>
      <c r="T88" s="29"/>
      <c r="U88" s="29"/>
      <c r="V88" s="19"/>
      <c r="W88" s="19"/>
      <c r="X88" s="19"/>
      <c r="Y88" s="19"/>
      <c r="Z88" s="19"/>
      <c r="AA88" s="19"/>
      <c r="AB88" s="19"/>
      <c r="AC88" s="19"/>
      <c r="AD88" s="19"/>
      <c r="AE88" s="19"/>
      <c r="AF88" s="19"/>
      <c r="AG88" s="19"/>
      <c r="AH88" s="19"/>
      <c r="AI88" s="19"/>
      <c r="AJ88" s="19"/>
      <c r="AK88" s="22"/>
      <c r="AL88" s="22"/>
      <c r="AM88" s="22"/>
      <c r="AN88" s="22"/>
      <c r="AO88" s="22"/>
      <c r="AP88" s="8"/>
      <c r="AQ88" s="8"/>
      <c r="AR88" s="8"/>
      <c r="AS88" s="8"/>
      <c r="AT88" s="8"/>
      <c r="AU88" s="8"/>
      <c r="AV88" s="8"/>
      <c r="AW88" s="8"/>
      <c r="AX88" s="8"/>
      <c r="AY88" s="8"/>
      <c r="AZ88" s="8"/>
      <c r="BA88" s="8"/>
      <c r="BB88" s="8"/>
      <c r="BC88" s="8"/>
      <c r="BD88" s="8"/>
      <c r="BE88" s="8"/>
      <c r="BF88" s="8"/>
      <c r="BG88" s="8"/>
      <c r="BH88" s="8"/>
      <c r="BI88" s="8"/>
      <c r="BJ88" s="8"/>
      <c r="BK88" s="8"/>
      <c r="BL88" s="8"/>
      <c r="BM88" s="8"/>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row>
    <row r="89" spans="1:113" ht="15.6">
      <c r="B89" s="19"/>
      <c r="C89" s="114"/>
      <c r="D89" s="33"/>
      <c r="E89" s="35"/>
      <c r="F89" s="19"/>
      <c r="G89" s="96"/>
      <c r="H89" s="19"/>
      <c r="I89" s="19"/>
      <c r="J89" s="19"/>
      <c r="K89" s="19"/>
      <c r="L89" s="19"/>
      <c r="M89" s="19"/>
      <c r="N89" s="19"/>
      <c r="O89" s="20"/>
      <c r="P89" s="26"/>
      <c r="Q89" s="29"/>
      <c r="R89" s="29"/>
      <c r="S89" s="29"/>
      <c r="T89" s="29"/>
      <c r="U89" s="29"/>
      <c r="V89" s="19"/>
      <c r="W89" s="19"/>
      <c r="X89" s="19"/>
      <c r="Y89" s="19"/>
      <c r="Z89" s="19"/>
      <c r="AA89" s="19"/>
      <c r="AB89" s="19"/>
      <c r="AC89" s="19"/>
      <c r="AD89" s="19"/>
      <c r="AE89" s="19"/>
      <c r="AF89" s="19"/>
      <c r="AG89" s="19"/>
      <c r="AH89" s="19"/>
      <c r="AI89" s="19"/>
      <c r="AJ89" s="19"/>
      <c r="AK89" s="22"/>
      <c r="AL89" s="22"/>
      <c r="AM89" s="22"/>
      <c r="AN89" s="22"/>
      <c r="AO89" s="22"/>
      <c r="AP89" s="8"/>
      <c r="AQ89" s="8"/>
      <c r="AR89" s="8"/>
      <c r="AS89" s="8"/>
      <c r="AT89" s="8"/>
      <c r="AU89" s="8"/>
      <c r="AV89" s="8"/>
      <c r="AW89" s="8"/>
      <c r="AX89" s="8"/>
      <c r="AY89" s="8"/>
      <c r="AZ89" s="8"/>
      <c r="BA89" s="8"/>
      <c r="BB89" s="8"/>
      <c r="BC89" s="8"/>
      <c r="BD89" s="8"/>
      <c r="BE89" s="8"/>
      <c r="BF89" s="8"/>
      <c r="BG89" s="8"/>
      <c r="BH89" s="8"/>
      <c r="BI89" s="8"/>
      <c r="BJ89" s="8"/>
      <c r="BK89" s="8"/>
      <c r="BL89" s="8"/>
      <c r="BM89" s="8"/>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row>
    <row r="90" spans="1:113" ht="15.6">
      <c r="B90" s="19"/>
      <c r="C90" s="114"/>
      <c r="D90" s="33"/>
      <c r="E90" s="35"/>
      <c r="F90" s="19"/>
      <c r="G90" s="96"/>
      <c r="H90" s="19"/>
      <c r="I90" s="19"/>
      <c r="J90" s="19"/>
      <c r="K90" s="19"/>
      <c r="L90" s="19"/>
      <c r="M90" s="19"/>
      <c r="N90" s="19"/>
      <c r="O90" s="20"/>
      <c r="P90" s="26"/>
      <c r="Q90" s="29"/>
      <c r="R90" s="29"/>
      <c r="S90" s="29"/>
      <c r="T90" s="29"/>
      <c r="U90" s="29"/>
      <c r="V90" s="19"/>
      <c r="W90" s="19"/>
      <c r="X90" s="19"/>
      <c r="Y90" s="19"/>
      <c r="Z90" s="19"/>
      <c r="AA90" s="19"/>
      <c r="AB90" s="19"/>
      <c r="AC90" s="19"/>
      <c r="AD90" s="19"/>
      <c r="AE90" s="19"/>
      <c r="AF90" s="19"/>
      <c r="AG90" s="19"/>
      <c r="AH90" s="19"/>
      <c r="AI90" s="19"/>
      <c r="AJ90" s="19"/>
      <c r="AK90" s="22"/>
      <c r="AL90" s="22"/>
      <c r="AM90" s="22"/>
      <c r="AN90" s="22"/>
      <c r="AO90" s="22"/>
      <c r="AP90" s="8"/>
      <c r="AQ90" s="8"/>
      <c r="AR90" s="8"/>
      <c r="AS90" s="8"/>
      <c r="AT90" s="8"/>
      <c r="AU90" s="8"/>
      <c r="AV90" s="8"/>
      <c r="AW90" s="8"/>
      <c r="AX90" s="8"/>
      <c r="AY90" s="8"/>
      <c r="AZ90" s="8"/>
      <c r="BA90" s="8"/>
      <c r="BB90" s="8"/>
      <c r="BC90" s="8"/>
      <c r="BD90" s="8"/>
      <c r="BE90" s="8"/>
      <c r="BF90" s="8"/>
      <c r="BG90" s="8"/>
      <c r="BH90" s="8"/>
      <c r="BI90" s="8"/>
      <c r="BJ90" s="8"/>
      <c r="BK90" s="8"/>
      <c r="BL90" s="8"/>
      <c r="BM90" s="8"/>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row>
    <row r="91" spans="1:113" ht="15.6">
      <c r="B91" s="19"/>
      <c r="C91" s="116"/>
      <c r="D91" s="33"/>
      <c r="E91" s="35"/>
      <c r="F91" s="19"/>
      <c r="G91" s="96"/>
      <c r="H91" s="19"/>
      <c r="I91" s="19"/>
      <c r="J91" s="19"/>
      <c r="K91" s="19"/>
      <c r="L91" s="19"/>
      <c r="M91" s="19"/>
      <c r="N91" s="19"/>
      <c r="O91" s="20"/>
      <c r="P91" s="26"/>
      <c r="Q91" s="29"/>
      <c r="R91" s="29"/>
      <c r="S91" s="29"/>
      <c r="T91" s="29"/>
      <c r="U91" s="29"/>
      <c r="V91" s="19"/>
      <c r="W91" s="19"/>
      <c r="X91" s="19"/>
      <c r="Y91" s="19"/>
      <c r="Z91" s="19"/>
      <c r="AA91" s="19"/>
      <c r="AB91" s="19"/>
      <c r="AC91" s="19"/>
      <c r="AD91" s="19"/>
      <c r="AE91" s="19"/>
      <c r="AF91" s="19"/>
      <c r="AG91" s="19"/>
      <c r="AH91" s="19"/>
      <c r="AI91" s="19"/>
      <c r="AJ91" s="19"/>
      <c r="AK91" s="22"/>
      <c r="AL91" s="22"/>
      <c r="AM91" s="22"/>
      <c r="AN91" s="22"/>
      <c r="AO91" s="22"/>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row>
    <row r="92" spans="1:113" ht="15.6">
      <c r="B92" s="19"/>
      <c r="C92" s="114"/>
      <c r="D92" s="33"/>
      <c r="E92" s="35"/>
      <c r="F92" s="19"/>
      <c r="G92" s="96"/>
      <c r="H92" s="19"/>
      <c r="I92" s="19"/>
      <c r="J92" s="19"/>
      <c r="K92" s="19"/>
      <c r="L92" s="19"/>
      <c r="M92" s="19"/>
      <c r="N92" s="19"/>
      <c r="O92" s="20"/>
      <c r="P92" s="26"/>
      <c r="Q92" s="29"/>
      <c r="R92" s="29"/>
      <c r="S92" s="29"/>
      <c r="T92" s="29"/>
      <c r="U92" s="29"/>
      <c r="V92" s="19"/>
      <c r="W92" s="19"/>
      <c r="X92" s="19"/>
      <c r="Y92" s="19"/>
      <c r="Z92" s="19"/>
      <c r="AA92" s="19"/>
      <c r="AB92" s="19"/>
      <c r="AC92" s="19"/>
      <c r="AD92" s="19"/>
      <c r="AE92" s="19"/>
      <c r="AF92" s="19"/>
      <c r="AG92" s="19"/>
      <c r="AH92" s="19"/>
      <c r="AI92" s="19"/>
      <c r="AJ92" s="19"/>
      <c r="AK92" s="22"/>
      <c r="AL92" s="22"/>
      <c r="AM92" s="22"/>
      <c r="AN92" s="22"/>
      <c r="AO92" s="22"/>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row>
    <row r="93" spans="1:113" ht="15.6">
      <c r="B93" s="19"/>
      <c r="C93" s="114"/>
      <c r="D93" s="33"/>
      <c r="E93" s="35"/>
      <c r="F93" s="19"/>
      <c r="G93" s="96"/>
      <c r="H93" s="19"/>
      <c r="I93" s="19"/>
      <c r="J93" s="19"/>
      <c r="K93" s="19"/>
      <c r="L93" s="19"/>
      <c r="M93" s="19"/>
      <c r="N93" s="19"/>
      <c r="O93" s="20"/>
      <c r="P93" s="26"/>
      <c r="Q93" s="29"/>
      <c r="R93" s="29"/>
      <c r="S93" s="29"/>
      <c r="T93" s="29"/>
      <c r="U93" s="29"/>
      <c r="V93" s="19"/>
      <c r="W93" s="19"/>
      <c r="X93" s="19"/>
      <c r="Y93" s="19"/>
      <c r="Z93" s="19"/>
      <c r="AA93" s="19"/>
      <c r="AB93" s="19"/>
      <c r="AC93" s="19"/>
      <c r="AD93" s="19"/>
      <c r="AE93" s="19"/>
      <c r="AF93" s="19"/>
      <c r="AG93" s="19"/>
      <c r="AH93" s="19"/>
      <c r="AI93" s="19"/>
      <c r="AJ93" s="19"/>
      <c r="AK93" s="22"/>
      <c r="AL93" s="22"/>
      <c r="AM93" s="22"/>
      <c r="AN93" s="22"/>
      <c r="AO93" s="22"/>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row>
    <row r="94" spans="1:113" ht="15.6">
      <c r="B94" s="20"/>
      <c r="C94" s="114"/>
      <c r="D94" s="33"/>
      <c r="E94" s="35"/>
      <c r="F94" s="19"/>
      <c r="G94" s="96"/>
      <c r="H94" s="19"/>
      <c r="I94" s="19"/>
      <c r="J94" s="19"/>
      <c r="K94" s="19"/>
      <c r="L94" s="19"/>
      <c r="M94" s="19"/>
      <c r="N94" s="19"/>
      <c r="O94" s="20"/>
      <c r="P94" s="26"/>
      <c r="Q94" s="29"/>
      <c r="R94" s="29"/>
      <c r="S94" s="29"/>
      <c r="T94" s="29"/>
      <c r="U94" s="29"/>
      <c r="V94" s="19"/>
      <c r="W94" s="19"/>
      <c r="X94" s="19"/>
      <c r="Y94" s="19"/>
      <c r="Z94" s="19"/>
      <c r="AA94" s="19"/>
      <c r="AB94" s="19"/>
      <c r="AC94" s="19"/>
      <c r="AD94" s="19"/>
      <c r="AE94" s="19"/>
      <c r="AF94" s="19"/>
      <c r="AG94" s="19"/>
      <c r="AH94" s="19"/>
      <c r="AI94" s="19"/>
      <c r="AJ94" s="19"/>
      <c r="AK94" s="22"/>
      <c r="AL94" s="22"/>
      <c r="AM94" s="22"/>
      <c r="AN94" s="22"/>
      <c r="AO94" s="22"/>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row>
    <row r="95" spans="1:113" ht="15.6">
      <c r="B95" s="20"/>
      <c r="C95" s="114"/>
      <c r="D95" s="33"/>
      <c r="E95" s="18"/>
      <c r="F95" s="19"/>
      <c r="G95" s="96"/>
      <c r="H95" s="19"/>
      <c r="I95" s="19"/>
      <c r="J95" s="19"/>
      <c r="K95" s="19"/>
      <c r="L95" s="19"/>
      <c r="M95" s="19"/>
      <c r="N95" s="19"/>
      <c r="O95" s="20"/>
      <c r="P95" s="26"/>
      <c r="Q95" s="29"/>
      <c r="R95" s="29"/>
      <c r="S95" s="29"/>
      <c r="T95" s="29"/>
      <c r="U95" s="29"/>
      <c r="V95" s="19"/>
      <c r="W95" s="19"/>
      <c r="X95" s="19"/>
      <c r="Y95" s="19"/>
      <c r="Z95" s="19"/>
      <c r="AA95" s="19"/>
      <c r="AB95" s="19"/>
      <c r="AC95" s="19"/>
      <c r="AD95" s="19"/>
      <c r="AE95" s="19"/>
      <c r="AF95" s="19"/>
      <c r="AG95" s="19"/>
      <c r="AH95" s="19"/>
      <c r="AI95" s="19"/>
      <c r="AJ95" s="19"/>
      <c r="AK95" s="22"/>
      <c r="AL95" s="22"/>
      <c r="AM95" s="22"/>
      <c r="AN95" s="22"/>
      <c r="AO95" s="22"/>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row>
    <row r="96" spans="1:113" ht="15.6">
      <c r="B96" s="19"/>
      <c r="C96" s="96"/>
      <c r="D96" s="19"/>
      <c r="E96" s="37"/>
      <c r="F96" s="35"/>
      <c r="G96" s="96"/>
      <c r="H96" s="19"/>
      <c r="I96" s="19"/>
      <c r="J96" s="19"/>
      <c r="K96" s="19"/>
      <c r="L96" s="19"/>
      <c r="M96" s="19"/>
      <c r="N96" s="19"/>
      <c r="O96" s="20"/>
      <c r="P96" s="26"/>
      <c r="Q96" s="29"/>
      <c r="R96" s="29"/>
      <c r="S96" s="29"/>
      <c r="T96" s="29"/>
      <c r="U96" s="29"/>
      <c r="V96" s="19"/>
      <c r="W96" s="19"/>
      <c r="X96" s="19"/>
      <c r="Y96" s="19"/>
      <c r="Z96" s="19"/>
      <c r="AA96" s="19"/>
      <c r="AB96" s="19"/>
      <c r="AC96" s="19"/>
      <c r="AD96" s="19"/>
      <c r="AE96" s="19"/>
      <c r="AF96" s="19"/>
      <c r="AG96" s="19"/>
      <c r="AH96" s="19"/>
      <c r="AI96" s="19"/>
      <c r="AJ96" s="19"/>
      <c r="AK96" s="22"/>
      <c r="AL96" s="22"/>
      <c r="AM96" s="22"/>
      <c r="AN96" s="22"/>
      <c r="AO96" s="22"/>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row>
    <row r="97" spans="2:113" ht="15.6">
      <c r="B97" s="19"/>
      <c r="C97" s="96"/>
      <c r="D97" s="36"/>
      <c r="E97" s="37"/>
      <c r="F97" s="19"/>
      <c r="G97" s="96"/>
      <c r="H97" s="19"/>
      <c r="I97" s="19"/>
      <c r="J97" s="19"/>
      <c r="K97" s="19"/>
      <c r="L97" s="19"/>
      <c r="M97" s="19"/>
      <c r="N97" s="19"/>
      <c r="O97" s="20"/>
      <c r="P97" s="26"/>
      <c r="Q97" s="29"/>
      <c r="R97" s="29"/>
      <c r="S97" s="29"/>
      <c r="T97" s="29"/>
      <c r="U97" s="29"/>
      <c r="V97" s="19"/>
      <c r="W97" s="19"/>
      <c r="X97" s="19"/>
      <c r="Y97" s="19"/>
      <c r="Z97" s="19"/>
      <c r="AA97" s="19"/>
      <c r="AB97" s="19"/>
      <c r="AC97" s="19"/>
      <c r="AD97" s="19"/>
      <c r="AE97" s="19"/>
      <c r="AF97" s="19"/>
      <c r="AG97" s="19"/>
      <c r="AH97" s="19"/>
      <c r="AI97" s="19"/>
      <c r="AJ97" s="19"/>
      <c r="AK97" s="22"/>
      <c r="AL97" s="22"/>
      <c r="AM97" s="22"/>
      <c r="AN97" s="22"/>
      <c r="AO97" s="22"/>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row>
    <row r="98" spans="2:113" ht="15.6">
      <c r="B98" s="19"/>
      <c r="C98" s="96"/>
      <c r="D98" s="19"/>
      <c r="E98" s="35"/>
      <c r="F98" s="19"/>
      <c r="G98" s="96"/>
      <c r="H98" s="19"/>
      <c r="I98" s="19"/>
      <c r="J98" s="19"/>
      <c r="K98" s="19"/>
      <c r="L98" s="19"/>
      <c r="M98" s="19"/>
      <c r="N98" s="19"/>
      <c r="O98" s="20"/>
      <c r="P98" s="26"/>
      <c r="Q98" s="29"/>
      <c r="R98" s="29"/>
      <c r="S98" s="29"/>
      <c r="T98" s="29"/>
      <c r="U98" s="29"/>
      <c r="V98" s="19"/>
      <c r="W98" s="19"/>
      <c r="X98" s="19"/>
      <c r="Y98" s="19"/>
      <c r="Z98" s="19"/>
      <c r="AA98" s="19"/>
      <c r="AB98" s="19"/>
      <c r="AC98" s="19"/>
      <c r="AD98" s="19"/>
      <c r="AE98" s="19"/>
      <c r="AF98" s="19"/>
      <c r="AG98" s="19"/>
      <c r="AH98" s="19"/>
      <c r="AI98" s="19"/>
      <c r="AJ98" s="19"/>
      <c r="AK98" s="22"/>
      <c r="AL98" s="22"/>
      <c r="AM98" s="22"/>
      <c r="AN98" s="22"/>
      <c r="AO98" s="22"/>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row>
    <row r="99" spans="2:113" ht="15.6">
      <c r="B99" s="19"/>
      <c r="C99" s="96"/>
      <c r="D99" s="19"/>
      <c r="E99" s="35"/>
      <c r="F99" s="19"/>
      <c r="G99" s="96"/>
      <c r="H99" s="19"/>
      <c r="I99" s="19"/>
      <c r="J99" s="19"/>
      <c r="K99" s="19"/>
      <c r="L99" s="19"/>
      <c r="M99" s="19"/>
      <c r="N99" s="19"/>
      <c r="O99" s="20"/>
      <c r="P99" s="26"/>
      <c r="Q99" s="29"/>
      <c r="R99" s="29"/>
      <c r="S99" s="29"/>
      <c r="T99" s="29"/>
      <c r="U99" s="29"/>
      <c r="V99" s="19"/>
      <c r="W99" s="19"/>
      <c r="X99" s="19"/>
      <c r="Y99" s="19"/>
      <c r="Z99" s="19"/>
      <c r="AA99" s="19"/>
      <c r="AB99" s="19"/>
      <c r="AC99" s="19"/>
      <c r="AD99" s="19"/>
      <c r="AE99" s="19"/>
      <c r="AF99" s="19"/>
      <c r="AG99" s="19"/>
      <c r="AH99" s="19"/>
      <c r="AI99" s="19"/>
      <c r="AJ99" s="19"/>
      <c r="AK99" s="22"/>
      <c r="AL99" s="22"/>
      <c r="AM99" s="22"/>
      <c r="AN99" s="22"/>
      <c r="AO99" s="22"/>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row>
    <row r="100" spans="2:113" ht="15.6">
      <c r="B100" s="19"/>
      <c r="C100" s="96"/>
      <c r="D100" s="38"/>
      <c r="E100" s="39"/>
      <c r="F100" s="40"/>
      <c r="G100" s="97"/>
      <c r="H100" s="40"/>
      <c r="I100" s="40"/>
      <c r="J100" s="40"/>
      <c r="K100" s="40"/>
      <c r="L100" s="40"/>
      <c r="M100" s="40"/>
      <c r="N100" s="40"/>
      <c r="O100" s="20"/>
      <c r="P100" s="26"/>
      <c r="Q100" s="29"/>
      <c r="R100" s="29"/>
      <c r="S100" s="29"/>
      <c r="T100" s="29"/>
      <c r="U100" s="29"/>
      <c r="V100" s="40"/>
      <c r="W100" s="40"/>
      <c r="X100" s="40"/>
      <c r="Y100" s="40"/>
      <c r="Z100" s="40"/>
      <c r="AA100" s="40"/>
      <c r="AB100" s="40"/>
      <c r="AC100" s="40"/>
      <c r="AD100" s="40"/>
      <c r="AE100" s="40"/>
      <c r="AF100" s="40"/>
      <c r="AG100" s="40"/>
      <c r="AH100" s="40"/>
      <c r="AI100" s="40"/>
      <c r="AJ100" s="40"/>
      <c r="AK100" s="41"/>
      <c r="AL100" s="41"/>
      <c r="AM100" s="41"/>
      <c r="AN100" s="41"/>
      <c r="AO100" s="41"/>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row>
    <row r="101" spans="2:113" ht="15.6">
      <c r="B101" s="19"/>
      <c r="C101" s="96"/>
      <c r="D101" s="38"/>
      <c r="E101" s="42"/>
      <c r="F101" s="40"/>
      <c r="G101" s="97"/>
      <c r="H101" s="40"/>
      <c r="I101" s="40"/>
      <c r="J101" s="40"/>
      <c r="K101" s="40"/>
      <c r="L101" s="40"/>
      <c r="M101" s="40"/>
      <c r="N101" s="40"/>
      <c r="O101" s="20"/>
      <c r="P101" s="26"/>
      <c r="Q101" s="29"/>
      <c r="R101" s="29"/>
      <c r="S101" s="29"/>
      <c r="T101" s="29"/>
      <c r="U101" s="29"/>
      <c r="V101" s="40"/>
      <c r="W101" s="40"/>
      <c r="X101" s="40"/>
      <c r="Y101" s="40"/>
      <c r="Z101" s="40"/>
      <c r="AA101" s="40"/>
      <c r="AB101" s="40"/>
      <c r="AC101" s="40"/>
      <c r="AD101" s="40"/>
      <c r="AE101" s="40"/>
      <c r="AF101" s="40"/>
      <c r="AG101" s="40"/>
      <c r="AH101" s="40"/>
      <c r="AI101" s="40"/>
      <c r="AJ101" s="40"/>
      <c r="AK101" s="41"/>
      <c r="AL101" s="41"/>
      <c r="AM101" s="41"/>
      <c r="AN101" s="41"/>
      <c r="AO101" s="41"/>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row>
    <row r="102" spans="2:113" ht="15.6">
      <c r="B102" s="19"/>
      <c r="C102" s="96"/>
      <c r="D102" s="38"/>
      <c r="E102" s="19"/>
      <c r="F102" s="40"/>
      <c r="G102" s="97"/>
      <c r="H102" s="40"/>
      <c r="I102" s="40"/>
      <c r="J102" s="40"/>
      <c r="K102" s="40"/>
      <c r="L102" s="40"/>
      <c r="M102" s="40"/>
      <c r="N102" s="40"/>
      <c r="O102" s="20"/>
      <c r="P102" s="26"/>
      <c r="Q102" s="29"/>
      <c r="R102" s="26"/>
      <c r="S102" s="29"/>
      <c r="T102" s="29"/>
      <c r="U102" s="29"/>
      <c r="V102" s="40"/>
      <c r="W102" s="40"/>
      <c r="X102" s="40"/>
      <c r="Y102" s="40"/>
      <c r="Z102" s="40"/>
      <c r="AA102" s="40"/>
      <c r="AB102" s="40"/>
      <c r="AC102" s="40"/>
      <c r="AD102" s="40"/>
      <c r="AE102" s="40"/>
      <c r="AF102" s="40"/>
      <c r="AG102" s="40"/>
      <c r="AH102" s="40"/>
      <c r="AI102" s="40"/>
      <c r="AJ102" s="40"/>
      <c r="AK102" s="41"/>
      <c r="AL102" s="41"/>
      <c r="AM102" s="41"/>
      <c r="AN102" s="41"/>
      <c r="AO102" s="41"/>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row>
    <row r="103" spans="2:113" ht="15.6">
      <c r="B103" s="19"/>
      <c r="C103" s="117"/>
      <c r="D103" s="43"/>
      <c r="E103" s="19"/>
      <c r="F103" s="40"/>
      <c r="G103" s="97"/>
      <c r="H103" s="40"/>
      <c r="I103" s="40"/>
      <c r="J103" s="40"/>
      <c r="K103" s="40"/>
      <c r="L103" s="40"/>
      <c r="M103" s="40"/>
      <c r="N103" s="40"/>
      <c r="O103" s="20"/>
      <c r="P103" s="26"/>
      <c r="Q103" s="29"/>
      <c r="R103" s="29"/>
      <c r="S103" s="29"/>
      <c r="T103" s="29"/>
      <c r="U103" s="29"/>
      <c r="V103" s="40"/>
      <c r="W103" s="40"/>
      <c r="X103" s="40"/>
      <c r="Y103" s="40"/>
      <c r="Z103" s="40"/>
      <c r="AA103" s="40"/>
      <c r="AB103" s="40"/>
      <c r="AC103" s="40"/>
      <c r="AD103" s="40"/>
      <c r="AE103" s="40"/>
      <c r="AF103" s="40"/>
      <c r="AG103" s="40"/>
      <c r="AH103" s="40"/>
      <c r="AI103" s="40"/>
      <c r="AJ103" s="40"/>
      <c r="AK103" s="41"/>
      <c r="AL103" s="41"/>
      <c r="AM103" s="41"/>
      <c r="AN103" s="41"/>
      <c r="AO103" s="41"/>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row>
    <row r="104" spans="2:113" ht="15.6">
      <c r="B104" s="19"/>
      <c r="C104" s="96"/>
      <c r="D104" s="38"/>
      <c r="E104" s="19"/>
      <c r="F104" s="40"/>
      <c r="G104" s="97"/>
      <c r="H104" s="40"/>
      <c r="I104" s="40"/>
      <c r="J104" s="40"/>
      <c r="K104" s="40"/>
      <c r="L104" s="40"/>
      <c r="M104" s="40"/>
      <c r="N104" s="40"/>
      <c r="O104" s="20"/>
      <c r="P104" s="18"/>
      <c r="Q104" s="18"/>
      <c r="R104" s="18"/>
      <c r="S104" s="18"/>
      <c r="T104" s="18"/>
      <c r="U104" s="18"/>
      <c r="V104" s="40"/>
      <c r="W104" s="40"/>
      <c r="X104" s="40"/>
      <c r="Y104" s="40"/>
      <c r="Z104" s="40"/>
      <c r="AA104" s="40"/>
      <c r="AB104" s="40"/>
      <c r="AC104" s="40"/>
      <c r="AD104" s="40"/>
      <c r="AE104" s="40"/>
      <c r="AF104" s="40"/>
      <c r="AG104" s="40"/>
      <c r="AH104" s="40"/>
      <c r="AI104" s="40"/>
      <c r="AJ104" s="40"/>
      <c r="AK104" s="41"/>
      <c r="AL104" s="41"/>
      <c r="AM104" s="41"/>
      <c r="AN104" s="41"/>
      <c r="AO104" s="41"/>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row>
    <row r="105" spans="2:113" ht="15.6">
      <c r="B105" s="19"/>
      <c r="C105" s="96"/>
      <c r="D105" s="38"/>
      <c r="E105" s="19"/>
      <c r="F105" s="40"/>
      <c r="G105" s="97"/>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1"/>
      <c r="AL105" s="41"/>
      <c r="AM105" s="41"/>
      <c r="AN105" s="41"/>
      <c r="AO105" s="41"/>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row>
    <row r="106" spans="2:113" ht="15.6">
      <c r="B106" s="44"/>
      <c r="C106" s="118"/>
      <c r="D106" s="44"/>
      <c r="E106" s="44"/>
      <c r="F106" s="40"/>
      <c r="G106" s="97"/>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1"/>
      <c r="AL106" s="41"/>
      <c r="AM106" s="41"/>
      <c r="AN106" s="41"/>
      <c r="AO106" s="41"/>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row>
    <row r="107" spans="2:113" ht="15.6">
      <c r="B107" s="44"/>
      <c r="C107" s="118"/>
      <c r="D107" s="44"/>
      <c r="E107" s="44"/>
      <c r="F107" s="40"/>
      <c r="G107" s="97"/>
      <c r="H107" s="40"/>
      <c r="I107" s="40"/>
      <c r="J107" s="40"/>
      <c r="K107" s="40"/>
      <c r="L107" s="40"/>
      <c r="M107" s="40"/>
      <c r="N107" s="40"/>
      <c r="O107" s="19"/>
      <c r="P107" s="27"/>
      <c r="Q107" s="27"/>
      <c r="R107" s="27"/>
      <c r="S107" s="19"/>
      <c r="T107" s="19"/>
      <c r="U107" s="19"/>
      <c r="V107" s="40"/>
      <c r="W107" s="40"/>
      <c r="X107" s="40"/>
      <c r="Y107" s="40"/>
      <c r="Z107" s="40"/>
      <c r="AA107" s="40"/>
      <c r="AB107" s="40"/>
      <c r="AC107" s="40"/>
      <c r="AD107" s="40"/>
      <c r="AE107" s="40"/>
      <c r="AF107" s="40"/>
      <c r="AG107" s="40"/>
      <c r="AH107" s="40"/>
      <c r="AI107" s="40"/>
      <c r="AJ107" s="40"/>
      <c r="AK107" s="41"/>
      <c r="AL107" s="41"/>
      <c r="AM107" s="41"/>
      <c r="AN107" s="41"/>
      <c r="AO107" s="41"/>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row>
    <row r="108" spans="2:113" ht="15.6">
      <c r="B108" s="44"/>
      <c r="C108" s="118"/>
      <c r="D108" s="44"/>
      <c r="E108" s="44"/>
      <c r="F108" s="40"/>
      <c r="G108" s="97"/>
      <c r="H108" s="40"/>
      <c r="I108" s="40"/>
      <c r="J108" s="40"/>
      <c r="K108" s="40"/>
      <c r="L108" s="40"/>
      <c r="M108" s="40"/>
      <c r="N108" s="40"/>
      <c r="O108" s="20"/>
      <c r="P108" s="21"/>
      <c r="Q108" s="21"/>
      <c r="R108" s="21"/>
      <c r="S108" s="18"/>
      <c r="T108" s="18"/>
      <c r="U108" s="19"/>
      <c r="V108" s="40"/>
      <c r="W108" s="40"/>
      <c r="X108" s="40"/>
      <c r="Y108" s="40"/>
      <c r="Z108" s="40"/>
      <c r="AA108" s="40"/>
      <c r="AB108" s="40"/>
      <c r="AC108" s="40"/>
      <c r="AD108" s="40"/>
      <c r="AE108" s="40"/>
      <c r="AF108" s="40"/>
      <c r="AG108" s="40"/>
      <c r="AH108" s="40"/>
      <c r="AI108" s="40"/>
      <c r="AJ108" s="40"/>
      <c r="AK108" s="41"/>
      <c r="AL108" s="41"/>
      <c r="AM108" s="41"/>
      <c r="AN108" s="41"/>
      <c r="AO108" s="41"/>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row>
    <row r="109" spans="2:113" ht="15.6">
      <c r="B109" s="44"/>
      <c r="C109" s="118"/>
      <c r="D109" s="44"/>
      <c r="E109" s="44"/>
      <c r="F109" s="40"/>
      <c r="G109" s="97"/>
      <c r="H109" s="40"/>
      <c r="I109" s="40"/>
      <c r="J109" s="40"/>
      <c r="K109" s="40"/>
      <c r="L109" s="40"/>
      <c r="M109" s="40"/>
      <c r="N109" s="40"/>
      <c r="O109" s="19"/>
      <c r="P109" s="19"/>
      <c r="Q109" s="19"/>
      <c r="R109" s="19"/>
      <c r="S109" s="19"/>
      <c r="T109" s="19"/>
      <c r="U109" s="19"/>
      <c r="V109" s="40"/>
      <c r="W109" s="40"/>
      <c r="X109" s="40"/>
      <c r="Y109" s="40"/>
      <c r="Z109" s="40"/>
      <c r="AA109" s="40"/>
      <c r="AB109" s="40"/>
      <c r="AC109" s="40"/>
      <c r="AD109" s="40"/>
      <c r="AE109" s="40"/>
      <c r="AF109" s="40"/>
      <c r="AG109" s="40"/>
      <c r="AH109" s="40"/>
      <c r="AI109" s="40"/>
      <c r="AJ109" s="40"/>
      <c r="AK109" s="41"/>
      <c r="AL109" s="41"/>
      <c r="AM109" s="41"/>
      <c r="AN109" s="41"/>
      <c r="AO109" s="41"/>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row>
    <row r="110" spans="2:113" ht="15.6">
      <c r="B110" s="44"/>
      <c r="C110" s="118"/>
      <c r="D110" s="44"/>
      <c r="E110" s="44"/>
      <c r="F110" s="40"/>
      <c r="G110" s="97"/>
      <c r="H110" s="40"/>
      <c r="I110" s="40"/>
      <c r="J110" s="40"/>
      <c r="K110" s="40"/>
      <c r="L110" s="40"/>
      <c r="M110" s="40"/>
      <c r="N110" s="40"/>
      <c r="O110" s="20"/>
      <c r="P110" s="20"/>
      <c r="Q110" s="23"/>
      <c r="R110" s="21"/>
      <c r="S110" s="18"/>
      <c r="T110" s="18"/>
      <c r="U110" s="19"/>
      <c r="V110" s="40"/>
      <c r="W110" s="40"/>
      <c r="X110" s="40"/>
      <c r="Y110" s="40"/>
      <c r="Z110" s="40"/>
      <c r="AA110" s="40"/>
      <c r="AB110" s="40"/>
      <c r="AC110" s="40"/>
      <c r="AD110" s="40"/>
      <c r="AE110" s="40"/>
      <c r="AF110" s="40"/>
      <c r="AG110" s="40"/>
      <c r="AH110" s="40"/>
      <c r="AI110" s="40"/>
      <c r="AJ110" s="40"/>
      <c r="AK110" s="41"/>
      <c r="AL110" s="41"/>
      <c r="AM110" s="41"/>
      <c r="AN110" s="41"/>
      <c r="AO110" s="41"/>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row>
    <row r="111" spans="2:113" ht="15.6">
      <c r="B111" s="44"/>
      <c r="C111" s="118"/>
      <c r="D111" s="44"/>
      <c r="E111" s="44"/>
      <c r="F111" s="40"/>
      <c r="G111" s="97"/>
      <c r="H111" s="40"/>
      <c r="I111" s="40"/>
      <c r="J111" s="40"/>
      <c r="K111" s="40"/>
      <c r="L111" s="40"/>
      <c r="M111" s="40"/>
      <c r="N111" s="40"/>
      <c r="O111" s="19"/>
      <c r="P111" s="19"/>
      <c r="Q111" s="19"/>
      <c r="R111" s="19"/>
      <c r="S111" s="19"/>
      <c r="T111" s="27"/>
      <c r="U111" s="28"/>
      <c r="V111" s="40"/>
      <c r="W111" s="40"/>
      <c r="X111" s="40"/>
      <c r="Y111" s="40"/>
      <c r="Z111" s="40"/>
      <c r="AA111" s="40"/>
      <c r="AB111" s="40"/>
      <c r="AC111" s="40"/>
      <c r="AD111" s="40"/>
      <c r="AE111" s="40"/>
      <c r="AF111" s="40"/>
      <c r="AG111" s="40"/>
      <c r="AH111" s="40"/>
      <c r="AI111" s="40"/>
      <c r="AJ111" s="40"/>
      <c r="AK111" s="41"/>
      <c r="AL111" s="41"/>
      <c r="AM111" s="41"/>
      <c r="AN111" s="41"/>
      <c r="AO111" s="41"/>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row>
    <row r="112" spans="2:113" ht="15.6">
      <c r="B112" s="44"/>
      <c r="C112" s="118"/>
      <c r="D112" s="44"/>
      <c r="E112" s="44"/>
      <c r="F112" s="40"/>
      <c r="G112" s="97"/>
      <c r="H112" s="40"/>
      <c r="I112" s="40"/>
      <c r="J112" s="40"/>
      <c r="K112" s="40"/>
      <c r="L112" s="40"/>
      <c r="M112" s="40"/>
      <c r="N112" s="40"/>
      <c r="O112" s="19"/>
      <c r="P112" s="25"/>
      <c r="Q112" s="25"/>
      <c r="R112" s="26"/>
      <c r="S112" s="26"/>
      <c r="T112" s="27"/>
      <c r="U112" s="28"/>
      <c r="V112" s="40"/>
      <c r="W112" s="40"/>
      <c r="X112" s="40"/>
      <c r="Y112" s="40"/>
      <c r="Z112" s="40"/>
      <c r="AA112" s="40"/>
      <c r="AB112" s="40"/>
      <c r="AC112" s="40"/>
      <c r="AD112" s="40"/>
      <c r="AE112" s="40"/>
      <c r="AF112" s="40"/>
      <c r="AG112" s="40"/>
      <c r="AH112" s="40"/>
      <c r="AI112" s="40"/>
      <c r="AJ112" s="40"/>
      <c r="AK112" s="41"/>
      <c r="AL112" s="41"/>
      <c r="AM112" s="41"/>
      <c r="AN112" s="41"/>
      <c r="AO112" s="41"/>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row>
    <row r="113" spans="2:113" ht="15.9" thickBot="1">
      <c r="B113" s="44"/>
      <c r="C113" s="118"/>
      <c r="D113" s="44"/>
      <c r="E113" s="44"/>
      <c r="F113" s="40"/>
      <c r="G113" s="97"/>
      <c r="H113" s="40"/>
      <c r="I113" s="40"/>
      <c r="J113" s="40"/>
      <c r="K113" s="40"/>
      <c r="L113" s="40"/>
      <c r="M113" s="40"/>
      <c r="N113" s="40"/>
      <c r="O113" s="45"/>
      <c r="P113" s="46"/>
      <c r="Q113" s="46"/>
      <c r="R113" s="46"/>
      <c r="S113" s="47"/>
      <c r="T113" s="47"/>
      <c r="U113" s="48"/>
      <c r="V113" s="40"/>
      <c r="W113" s="40"/>
      <c r="X113" s="40"/>
      <c r="Y113" s="40"/>
      <c r="Z113" s="40"/>
      <c r="AA113" s="40"/>
      <c r="AB113" s="40"/>
      <c r="AC113" s="40"/>
      <c r="AD113" s="40"/>
      <c r="AE113" s="40"/>
      <c r="AF113" s="40"/>
      <c r="AG113" s="40"/>
      <c r="AH113" s="40"/>
      <c r="AI113" s="40"/>
      <c r="AJ113" s="40"/>
      <c r="AK113" s="41"/>
      <c r="AL113" s="41"/>
      <c r="AM113" s="41"/>
      <c r="AN113" s="41"/>
      <c r="AO113" s="41"/>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row>
    <row r="114" spans="2:113" ht="15.6">
      <c r="B114" s="44"/>
      <c r="C114" s="118"/>
      <c r="D114" s="44"/>
      <c r="E114" s="44"/>
      <c r="F114" s="40"/>
      <c r="G114" s="97"/>
      <c r="H114" s="40"/>
      <c r="I114" s="40"/>
      <c r="J114" s="40"/>
      <c r="K114" s="40"/>
      <c r="L114" s="40"/>
      <c r="M114" s="40"/>
      <c r="N114" s="40"/>
      <c r="O114" s="20"/>
      <c r="P114" s="26"/>
      <c r="Q114" s="29"/>
      <c r="R114" s="29"/>
      <c r="S114" s="29"/>
      <c r="T114" s="28"/>
      <c r="U114" s="29"/>
      <c r="V114" s="40"/>
      <c r="W114" s="40"/>
      <c r="X114" s="40"/>
      <c r="Y114" s="40"/>
      <c r="Z114" s="40"/>
      <c r="AA114" s="40"/>
      <c r="AB114" s="40"/>
      <c r="AC114" s="40"/>
      <c r="AD114" s="40"/>
      <c r="AE114" s="40"/>
      <c r="AF114" s="40"/>
      <c r="AG114" s="40"/>
      <c r="AH114" s="40"/>
      <c r="AI114" s="40"/>
      <c r="AJ114" s="40"/>
      <c r="AK114" s="41"/>
      <c r="AL114" s="41"/>
      <c r="AM114" s="41"/>
      <c r="AN114" s="41"/>
      <c r="AO114" s="41"/>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row>
    <row r="115" spans="2:113" ht="15.6">
      <c r="B115" s="44"/>
      <c r="C115" s="118"/>
      <c r="D115" s="44"/>
      <c r="E115" s="44"/>
      <c r="F115" s="40"/>
      <c r="G115" s="97"/>
      <c r="H115" s="40"/>
      <c r="I115" s="40"/>
      <c r="J115" s="40"/>
      <c r="K115" s="40"/>
      <c r="L115" s="40"/>
      <c r="M115" s="40"/>
      <c r="N115" s="40"/>
      <c r="O115" s="20"/>
      <c r="P115" s="26"/>
      <c r="Q115" s="29"/>
      <c r="R115" s="29"/>
      <c r="S115" s="29"/>
      <c r="T115" s="28"/>
      <c r="U115" s="29"/>
      <c r="V115" s="40"/>
      <c r="W115" s="40"/>
      <c r="X115" s="40"/>
      <c r="Y115" s="40"/>
      <c r="Z115" s="40"/>
      <c r="AA115" s="40"/>
      <c r="AB115" s="40"/>
      <c r="AC115" s="40"/>
      <c r="AD115" s="40"/>
      <c r="AE115" s="40"/>
      <c r="AF115" s="40"/>
      <c r="AG115" s="40"/>
      <c r="AH115" s="40"/>
      <c r="AI115" s="40"/>
      <c r="AJ115" s="40"/>
      <c r="AK115" s="41"/>
      <c r="AL115" s="41"/>
      <c r="AM115" s="41"/>
      <c r="AN115" s="41"/>
      <c r="AO115" s="41"/>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row>
    <row r="116" spans="2:113" ht="15.6">
      <c r="B116" s="44"/>
      <c r="C116" s="118"/>
      <c r="D116" s="44"/>
      <c r="E116" s="44"/>
      <c r="F116" s="40"/>
      <c r="G116" s="97"/>
      <c r="H116" s="40"/>
      <c r="I116" s="40"/>
      <c r="J116" s="40"/>
      <c r="K116" s="40"/>
      <c r="L116" s="40"/>
      <c r="M116" s="40"/>
      <c r="N116" s="40"/>
      <c r="O116" s="20"/>
      <c r="P116" s="26"/>
      <c r="Q116" s="29"/>
      <c r="R116" s="29"/>
      <c r="S116" s="29"/>
      <c r="T116" s="28"/>
      <c r="U116" s="29"/>
      <c r="V116" s="40"/>
      <c r="W116" s="40"/>
      <c r="X116" s="40"/>
      <c r="Y116" s="40"/>
      <c r="Z116" s="40"/>
      <c r="AA116" s="40"/>
      <c r="AB116" s="40"/>
      <c r="AC116" s="40"/>
      <c r="AD116" s="40"/>
      <c r="AE116" s="40"/>
      <c r="AF116" s="40"/>
      <c r="AG116" s="40"/>
      <c r="AH116" s="40"/>
      <c r="AI116" s="40"/>
      <c r="AJ116" s="40"/>
      <c r="AK116" s="41"/>
      <c r="AL116" s="41"/>
      <c r="AM116" s="41"/>
      <c r="AN116" s="41"/>
      <c r="AO116" s="41"/>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row>
    <row r="117" spans="2:113" ht="15.6">
      <c r="B117" s="44"/>
      <c r="C117" s="118"/>
      <c r="D117" s="44"/>
      <c r="E117" s="44"/>
      <c r="F117" s="40"/>
      <c r="G117" s="97"/>
      <c r="H117" s="40"/>
      <c r="I117" s="40"/>
      <c r="J117" s="40"/>
      <c r="K117" s="40"/>
      <c r="L117" s="40"/>
      <c r="M117" s="40"/>
      <c r="N117" s="40"/>
      <c r="O117" s="20"/>
      <c r="P117" s="26"/>
      <c r="Q117" s="29"/>
      <c r="R117" s="29"/>
      <c r="S117" s="29"/>
      <c r="T117" s="28"/>
      <c r="U117" s="29"/>
      <c r="V117" s="40"/>
      <c r="W117" s="40"/>
      <c r="X117" s="40"/>
      <c r="Y117" s="40"/>
      <c r="Z117" s="40"/>
      <c r="AA117" s="40"/>
      <c r="AB117" s="40"/>
      <c r="AC117" s="40"/>
      <c r="AD117" s="40"/>
      <c r="AE117" s="40"/>
      <c r="AF117" s="40"/>
      <c r="AG117" s="40"/>
      <c r="AH117" s="40"/>
      <c r="AI117" s="40"/>
      <c r="AJ117" s="40"/>
      <c r="AK117" s="41"/>
      <c r="AL117" s="41"/>
      <c r="AM117" s="41"/>
      <c r="AN117" s="41"/>
      <c r="AO117" s="41"/>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row>
    <row r="118" spans="2:113" ht="15.6">
      <c r="B118" s="44"/>
      <c r="C118" s="118"/>
      <c r="D118" s="44"/>
      <c r="E118" s="44"/>
      <c r="F118" s="40"/>
      <c r="G118" s="97"/>
      <c r="H118" s="40"/>
      <c r="I118" s="40"/>
      <c r="J118" s="40"/>
      <c r="K118" s="40"/>
      <c r="L118" s="40"/>
      <c r="M118" s="40"/>
      <c r="N118" s="40"/>
      <c r="O118" s="20"/>
      <c r="P118" s="26"/>
      <c r="Q118" s="29"/>
      <c r="R118" s="29"/>
      <c r="S118" s="29"/>
      <c r="T118" s="28"/>
      <c r="U118" s="29"/>
      <c r="V118" s="40"/>
      <c r="W118" s="40"/>
      <c r="X118" s="40"/>
      <c r="Y118" s="40"/>
      <c r="Z118" s="40"/>
      <c r="AA118" s="40"/>
      <c r="AB118" s="40"/>
      <c r="AC118" s="40"/>
      <c r="AD118" s="40"/>
      <c r="AE118" s="40"/>
      <c r="AF118" s="40"/>
      <c r="AG118" s="40"/>
      <c r="AH118" s="40"/>
      <c r="AI118" s="40"/>
      <c r="AJ118" s="40"/>
      <c r="AK118" s="41"/>
      <c r="AL118" s="41"/>
      <c r="AM118" s="41"/>
      <c r="AN118" s="41"/>
      <c r="AO118" s="41"/>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row>
    <row r="119" spans="2:113" ht="15.6">
      <c r="B119" s="44"/>
      <c r="C119" s="118"/>
      <c r="D119" s="44"/>
      <c r="E119" s="44"/>
      <c r="F119" s="40"/>
      <c r="G119" s="97"/>
      <c r="H119" s="40"/>
      <c r="I119" s="40"/>
      <c r="J119" s="40"/>
      <c r="K119" s="40"/>
      <c r="L119" s="40"/>
      <c r="M119" s="40"/>
      <c r="N119" s="40"/>
      <c r="O119" s="20"/>
      <c r="P119" s="26"/>
      <c r="Q119" s="29"/>
      <c r="R119" s="29"/>
      <c r="S119" s="29"/>
      <c r="T119" s="28"/>
      <c r="U119" s="29"/>
      <c r="V119" s="40"/>
      <c r="W119" s="40"/>
      <c r="X119" s="40"/>
      <c r="Y119" s="40"/>
      <c r="Z119" s="40"/>
      <c r="AA119" s="40"/>
      <c r="AB119" s="40"/>
      <c r="AC119" s="40"/>
      <c r="AD119" s="40"/>
      <c r="AE119" s="40"/>
      <c r="AF119" s="40"/>
      <c r="AG119" s="40"/>
      <c r="AH119" s="40"/>
      <c r="AI119" s="40"/>
      <c r="AJ119" s="40"/>
      <c r="AK119" s="41"/>
      <c r="AL119" s="41"/>
      <c r="AM119" s="41"/>
      <c r="AN119" s="41"/>
      <c r="AO119" s="41"/>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row>
    <row r="120" spans="2:113" ht="15.6">
      <c r="B120" s="44"/>
      <c r="C120" s="118"/>
      <c r="D120" s="44"/>
      <c r="E120" s="44"/>
      <c r="F120" s="40"/>
      <c r="G120" s="97"/>
      <c r="H120" s="40"/>
      <c r="I120" s="40"/>
      <c r="J120" s="40"/>
      <c r="K120" s="40"/>
      <c r="L120" s="40"/>
      <c r="M120" s="40"/>
      <c r="N120" s="40"/>
      <c r="O120" s="20"/>
      <c r="P120" s="26"/>
      <c r="Q120" s="29"/>
      <c r="R120" s="29"/>
      <c r="S120" s="29"/>
      <c r="T120" s="28"/>
      <c r="U120" s="29"/>
      <c r="V120" s="40"/>
      <c r="W120" s="40"/>
      <c r="X120" s="40"/>
      <c r="Y120" s="40"/>
      <c r="Z120" s="40"/>
      <c r="AA120" s="40"/>
      <c r="AB120" s="40"/>
      <c r="AC120" s="40"/>
      <c r="AD120" s="40"/>
      <c r="AE120" s="40"/>
      <c r="AF120" s="40"/>
      <c r="AG120" s="40"/>
      <c r="AH120" s="40"/>
      <c r="AI120" s="40"/>
      <c r="AJ120" s="40"/>
      <c r="AK120" s="41"/>
      <c r="AL120" s="41"/>
      <c r="AM120" s="41"/>
      <c r="AN120" s="41"/>
      <c r="AO120" s="41"/>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row>
    <row r="121" spans="2:113" ht="15.6">
      <c r="B121" s="44"/>
      <c r="C121" s="118"/>
      <c r="D121" s="44"/>
      <c r="E121" s="44"/>
      <c r="F121" s="40"/>
      <c r="G121" s="97"/>
      <c r="H121" s="40"/>
      <c r="I121" s="40"/>
      <c r="J121" s="40"/>
      <c r="K121" s="40"/>
      <c r="L121" s="40"/>
      <c r="M121" s="40"/>
      <c r="N121" s="40"/>
      <c r="O121" s="20"/>
      <c r="P121" s="26"/>
      <c r="Q121" s="29"/>
      <c r="R121" s="29"/>
      <c r="S121" s="29"/>
      <c r="T121" s="28"/>
      <c r="U121" s="29"/>
      <c r="V121" s="40"/>
      <c r="W121" s="40"/>
      <c r="X121" s="40"/>
      <c r="Y121" s="40"/>
      <c r="Z121" s="40"/>
      <c r="AA121" s="40"/>
      <c r="AB121" s="40"/>
      <c r="AC121" s="40"/>
      <c r="AD121" s="40"/>
      <c r="AE121" s="40"/>
      <c r="AF121" s="40"/>
      <c r="AG121" s="40"/>
      <c r="AH121" s="40"/>
      <c r="AI121" s="40"/>
      <c r="AJ121" s="40"/>
      <c r="AK121" s="41"/>
      <c r="AL121" s="41"/>
      <c r="AM121" s="41"/>
      <c r="AN121" s="41"/>
      <c r="AO121" s="41"/>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row>
    <row r="122" spans="2:113" ht="15.6">
      <c r="B122" s="44"/>
      <c r="C122" s="118"/>
      <c r="D122" s="44"/>
      <c r="E122" s="44"/>
      <c r="F122" s="40"/>
      <c r="G122" s="97"/>
      <c r="H122" s="40"/>
      <c r="I122" s="40"/>
      <c r="J122" s="40"/>
      <c r="K122" s="40"/>
      <c r="L122" s="40"/>
      <c r="M122" s="40"/>
      <c r="N122" s="40"/>
      <c r="O122" s="20"/>
      <c r="P122" s="26"/>
      <c r="Q122" s="29"/>
      <c r="R122" s="29"/>
      <c r="S122" s="29"/>
      <c r="T122" s="28"/>
      <c r="U122" s="29"/>
      <c r="V122" s="40"/>
      <c r="W122" s="40"/>
      <c r="X122" s="40"/>
      <c r="Y122" s="40"/>
      <c r="Z122" s="40"/>
      <c r="AA122" s="40"/>
      <c r="AB122" s="40"/>
      <c r="AC122" s="40"/>
      <c r="AD122" s="40"/>
      <c r="AE122" s="40"/>
      <c r="AF122" s="40"/>
      <c r="AG122" s="40"/>
      <c r="AH122" s="40"/>
      <c r="AI122" s="40"/>
      <c r="AJ122" s="40"/>
      <c r="AK122" s="41"/>
      <c r="AL122" s="41"/>
      <c r="AM122" s="41"/>
      <c r="AN122" s="41"/>
      <c r="AO122" s="41"/>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row>
    <row r="123" spans="2:113" ht="15.6">
      <c r="B123" s="44"/>
      <c r="C123" s="118"/>
      <c r="D123" s="44"/>
      <c r="E123" s="44"/>
      <c r="F123" s="40"/>
      <c r="G123" s="97"/>
      <c r="H123" s="40"/>
      <c r="I123" s="40"/>
      <c r="J123" s="40"/>
      <c r="K123" s="40"/>
      <c r="L123" s="40"/>
      <c r="M123" s="40"/>
      <c r="N123" s="40"/>
      <c r="O123" s="20"/>
      <c r="P123" s="26"/>
      <c r="Q123" s="29"/>
      <c r="R123" s="29"/>
      <c r="S123" s="29"/>
      <c r="T123" s="28"/>
      <c r="U123" s="29"/>
      <c r="V123" s="40"/>
      <c r="W123" s="40"/>
      <c r="X123" s="40"/>
      <c r="Y123" s="40"/>
      <c r="Z123" s="40"/>
      <c r="AA123" s="40"/>
      <c r="AB123" s="40"/>
      <c r="AC123" s="40"/>
      <c r="AD123" s="40"/>
      <c r="AE123" s="40"/>
      <c r="AF123" s="40"/>
      <c r="AG123" s="40"/>
      <c r="AH123" s="40"/>
      <c r="AI123" s="40"/>
      <c r="AJ123" s="40"/>
      <c r="AK123" s="41"/>
      <c r="AL123" s="41"/>
      <c r="AM123" s="41"/>
      <c r="AN123" s="41"/>
      <c r="AO123" s="41"/>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row>
    <row r="124" spans="2:113" ht="15.6">
      <c r="B124" s="44"/>
      <c r="C124" s="118"/>
      <c r="D124" s="44"/>
      <c r="E124" s="44"/>
      <c r="F124" s="40"/>
      <c r="G124" s="97"/>
      <c r="H124" s="40"/>
      <c r="I124" s="40"/>
      <c r="J124" s="40"/>
      <c r="K124" s="40"/>
      <c r="L124" s="40"/>
      <c r="M124" s="40"/>
      <c r="N124" s="40"/>
      <c r="O124" s="20"/>
      <c r="P124" s="26"/>
      <c r="Q124" s="29"/>
      <c r="R124" s="29"/>
      <c r="S124" s="29"/>
      <c r="T124" s="28"/>
      <c r="U124" s="29"/>
      <c r="V124" s="40"/>
      <c r="W124" s="40"/>
      <c r="X124" s="40"/>
      <c r="Y124" s="40"/>
      <c r="Z124" s="40"/>
      <c r="AA124" s="40"/>
      <c r="AB124" s="40"/>
      <c r="AC124" s="40"/>
      <c r="AD124" s="40"/>
      <c r="AE124" s="40"/>
      <c r="AF124" s="40"/>
      <c r="AG124" s="40"/>
      <c r="AH124" s="40"/>
      <c r="AI124" s="40"/>
      <c r="AJ124" s="40"/>
      <c r="AK124" s="41"/>
      <c r="AL124" s="41"/>
      <c r="AM124" s="41"/>
      <c r="AN124" s="41"/>
      <c r="AO124" s="41"/>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row>
    <row r="125" spans="2:113" ht="15.6">
      <c r="B125" s="44"/>
      <c r="C125" s="118"/>
      <c r="D125" s="44"/>
      <c r="E125" s="44"/>
      <c r="F125" s="40"/>
      <c r="G125" s="97"/>
      <c r="H125" s="40"/>
      <c r="I125" s="40"/>
      <c r="J125" s="40"/>
      <c r="K125" s="40"/>
      <c r="L125" s="40"/>
      <c r="M125" s="40"/>
      <c r="N125" s="40"/>
      <c r="O125" s="20"/>
      <c r="P125" s="26"/>
      <c r="Q125" s="29"/>
      <c r="R125" s="29"/>
      <c r="S125" s="29"/>
      <c r="T125" s="28"/>
      <c r="U125" s="29"/>
      <c r="V125" s="40"/>
      <c r="W125" s="40"/>
      <c r="X125" s="40"/>
      <c r="Y125" s="40"/>
      <c r="Z125" s="40"/>
      <c r="AA125" s="40"/>
      <c r="AB125" s="40"/>
      <c r="AC125" s="40"/>
      <c r="AD125" s="40"/>
      <c r="AE125" s="40"/>
      <c r="AF125" s="40"/>
      <c r="AG125" s="40"/>
      <c r="AH125" s="40"/>
      <c r="AI125" s="40"/>
      <c r="AJ125" s="40"/>
      <c r="AK125" s="41"/>
      <c r="AL125" s="41"/>
      <c r="AM125" s="41"/>
      <c r="AN125" s="41"/>
      <c r="AO125" s="41"/>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row>
    <row r="126" spans="2:113" ht="15.6">
      <c r="B126" s="44"/>
      <c r="C126" s="118"/>
      <c r="D126" s="44"/>
      <c r="E126" s="44"/>
      <c r="F126" s="40"/>
      <c r="G126" s="97"/>
      <c r="H126" s="40"/>
      <c r="I126" s="40"/>
      <c r="J126" s="40"/>
      <c r="K126" s="40"/>
      <c r="L126" s="40"/>
      <c r="M126" s="40"/>
      <c r="N126" s="40"/>
      <c r="O126" s="20"/>
      <c r="P126" s="26"/>
      <c r="Q126" s="29"/>
      <c r="R126" s="29"/>
      <c r="S126" s="29"/>
      <c r="T126" s="28"/>
      <c r="U126" s="29"/>
      <c r="V126" s="40"/>
      <c r="W126" s="40"/>
      <c r="X126" s="40"/>
      <c r="Y126" s="40"/>
      <c r="Z126" s="40"/>
      <c r="AA126" s="40"/>
      <c r="AB126" s="40"/>
      <c r="AC126" s="40"/>
      <c r="AD126" s="40"/>
      <c r="AE126" s="40"/>
      <c r="AF126" s="40"/>
      <c r="AG126" s="40"/>
      <c r="AH126" s="40"/>
      <c r="AI126" s="40"/>
      <c r="AJ126" s="40"/>
      <c r="AK126" s="41"/>
      <c r="AL126" s="41"/>
      <c r="AM126" s="41"/>
      <c r="AN126" s="41"/>
      <c r="AO126" s="41"/>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row>
    <row r="127" spans="2:113" ht="15.6">
      <c r="B127" s="44"/>
      <c r="C127" s="118"/>
      <c r="D127" s="44"/>
      <c r="E127" s="44"/>
      <c r="F127" s="40"/>
      <c r="G127" s="97"/>
      <c r="H127" s="40"/>
      <c r="I127" s="40"/>
      <c r="J127" s="40"/>
      <c r="K127" s="40"/>
      <c r="L127" s="40"/>
      <c r="M127" s="40"/>
      <c r="N127" s="40"/>
      <c r="O127" s="20"/>
      <c r="P127" s="26"/>
      <c r="Q127" s="29"/>
      <c r="R127" s="29"/>
      <c r="S127" s="29"/>
      <c r="T127" s="28"/>
      <c r="U127" s="29"/>
      <c r="V127" s="40"/>
      <c r="W127" s="40"/>
      <c r="X127" s="40"/>
      <c r="Y127" s="40"/>
      <c r="Z127" s="40"/>
      <c r="AA127" s="40"/>
      <c r="AB127" s="40"/>
      <c r="AC127" s="40"/>
      <c r="AD127" s="40"/>
      <c r="AE127" s="40"/>
      <c r="AF127" s="40"/>
      <c r="AG127" s="40"/>
      <c r="AH127" s="40"/>
      <c r="AI127" s="40"/>
      <c r="AJ127" s="40"/>
      <c r="AK127" s="41"/>
      <c r="AL127" s="41"/>
      <c r="AM127" s="41"/>
      <c r="AN127" s="41"/>
      <c r="AO127" s="41"/>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row>
    <row r="128" spans="2:113" ht="15.6">
      <c r="B128" s="44"/>
      <c r="C128" s="118"/>
      <c r="D128" s="44"/>
      <c r="E128" s="44"/>
      <c r="F128" s="40"/>
      <c r="G128" s="97"/>
      <c r="H128" s="40"/>
      <c r="I128" s="40"/>
      <c r="J128" s="40"/>
      <c r="K128" s="40"/>
      <c r="L128" s="40"/>
      <c r="M128" s="40"/>
      <c r="N128" s="40"/>
      <c r="O128" s="20"/>
      <c r="P128" s="26"/>
      <c r="Q128" s="29"/>
      <c r="R128" s="29"/>
      <c r="S128" s="29"/>
      <c r="T128" s="28"/>
      <c r="U128" s="29"/>
      <c r="V128" s="40"/>
      <c r="W128" s="40"/>
      <c r="X128" s="40"/>
      <c r="Y128" s="40"/>
      <c r="Z128" s="40"/>
      <c r="AA128" s="40"/>
      <c r="AB128" s="40"/>
      <c r="AC128" s="40"/>
      <c r="AD128" s="40"/>
      <c r="AE128" s="40"/>
      <c r="AF128" s="40"/>
      <c r="AG128" s="40"/>
      <c r="AH128" s="40"/>
      <c r="AI128" s="40"/>
      <c r="AJ128" s="40"/>
      <c r="AK128" s="41"/>
      <c r="AL128" s="41"/>
      <c r="AM128" s="41"/>
      <c r="AN128" s="41"/>
      <c r="AO128" s="41"/>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row>
    <row r="129" spans="2:113" ht="15.6">
      <c r="B129" s="44"/>
      <c r="C129" s="118"/>
      <c r="D129" s="44"/>
      <c r="E129" s="44"/>
      <c r="F129" s="40"/>
      <c r="G129" s="97"/>
      <c r="H129" s="40"/>
      <c r="I129" s="40"/>
      <c r="J129" s="40"/>
      <c r="K129" s="40"/>
      <c r="L129" s="40"/>
      <c r="M129" s="40"/>
      <c r="N129" s="40"/>
      <c r="O129" s="20"/>
      <c r="P129" s="26"/>
      <c r="Q129" s="29"/>
      <c r="R129" s="29"/>
      <c r="S129" s="29"/>
      <c r="T129" s="28"/>
      <c r="U129" s="29"/>
      <c r="V129" s="40"/>
      <c r="W129" s="40"/>
      <c r="X129" s="40"/>
      <c r="Y129" s="40"/>
      <c r="Z129" s="40"/>
      <c r="AA129" s="40"/>
      <c r="AB129" s="40"/>
      <c r="AC129" s="40"/>
      <c r="AD129" s="40"/>
      <c r="AE129" s="40"/>
      <c r="AF129" s="40"/>
      <c r="AG129" s="40"/>
      <c r="AH129" s="40"/>
      <c r="AI129" s="40"/>
      <c r="AJ129" s="40"/>
      <c r="AK129" s="41"/>
      <c r="AL129" s="41"/>
      <c r="AM129" s="41"/>
      <c r="AN129" s="41"/>
      <c r="AO129" s="41"/>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row>
    <row r="130" spans="2:113" ht="15.6">
      <c r="B130" s="44"/>
      <c r="C130" s="118"/>
      <c r="D130" s="44"/>
      <c r="E130" s="44"/>
      <c r="F130" s="40"/>
      <c r="G130" s="97"/>
      <c r="H130" s="40"/>
      <c r="I130" s="40"/>
      <c r="J130" s="40"/>
      <c r="K130" s="40"/>
      <c r="L130" s="40"/>
      <c r="M130" s="40"/>
      <c r="N130" s="40"/>
      <c r="O130" s="20"/>
      <c r="P130" s="26"/>
      <c r="Q130" s="29"/>
      <c r="R130" s="29"/>
      <c r="S130" s="29"/>
      <c r="T130" s="28"/>
      <c r="U130" s="29"/>
      <c r="V130" s="40"/>
      <c r="W130" s="40"/>
      <c r="X130" s="40"/>
      <c r="Y130" s="40"/>
      <c r="Z130" s="40"/>
      <c r="AA130" s="40"/>
      <c r="AB130" s="40"/>
      <c r="AC130" s="40"/>
      <c r="AD130" s="40"/>
      <c r="AE130" s="40"/>
      <c r="AF130" s="40"/>
      <c r="AG130" s="40"/>
      <c r="AH130" s="40"/>
      <c r="AI130" s="40"/>
      <c r="AJ130" s="40"/>
      <c r="AK130" s="41"/>
      <c r="AL130" s="41"/>
      <c r="AM130" s="41"/>
      <c r="AN130" s="41"/>
      <c r="AO130" s="41"/>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row>
    <row r="131" spans="2:113" ht="15.6">
      <c r="B131" s="44"/>
      <c r="C131" s="118"/>
      <c r="D131" s="44"/>
      <c r="E131" s="44"/>
      <c r="F131" s="40"/>
      <c r="G131" s="97"/>
      <c r="H131" s="40"/>
      <c r="I131" s="40"/>
      <c r="J131" s="40"/>
      <c r="K131" s="40"/>
      <c r="L131" s="40"/>
      <c r="M131" s="40"/>
      <c r="N131" s="40"/>
      <c r="O131" s="20"/>
      <c r="P131" s="26"/>
      <c r="Q131" s="29"/>
      <c r="R131" s="29"/>
      <c r="S131" s="29"/>
      <c r="T131" s="28"/>
      <c r="U131" s="29"/>
      <c r="V131" s="40"/>
      <c r="W131" s="40"/>
      <c r="X131" s="40"/>
      <c r="Y131" s="40"/>
      <c r="Z131" s="40"/>
      <c r="AA131" s="40"/>
      <c r="AB131" s="40"/>
      <c r="AC131" s="40"/>
      <c r="AD131" s="40"/>
      <c r="AE131" s="40"/>
      <c r="AF131" s="40"/>
      <c r="AG131" s="40"/>
      <c r="AH131" s="40"/>
      <c r="AI131" s="40"/>
      <c r="AJ131" s="40"/>
      <c r="AK131" s="41"/>
      <c r="AL131" s="41"/>
      <c r="AM131" s="41"/>
      <c r="AN131" s="41"/>
      <c r="AO131" s="41"/>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row>
    <row r="132" spans="2:113" ht="15.6">
      <c r="B132" s="44"/>
      <c r="C132" s="118"/>
      <c r="D132" s="44"/>
      <c r="E132" s="44"/>
      <c r="F132" s="40"/>
      <c r="G132" s="97"/>
      <c r="H132" s="40"/>
      <c r="I132" s="40"/>
      <c r="J132" s="40"/>
      <c r="K132" s="40"/>
      <c r="L132" s="40"/>
      <c r="M132" s="40"/>
      <c r="N132" s="40"/>
      <c r="O132" s="20"/>
      <c r="P132" s="26"/>
      <c r="Q132" s="29"/>
      <c r="R132" s="29"/>
      <c r="S132" s="29"/>
      <c r="T132" s="28"/>
      <c r="U132" s="29"/>
      <c r="V132" s="40"/>
      <c r="W132" s="40"/>
      <c r="X132" s="40"/>
      <c r="Y132" s="40"/>
      <c r="Z132" s="40"/>
      <c r="AA132" s="40"/>
      <c r="AB132" s="40"/>
      <c r="AC132" s="40"/>
      <c r="AD132" s="40"/>
      <c r="AE132" s="40"/>
      <c r="AF132" s="40"/>
      <c r="AG132" s="40"/>
      <c r="AH132" s="40"/>
      <c r="AI132" s="40"/>
      <c r="AJ132" s="40"/>
      <c r="AK132" s="41"/>
      <c r="AL132" s="41"/>
      <c r="AM132" s="41"/>
      <c r="AN132" s="41"/>
      <c r="AO132" s="41"/>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row>
    <row r="133" spans="2:113" ht="15.6">
      <c r="B133" s="44"/>
      <c r="C133" s="118"/>
      <c r="D133" s="44"/>
      <c r="E133" s="44"/>
      <c r="F133" s="40"/>
      <c r="G133" s="97"/>
      <c r="H133" s="40"/>
      <c r="I133" s="40"/>
      <c r="J133" s="40"/>
      <c r="K133" s="40"/>
      <c r="L133" s="40"/>
      <c r="M133" s="40"/>
      <c r="N133" s="40"/>
      <c r="O133" s="20"/>
      <c r="P133" s="26"/>
      <c r="Q133" s="29"/>
      <c r="R133" s="29"/>
      <c r="S133" s="29"/>
      <c r="T133" s="28"/>
      <c r="U133" s="29"/>
      <c r="V133" s="40"/>
      <c r="W133" s="40"/>
      <c r="X133" s="40"/>
      <c r="Y133" s="40"/>
      <c r="Z133" s="40"/>
      <c r="AA133" s="40"/>
      <c r="AB133" s="40"/>
      <c r="AC133" s="40"/>
      <c r="AD133" s="40"/>
      <c r="AE133" s="40"/>
      <c r="AF133" s="40"/>
      <c r="AG133" s="40"/>
      <c r="AH133" s="40"/>
      <c r="AI133" s="40"/>
      <c r="AJ133" s="40"/>
      <c r="AK133" s="41"/>
      <c r="AL133" s="41"/>
      <c r="AM133" s="41"/>
      <c r="AN133" s="41"/>
      <c r="AO133" s="41"/>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row>
    <row r="134" spans="2:113" ht="15.6">
      <c r="B134" s="44"/>
      <c r="C134" s="118"/>
      <c r="D134" s="44"/>
      <c r="E134" s="44"/>
      <c r="F134" s="40"/>
      <c r="G134" s="97"/>
      <c r="H134" s="40"/>
      <c r="I134" s="40"/>
      <c r="J134" s="40"/>
      <c r="K134" s="40"/>
      <c r="L134" s="40"/>
      <c r="M134" s="40"/>
      <c r="N134" s="40"/>
      <c r="O134" s="20"/>
      <c r="P134" s="26"/>
      <c r="Q134" s="29"/>
      <c r="R134" s="29"/>
      <c r="S134" s="29"/>
      <c r="T134" s="28"/>
      <c r="U134" s="29"/>
      <c r="V134" s="40"/>
      <c r="W134" s="40"/>
      <c r="X134" s="40"/>
      <c r="Y134" s="40"/>
      <c r="Z134" s="40"/>
      <c r="AA134" s="40"/>
      <c r="AB134" s="40"/>
      <c r="AC134" s="40"/>
      <c r="AD134" s="40"/>
      <c r="AE134" s="40"/>
      <c r="AF134" s="40"/>
      <c r="AG134" s="40"/>
      <c r="AH134" s="40"/>
      <c r="AI134" s="40"/>
      <c r="AJ134" s="40"/>
      <c r="AK134" s="41"/>
      <c r="AL134" s="41"/>
      <c r="AM134" s="41"/>
      <c r="AN134" s="41"/>
      <c r="AO134" s="41"/>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row>
    <row r="135" spans="2:113" ht="15.6">
      <c r="B135" s="44"/>
      <c r="C135" s="118"/>
      <c r="D135" s="44"/>
      <c r="E135" s="44"/>
      <c r="F135" s="40"/>
      <c r="G135" s="97"/>
      <c r="H135" s="40"/>
      <c r="I135" s="40"/>
      <c r="J135" s="40"/>
      <c r="K135" s="40"/>
      <c r="L135" s="40"/>
      <c r="M135" s="40"/>
      <c r="N135" s="40"/>
      <c r="O135" s="20"/>
      <c r="P135" s="26"/>
      <c r="Q135" s="29"/>
      <c r="R135" s="29"/>
      <c r="S135" s="29"/>
      <c r="T135" s="28"/>
      <c r="U135" s="29"/>
      <c r="V135" s="40"/>
      <c r="W135" s="40"/>
      <c r="X135" s="40"/>
      <c r="Y135" s="40"/>
      <c r="Z135" s="40"/>
      <c r="AA135" s="40"/>
      <c r="AB135" s="40"/>
      <c r="AC135" s="40"/>
      <c r="AD135" s="40"/>
      <c r="AE135" s="40"/>
      <c r="AF135" s="40"/>
      <c r="AG135" s="40"/>
      <c r="AH135" s="40"/>
      <c r="AI135" s="40"/>
      <c r="AJ135" s="40"/>
      <c r="AK135" s="41"/>
      <c r="AL135" s="41"/>
      <c r="AM135" s="41"/>
      <c r="AN135" s="41"/>
      <c r="AO135" s="41"/>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row>
    <row r="136" spans="2:113" ht="15.6">
      <c r="B136" s="44"/>
      <c r="C136" s="118"/>
      <c r="D136" s="44"/>
      <c r="E136" s="44"/>
      <c r="F136" s="40"/>
      <c r="G136" s="97"/>
      <c r="H136" s="40"/>
      <c r="I136" s="40"/>
      <c r="J136" s="40"/>
      <c r="K136" s="40"/>
      <c r="L136" s="40"/>
      <c r="M136" s="40"/>
      <c r="N136" s="40"/>
      <c r="O136" s="20"/>
      <c r="P136" s="26"/>
      <c r="Q136" s="29"/>
      <c r="R136" s="29"/>
      <c r="S136" s="29"/>
      <c r="T136" s="28"/>
      <c r="U136" s="29"/>
      <c r="V136" s="40"/>
      <c r="W136" s="40"/>
      <c r="X136" s="40"/>
      <c r="Y136" s="40"/>
      <c r="Z136" s="40"/>
      <c r="AA136" s="40"/>
      <c r="AB136" s="40"/>
      <c r="AC136" s="40"/>
      <c r="AD136" s="40"/>
      <c r="AE136" s="40"/>
      <c r="AF136" s="40"/>
      <c r="AG136" s="40"/>
      <c r="AH136" s="40"/>
      <c r="AI136" s="40"/>
      <c r="AJ136" s="40"/>
      <c r="AK136" s="41"/>
      <c r="AL136" s="41"/>
      <c r="AM136" s="41"/>
      <c r="AN136" s="41"/>
      <c r="AO136" s="41"/>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row>
    <row r="137" spans="2:113" ht="15.6">
      <c r="B137" s="44"/>
      <c r="C137" s="118"/>
      <c r="D137" s="44"/>
      <c r="E137" s="44"/>
      <c r="F137" s="40"/>
      <c r="G137" s="97"/>
      <c r="H137" s="40"/>
      <c r="I137" s="40"/>
      <c r="J137" s="40"/>
      <c r="K137" s="40"/>
      <c r="L137" s="40"/>
      <c r="M137" s="40"/>
      <c r="N137" s="40"/>
      <c r="O137" s="20"/>
      <c r="P137" s="26"/>
      <c r="Q137" s="29"/>
      <c r="R137" s="29"/>
      <c r="S137" s="29"/>
      <c r="T137" s="28"/>
      <c r="U137" s="29"/>
      <c r="V137" s="40"/>
      <c r="W137" s="40"/>
      <c r="X137" s="40"/>
      <c r="Y137" s="40"/>
      <c r="Z137" s="40"/>
      <c r="AA137" s="40"/>
      <c r="AB137" s="40"/>
      <c r="AC137" s="40"/>
      <c r="AD137" s="40"/>
      <c r="AE137" s="40"/>
      <c r="AF137" s="40"/>
      <c r="AG137" s="40"/>
      <c r="AH137" s="40"/>
      <c r="AI137" s="40"/>
      <c r="AJ137" s="40"/>
      <c r="AK137" s="41"/>
      <c r="AL137" s="41"/>
      <c r="AM137" s="41"/>
      <c r="AN137" s="41"/>
      <c r="AO137" s="41"/>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row>
    <row r="138" spans="2:113" ht="15.6">
      <c r="B138" s="44"/>
      <c r="C138" s="118"/>
      <c r="D138" s="44"/>
      <c r="E138" s="44"/>
      <c r="F138" s="40"/>
      <c r="G138" s="97"/>
      <c r="H138" s="40"/>
      <c r="I138" s="40"/>
      <c r="J138" s="40"/>
      <c r="K138" s="40"/>
      <c r="L138" s="40"/>
      <c r="M138" s="40"/>
      <c r="N138" s="40"/>
      <c r="O138" s="20"/>
      <c r="P138" s="26"/>
      <c r="Q138" s="29"/>
      <c r="R138" s="29"/>
      <c r="S138" s="29"/>
      <c r="T138" s="28"/>
      <c r="U138" s="29"/>
      <c r="V138" s="40"/>
      <c r="W138" s="40"/>
      <c r="X138" s="40"/>
      <c r="Y138" s="40"/>
      <c r="Z138" s="40"/>
      <c r="AA138" s="40"/>
      <c r="AB138" s="40"/>
      <c r="AC138" s="40"/>
      <c r="AD138" s="40"/>
      <c r="AE138" s="40"/>
      <c r="AF138" s="40"/>
      <c r="AG138" s="40"/>
      <c r="AH138" s="40"/>
      <c r="AI138" s="40"/>
      <c r="AJ138" s="40"/>
      <c r="AK138" s="41"/>
      <c r="AL138" s="41"/>
      <c r="AM138" s="41"/>
      <c r="AN138" s="41"/>
      <c r="AO138" s="41"/>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row>
    <row r="139" spans="2:113" ht="15.6">
      <c r="B139" s="44"/>
      <c r="C139" s="118"/>
      <c r="D139" s="44"/>
      <c r="E139" s="44"/>
      <c r="F139" s="40"/>
      <c r="G139" s="97"/>
      <c r="H139" s="40"/>
      <c r="I139" s="40"/>
      <c r="J139" s="40"/>
      <c r="K139" s="40"/>
      <c r="L139" s="40"/>
      <c r="M139" s="40"/>
      <c r="N139" s="40"/>
      <c r="O139" s="20"/>
      <c r="P139" s="26"/>
      <c r="Q139" s="29"/>
      <c r="R139" s="29"/>
      <c r="S139" s="29"/>
      <c r="T139" s="28"/>
      <c r="U139" s="29"/>
      <c r="V139" s="40"/>
      <c r="W139" s="40"/>
      <c r="X139" s="40"/>
      <c r="Y139" s="40"/>
      <c r="Z139" s="40"/>
      <c r="AA139" s="40"/>
      <c r="AB139" s="40"/>
      <c r="AC139" s="40"/>
      <c r="AD139" s="40"/>
      <c r="AE139" s="40"/>
      <c r="AF139" s="40"/>
      <c r="AG139" s="40"/>
      <c r="AH139" s="40"/>
      <c r="AI139" s="40"/>
      <c r="AJ139" s="40"/>
      <c r="AK139" s="41"/>
      <c r="AL139" s="41"/>
      <c r="AM139" s="41"/>
      <c r="AN139" s="41"/>
      <c r="AO139" s="41"/>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row>
    <row r="140" spans="2:113" ht="15.6">
      <c r="B140" s="44"/>
      <c r="C140" s="118"/>
      <c r="D140" s="44"/>
      <c r="E140" s="44"/>
      <c r="F140" s="40"/>
      <c r="G140" s="97"/>
      <c r="H140" s="40"/>
      <c r="I140" s="40"/>
      <c r="J140" s="40"/>
      <c r="K140" s="40"/>
      <c r="L140" s="40"/>
      <c r="M140" s="40"/>
      <c r="N140" s="40"/>
      <c r="O140" s="20"/>
      <c r="P140" s="26"/>
      <c r="Q140" s="29"/>
      <c r="R140" s="29"/>
      <c r="S140" s="29"/>
      <c r="T140" s="28"/>
      <c r="U140" s="29"/>
      <c r="V140" s="40"/>
      <c r="W140" s="40"/>
      <c r="X140" s="40"/>
      <c r="Y140" s="40"/>
      <c r="Z140" s="40"/>
      <c r="AA140" s="40"/>
      <c r="AB140" s="40"/>
      <c r="AC140" s="40"/>
      <c r="AD140" s="40"/>
      <c r="AE140" s="40"/>
      <c r="AF140" s="40"/>
      <c r="AG140" s="40"/>
      <c r="AH140" s="40"/>
      <c r="AI140" s="40"/>
      <c r="AJ140" s="40"/>
      <c r="AK140" s="41"/>
      <c r="AL140" s="41"/>
      <c r="AM140" s="41"/>
      <c r="AN140" s="41"/>
      <c r="AO140" s="41"/>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row>
    <row r="141" spans="2:113" ht="15.6">
      <c r="B141" s="44"/>
      <c r="C141" s="118"/>
      <c r="D141" s="44"/>
      <c r="E141" s="44"/>
      <c r="F141" s="40"/>
      <c r="G141" s="97"/>
      <c r="H141" s="40"/>
      <c r="I141" s="40"/>
      <c r="J141" s="40"/>
      <c r="K141" s="40"/>
      <c r="L141" s="40"/>
      <c r="M141" s="40"/>
      <c r="N141" s="40"/>
      <c r="O141" s="20"/>
      <c r="P141" s="26"/>
      <c r="Q141" s="29"/>
      <c r="R141" s="29"/>
      <c r="S141" s="29"/>
      <c r="T141" s="28"/>
      <c r="U141" s="29"/>
      <c r="V141" s="40"/>
      <c r="W141" s="40"/>
      <c r="X141" s="40"/>
      <c r="Y141" s="40"/>
      <c r="Z141" s="40"/>
      <c r="AA141" s="40"/>
      <c r="AB141" s="40"/>
      <c r="AC141" s="40"/>
      <c r="AD141" s="40"/>
      <c r="AE141" s="40"/>
      <c r="AF141" s="40"/>
      <c r="AG141" s="40"/>
      <c r="AH141" s="40"/>
      <c r="AI141" s="40"/>
      <c r="AJ141" s="40"/>
      <c r="AK141" s="41"/>
      <c r="AL141" s="41"/>
      <c r="AM141" s="41"/>
      <c r="AN141" s="41"/>
      <c r="AO141" s="41"/>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row>
    <row r="142" spans="2:113" ht="15.6">
      <c r="B142" s="44"/>
      <c r="C142" s="118"/>
      <c r="D142" s="44"/>
      <c r="E142" s="44"/>
      <c r="F142" s="40"/>
      <c r="G142" s="97"/>
      <c r="H142" s="40"/>
      <c r="I142" s="40"/>
      <c r="J142" s="40"/>
      <c r="K142" s="40"/>
      <c r="L142" s="40"/>
      <c r="M142" s="40"/>
      <c r="N142" s="40"/>
      <c r="O142" s="20"/>
      <c r="P142" s="26"/>
      <c r="Q142" s="29"/>
      <c r="R142" s="29"/>
      <c r="S142" s="29"/>
      <c r="T142" s="28"/>
      <c r="U142" s="29"/>
      <c r="V142" s="40"/>
      <c r="W142" s="40"/>
      <c r="X142" s="40"/>
      <c r="Y142" s="40"/>
      <c r="Z142" s="40"/>
      <c r="AA142" s="40"/>
      <c r="AB142" s="40"/>
      <c r="AC142" s="40"/>
      <c r="AD142" s="40"/>
      <c r="AE142" s="40"/>
      <c r="AF142" s="40"/>
      <c r="AG142" s="40"/>
      <c r="AH142" s="40"/>
      <c r="AI142" s="40"/>
      <c r="AJ142" s="40"/>
      <c r="AK142" s="41"/>
      <c r="AL142" s="41"/>
      <c r="AM142" s="41"/>
      <c r="AN142" s="41"/>
      <c r="AO142" s="41"/>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row>
    <row r="143" spans="2:113" ht="15.6">
      <c r="B143" s="44"/>
      <c r="C143" s="118"/>
      <c r="D143" s="44"/>
      <c r="E143" s="44"/>
      <c r="F143" s="40"/>
      <c r="G143" s="97"/>
      <c r="H143" s="40"/>
      <c r="I143" s="40"/>
      <c r="J143" s="40"/>
      <c r="K143" s="40"/>
      <c r="L143" s="40"/>
      <c r="M143" s="40"/>
      <c r="N143" s="40"/>
      <c r="O143" s="20"/>
      <c r="P143" s="26"/>
      <c r="Q143" s="49"/>
      <c r="R143" s="50"/>
      <c r="S143" s="29"/>
      <c r="T143" s="28"/>
      <c r="U143" s="29"/>
      <c r="V143" s="51"/>
      <c r="W143" s="40"/>
      <c r="X143" s="40"/>
      <c r="Y143" s="40"/>
      <c r="Z143" s="40"/>
      <c r="AA143" s="40"/>
      <c r="AB143" s="40"/>
      <c r="AC143" s="40"/>
      <c r="AD143" s="40"/>
      <c r="AE143" s="40"/>
      <c r="AF143" s="40"/>
      <c r="AG143" s="40"/>
      <c r="AH143" s="40"/>
      <c r="AI143" s="40"/>
      <c r="AJ143" s="40"/>
      <c r="AK143" s="41"/>
      <c r="AL143" s="41"/>
      <c r="AM143" s="41"/>
      <c r="AN143" s="41"/>
      <c r="AO143" s="41"/>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row>
    <row r="144" spans="2:113" ht="15.6">
      <c r="B144" s="44"/>
      <c r="C144" s="118"/>
      <c r="D144" s="44"/>
      <c r="E144" s="44"/>
      <c r="F144" s="40"/>
      <c r="G144" s="97"/>
      <c r="H144" s="40"/>
      <c r="I144" s="40"/>
      <c r="J144" s="40"/>
      <c r="K144" s="40"/>
      <c r="L144" s="40"/>
      <c r="M144" s="40"/>
      <c r="N144" s="40"/>
      <c r="O144" s="20"/>
      <c r="P144" s="26"/>
      <c r="Q144" s="49"/>
      <c r="R144" s="52"/>
      <c r="S144" s="29"/>
      <c r="T144" s="28"/>
      <c r="U144" s="29"/>
      <c r="V144" s="51"/>
      <c r="W144" s="40"/>
      <c r="X144" s="40"/>
      <c r="Y144" s="40"/>
      <c r="Z144" s="40"/>
      <c r="AA144" s="40"/>
      <c r="AB144" s="40"/>
      <c r="AC144" s="40"/>
      <c r="AD144" s="40"/>
      <c r="AE144" s="40"/>
      <c r="AF144" s="40"/>
      <c r="AG144" s="40"/>
      <c r="AH144" s="40"/>
      <c r="AI144" s="40"/>
      <c r="AJ144" s="40"/>
      <c r="AK144" s="41"/>
      <c r="AL144" s="41"/>
      <c r="AM144" s="41"/>
      <c r="AN144" s="41"/>
      <c r="AO144" s="41"/>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row>
    <row r="145" spans="2:113" ht="15.6">
      <c r="B145" s="44"/>
      <c r="C145" s="118"/>
      <c r="D145" s="44"/>
      <c r="E145" s="44"/>
      <c r="F145" s="40"/>
      <c r="G145" s="97"/>
      <c r="H145" s="40"/>
      <c r="I145" s="40"/>
      <c r="J145" s="40"/>
      <c r="K145" s="40"/>
      <c r="L145" s="40"/>
      <c r="M145" s="40"/>
      <c r="N145" s="40"/>
      <c r="O145" s="20"/>
      <c r="P145" s="26"/>
      <c r="Q145" s="49"/>
      <c r="R145" s="51"/>
      <c r="S145" s="29"/>
      <c r="T145" s="28"/>
      <c r="U145" s="29"/>
      <c r="V145" s="51"/>
      <c r="W145" s="40"/>
      <c r="X145" s="40"/>
      <c r="Y145" s="40"/>
      <c r="Z145" s="40"/>
      <c r="AA145" s="40"/>
      <c r="AB145" s="40"/>
      <c r="AC145" s="40"/>
      <c r="AD145" s="40"/>
      <c r="AE145" s="40"/>
      <c r="AF145" s="40"/>
      <c r="AG145" s="40"/>
      <c r="AH145" s="40"/>
      <c r="AI145" s="40"/>
      <c r="AJ145" s="40"/>
      <c r="AK145" s="41"/>
      <c r="AL145" s="41"/>
      <c r="AM145" s="41"/>
      <c r="AN145" s="41"/>
      <c r="AO145" s="41"/>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row>
    <row r="146" spans="2:113" ht="15.6">
      <c r="B146" s="44"/>
      <c r="C146" s="118"/>
      <c r="D146" s="44"/>
      <c r="E146" s="44"/>
      <c r="F146" s="40"/>
      <c r="G146" s="97"/>
      <c r="H146" s="40"/>
      <c r="I146" s="40"/>
      <c r="J146" s="40"/>
      <c r="K146" s="40"/>
      <c r="L146" s="40"/>
      <c r="M146" s="40"/>
      <c r="N146" s="40"/>
      <c r="O146" s="20"/>
      <c r="P146" s="26"/>
      <c r="Q146" s="49"/>
      <c r="R146" s="29"/>
      <c r="S146" s="29"/>
      <c r="T146" s="28"/>
      <c r="U146" s="29"/>
      <c r="V146" s="51"/>
      <c r="W146" s="40"/>
      <c r="X146" s="40"/>
      <c r="Y146" s="40"/>
      <c r="Z146" s="40"/>
      <c r="AA146" s="40"/>
      <c r="AB146" s="40"/>
      <c r="AC146" s="40"/>
      <c r="AD146" s="40"/>
      <c r="AE146" s="40"/>
      <c r="AF146" s="40"/>
      <c r="AG146" s="40"/>
      <c r="AH146" s="40"/>
      <c r="AI146" s="40"/>
      <c r="AJ146" s="40"/>
      <c r="AK146" s="41"/>
      <c r="AL146" s="41"/>
      <c r="AM146" s="41"/>
      <c r="AN146" s="41"/>
      <c r="AO146" s="41"/>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row>
    <row r="147" spans="2:113" ht="15.6">
      <c r="B147" s="44"/>
      <c r="C147" s="118"/>
      <c r="D147" s="44"/>
      <c r="E147" s="44"/>
      <c r="F147" s="40"/>
      <c r="G147" s="97"/>
      <c r="H147" s="40"/>
      <c r="I147" s="40"/>
      <c r="J147" s="40"/>
      <c r="K147" s="40"/>
      <c r="L147" s="40"/>
      <c r="M147" s="40"/>
      <c r="N147" s="40"/>
      <c r="O147" s="20"/>
      <c r="P147" s="26"/>
      <c r="Q147" s="49"/>
      <c r="R147" s="29"/>
      <c r="S147" s="29"/>
      <c r="T147" s="28"/>
      <c r="U147" s="29"/>
      <c r="V147" s="51"/>
      <c r="W147" s="40"/>
      <c r="X147" s="40"/>
      <c r="Y147" s="40"/>
      <c r="Z147" s="40"/>
      <c r="AA147" s="40"/>
      <c r="AB147" s="40"/>
      <c r="AC147" s="40"/>
      <c r="AD147" s="40"/>
      <c r="AE147" s="40"/>
      <c r="AF147" s="40"/>
      <c r="AG147" s="40"/>
      <c r="AH147" s="40"/>
      <c r="AI147" s="40"/>
      <c r="AJ147" s="40"/>
      <c r="AK147" s="41"/>
      <c r="AL147" s="41"/>
      <c r="AM147" s="41"/>
      <c r="AN147" s="41"/>
      <c r="AO147" s="41"/>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row>
    <row r="148" spans="2:113" ht="15.6">
      <c r="B148" s="44"/>
      <c r="C148" s="118"/>
      <c r="D148" s="44"/>
      <c r="E148" s="44"/>
      <c r="F148" s="40"/>
      <c r="G148" s="97"/>
      <c r="H148" s="40"/>
      <c r="I148" s="40"/>
      <c r="J148" s="40"/>
      <c r="K148" s="40"/>
      <c r="L148" s="40"/>
      <c r="M148" s="40"/>
      <c r="N148" s="40"/>
      <c r="O148" s="20"/>
      <c r="P148" s="26"/>
      <c r="Q148" s="49"/>
      <c r="R148" s="29"/>
      <c r="S148" s="29"/>
      <c r="T148" s="28"/>
      <c r="U148" s="29"/>
      <c r="V148" s="51"/>
      <c r="W148" s="40"/>
      <c r="X148" s="40"/>
      <c r="Y148" s="40"/>
      <c r="Z148" s="40"/>
      <c r="AA148" s="40"/>
      <c r="AB148" s="40"/>
      <c r="AC148" s="40"/>
      <c r="AD148" s="40"/>
      <c r="AE148" s="40"/>
      <c r="AF148" s="40"/>
      <c r="AG148" s="40"/>
      <c r="AH148" s="40"/>
      <c r="AI148" s="40"/>
      <c r="AJ148" s="40"/>
      <c r="AK148" s="41"/>
      <c r="AL148" s="41"/>
      <c r="AM148" s="41"/>
      <c r="AN148" s="41"/>
      <c r="AO148" s="41"/>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row>
    <row r="149" spans="2:113" ht="15.6">
      <c r="B149" s="44"/>
      <c r="C149" s="118"/>
      <c r="D149" s="44"/>
      <c r="E149" s="44"/>
      <c r="F149" s="40"/>
      <c r="G149" s="97"/>
      <c r="H149" s="40"/>
      <c r="I149" s="40"/>
      <c r="J149" s="40"/>
      <c r="K149" s="40"/>
      <c r="L149" s="40"/>
      <c r="M149" s="40"/>
      <c r="N149" s="40"/>
      <c r="O149" s="20"/>
      <c r="P149" s="26"/>
      <c r="Q149" s="49"/>
      <c r="R149" s="29"/>
      <c r="S149" s="29"/>
      <c r="T149" s="28"/>
      <c r="U149" s="29"/>
      <c r="V149" s="51"/>
      <c r="W149" s="40"/>
      <c r="X149" s="40"/>
      <c r="Y149" s="40"/>
      <c r="Z149" s="40"/>
      <c r="AA149" s="40"/>
      <c r="AB149" s="40"/>
      <c r="AC149" s="40"/>
      <c r="AD149" s="40"/>
      <c r="AE149" s="40"/>
      <c r="AF149" s="40"/>
      <c r="AG149" s="40"/>
      <c r="AH149" s="40"/>
      <c r="AI149" s="40"/>
      <c r="AJ149" s="40"/>
      <c r="AK149" s="41"/>
      <c r="AL149" s="41"/>
      <c r="AM149" s="41"/>
      <c r="AN149" s="41"/>
      <c r="AO149" s="41"/>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row>
    <row r="150" spans="2:113" ht="15.6">
      <c r="B150" s="44"/>
      <c r="C150" s="118"/>
      <c r="D150" s="44"/>
      <c r="E150" s="44"/>
      <c r="F150" s="40"/>
      <c r="G150" s="97"/>
      <c r="H150" s="40"/>
      <c r="I150" s="40"/>
      <c r="J150" s="40"/>
      <c r="K150" s="40"/>
      <c r="L150" s="40"/>
      <c r="M150" s="40"/>
      <c r="N150" s="40"/>
      <c r="O150" s="20"/>
      <c r="P150" s="26"/>
      <c r="Q150" s="49"/>
      <c r="R150" s="29"/>
      <c r="S150" s="29"/>
      <c r="T150" s="28"/>
      <c r="U150" s="29"/>
      <c r="V150" s="51"/>
      <c r="W150" s="40"/>
      <c r="X150" s="40"/>
      <c r="Y150" s="40"/>
      <c r="Z150" s="40"/>
      <c r="AA150" s="40"/>
      <c r="AB150" s="40"/>
      <c r="AC150" s="40"/>
      <c r="AD150" s="40"/>
      <c r="AE150" s="40"/>
      <c r="AF150" s="40"/>
      <c r="AG150" s="40"/>
      <c r="AH150" s="40"/>
      <c r="AI150" s="40"/>
      <c r="AJ150" s="40"/>
      <c r="AK150" s="41"/>
      <c r="AL150" s="41"/>
      <c r="AM150" s="41"/>
      <c r="AN150" s="41"/>
      <c r="AO150" s="41"/>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row>
    <row r="151" spans="2:113" ht="15.6">
      <c r="B151" s="44"/>
      <c r="C151" s="118"/>
      <c r="D151" s="44"/>
      <c r="E151" s="44"/>
      <c r="F151" s="40"/>
      <c r="G151" s="97"/>
      <c r="H151" s="40"/>
      <c r="I151" s="40"/>
      <c r="J151" s="40"/>
      <c r="K151" s="40"/>
      <c r="L151" s="40"/>
      <c r="M151" s="40"/>
      <c r="N151" s="40"/>
      <c r="O151" s="20"/>
      <c r="P151" s="26"/>
      <c r="Q151" s="49"/>
      <c r="R151" s="29"/>
      <c r="S151" s="29"/>
      <c r="T151" s="28"/>
      <c r="U151" s="29"/>
      <c r="V151" s="51"/>
      <c r="W151" s="40"/>
      <c r="X151" s="40"/>
      <c r="Y151" s="40"/>
      <c r="Z151" s="40"/>
      <c r="AA151" s="40"/>
      <c r="AB151" s="40"/>
      <c r="AC151" s="40"/>
      <c r="AD151" s="40"/>
      <c r="AE151" s="40"/>
      <c r="AF151" s="40"/>
      <c r="AG151" s="40"/>
      <c r="AH151" s="40"/>
      <c r="AI151" s="40"/>
      <c r="AJ151" s="40"/>
      <c r="AK151" s="41"/>
      <c r="AL151" s="41"/>
      <c r="AM151" s="41"/>
      <c r="AN151" s="41"/>
      <c r="AO151" s="41"/>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row>
    <row r="152" spans="2:113" ht="15.6">
      <c r="B152" s="44"/>
      <c r="C152" s="118"/>
      <c r="D152" s="44"/>
      <c r="E152" s="44"/>
      <c r="F152" s="40"/>
      <c r="G152" s="97"/>
      <c r="H152" s="40"/>
      <c r="I152" s="40"/>
      <c r="J152" s="40"/>
      <c r="K152" s="40"/>
      <c r="L152" s="40"/>
      <c r="M152" s="40"/>
      <c r="N152" s="40"/>
      <c r="O152" s="20"/>
      <c r="P152" s="26"/>
      <c r="Q152" s="49"/>
      <c r="R152" s="29"/>
      <c r="S152" s="29"/>
      <c r="T152" s="28"/>
      <c r="U152" s="29"/>
      <c r="V152" s="51"/>
      <c r="W152" s="40"/>
      <c r="X152" s="40"/>
      <c r="Y152" s="40"/>
      <c r="Z152" s="40"/>
      <c r="AA152" s="40"/>
      <c r="AB152" s="40"/>
      <c r="AC152" s="40"/>
      <c r="AD152" s="40"/>
      <c r="AE152" s="40"/>
      <c r="AF152" s="40"/>
      <c r="AG152" s="40"/>
      <c r="AH152" s="40"/>
      <c r="AI152" s="40"/>
      <c r="AJ152" s="40"/>
      <c r="AK152" s="41"/>
      <c r="AL152" s="41"/>
      <c r="AM152" s="41"/>
      <c r="AN152" s="41"/>
      <c r="AO152" s="41"/>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row>
    <row r="153" spans="2:113" ht="15.6">
      <c r="B153" s="44"/>
      <c r="C153" s="118"/>
      <c r="D153" s="44"/>
      <c r="E153" s="44"/>
      <c r="F153" s="40"/>
      <c r="G153" s="97"/>
      <c r="H153" s="40"/>
      <c r="I153" s="40"/>
      <c r="J153" s="40"/>
      <c r="K153" s="40"/>
      <c r="L153" s="40"/>
      <c r="M153" s="40"/>
      <c r="N153" s="40"/>
      <c r="O153" s="20"/>
      <c r="P153" s="26"/>
      <c r="Q153" s="49"/>
      <c r="R153" s="29"/>
      <c r="S153" s="29"/>
      <c r="T153" s="28"/>
      <c r="U153" s="29"/>
      <c r="V153" s="51"/>
      <c r="W153" s="40"/>
      <c r="X153" s="40"/>
      <c r="Y153" s="40"/>
      <c r="Z153" s="40"/>
      <c r="AA153" s="40"/>
      <c r="AB153" s="40"/>
      <c r="AC153" s="40"/>
      <c r="AD153" s="40"/>
      <c r="AE153" s="40"/>
      <c r="AF153" s="40"/>
      <c r="AG153" s="40"/>
      <c r="AH153" s="40"/>
      <c r="AI153" s="40"/>
      <c r="AJ153" s="40"/>
      <c r="AK153" s="41"/>
      <c r="AL153" s="41"/>
      <c r="AM153" s="41"/>
      <c r="AN153" s="41"/>
      <c r="AO153" s="41"/>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row>
    <row r="154" spans="2:113" ht="15.6">
      <c r="B154" s="44"/>
      <c r="C154" s="118"/>
      <c r="D154" s="44"/>
      <c r="E154" s="44"/>
      <c r="F154" s="40"/>
      <c r="G154" s="97"/>
      <c r="H154" s="40"/>
      <c r="I154" s="40"/>
      <c r="J154" s="40"/>
      <c r="K154" s="40"/>
      <c r="L154" s="40"/>
      <c r="M154" s="40"/>
      <c r="N154" s="40"/>
      <c r="O154" s="20"/>
      <c r="P154" s="26"/>
      <c r="Q154" s="49"/>
      <c r="R154" s="29"/>
      <c r="S154" s="29"/>
      <c r="T154" s="28"/>
      <c r="U154" s="29"/>
      <c r="V154" s="51"/>
      <c r="W154" s="40"/>
      <c r="X154" s="40"/>
      <c r="Y154" s="40"/>
      <c r="Z154" s="40"/>
      <c r="AA154" s="40"/>
      <c r="AB154" s="40"/>
      <c r="AC154" s="40"/>
      <c r="AD154" s="40"/>
      <c r="AE154" s="40"/>
      <c r="AF154" s="40"/>
      <c r="AG154" s="40"/>
      <c r="AH154" s="40"/>
      <c r="AI154" s="40"/>
      <c r="AJ154" s="40"/>
      <c r="AK154" s="41"/>
      <c r="AL154" s="41"/>
      <c r="AM154" s="41"/>
      <c r="AN154" s="41"/>
      <c r="AO154" s="41"/>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row>
    <row r="155" spans="2:113" ht="15.6">
      <c r="B155" s="44"/>
      <c r="C155" s="118"/>
      <c r="D155" s="44"/>
      <c r="E155" s="44"/>
      <c r="F155" s="40"/>
      <c r="G155" s="97"/>
      <c r="H155" s="40"/>
      <c r="I155" s="40"/>
      <c r="J155" s="40"/>
      <c r="K155" s="40"/>
      <c r="L155" s="40"/>
      <c r="M155" s="40"/>
      <c r="N155" s="40"/>
      <c r="O155" s="20"/>
      <c r="P155" s="26"/>
      <c r="Q155" s="49"/>
      <c r="R155" s="29"/>
      <c r="S155" s="29"/>
      <c r="T155" s="28"/>
      <c r="U155" s="29"/>
      <c r="V155" s="51"/>
      <c r="W155" s="40"/>
      <c r="X155" s="40"/>
      <c r="Y155" s="40"/>
      <c r="Z155" s="40"/>
      <c r="AA155" s="40"/>
      <c r="AB155" s="40"/>
      <c r="AC155" s="40"/>
      <c r="AD155" s="40"/>
      <c r="AE155" s="40"/>
      <c r="AF155" s="40"/>
      <c r="AG155" s="40"/>
      <c r="AH155" s="40"/>
      <c r="AI155" s="40"/>
      <c r="AJ155" s="40"/>
      <c r="AK155" s="41"/>
      <c r="AL155" s="41"/>
      <c r="AM155" s="41"/>
      <c r="AN155" s="41"/>
      <c r="AO155" s="41"/>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row>
    <row r="156" spans="2:113" ht="15.6">
      <c r="B156" s="44"/>
      <c r="C156" s="118"/>
      <c r="D156" s="44"/>
      <c r="E156" s="44"/>
      <c r="F156" s="40"/>
      <c r="G156" s="97"/>
      <c r="H156" s="40"/>
      <c r="I156" s="40"/>
      <c r="J156" s="40"/>
      <c r="K156" s="40"/>
      <c r="L156" s="40"/>
      <c r="M156" s="40"/>
      <c r="N156" s="40"/>
      <c r="O156" s="20"/>
      <c r="P156" s="26"/>
      <c r="Q156" s="49"/>
      <c r="R156" s="29"/>
      <c r="S156" s="29"/>
      <c r="T156" s="28"/>
      <c r="U156" s="29"/>
      <c r="V156" s="51"/>
      <c r="W156" s="40"/>
      <c r="X156" s="40"/>
      <c r="Y156" s="40"/>
      <c r="Z156" s="40"/>
      <c r="AA156" s="40"/>
      <c r="AB156" s="40"/>
      <c r="AC156" s="40"/>
      <c r="AD156" s="40"/>
      <c r="AE156" s="40"/>
      <c r="AF156" s="40"/>
      <c r="AG156" s="40"/>
      <c r="AH156" s="40"/>
      <c r="AI156" s="40"/>
      <c r="AJ156" s="40"/>
      <c r="AK156" s="41"/>
      <c r="AL156" s="41"/>
      <c r="AM156" s="41"/>
      <c r="AN156" s="41"/>
      <c r="AO156" s="41"/>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row>
    <row r="157" spans="2:113" ht="15.6">
      <c r="B157" s="44"/>
      <c r="C157" s="118"/>
      <c r="D157" s="44"/>
      <c r="E157" s="44"/>
      <c r="F157" s="40"/>
      <c r="G157" s="97"/>
      <c r="H157" s="40"/>
      <c r="I157" s="40"/>
      <c r="J157" s="40"/>
      <c r="K157" s="40"/>
      <c r="L157" s="40"/>
      <c r="M157" s="40"/>
      <c r="N157" s="40"/>
      <c r="O157" s="20"/>
      <c r="P157" s="26"/>
      <c r="Q157" s="49"/>
      <c r="R157" s="29"/>
      <c r="S157" s="29"/>
      <c r="T157" s="28"/>
      <c r="U157" s="29"/>
      <c r="V157" s="51"/>
      <c r="W157" s="40"/>
      <c r="X157" s="40"/>
      <c r="Y157" s="40"/>
      <c r="Z157" s="40"/>
      <c r="AA157" s="40"/>
      <c r="AB157" s="40"/>
      <c r="AC157" s="40"/>
      <c r="AD157" s="40"/>
      <c r="AE157" s="40"/>
      <c r="AF157" s="40"/>
      <c r="AG157" s="40"/>
      <c r="AH157" s="40"/>
      <c r="AI157" s="40"/>
      <c r="AJ157" s="40"/>
      <c r="AK157" s="41"/>
      <c r="AL157" s="41"/>
      <c r="AM157" s="41"/>
      <c r="AN157" s="41"/>
      <c r="AO157" s="41"/>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row>
    <row r="158" spans="2:113" ht="15.6">
      <c r="B158" s="44"/>
      <c r="C158" s="118"/>
      <c r="D158" s="44"/>
      <c r="E158" s="44"/>
      <c r="F158" s="40"/>
      <c r="G158" s="97"/>
      <c r="H158" s="40"/>
      <c r="I158" s="40"/>
      <c r="J158" s="40"/>
      <c r="K158" s="40"/>
      <c r="L158" s="40"/>
      <c r="M158" s="40"/>
      <c r="N158" s="40"/>
      <c r="O158" s="20"/>
      <c r="P158" s="26"/>
      <c r="Q158" s="49"/>
      <c r="R158" s="29"/>
      <c r="S158" s="29"/>
      <c r="T158" s="28"/>
      <c r="U158" s="29"/>
      <c r="V158" s="51"/>
      <c r="W158" s="40"/>
      <c r="X158" s="40"/>
      <c r="Y158" s="40"/>
      <c r="Z158" s="40"/>
      <c r="AA158" s="40"/>
      <c r="AB158" s="40"/>
      <c r="AC158" s="40"/>
      <c r="AD158" s="40"/>
      <c r="AE158" s="40"/>
      <c r="AF158" s="40"/>
      <c r="AG158" s="40"/>
      <c r="AH158" s="40"/>
      <c r="AI158" s="40"/>
      <c r="AJ158" s="40"/>
      <c r="AK158" s="41"/>
      <c r="AL158" s="41"/>
      <c r="AM158" s="41"/>
      <c r="AN158" s="41"/>
      <c r="AO158" s="41"/>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row>
    <row r="159" spans="2:113" ht="15.9" thickBot="1">
      <c r="B159" s="44"/>
      <c r="C159" s="118"/>
      <c r="D159" s="44"/>
      <c r="E159" s="44"/>
      <c r="F159" s="40"/>
      <c r="G159" s="97"/>
      <c r="H159" s="40"/>
      <c r="I159" s="40"/>
      <c r="J159" s="40"/>
      <c r="K159" s="40"/>
      <c r="L159" s="40"/>
      <c r="M159" s="40"/>
      <c r="N159" s="40"/>
      <c r="O159" s="53"/>
      <c r="P159" s="45"/>
      <c r="Q159" s="54"/>
      <c r="R159" s="55"/>
      <c r="S159" s="55"/>
      <c r="T159" s="48"/>
      <c r="U159" s="55"/>
      <c r="V159" s="51"/>
      <c r="W159" s="40"/>
      <c r="X159" s="40"/>
      <c r="Y159" s="40"/>
      <c r="Z159" s="40"/>
      <c r="AA159" s="40"/>
      <c r="AB159" s="40"/>
      <c r="AC159" s="40"/>
      <c r="AD159" s="40"/>
      <c r="AE159" s="40"/>
      <c r="AF159" s="40"/>
      <c r="AG159" s="40"/>
      <c r="AH159" s="40"/>
      <c r="AI159" s="40"/>
      <c r="AJ159" s="40"/>
      <c r="AK159" s="41"/>
      <c r="AL159" s="41"/>
      <c r="AM159" s="41"/>
      <c r="AN159" s="41"/>
      <c r="AO159" s="41"/>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row>
    <row r="160" spans="2:113" ht="15.6">
      <c r="B160" s="44"/>
      <c r="C160" s="118"/>
      <c r="D160" s="44"/>
      <c r="E160" s="44"/>
      <c r="F160" s="40"/>
      <c r="G160" s="97"/>
      <c r="H160" s="40"/>
      <c r="I160" s="40"/>
      <c r="J160" s="40"/>
      <c r="K160" s="40"/>
      <c r="L160" s="40"/>
      <c r="M160" s="40"/>
      <c r="N160" s="40"/>
      <c r="O160" s="40"/>
      <c r="P160" s="26"/>
      <c r="Q160" s="49"/>
      <c r="R160" s="49"/>
      <c r="S160" s="29"/>
      <c r="T160" s="51"/>
      <c r="U160" s="29"/>
      <c r="V160" s="51"/>
      <c r="W160" s="40"/>
      <c r="X160" s="40"/>
      <c r="Y160" s="40"/>
      <c r="Z160" s="40"/>
      <c r="AA160" s="40"/>
      <c r="AB160" s="40"/>
      <c r="AC160" s="40"/>
      <c r="AD160" s="40"/>
      <c r="AE160" s="40"/>
      <c r="AF160" s="40"/>
      <c r="AG160" s="40"/>
      <c r="AH160" s="40"/>
      <c r="AI160" s="40"/>
      <c r="AJ160" s="40"/>
      <c r="AK160" s="41"/>
      <c r="AL160" s="41"/>
      <c r="AM160" s="41"/>
      <c r="AN160" s="41"/>
      <c r="AO160" s="41"/>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row>
    <row r="161" spans="2:113" ht="15.6">
      <c r="B161" s="44"/>
      <c r="C161" s="118"/>
      <c r="D161" s="44"/>
      <c r="E161" s="44"/>
      <c r="F161" s="40"/>
      <c r="G161" s="97"/>
      <c r="H161" s="40"/>
      <c r="I161" s="40"/>
      <c r="J161" s="40"/>
      <c r="K161" s="40"/>
      <c r="L161" s="40"/>
      <c r="M161" s="40"/>
      <c r="N161" s="40"/>
      <c r="O161" s="40"/>
      <c r="P161" s="26"/>
      <c r="Q161" s="51"/>
      <c r="R161" s="51"/>
      <c r="S161" s="29"/>
      <c r="T161" s="51"/>
      <c r="U161" s="51"/>
      <c r="V161" s="51"/>
      <c r="W161" s="40"/>
      <c r="X161" s="40"/>
      <c r="Y161" s="40"/>
      <c r="Z161" s="40"/>
      <c r="AA161" s="40"/>
      <c r="AB161" s="40"/>
      <c r="AC161" s="40"/>
      <c r="AD161" s="40"/>
      <c r="AE161" s="40"/>
      <c r="AF161" s="40"/>
      <c r="AG161" s="40"/>
      <c r="AH161" s="40"/>
      <c r="AI161" s="40"/>
      <c r="AJ161" s="40"/>
      <c r="AK161" s="41"/>
      <c r="AL161" s="41"/>
      <c r="AM161" s="41"/>
      <c r="AN161" s="41"/>
      <c r="AO161" s="41"/>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row>
    <row r="162" spans="2:113" ht="15.6">
      <c r="B162" s="44"/>
      <c r="C162" s="118"/>
      <c r="D162" s="44"/>
      <c r="E162" s="44"/>
      <c r="F162" s="40"/>
      <c r="G162" s="97"/>
      <c r="H162" s="40"/>
      <c r="I162" s="40"/>
      <c r="J162" s="40"/>
      <c r="K162" s="40"/>
      <c r="L162" s="40"/>
      <c r="M162" s="40"/>
      <c r="N162" s="40"/>
      <c r="O162" s="40"/>
      <c r="P162" s="26"/>
      <c r="Q162" s="51"/>
      <c r="R162" s="51"/>
      <c r="S162" s="29"/>
      <c r="T162" s="51"/>
      <c r="U162" s="51"/>
      <c r="V162" s="51"/>
      <c r="W162" s="40"/>
      <c r="X162" s="40"/>
      <c r="Y162" s="40"/>
      <c r="Z162" s="40"/>
      <c r="AA162" s="40"/>
      <c r="AB162" s="40"/>
      <c r="AC162" s="40"/>
      <c r="AD162" s="40"/>
      <c r="AE162" s="40"/>
      <c r="AF162" s="40"/>
      <c r="AG162" s="40"/>
      <c r="AH162" s="40"/>
      <c r="AI162" s="40"/>
      <c r="AJ162" s="40"/>
      <c r="AK162" s="41"/>
      <c r="AL162" s="41"/>
      <c r="AM162" s="41"/>
      <c r="AN162" s="41"/>
      <c r="AO162" s="41"/>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row>
    <row r="163" spans="2:113" ht="15.6">
      <c r="B163" s="44"/>
      <c r="C163" s="118"/>
      <c r="D163" s="44"/>
      <c r="E163" s="44"/>
      <c r="F163" s="40"/>
      <c r="G163" s="97"/>
      <c r="H163" s="40"/>
      <c r="I163" s="40"/>
      <c r="J163" s="40"/>
      <c r="K163" s="40"/>
      <c r="L163" s="40"/>
      <c r="M163" s="40"/>
      <c r="N163" s="40"/>
      <c r="O163" s="19"/>
      <c r="P163" s="27"/>
      <c r="Q163" s="27"/>
      <c r="R163" s="27"/>
      <c r="S163" s="19"/>
      <c r="T163" s="19"/>
      <c r="U163" s="19"/>
      <c r="V163" s="51"/>
      <c r="W163" s="40"/>
      <c r="X163" s="40"/>
      <c r="Y163" s="40"/>
      <c r="Z163" s="40"/>
      <c r="AA163" s="40"/>
      <c r="AB163" s="40"/>
      <c r="AC163" s="40"/>
      <c r="AD163" s="40"/>
      <c r="AE163" s="40"/>
      <c r="AF163" s="40"/>
      <c r="AG163" s="40"/>
      <c r="AH163" s="40"/>
      <c r="AI163" s="40"/>
      <c r="AJ163" s="40"/>
      <c r="AK163" s="41"/>
      <c r="AL163" s="41"/>
      <c r="AM163" s="41"/>
      <c r="AN163" s="41"/>
      <c r="AO163" s="41"/>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row>
    <row r="164" spans="2:113" ht="15.6">
      <c r="B164" s="44"/>
      <c r="C164" s="118"/>
      <c r="D164" s="44"/>
      <c r="E164" s="44"/>
      <c r="F164" s="40"/>
      <c r="G164" s="97"/>
      <c r="H164" s="40"/>
      <c r="I164" s="40"/>
      <c r="J164" s="40"/>
      <c r="K164" s="40"/>
      <c r="L164" s="40"/>
      <c r="M164" s="40"/>
      <c r="N164" s="40"/>
      <c r="O164" s="20"/>
      <c r="P164" s="21"/>
      <c r="Q164" s="21"/>
      <c r="R164" s="21"/>
      <c r="S164" s="18"/>
      <c r="T164" s="18"/>
      <c r="U164" s="19"/>
      <c r="V164" s="51"/>
      <c r="W164" s="40"/>
      <c r="X164" s="40"/>
      <c r="Y164" s="40"/>
      <c r="Z164" s="40"/>
      <c r="AA164" s="40"/>
      <c r="AB164" s="40"/>
      <c r="AC164" s="40"/>
      <c r="AD164" s="40"/>
      <c r="AE164" s="40"/>
      <c r="AF164" s="40"/>
      <c r="AG164" s="40"/>
      <c r="AH164" s="40"/>
      <c r="AI164" s="40"/>
      <c r="AJ164" s="40"/>
      <c r="AK164" s="41"/>
      <c r="AL164" s="41"/>
      <c r="AM164" s="41"/>
      <c r="AN164" s="41"/>
      <c r="AO164" s="41"/>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row>
    <row r="165" spans="2:113" ht="15.6">
      <c r="B165" s="44"/>
      <c r="C165" s="118"/>
      <c r="D165" s="44"/>
      <c r="E165" s="44"/>
      <c r="F165" s="40"/>
      <c r="G165" s="97"/>
      <c r="H165" s="40"/>
      <c r="I165" s="40"/>
      <c r="J165" s="40"/>
      <c r="K165" s="40"/>
      <c r="L165" s="40"/>
      <c r="M165" s="40"/>
      <c r="N165" s="40"/>
      <c r="O165" s="19"/>
      <c r="P165" s="19"/>
      <c r="Q165" s="19"/>
      <c r="R165" s="19"/>
      <c r="S165" s="19"/>
      <c r="T165" s="19"/>
      <c r="U165" s="19"/>
      <c r="V165" s="51"/>
      <c r="W165" s="40"/>
      <c r="X165" s="40"/>
      <c r="Y165" s="40"/>
      <c r="Z165" s="40"/>
      <c r="AA165" s="40"/>
      <c r="AB165" s="40"/>
      <c r="AC165" s="40"/>
      <c r="AD165" s="40"/>
      <c r="AE165" s="40"/>
      <c r="AF165" s="40"/>
      <c r="AG165" s="40"/>
      <c r="AH165" s="40"/>
      <c r="AI165" s="40"/>
      <c r="AJ165" s="40"/>
      <c r="AK165" s="41"/>
      <c r="AL165" s="41"/>
      <c r="AM165" s="41"/>
      <c r="AN165" s="41"/>
      <c r="AO165" s="41"/>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row>
    <row r="166" spans="2:113" ht="15.6">
      <c r="B166" s="44"/>
      <c r="C166" s="118"/>
      <c r="D166" s="44"/>
      <c r="E166" s="44"/>
      <c r="F166" s="40"/>
      <c r="G166" s="97"/>
      <c r="H166" s="40"/>
      <c r="I166" s="40"/>
      <c r="J166" s="40"/>
      <c r="K166" s="40"/>
      <c r="L166" s="40"/>
      <c r="M166" s="40"/>
      <c r="N166" s="40"/>
      <c r="O166" s="20"/>
      <c r="P166" s="20"/>
      <c r="Q166" s="23"/>
      <c r="R166" s="21"/>
      <c r="S166" s="18"/>
      <c r="T166" s="18"/>
      <c r="U166" s="19"/>
      <c r="V166" s="51"/>
      <c r="W166" s="40"/>
      <c r="X166" s="40"/>
      <c r="Y166" s="40"/>
      <c r="Z166" s="40"/>
      <c r="AA166" s="40"/>
      <c r="AB166" s="40"/>
      <c r="AC166" s="40"/>
      <c r="AD166" s="40"/>
      <c r="AE166" s="40"/>
      <c r="AF166" s="40"/>
      <c r="AG166" s="40"/>
      <c r="AH166" s="40"/>
      <c r="AI166" s="40"/>
      <c r="AJ166" s="40"/>
      <c r="AK166" s="41"/>
      <c r="AL166" s="41"/>
      <c r="AM166" s="41"/>
      <c r="AN166" s="41"/>
      <c r="AO166" s="41"/>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row>
    <row r="167" spans="2:113" ht="15.6">
      <c r="B167" s="44"/>
      <c r="C167" s="118"/>
      <c r="D167" s="44"/>
      <c r="E167" s="44"/>
      <c r="F167" s="40"/>
      <c r="G167" s="97"/>
      <c r="H167" s="40"/>
      <c r="I167" s="40"/>
      <c r="J167" s="40"/>
      <c r="K167" s="40"/>
      <c r="L167" s="40"/>
      <c r="M167" s="40"/>
      <c r="N167" s="40"/>
      <c r="O167" s="19"/>
      <c r="P167" s="19"/>
      <c r="Q167" s="19"/>
      <c r="R167" s="19"/>
      <c r="S167" s="19"/>
      <c r="T167" s="27"/>
      <c r="U167" s="28"/>
      <c r="V167" s="51"/>
      <c r="W167" s="40"/>
      <c r="X167" s="40"/>
      <c r="Y167" s="40"/>
      <c r="Z167" s="40"/>
      <c r="AA167" s="40"/>
      <c r="AB167" s="40"/>
      <c r="AC167" s="40"/>
      <c r="AD167" s="40"/>
      <c r="AE167" s="40"/>
      <c r="AF167" s="40"/>
      <c r="AG167" s="40"/>
      <c r="AH167" s="40"/>
      <c r="AI167" s="40"/>
      <c r="AJ167" s="40"/>
      <c r="AK167" s="41"/>
      <c r="AL167" s="41"/>
      <c r="AM167" s="41"/>
      <c r="AN167" s="41"/>
      <c r="AO167" s="41"/>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row>
    <row r="168" spans="2:113" ht="15.6">
      <c r="B168" s="44"/>
      <c r="C168" s="118"/>
      <c r="D168" s="44"/>
      <c r="E168" s="44"/>
      <c r="F168" s="40"/>
      <c r="G168" s="97"/>
      <c r="H168" s="40"/>
      <c r="I168" s="40"/>
      <c r="J168" s="40"/>
      <c r="K168" s="40"/>
      <c r="L168" s="40"/>
      <c r="M168" s="40"/>
      <c r="N168" s="40"/>
      <c r="O168" s="19"/>
      <c r="P168" s="25"/>
      <c r="Q168" s="25"/>
      <c r="R168" s="26"/>
      <c r="S168" s="26"/>
      <c r="T168" s="27"/>
      <c r="U168" s="28"/>
      <c r="V168" s="51"/>
      <c r="W168" s="40"/>
      <c r="X168" s="40"/>
      <c r="Y168" s="40"/>
      <c r="Z168" s="40"/>
      <c r="AA168" s="40"/>
      <c r="AB168" s="40"/>
      <c r="AC168" s="40"/>
      <c r="AD168" s="40"/>
      <c r="AE168" s="40"/>
      <c r="AF168" s="40"/>
      <c r="AG168" s="40"/>
      <c r="AH168" s="40"/>
      <c r="AI168" s="40"/>
      <c r="AJ168" s="40"/>
      <c r="AK168" s="41"/>
      <c r="AL168" s="41"/>
      <c r="AM168" s="41"/>
      <c r="AN168" s="41"/>
      <c r="AO168" s="41"/>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row>
    <row r="169" spans="2:113" ht="15.9" thickBot="1">
      <c r="B169" s="44"/>
      <c r="C169" s="118"/>
      <c r="D169" s="44"/>
      <c r="E169" s="44"/>
      <c r="F169" s="40"/>
      <c r="G169" s="97"/>
      <c r="H169" s="40"/>
      <c r="I169" s="40"/>
      <c r="J169" s="40"/>
      <c r="K169" s="40"/>
      <c r="L169" s="40"/>
      <c r="M169" s="40"/>
      <c r="N169" s="40"/>
      <c r="O169" s="45"/>
      <c r="P169" s="46"/>
      <c r="Q169" s="46"/>
      <c r="R169" s="46"/>
      <c r="S169" s="47"/>
      <c r="T169" s="47"/>
      <c r="U169" s="48"/>
      <c r="V169" s="51"/>
      <c r="W169" s="40"/>
      <c r="X169" s="40"/>
      <c r="Y169" s="40"/>
      <c r="Z169" s="40"/>
      <c r="AA169" s="40"/>
      <c r="AB169" s="40"/>
      <c r="AC169" s="40"/>
      <c r="AD169" s="40"/>
      <c r="AE169" s="40"/>
      <c r="AF169" s="40"/>
      <c r="AG169" s="40"/>
      <c r="AH169" s="40"/>
      <c r="AI169" s="40"/>
      <c r="AJ169" s="40"/>
      <c r="AK169" s="41"/>
      <c r="AL169" s="41"/>
      <c r="AM169" s="41"/>
      <c r="AN169" s="41"/>
      <c r="AO169" s="41"/>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row>
    <row r="170" spans="2:113" ht="15.6">
      <c r="B170" s="44"/>
      <c r="C170" s="118"/>
      <c r="D170" s="44"/>
      <c r="E170" s="44"/>
      <c r="F170" s="40"/>
      <c r="G170" s="97"/>
      <c r="H170" s="40"/>
      <c r="I170" s="40"/>
      <c r="J170" s="40"/>
      <c r="K170" s="40"/>
      <c r="L170" s="40"/>
      <c r="M170" s="40"/>
      <c r="N170" s="40"/>
      <c r="O170" s="20"/>
      <c r="P170" s="21"/>
      <c r="Q170" s="21"/>
      <c r="R170" s="21"/>
      <c r="S170" s="18"/>
      <c r="T170" s="18"/>
      <c r="U170" s="28"/>
      <c r="V170" s="51"/>
      <c r="W170" s="40"/>
      <c r="X170" s="40"/>
      <c r="Y170" s="40"/>
      <c r="Z170" s="40"/>
      <c r="AA170" s="40"/>
      <c r="AB170" s="40"/>
      <c r="AC170" s="40"/>
      <c r="AD170" s="40"/>
      <c r="AE170" s="40"/>
      <c r="AF170" s="40"/>
      <c r="AG170" s="40"/>
      <c r="AH170" s="40"/>
      <c r="AI170" s="40"/>
      <c r="AJ170" s="40"/>
      <c r="AK170" s="41"/>
      <c r="AL170" s="41"/>
      <c r="AM170" s="41"/>
      <c r="AN170" s="41"/>
      <c r="AO170" s="41"/>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row>
    <row r="171" spans="2:113" ht="15.6">
      <c r="B171" s="44"/>
      <c r="C171" s="118"/>
      <c r="D171" s="44"/>
      <c r="E171" s="44"/>
      <c r="F171" s="40"/>
      <c r="G171" s="97"/>
      <c r="H171" s="40"/>
      <c r="I171" s="40"/>
      <c r="J171" s="40"/>
      <c r="K171" s="40"/>
      <c r="L171" s="40"/>
      <c r="M171" s="40"/>
      <c r="N171" s="40"/>
      <c r="O171" s="20"/>
      <c r="P171" s="26"/>
      <c r="Q171" s="29"/>
      <c r="R171" s="29"/>
      <c r="S171" s="29"/>
      <c r="T171" s="28"/>
      <c r="U171" s="29"/>
      <c r="V171" s="51"/>
      <c r="W171" s="40"/>
      <c r="X171" s="40"/>
      <c r="Y171" s="40"/>
      <c r="Z171" s="40"/>
      <c r="AA171" s="40"/>
      <c r="AB171" s="40"/>
      <c r="AC171" s="40"/>
      <c r="AD171" s="40"/>
      <c r="AE171" s="40"/>
      <c r="AF171" s="40"/>
      <c r="AG171" s="40"/>
      <c r="AH171" s="40"/>
      <c r="AI171" s="40"/>
      <c r="AJ171" s="40"/>
      <c r="AK171" s="41"/>
      <c r="AL171" s="41"/>
      <c r="AM171" s="41"/>
      <c r="AN171" s="41"/>
      <c r="AO171" s="41"/>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row>
    <row r="172" spans="2:113" ht="15.6">
      <c r="B172" s="44"/>
      <c r="C172" s="118"/>
      <c r="D172" s="44"/>
      <c r="E172" s="44"/>
      <c r="F172" s="40"/>
      <c r="G172" s="97"/>
      <c r="H172" s="40"/>
      <c r="I172" s="40"/>
      <c r="J172" s="40"/>
      <c r="K172" s="40"/>
      <c r="L172" s="40"/>
      <c r="M172" s="40"/>
      <c r="N172" s="40"/>
      <c r="O172" s="20"/>
      <c r="P172" s="26"/>
      <c r="Q172" s="29"/>
      <c r="R172" s="29"/>
      <c r="S172" s="29"/>
      <c r="T172" s="28"/>
      <c r="U172" s="29"/>
      <c r="V172" s="51"/>
      <c r="W172" s="40"/>
      <c r="X172" s="40"/>
      <c r="Y172" s="40"/>
      <c r="Z172" s="40"/>
      <c r="AA172" s="40"/>
      <c r="AB172" s="40"/>
      <c r="AC172" s="40"/>
      <c r="AD172" s="40"/>
      <c r="AE172" s="40"/>
      <c r="AF172" s="40"/>
      <c r="AG172" s="40"/>
      <c r="AH172" s="40"/>
      <c r="AI172" s="40"/>
      <c r="AJ172" s="40"/>
      <c r="AK172" s="41"/>
      <c r="AL172" s="41"/>
      <c r="AM172" s="41"/>
      <c r="AN172" s="41"/>
      <c r="AO172" s="41"/>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row>
    <row r="173" spans="2:113" ht="15.6">
      <c r="B173" s="44"/>
      <c r="C173" s="118"/>
      <c r="D173" s="44"/>
      <c r="E173" s="44"/>
      <c r="F173" s="40"/>
      <c r="G173" s="97"/>
      <c r="H173" s="40"/>
      <c r="I173" s="40"/>
      <c r="J173" s="40"/>
      <c r="K173" s="40"/>
      <c r="L173" s="40"/>
      <c r="M173" s="40"/>
      <c r="N173" s="40"/>
      <c r="O173" s="20"/>
      <c r="P173" s="26"/>
      <c r="Q173" s="29"/>
      <c r="R173" s="29"/>
      <c r="S173" s="29"/>
      <c r="T173" s="28"/>
      <c r="U173" s="29"/>
      <c r="V173" s="51"/>
      <c r="W173" s="40"/>
      <c r="X173" s="40"/>
      <c r="Y173" s="40"/>
      <c r="Z173" s="40"/>
      <c r="AA173" s="40"/>
      <c r="AB173" s="40"/>
      <c r="AC173" s="40"/>
      <c r="AD173" s="40"/>
      <c r="AE173" s="40"/>
      <c r="AF173" s="40"/>
      <c r="AG173" s="40"/>
      <c r="AH173" s="40"/>
      <c r="AI173" s="40"/>
      <c r="AJ173" s="40"/>
      <c r="AK173" s="41"/>
      <c r="AL173" s="41"/>
      <c r="AM173" s="41"/>
      <c r="AN173" s="41"/>
      <c r="AO173" s="41"/>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row>
    <row r="174" spans="2:113" ht="15.6">
      <c r="B174" s="44"/>
      <c r="C174" s="118"/>
      <c r="D174" s="44"/>
      <c r="E174" s="44"/>
      <c r="F174" s="40"/>
      <c r="G174" s="97"/>
      <c r="H174" s="40"/>
      <c r="I174" s="40"/>
      <c r="J174" s="40"/>
      <c r="K174" s="40"/>
      <c r="L174" s="40"/>
      <c r="M174" s="40"/>
      <c r="N174" s="40"/>
      <c r="O174" s="20"/>
      <c r="P174" s="26"/>
      <c r="Q174" s="29"/>
      <c r="R174" s="29"/>
      <c r="S174" s="29"/>
      <c r="T174" s="28"/>
      <c r="U174" s="29"/>
      <c r="V174" s="51"/>
      <c r="W174" s="40"/>
      <c r="X174" s="40"/>
      <c r="Y174" s="40"/>
      <c r="Z174" s="40"/>
      <c r="AA174" s="40"/>
      <c r="AB174" s="40"/>
      <c r="AC174" s="40"/>
      <c r="AD174" s="40"/>
      <c r="AE174" s="40"/>
      <c r="AF174" s="40"/>
      <c r="AG174" s="40"/>
      <c r="AH174" s="40"/>
      <c r="AI174" s="40"/>
      <c r="AJ174" s="40"/>
      <c r="AK174" s="41"/>
      <c r="AL174" s="41"/>
      <c r="AM174" s="41"/>
      <c r="AN174" s="41"/>
      <c r="AO174" s="41"/>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row>
    <row r="175" spans="2:113" ht="15.6">
      <c r="B175" s="44"/>
      <c r="C175" s="118"/>
      <c r="D175" s="44"/>
      <c r="E175" s="44"/>
      <c r="F175" s="40"/>
      <c r="G175" s="97"/>
      <c r="H175" s="40"/>
      <c r="I175" s="40"/>
      <c r="J175" s="40"/>
      <c r="K175" s="40"/>
      <c r="L175" s="40"/>
      <c r="M175" s="40"/>
      <c r="N175" s="40"/>
      <c r="O175" s="20"/>
      <c r="P175" s="26"/>
      <c r="Q175" s="29"/>
      <c r="R175" s="29"/>
      <c r="S175" s="29"/>
      <c r="T175" s="28"/>
      <c r="U175" s="29"/>
      <c r="V175" s="51"/>
      <c r="W175" s="40"/>
      <c r="X175" s="40"/>
      <c r="Y175" s="40"/>
      <c r="Z175" s="40"/>
      <c r="AA175" s="40"/>
      <c r="AB175" s="40"/>
      <c r="AC175" s="40"/>
      <c r="AD175" s="40"/>
      <c r="AE175" s="40"/>
      <c r="AF175" s="40"/>
      <c r="AG175" s="40"/>
      <c r="AH175" s="40"/>
      <c r="AI175" s="40"/>
      <c r="AJ175" s="40"/>
      <c r="AK175" s="41"/>
      <c r="AL175" s="41"/>
      <c r="AM175" s="41"/>
      <c r="AN175" s="41"/>
      <c r="AO175" s="41"/>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row>
    <row r="176" spans="2:113" ht="15.6">
      <c r="B176" s="44"/>
      <c r="C176" s="118"/>
      <c r="D176" s="44"/>
      <c r="E176" s="44"/>
      <c r="F176" s="40"/>
      <c r="G176" s="97"/>
      <c r="H176" s="40"/>
      <c r="I176" s="40"/>
      <c r="J176" s="40"/>
      <c r="K176" s="40"/>
      <c r="L176" s="40"/>
      <c r="M176" s="40"/>
      <c r="N176" s="40"/>
      <c r="O176" s="20"/>
      <c r="P176" s="26"/>
      <c r="Q176" s="29"/>
      <c r="R176" s="29"/>
      <c r="S176" s="29"/>
      <c r="T176" s="28"/>
      <c r="U176" s="29"/>
      <c r="V176" s="28"/>
      <c r="W176" s="40"/>
      <c r="X176" s="40"/>
      <c r="Y176" s="40"/>
      <c r="Z176" s="40"/>
      <c r="AA176" s="40"/>
      <c r="AB176" s="40"/>
      <c r="AC176" s="40"/>
      <c r="AD176" s="40"/>
      <c r="AE176" s="40"/>
      <c r="AF176" s="40"/>
      <c r="AG176" s="40"/>
      <c r="AH176" s="40"/>
      <c r="AI176" s="40"/>
      <c r="AJ176" s="40"/>
      <c r="AK176" s="41"/>
      <c r="AL176" s="41"/>
      <c r="AM176" s="41"/>
      <c r="AN176" s="41"/>
      <c r="AO176" s="41"/>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row>
    <row r="177" spans="2:113" ht="15.6">
      <c r="B177" s="44"/>
      <c r="C177" s="118"/>
      <c r="D177" s="44"/>
      <c r="E177" s="44"/>
      <c r="F177" s="40"/>
      <c r="G177" s="97"/>
      <c r="H177" s="40"/>
      <c r="I177" s="40"/>
      <c r="J177" s="40"/>
      <c r="K177" s="40"/>
      <c r="L177" s="40"/>
      <c r="M177" s="40"/>
      <c r="N177" s="40"/>
      <c r="O177" s="20"/>
      <c r="P177" s="26"/>
      <c r="Q177" s="29"/>
      <c r="R177" s="29"/>
      <c r="S177" s="29"/>
      <c r="T177" s="28"/>
      <c r="U177" s="29"/>
      <c r="V177" s="51"/>
      <c r="W177" s="40"/>
      <c r="X177" s="40"/>
      <c r="Y177" s="40"/>
      <c r="Z177" s="40"/>
      <c r="AA177" s="40"/>
      <c r="AB177" s="40"/>
      <c r="AC177" s="40"/>
      <c r="AD177" s="40"/>
      <c r="AE177" s="40"/>
      <c r="AF177" s="40"/>
      <c r="AG177" s="40"/>
      <c r="AH177" s="40"/>
      <c r="AI177" s="40"/>
      <c r="AJ177" s="40"/>
      <c r="AK177" s="41"/>
      <c r="AL177" s="41"/>
      <c r="AM177" s="41"/>
      <c r="AN177" s="41"/>
      <c r="AO177" s="41"/>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row>
    <row r="178" spans="2:113" ht="15.6">
      <c r="B178" s="44"/>
      <c r="C178" s="118"/>
      <c r="D178" s="44"/>
      <c r="E178" s="44"/>
      <c r="F178" s="40"/>
      <c r="G178" s="97"/>
      <c r="H178" s="40"/>
      <c r="I178" s="40"/>
      <c r="J178" s="40"/>
      <c r="K178" s="40"/>
      <c r="L178" s="40"/>
      <c r="M178" s="40"/>
      <c r="N178" s="40"/>
      <c r="O178" s="20"/>
      <c r="P178" s="26"/>
      <c r="Q178" s="29"/>
      <c r="R178" s="29"/>
      <c r="S178" s="29"/>
      <c r="T178" s="28"/>
      <c r="U178" s="29"/>
      <c r="V178" s="51"/>
      <c r="W178" s="40"/>
      <c r="X178" s="40"/>
      <c r="Y178" s="40"/>
      <c r="Z178" s="40"/>
      <c r="AA178" s="40"/>
      <c r="AB178" s="40"/>
      <c r="AC178" s="40"/>
      <c r="AD178" s="40"/>
      <c r="AE178" s="40"/>
      <c r="AF178" s="40"/>
      <c r="AG178" s="40"/>
      <c r="AH178" s="40"/>
      <c r="AI178" s="40"/>
      <c r="AJ178" s="40"/>
      <c r="AK178" s="41"/>
      <c r="AL178" s="41"/>
      <c r="AM178" s="41"/>
      <c r="AN178" s="41"/>
      <c r="AO178" s="41"/>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row>
    <row r="179" spans="2:113" ht="15.9" thickBot="1">
      <c r="B179" s="44"/>
      <c r="C179" s="118"/>
      <c r="D179" s="44"/>
      <c r="E179" s="44"/>
      <c r="F179" s="40"/>
      <c r="G179" s="97"/>
      <c r="H179" s="40"/>
      <c r="I179" s="40"/>
      <c r="J179" s="40"/>
      <c r="K179" s="40"/>
      <c r="L179" s="40"/>
      <c r="M179" s="40"/>
      <c r="N179" s="40"/>
      <c r="O179" s="20"/>
      <c r="P179" s="26"/>
      <c r="Q179" s="29"/>
      <c r="R179" s="29"/>
      <c r="S179" s="29"/>
      <c r="T179" s="28"/>
      <c r="U179" s="29"/>
      <c r="V179" s="51"/>
      <c r="W179" s="40"/>
      <c r="X179" s="40"/>
      <c r="Y179" s="40"/>
      <c r="Z179" s="40"/>
      <c r="AA179" s="40"/>
      <c r="AB179" s="40"/>
      <c r="AC179" s="40"/>
      <c r="AD179" s="40"/>
      <c r="AE179" s="40"/>
      <c r="AF179" s="40"/>
      <c r="AG179" s="40"/>
      <c r="AH179" s="40"/>
      <c r="AI179" s="40"/>
      <c r="AJ179" s="40"/>
      <c r="AK179" s="41"/>
      <c r="AL179" s="41"/>
      <c r="AM179" s="41"/>
      <c r="AN179" s="41"/>
      <c r="AO179" s="41"/>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9"/>
      <c r="BO179" s="56" t="s">
        <v>1</v>
      </c>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row>
    <row r="180" spans="2:113" ht="15.6">
      <c r="B180" s="44"/>
      <c r="C180" s="118"/>
      <c r="D180" s="44"/>
      <c r="E180" s="44"/>
      <c r="F180" s="40"/>
      <c r="G180" s="97"/>
      <c r="H180" s="40"/>
      <c r="I180" s="40"/>
      <c r="J180" s="40"/>
      <c r="K180" s="40"/>
      <c r="L180" s="40"/>
      <c r="M180" s="40"/>
      <c r="N180" s="40"/>
      <c r="O180" s="20"/>
      <c r="P180" s="26"/>
      <c r="Q180" s="57"/>
      <c r="R180" s="29"/>
      <c r="S180" s="29"/>
      <c r="T180" s="28"/>
      <c r="U180" s="29"/>
      <c r="V180" s="51"/>
      <c r="W180" s="40"/>
      <c r="X180" s="40"/>
      <c r="Y180" s="40"/>
      <c r="Z180" s="40"/>
      <c r="AA180" s="40"/>
      <c r="AB180" s="40"/>
      <c r="AC180" s="40"/>
      <c r="AD180" s="40"/>
      <c r="AE180" s="40"/>
      <c r="AF180" s="40"/>
      <c r="AG180" s="40"/>
      <c r="AH180" s="40"/>
      <c r="AI180" s="40"/>
      <c r="AJ180" s="40"/>
      <c r="AK180" s="41"/>
      <c r="AL180" s="41"/>
      <c r="AM180" s="41"/>
      <c r="AN180" s="41"/>
      <c r="AO180" s="41"/>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row>
    <row r="181" spans="2:113" ht="15.6">
      <c r="B181" s="44"/>
      <c r="C181" s="118"/>
      <c r="D181" s="44"/>
      <c r="E181" s="44"/>
      <c r="F181" s="40"/>
      <c r="G181" s="97"/>
      <c r="H181" s="40"/>
      <c r="I181" s="40"/>
      <c r="J181" s="40"/>
      <c r="K181" s="40"/>
      <c r="L181" s="40"/>
      <c r="M181" s="40"/>
      <c r="N181" s="40"/>
      <c r="O181" s="20"/>
      <c r="P181" s="26"/>
      <c r="Q181" s="58"/>
      <c r="R181" s="29"/>
      <c r="S181" s="29"/>
      <c r="T181" s="28"/>
      <c r="U181" s="29"/>
      <c r="V181" s="51"/>
      <c r="W181" s="40"/>
      <c r="X181" s="40"/>
      <c r="Y181" s="40"/>
      <c r="Z181" s="40"/>
      <c r="AA181" s="40"/>
      <c r="AB181" s="40"/>
      <c r="AC181" s="40"/>
      <c r="AD181" s="40"/>
      <c r="AE181" s="40"/>
      <c r="AF181" s="40"/>
      <c r="AG181" s="40"/>
      <c r="AH181" s="40"/>
      <c r="AI181" s="40"/>
      <c r="AJ181" s="40"/>
      <c r="AK181" s="41"/>
      <c r="AL181" s="41"/>
      <c r="AM181" s="41"/>
      <c r="AN181" s="41"/>
      <c r="AO181" s="41"/>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row>
    <row r="182" spans="2:113" ht="15.9" thickBot="1">
      <c r="B182" s="44"/>
      <c r="C182" s="118"/>
      <c r="D182" s="44"/>
      <c r="E182" s="44"/>
      <c r="F182" s="40"/>
      <c r="G182" s="97"/>
      <c r="H182" s="40"/>
      <c r="I182" s="40"/>
      <c r="J182" s="40"/>
      <c r="K182" s="40"/>
      <c r="L182" s="40"/>
      <c r="M182" s="40"/>
      <c r="N182" s="40"/>
      <c r="O182" s="20"/>
      <c r="P182" s="26"/>
      <c r="Q182" s="55"/>
      <c r="R182" s="55"/>
      <c r="S182" s="55"/>
      <c r="T182" s="48"/>
      <c r="U182" s="55"/>
      <c r="V182" s="51"/>
      <c r="W182" s="40"/>
      <c r="X182" s="40"/>
      <c r="Y182" s="40"/>
      <c r="Z182" s="40"/>
      <c r="AA182" s="40"/>
      <c r="AB182" s="40"/>
      <c r="AC182" s="40"/>
      <c r="AD182" s="40"/>
      <c r="AE182" s="40"/>
      <c r="AF182" s="40"/>
      <c r="AG182" s="40"/>
      <c r="AH182" s="40"/>
      <c r="AI182" s="40"/>
      <c r="AJ182" s="40"/>
      <c r="AK182" s="41"/>
      <c r="AL182" s="41"/>
      <c r="AM182" s="41"/>
      <c r="AN182" s="41"/>
      <c r="AO182" s="41"/>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row>
    <row r="183" spans="2:113" ht="15.6">
      <c r="B183" s="44"/>
      <c r="C183" s="118"/>
      <c r="D183" s="44"/>
      <c r="E183" s="44"/>
      <c r="F183" s="40"/>
      <c r="G183" s="97"/>
      <c r="H183" s="40"/>
      <c r="I183" s="40"/>
      <c r="J183" s="40"/>
      <c r="K183" s="40"/>
      <c r="L183" s="40"/>
      <c r="M183" s="40"/>
      <c r="N183" s="40"/>
      <c r="O183" s="20"/>
      <c r="P183" s="26"/>
      <c r="Q183" s="29"/>
      <c r="R183" s="29"/>
      <c r="S183" s="29"/>
      <c r="T183" s="28"/>
      <c r="U183" s="29"/>
      <c r="V183" s="51"/>
      <c r="W183" s="40"/>
      <c r="X183" s="40"/>
      <c r="Y183" s="40"/>
      <c r="Z183" s="40"/>
      <c r="AA183" s="40"/>
      <c r="AB183" s="40"/>
      <c r="AC183" s="40"/>
      <c r="AD183" s="40"/>
      <c r="AE183" s="40"/>
      <c r="AF183" s="40"/>
      <c r="AG183" s="40"/>
      <c r="AH183" s="40"/>
      <c r="AI183" s="40"/>
      <c r="AJ183" s="40"/>
      <c r="AK183" s="41"/>
      <c r="AL183" s="41"/>
      <c r="AM183" s="41"/>
      <c r="AN183" s="41"/>
      <c r="AO183" s="41"/>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row>
    <row r="184" spans="2:113" ht="15.6">
      <c r="B184" s="44"/>
      <c r="C184" s="118"/>
      <c r="D184" s="44"/>
      <c r="E184" s="44"/>
      <c r="F184" s="40"/>
      <c r="G184" s="97"/>
      <c r="H184" s="40"/>
      <c r="I184" s="40"/>
      <c r="J184" s="40"/>
      <c r="K184" s="40"/>
      <c r="L184" s="40"/>
      <c r="M184" s="40"/>
      <c r="N184" s="40"/>
      <c r="O184" s="20"/>
      <c r="P184" s="26"/>
      <c r="Q184" s="29"/>
      <c r="R184" s="29"/>
      <c r="S184" s="29"/>
      <c r="T184" s="28"/>
      <c r="U184" s="29"/>
      <c r="V184" s="51"/>
      <c r="W184" s="40"/>
      <c r="X184" s="40"/>
      <c r="Y184" s="40"/>
      <c r="Z184" s="40"/>
      <c r="AA184" s="40"/>
      <c r="AB184" s="40"/>
      <c r="AC184" s="40"/>
      <c r="AD184" s="40"/>
      <c r="AE184" s="40"/>
      <c r="AF184" s="40"/>
      <c r="AG184" s="40"/>
      <c r="AH184" s="40"/>
      <c r="AI184" s="40"/>
      <c r="AJ184" s="40"/>
      <c r="AK184" s="41"/>
      <c r="AL184" s="41"/>
      <c r="AM184" s="41"/>
      <c r="AN184" s="41"/>
      <c r="AO184" s="41"/>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row>
    <row r="185" spans="2:113" ht="15.6">
      <c r="B185" s="44"/>
      <c r="C185" s="118"/>
      <c r="D185" s="44"/>
      <c r="E185" s="44"/>
      <c r="F185" s="40"/>
      <c r="G185" s="97"/>
      <c r="H185" s="40"/>
      <c r="I185" s="40"/>
      <c r="J185" s="40"/>
      <c r="K185" s="40"/>
      <c r="L185" s="40"/>
      <c r="M185" s="40"/>
      <c r="N185" s="40"/>
      <c r="O185" s="20"/>
      <c r="P185" s="26"/>
      <c r="Q185" s="29"/>
      <c r="R185" s="29"/>
      <c r="S185" s="29"/>
      <c r="T185" s="28"/>
      <c r="U185" s="29"/>
      <c r="V185" s="51"/>
      <c r="W185" s="40"/>
      <c r="X185" s="40"/>
      <c r="Y185" s="40"/>
      <c r="Z185" s="40"/>
      <c r="AA185" s="40"/>
      <c r="AB185" s="40"/>
      <c r="AC185" s="40"/>
      <c r="AD185" s="40"/>
      <c r="AE185" s="40"/>
      <c r="AF185" s="40"/>
      <c r="AG185" s="40"/>
      <c r="AH185" s="40"/>
      <c r="AI185" s="40"/>
      <c r="AJ185" s="40"/>
      <c r="AK185" s="41"/>
      <c r="AL185" s="41"/>
      <c r="AM185" s="41"/>
      <c r="AN185" s="41"/>
      <c r="AO185" s="41"/>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row>
    <row r="186" spans="2:113" ht="15.6">
      <c r="B186" s="44"/>
      <c r="C186" s="118"/>
      <c r="D186" s="44"/>
      <c r="E186" s="44"/>
      <c r="F186" s="40"/>
      <c r="G186" s="97"/>
      <c r="H186" s="40"/>
      <c r="I186" s="40"/>
      <c r="J186" s="40"/>
      <c r="K186" s="40"/>
      <c r="L186" s="40"/>
      <c r="M186" s="40"/>
      <c r="N186" s="40"/>
      <c r="O186" s="20"/>
      <c r="P186" s="26"/>
      <c r="Q186" s="29"/>
      <c r="R186" s="29"/>
      <c r="S186" s="29"/>
      <c r="T186" s="28"/>
      <c r="U186" s="29"/>
      <c r="V186" s="51"/>
      <c r="W186" s="40"/>
      <c r="X186" s="40"/>
      <c r="Y186" s="40"/>
      <c r="Z186" s="40"/>
      <c r="AA186" s="40"/>
      <c r="AB186" s="40"/>
      <c r="AC186" s="40"/>
      <c r="AD186" s="40"/>
      <c r="AE186" s="40"/>
      <c r="AF186" s="40"/>
      <c r="AG186" s="40"/>
      <c r="AH186" s="40"/>
      <c r="AI186" s="40"/>
      <c r="AJ186" s="40"/>
      <c r="AK186" s="41"/>
      <c r="AL186" s="41"/>
      <c r="AM186" s="41"/>
      <c r="AN186" s="41"/>
      <c r="AO186" s="41"/>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row>
    <row r="187" spans="2:113" ht="15.6">
      <c r="B187" s="44"/>
      <c r="C187" s="118"/>
      <c r="D187" s="44"/>
      <c r="E187" s="44"/>
      <c r="F187" s="40"/>
      <c r="G187" s="97"/>
      <c r="H187" s="40"/>
      <c r="I187" s="40"/>
      <c r="J187" s="40"/>
      <c r="K187" s="40"/>
      <c r="L187" s="40"/>
      <c r="M187" s="40"/>
      <c r="N187" s="40"/>
      <c r="O187" s="20"/>
      <c r="P187" s="26"/>
      <c r="Q187" s="29"/>
      <c r="R187" s="29"/>
      <c r="S187" s="29"/>
      <c r="T187" s="28"/>
      <c r="U187" s="29"/>
      <c r="V187" s="51"/>
      <c r="W187" s="40"/>
      <c r="X187" s="40"/>
      <c r="Y187" s="40"/>
      <c r="Z187" s="40"/>
      <c r="AA187" s="40"/>
      <c r="AB187" s="40"/>
      <c r="AC187" s="40"/>
      <c r="AD187" s="40"/>
      <c r="AE187" s="40"/>
      <c r="AF187" s="40"/>
      <c r="AG187" s="40"/>
      <c r="AH187" s="40"/>
      <c r="AI187" s="40"/>
      <c r="AJ187" s="40"/>
      <c r="AK187" s="41"/>
      <c r="AL187" s="41"/>
      <c r="AM187" s="41"/>
      <c r="AN187" s="41"/>
      <c r="AO187" s="41"/>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row>
    <row r="188" spans="2:113" ht="15.6">
      <c r="B188" s="44"/>
      <c r="C188" s="118"/>
      <c r="D188" s="44"/>
      <c r="E188" s="44"/>
      <c r="F188" s="40"/>
      <c r="G188" s="97"/>
      <c r="H188" s="40"/>
      <c r="I188" s="40"/>
      <c r="J188" s="40"/>
      <c r="K188" s="40"/>
      <c r="L188" s="40"/>
      <c r="M188" s="40"/>
      <c r="N188" s="40"/>
      <c r="O188" s="20"/>
      <c r="P188" s="26"/>
      <c r="Q188" s="29"/>
      <c r="R188" s="29"/>
      <c r="S188" s="29"/>
      <c r="T188" s="28"/>
      <c r="U188" s="29"/>
      <c r="V188" s="51"/>
      <c r="W188" s="40"/>
      <c r="X188" s="40"/>
      <c r="Y188" s="40"/>
      <c r="Z188" s="40"/>
      <c r="AA188" s="40"/>
      <c r="AB188" s="40"/>
      <c r="AC188" s="40"/>
      <c r="AD188" s="40"/>
      <c r="AE188" s="40"/>
      <c r="AF188" s="40"/>
      <c r="AG188" s="40"/>
      <c r="AH188" s="40"/>
      <c r="AI188" s="40"/>
      <c r="AJ188" s="40"/>
      <c r="AK188" s="41"/>
      <c r="AL188" s="41"/>
      <c r="AM188" s="41"/>
      <c r="AN188" s="41"/>
      <c r="AO188" s="41"/>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row>
    <row r="189" spans="2:113" ht="15.6">
      <c r="B189" s="44"/>
      <c r="C189" s="118"/>
      <c r="D189" s="44"/>
      <c r="E189" s="44"/>
      <c r="F189" s="40"/>
      <c r="G189" s="97"/>
      <c r="H189" s="40"/>
      <c r="I189" s="40"/>
      <c r="J189" s="40"/>
      <c r="K189" s="40"/>
      <c r="L189" s="40"/>
      <c r="M189" s="40"/>
      <c r="N189" s="40"/>
      <c r="O189" s="20"/>
      <c r="P189" s="26"/>
      <c r="Q189" s="29"/>
      <c r="R189" s="29"/>
      <c r="S189" s="29"/>
      <c r="T189" s="28"/>
      <c r="U189" s="29"/>
      <c r="V189" s="51"/>
      <c r="W189" s="40"/>
      <c r="X189" s="40"/>
      <c r="Y189" s="40"/>
      <c r="Z189" s="40"/>
      <c r="AA189" s="40"/>
      <c r="AB189" s="40"/>
      <c r="AC189" s="40"/>
      <c r="AD189" s="40"/>
      <c r="AE189" s="40"/>
      <c r="AF189" s="40"/>
      <c r="AG189" s="40"/>
      <c r="AH189" s="40"/>
      <c r="AI189" s="40"/>
      <c r="AJ189" s="40"/>
      <c r="AK189" s="41"/>
      <c r="AL189" s="41"/>
      <c r="AM189" s="41"/>
      <c r="AN189" s="41"/>
      <c r="AO189" s="41"/>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row>
    <row r="190" spans="2:113" ht="15.6">
      <c r="B190" s="44"/>
      <c r="C190" s="118"/>
      <c r="D190" s="44"/>
      <c r="E190" s="44"/>
      <c r="F190" s="40"/>
      <c r="G190" s="97"/>
      <c r="H190" s="40"/>
      <c r="I190" s="40"/>
      <c r="J190" s="40"/>
      <c r="K190" s="40"/>
      <c r="L190" s="40"/>
      <c r="M190" s="40"/>
      <c r="N190" s="40"/>
      <c r="O190" s="20"/>
      <c r="P190" s="26"/>
      <c r="Q190" s="29"/>
      <c r="R190" s="29"/>
      <c r="S190" s="29"/>
      <c r="T190" s="28"/>
      <c r="U190" s="29"/>
      <c r="V190" s="40"/>
      <c r="W190" s="40"/>
      <c r="X190" s="40"/>
      <c r="Y190" s="40"/>
      <c r="Z190" s="40"/>
      <c r="AA190" s="40"/>
      <c r="AB190" s="40"/>
      <c r="AC190" s="40"/>
      <c r="AD190" s="40"/>
      <c r="AE190" s="40"/>
      <c r="AF190" s="40"/>
      <c r="AG190" s="40"/>
      <c r="AH190" s="40"/>
      <c r="AI190" s="40"/>
      <c r="AJ190" s="40"/>
      <c r="AK190" s="41"/>
      <c r="AL190" s="41"/>
      <c r="AM190" s="41"/>
      <c r="AN190" s="41"/>
      <c r="AO190" s="41"/>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row>
    <row r="191" spans="2:113" ht="15.6">
      <c r="B191" s="44"/>
      <c r="C191" s="118"/>
      <c r="D191" s="44"/>
      <c r="E191" s="44"/>
      <c r="F191" s="40"/>
      <c r="G191" s="97"/>
      <c r="H191" s="40"/>
      <c r="I191" s="40"/>
      <c r="J191" s="40"/>
      <c r="K191" s="40"/>
      <c r="L191" s="40"/>
      <c r="M191" s="40"/>
      <c r="N191" s="40"/>
      <c r="O191" s="20"/>
      <c r="P191" s="26"/>
      <c r="Q191" s="29"/>
      <c r="R191" s="29"/>
      <c r="S191" s="29"/>
      <c r="T191" s="28"/>
      <c r="U191" s="29"/>
      <c r="V191" s="40"/>
      <c r="W191" s="40"/>
      <c r="X191" s="40"/>
      <c r="Y191" s="40"/>
      <c r="Z191" s="40"/>
      <c r="AA191" s="40"/>
      <c r="AB191" s="40"/>
      <c r="AC191" s="40"/>
      <c r="AD191" s="40"/>
      <c r="AE191" s="40"/>
      <c r="AF191" s="40"/>
      <c r="AG191" s="40"/>
      <c r="AH191" s="40"/>
      <c r="AI191" s="40"/>
      <c r="AJ191" s="40"/>
      <c r="AK191" s="41"/>
      <c r="AL191" s="41"/>
      <c r="AM191" s="41"/>
      <c r="AN191" s="41"/>
      <c r="AO191" s="41"/>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row>
    <row r="192" spans="2:113" ht="15.6">
      <c r="B192" s="44"/>
      <c r="C192" s="118"/>
      <c r="D192" s="44"/>
      <c r="E192" s="44"/>
      <c r="F192" s="40"/>
      <c r="G192" s="97"/>
      <c r="H192" s="40"/>
      <c r="I192" s="40"/>
      <c r="J192" s="40"/>
      <c r="K192" s="40"/>
      <c r="L192" s="40"/>
      <c r="M192" s="40"/>
      <c r="N192" s="40"/>
      <c r="O192" s="20"/>
      <c r="P192" s="26"/>
      <c r="Q192" s="29"/>
      <c r="R192" s="29"/>
      <c r="S192" s="29"/>
      <c r="T192" s="28"/>
      <c r="U192" s="29"/>
      <c r="V192" s="40"/>
      <c r="W192" s="40"/>
      <c r="X192" s="40"/>
      <c r="Y192" s="40"/>
      <c r="Z192" s="40"/>
      <c r="AA192" s="40"/>
      <c r="AB192" s="40"/>
      <c r="AC192" s="40"/>
      <c r="AD192" s="40"/>
      <c r="AE192" s="40"/>
      <c r="AF192" s="40"/>
      <c r="AG192" s="40"/>
      <c r="AH192" s="40"/>
      <c r="AI192" s="40"/>
      <c r="AJ192" s="40"/>
      <c r="AK192" s="41"/>
      <c r="AL192" s="41"/>
      <c r="AM192" s="41"/>
      <c r="AN192" s="41"/>
      <c r="AO192" s="41"/>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row>
    <row r="193" spans="2:113" ht="15.6">
      <c r="B193" s="44"/>
      <c r="C193" s="118"/>
      <c r="D193" s="44"/>
      <c r="E193" s="44"/>
      <c r="F193" s="40"/>
      <c r="G193" s="97"/>
      <c r="H193" s="40"/>
      <c r="I193" s="40"/>
      <c r="J193" s="40"/>
      <c r="K193" s="40"/>
      <c r="L193" s="40"/>
      <c r="M193" s="40"/>
      <c r="N193" s="40"/>
      <c r="O193" s="20"/>
      <c r="P193" s="26"/>
      <c r="Q193" s="29"/>
      <c r="R193" s="29"/>
      <c r="S193" s="29"/>
      <c r="T193" s="28"/>
      <c r="U193" s="29"/>
      <c r="V193" s="40"/>
      <c r="W193" s="40"/>
      <c r="X193" s="40"/>
      <c r="Y193" s="40"/>
      <c r="Z193" s="40"/>
      <c r="AA193" s="40"/>
      <c r="AB193" s="40"/>
      <c r="AC193" s="40"/>
      <c r="AD193" s="40"/>
      <c r="AE193" s="40"/>
      <c r="AF193" s="40"/>
      <c r="AG193" s="40"/>
      <c r="AH193" s="40"/>
      <c r="AI193" s="40"/>
      <c r="AJ193" s="40"/>
      <c r="AK193" s="41"/>
      <c r="AL193" s="41"/>
      <c r="AM193" s="41"/>
      <c r="AN193" s="41"/>
      <c r="AO193" s="41"/>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row>
    <row r="194" spans="2:113" ht="15.6">
      <c r="B194" s="44"/>
      <c r="C194" s="118"/>
      <c r="D194" s="44"/>
      <c r="E194" s="44"/>
      <c r="F194" s="40"/>
      <c r="G194" s="97"/>
      <c r="H194" s="40"/>
      <c r="I194" s="40"/>
      <c r="J194" s="40"/>
      <c r="K194" s="40"/>
      <c r="L194" s="40"/>
      <c r="M194" s="40"/>
      <c r="N194" s="40"/>
      <c r="O194" s="20"/>
      <c r="P194" s="26"/>
      <c r="Q194" s="29"/>
      <c r="R194" s="29"/>
      <c r="S194" s="29"/>
      <c r="T194" s="28"/>
      <c r="U194" s="29"/>
      <c r="V194" s="40"/>
      <c r="W194" s="40"/>
      <c r="X194" s="40"/>
      <c r="Y194" s="40"/>
      <c r="Z194" s="40"/>
      <c r="AA194" s="40"/>
      <c r="AB194" s="40"/>
      <c r="AC194" s="40"/>
      <c r="AD194" s="40"/>
      <c r="AE194" s="40"/>
      <c r="AF194" s="40"/>
      <c r="AG194" s="40"/>
      <c r="AH194" s="40"/>
      <c r="AI194" s="40"/>
      <c r="AJ194" s="40"/>
      <c r="AK194" s="41"/>
      <c r="AL194" s="41"/>
      <c r="AM194" s="41"/>
      <c r="AN194" s="41"/>
      <c r="AO194" s="41"/>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row>
    <row r="195" spans="2:113" ht="15.9" thickBot="1">
      <c r="B195" s="44"/>
      <c r="C195" s="118"/>
      <c r="D195" s="44"/>
      <c r="E195" s="44"/>
      <c r="F195" s="40"/>
      <c r="G195" s="97"/>
      <c r="H195" s="40"/>
      <c r="I195" s="40"/>
      <c r="J195" s="40"/>
      <c r="K195" s="40"/>
      <c r="L195" s="40"/>
      <c r="M195" s="40"/>
      <c r="N195" s="40"/>
      <c r="O195" s="20"/>
      <c r="P195" s="26"/>
      <c r="Q195" s="55"/>
      <c r="R195" s="55"/>
      <c r="S195" s="55"/>
      <c r="T195" s="48"/>
      <c r="U195" s="55"/>
      <c r="V195" s="40"/>
      <c r="W195" s="40"/>
      <c r="X195" s="40"/>
      <c r="Y195" s="40"/>
      <c r="Z195" s="40"/>
      <c r="AA195" s="40"/>
      <c r="AB195" s="40"/>
      <c r="AC195" s="40"/>
      <c r="AD195" s="40"/>
      <c r="AE195" s="40"/>
      <c r="AF195" s="40"/>
      <c r="AG195" s="40"/>
      <c r="AH195" s="40"/>
      <c r="AI195" s="40"/>
      <c r="AJ195" s="40"/>
      <c r="AK195" s="41"/>
      <c r="AL195" s="41"/>
      <c r="AM195" s="41"/>
      <c r="AN195" s="41"/>
      <c r="AO195" s="41"/>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row>
    <row r="196" spans="2:113" ht="15.6">
      <c r="B196" s="44"/>
      <c r="C196" s="118"/>
      <c r="D196" s="44"/>
      <c r="E196" s="44"/>
      <c r="F196" s="40"/>
      <c r="G196" s="97"/>
      <c r="H196" s="40"/>
      <c r="I196" s="40"/>
      <c r="J196" s="40"/>
      <c r="K196" s="40"/>
      <c r="L196" s="40"/>
      <c r="M196" s="40"/>
      <c r="N196" s="40"/>
      <c r="O196" s="20"/>
      <c r="P196" s="26"/>
      <c r="Q196" s="29"/>
      <c r="R196" s="29"/>
      <c r="S196" s="29"/>
      <c r="T196" s="28"/>
      <c r="U196" s="29"/>
      <c r="V196" s="40"/>
      <c r="W196" s="40"/>
      <c r="X196" s="40"/>
      <c r="Y196" s="40"/>
      <c r="Z196" s="40"/>
      <c r="AA196" s="40"/>
      <c r="AB196" s="40"/>
      <c r="AC196" s="40"/>
      <c r="AD196" s="40"/>
      <c r="AE196" s="40"/>
      <c r="AF196" s="40"/>
      <c r="AG196" s="40"/>
      <c r="AH196" s="40"/>
      <c r="AI196" s="40"/>
      <c r="AJ196" s="40"/>
      <c r="AK196" s="41"/>
      <c r="AL196" s="41"/>
      <c r="AM196" s="41"/>
      <c r="AN196" s="41"/>
      <c r="AO196" s="41"/>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row>
    <row r="197" spans="2:113" ht="15.6">
      <c r="B197" s="44"/>
      <c r="C197" s="118"/>
      <c r="D197" s="44"/>
      <c r="E197" s="44"/>
      <c r="F197" s="40"/>
      <c r="G197" s="97"/>
      <c r="H197" s="40"/>
      <c r="I197" s="40"/>
      <c r="J197" s="40"/>
      <c r="K197" s="40"/>
      <c r="L197" s="40"/>
      <c r="M197" s="40"/>
      <c r="N197" s="40"/>
      <c r="O197" s="20"/>
      <c r="P197" s="26"/>
      <c r="Q197" s="29"/>
      <c r="R197" s="29"/>
      <c r="S197" s="29"/>
      <c r="T197" s="28"/>
      <c r="U197" s="29"/>
      <c r="V197" s="40"/>
      <c r="W197" s="40"/>
      <c r="X197" s="40"/>
      <c r="Y197" s="40"/>
      <c r="Z197" s="40"/>
      <c r="AA197" s="40"/>
      <c r="AB197" s="40"/>
      <c r="AC197" s="40"/>
      <c r="AD197" s="40"/>
      <c r="AE197" s="40"/>
      <c r="AF197" s="40"/>
      <c r="AG197" s="40"/>
      <c r="AH197" s="40"/>
      <c r="AI197" s="40"/>
      <c r="AJ197" s="40"/>
      <c r="AK197" s="41"/>
      <c r="AL197" s="41"/>
      <c r="AM197" s="41"/>
      <c r="AN197" s="41"/>
      <c r="AO197" s="41"/>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2:113" ht="15.6">
      <c r="B198" s="44"/>
      <c r="C198" s="118"/>
      <c r="D198" s="44"/>
      <c r="E198" s="44"/>
      <c r="F198" s="40"/>
      <c r="G198" s="97"/>
      <c r="H198" s="40"/>
      <c r="I198" s="40"/>
      <c r="J198" s="40"/>
      <c r="K198" s="40"/>
      <c r="L198" s="40"/>
      <c r="M198" s="40"/>
      <c r="N198" s="40"/>
      <c r="O198" s="20"/>
      <c r="P198" s="26"/>
      <c r="Q198" s="29"/>
      <c r="R198" s="29"/>
      <c r="S198" s="29"/>
      <c r="T198" s="28"/>
      <c r="U198" s="29"/>
      <c r="V198" s="40"/>
      <c r="W198" s="40"/>
      <c r="X198" s="40"/>
      <c r="Y198" s="40"/>
      <c r="Z198" s="40"/>
      <c r="AA198" s="40"/>
      <c r="AB198" s="40"/>
      <c r="AC198" s="40"/>
      <c r="AD198" s="40"/>
      <c r="AE198" s="40"/>
      <c r="AF198" s="40"/>
      <c r="AG198" s="40"/>
      <c r="AH198" s="40"/>
      <c r="AI198" s="40"/>
      <c r="AJ198" s="40"/>
      <c r="AK198" s="41"/>
      <c r="AL198" s="41"/>
      <c r="AM198" s="41"/>
      <c r="AN198" s="41"/>
      <c r="AO198" s="41"/>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row>
    <row r="199" spans="2:113" ht="15.6">
      <c r="B199" s="44"/>
      <c r="C199" s="118"/>
      <c r="D199" s="44"/>
      <c r="E199" s="44"/>
      <c r="F199" s="40"/>
      <c r="G199" s="97"/>
      <c r="H199" s="40"/>
      <c r="I199" s="40"/>
      <c r="J199" s="40"/>
      <c r="K199" s="40"/>
      <c r="L199" s="40"/>
      <c r="M199" s="40"/>
      <c r="N199" s="40"/>
      <c r="O199" s="20"/>
      <c r="P199" s="26"/>
      <c r="Q199" s="29"/>
      <c r="R199" s="29"/>
      <c r="S199" s="29"/>
      <c r="T199" s="28"/>
      <c r="U199" s="29"/>
      <c r="V199" s="40"/>
      <c r="W199" s="40"/>
      <c r="X199" s="40"/>
      <c r="Y199" s="40"/>
      <c r="Z199" s="40"/>
      <c r="AA199" s="40"/>
      <c r="AB199" s="40"/>
      <c r="AC199" s="40"/>
      <c r="AD199" s="40"/>
      <c r="AE199" s="40"/>
      <c r="AF199" s="40"/>
      <c r="AG199" s="40"/>
      <c r="AH199" s="40"/>
      <c r="AI199" s="40"/>
      <c r="AJ199" s="40"/>
      <c r="AK199" s="41"/>
      <c r="AL199" s="41"/>
      <c r="AM199" s="41"/>
      <c r="AN199" s="41"/>
      <c r="AO199" s="41"/>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row>
    <row r="200" spans="2:113" ht="15.6">
      <c r="B200" s="44"/>
      <c r="C200" s="118"/>
      <c r="D200" s="44"/>
      <c r="E200" s="44"/>
      <c r="F200" s="40"/>
      <c r="G200" s="97"/>
      <c r="H200" s="40"/>
      <c r="I200" s="40"/>
      <c r="J200" s="40"/>
      <c r="K200" s="40"/>
      <c r="L200" s="40"/>
      <c r="M200" s="40"/>
      <c r="N200" s="40"/>
      <c r="O200" s="20"/>
      <c r="P200" s="26"/>
      <c r="Q200" s="29"/>
      <c r="R200" s="29"/>
      <c r="S200" s="29"/>
      <c r="T200" s="28"/>
      <c r="U200" s="29"/>
      <c r="V200" s="40"/>
      <c r="W200" s="40"/>
      <c r="X200" s="40"/>
      <c r="Y200" s="40"/>
      <c r="Z200" s="40"/>
      <c r="AA200" s="40"/>
      <c r="AB200" s="40"/>
      <c r="AC200" s="40"/>
      <c r="AD200" s="40"/>
      <c r="AE200" s="40"/>
      <c r="AF200" s="40"/>
      <c r="AG200" s="40"/>
      <c r="AH200" s="40"/>
      <c r="AI200" s="40"/>
      <c r="AJ200" s="40"/>
      <c r="AK200" s="41"/>
      <c r="AL200" s="41"/>
      <c r="AM200" s="41"/>
      <c r="AN200" s="41"/>
      <c r="AO200" s="41"/>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row>
    <row r="201" spans="2:113" ht="15.6">
      <c r="B201" s="44"/>
      <c r="C201" s="118"/>
      <c r="D201" s="44"/>
      <c r="E201" s="44"/>
      <c r="F201" s="40"/>
      <c r="G201" s="97"/>
      <c r="H201" s="40"/>
      <c r="I201" s="40"/>
      <c r="J201" s="40"/>
      <c r="K201" s="40"/>
      <c r="L201" s="40"/>
      <c r="M201" s="40"/>
      <c r="N201" s="40"/>
      <c r="O201" s="20"/>
      <c r="P201" s="26"/>
      <c r="Q201" s="29"/>
      <c r="R201" s="29"/>
      <c r="S201" s="29"/>
      <c r="T201" s="28"/>
      <c r="U201" s="29"/>
      <c r="V201" s="40"/>
      <c r="W201" s="40"/>
      <c r="X201" s="40"/>
      <c r="Y201" s="40"/>
      <c r="Z201" s="40"/>
      <c r="AA201" s="40"/>
      <c r="AB201" s="40"/>
      <c r="AC201" s="40"/>
      <c r="AD201" s="40"/>
      <c r="AE201" s="40"/>
      <c r="AF201" s="40"/>
      <c r="AG201" s="40"/>
      <c r="AH201" s="40"/>
      <c r="AI201" s="40"/>
      <c r="AJ201" s="40"/>
      <c r="AK201" s="41"/>
      <c r="AL201" s="41"/>
      <c r="AM201" s="41"/>
      <c r="AN201" s="41"/>
      <c r="AO201" s="41"/>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row>
    <row r="202" spans="2:113" ht="15.6">
      <c r="B202" s="44"/>
      <c r="C202" s="118"/>
      <c r="D202" s="44"/>
      <c r="E202" s="44"/>
      <c r="F202" s="40"/>
      <c r="G202" s="97"/>
      <c r="H202" s="40"/>
      <c r="I202" s="40"/>
      <c r="J202" s="40"/>
      <c r="K202" s="40"/>
      <c r="L202" s="40"/>
      <c r="M202" s="40"/>
      <c r="N202" s="40"/>
      <c r="O202" s="20"/>
      <c r="P202" s="26"/>
      <c r="Q202" s="29"/>
      <c r="R202" s="29"/>
      <c r="S202" s="29"/>
      <c r="T202" s="28"/>
      <c r="U202" s="29"/>
      <c r="V202" s="40"/>
      <c r="W202" s="40"/>
      <c r="X202" s="40"/>
      <c r="Y202" s="40"/>
      <c r="Z202" s="40"/>
      <c r="AA202" s="40"/>
      <c r="AB202" s="40"/>
      <c r="AC202" s="40"/>
      <c r="AD202" s="40"/>
      <c r="AE202" s="40"/>
      <c r="AF202" s="40"/>
      <c r="AG202" s="40"/>
      <c r="AH202" s="40"/>
      <c r="AI202" s="40"/>
      <c r="AJ202" s="40"/>
      <c r="AK202" s="41"/>
      <c r="AL202" s="41"/>
      <c r="AM202" s="41"/>
      <c r="AN202" s="41"/>
      <c r="AO202" s="41"/>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row>
    <row r="203" spans="2:113" ht="15.6">
      <c r="B203" s="44"/>
      <c r="C203" s="118"/>
      <c r="D203" s="44"/>
      <c r="E203" s="44"/>
      <c r="F203" s="40"/>
      <c r="G203" s="97"/>
      <c r="H203" s="40"/>
      <c r="I203" s="40"/>
      <c r="J203" s="40"/>
      <c r="K203" s="40"/>
      <c r="L203" s="40"/>
      <c r="M203" s="40"/>
      <c r="N203" s="40"/>
      <c r="O203" s="20"/>
      <c r="P203" s="26"/>
      <c r="Q203" s="29"/>
      <c r="R203" s="29"/>
      <c r="S203" s="29"/>
      <c r="T203" s="28"/>
      <c r="U203" s="29"/>
      <c r="V203" s="40"/>
      <c r="W203" s="40"/>
      <c r="X203" s="40"/>
      <c r="Y203" s="40"/>
      <c r="Z203" s="40"/>
      <c r="AA203" s="40"/>
      <c r="AB203" s="40"/>
      <c r="AC203" s="40"/>
      <c r="AD203" s="40"/>
      <c r="AE203" s="40"/>
      <c r="AF203" s="40"/>
      <c r="AG203" s="40"/>
      <c r="AH203" s="40"/>
      <c r="AI203" s="40"/>
      <c r="AJ203" s="40"/>
      <c r="AK203" s="41"/>
      <c r="AL203" s="41"/>
      <c r="AM203" s="41"/>
      <c r="AN203" s="41"/>
      <c r="AO203" s="41"/>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row>
    <row r="204" spans="2:113" ht="15.6">
      <c r="B204" s="44"/>
      <c r="C204" s="118"/>
      <c r="D204" s="44"/>
      <c r="E204" s="44"/>
      <c r="F204" s="40"/>
      <c r="G204" s="97"/>
      <c r="H204" s="40"/>
      <c r="I204" s="40"/>
      <c r="J204" s="40"/>
      <c r="K204" s="40"/>
      <c r="L204" s="40"/>
      <c r="M204" s="40"/>
      <c r="N204" s="40"/>
      <c r="O204" s="20"/>
      <c r="P204" s="26"/>
      <c r="Q204" s="29"/>
      <c r="R204" s="29"/>
      <c r="S204" s="29"/>
      <c r="T204" s="28"/>
      <c r="U204" s="29"/>
      <c r="V204" s="40"/>
      <c r="W204" s="40"/>
      <c r="X204" s="40"/>
      <c r="Y204" s="40"/>
      <c r="Z204" s="40"/>
      <c r="AA204" s="40"/>
      <c r="AB204" s="40"/>
      <c r="AC204" s="40"/>
      <c r="AD204" s="40"/>
      <c r="AE204" s="40"/>
      <c r="AF204" s="40"/>
      <c r="AG204" s="40"/>
      <c r="AH204" s="40"/>
      <c r="AI204" s="40"/>
      <c r="AJ204" s="40"/>
      <c r="AK204" s="41"/>
      <c r="AL204" s="41"/>
      <c r="AM204" s="41"/>
      <c r="AN204" s="41"/>
      <c r="AO204" s="41"/>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2:113" ht="15.6">
      <c r="B205" s="44"/>
      <c r="C205" s="118"/>
      <c r="D205" s="44"/>
      <c r="E205" s="44"/>
      <c r="F205" s="40"/>
      <c r="G205" s="97"/>
      <c r="H205" s="40"/>
      <c r="I205" s="40"/>
      <c r="J205" s="40"/>
      <c r="K205" s="40"/>
      <c r="L205" s="40"/>
      <c r="M205" s="40"/>
      <c r="N205" s="40"/>
      <c r="O205" s="20"/>
      <c r="P205" s="26"/>
      <c r="Q205" s="29"/>
      <c r="R205" s="29"/>
      <c r="S205" s="29"/>
      <c r="T205" s="28"/>
      <c r="U205" s="29"/>
      <c r="V205" s="40"/>
      <c r="W205" s="40"/>
      <c r="X205" s="40"/>
      <c r="Y205" s="40"/>
      <c r="Z205" s="40"/>
      <c r="AA205" s="40"/>
      <c r="AB205" s="40"/>
      <c r="AC205" s="40"/>
      <c r="AD205" s="40"/>
      <c r="AE205" s="40"/>
      <c r="AF205" s="40"/>
      <c r="AG205" s="40"/>
      <c r="AH205" s="40"/>
      <c r="AI205" s="40"/>
      <c r="AJ205" s="40"/>
      <c r="AK205" s="41"/>
      <c r="AL205" s="41"/>
      <c r="AM205" s="41"/>
      <c r="AN205" s="41"/>
      <c r="AO205" s="41"/>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row>
    <row r="206" spans="2:113" ht="15.6">
      <c r="B206" s="44"/>
      <c r="C206" s="118"/>
      <c r="D206" s="44"/>
      <c r="E206" s="44"/>
      <c r="F206" s="40"/>
      <c r="G206" s="97"/>
      <c r="H206" s="40"/>
      <c r="I206" s="40"/>
      <c r="J206" s="40"/>
      <c r="K206" s="40"/>
      <c r="L206" s="40"/>
      <c r="M206" s="40"/>
      <c r="N206" s="40"/>
      <c r="O206" s="20"/>
      <c r="P206" s="26"/>
      <c r="Q206" s="29"/>
      <c r="R206" s="29"/>
      <c r="S206" s="29"/>
      <c r="T206" s="28"/>
      <c r="U206" s="29"/>
      <c r="V206" s="40"/>
      <c r="W206" s="40"/>
      <c r="X206" s="40"/>
      <c r="Y206" s="40"/>
      <c r="Z206" s="40"/>
      <c r="AA206" s="40"/>
      <c r="AB206" s="40"/>
      <c r="AC206" s="40"/>
      <c r="AD206" s="40"/>
      <c r="AE206" s="40"/>
      <c r="AF206" s="40"/>
      <c r="AG206" s="40"/>
      <c r="AH206" s="40"/>
      <c r="AI206" s="40"/>
      <c r="AJ206" s="40"/>
      <c r="AK206" s="41"/>
      <c r="AL206" s="41"/>
      <c r="AM206" s="41"/>
      <c r="AN206" s="41"/>
      <c r="AO206" s="41"/>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row>
    <row r="207" spans="2:113" ht="15.6">
      <c r="B207" s="44"/>
      <c r="C207" s="118"/>
      <c r="D207" s="44"/>
      <c r="E207" s="44"/>
      <c r="F207" s="40"/>
      <c r="G207" s="97"/>
      <c r="H207" s="40"/>
      <c r="I207" s="40"/>
      <c r="J207" s="40"/>
      <c r="K207" s="40"/>
      <c r="L207" s="40"/>
      <c r="M207" s="40"/>
      <c r="N207" s="40"/>
      <c r="O207" s="20"/>
      <c r="P207" s="26"/>
      <c r="Q207" s="29"/>
      <c r="R207" s="29"/>
      <c r="S207" s="29"/>
      <c r="T207" s="28"/>
      <c r="U207" s="29"/>
      <c r="V207" s="40"/>
      <c r="W207" s="40"/>
      <c r="X207" s="40"/>
      <c r="Y207" s="40"/>
      <c r="Z207" s="40"/>
      <c r="AA207" s="40"/>
      <c r="AB207" s="40"/>
      <c r="AC207" s="40"/>
      <c r="AD207" s="40"/>
      <c r="AE207" s="40"/>
      <c r="AF207" s="40"/>
      <c r="AG207" s="40"/>
      <c r="AH207" s="40"/>
      <c r="AI207" s="40"/>
      <c r="AJ207" s="40"/>
      <c r="AK207" s="41"/>
      <c r="AL207" s="41"/>
      <c r="AM207" s="41"/>
      <c r="AN207" s="41"/>
      <c r="AO207" s="41"/>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row>
    <row r="208" spans="2:113" ht="15.6">
      <c r="B208" s="44"/>
      <c r="C208" s="118"/>
      <c r="D208" s="44"/>
      <c r="E208" s="44"/>
      <c r="F208" s="40"/>
      <c r="G208" s="97"/>
      <c r="H208" s="40"/>
      <c r="I208" s="40"/>
      <c r="J208" s="40"/>
      <c r="K208" s="40"/>
      <c r="L208" s="40"/>
      <c r="M208" s="40"/>
      <c r="N208" s="40"/>
      <c r="O208" s="20"/>
      <c r="P208" s="26"/>
      <c r="Q208" s="29"/>
      <c r="R208" s="29"/>
      <c r="S208" s="29"/>
      <c r="T208" s="28"/>
      <c r="U208" s="29"/>
      <c r="V208" s="40"/>
      <c r="W208" s="40"/>
      <c r="X208" s="40"/>
      <c r="Y208" s="40"/>
      <c r="Z208" s="40"/>
      <c r="AA208" s="40"/>
      <c r="AB208" s="40"/>
      <c r="AC208" s="40"/>
      <c r="AD208" s="40"/>
      <c r="AE208" s="40"/>
      <c r="AF208" s="40"/>
      <c r="AG208" s="40"/>
      <c r="AH208" s="40"/>
      <c r="AI208" s="40"/>
      <c r="AJ208" s="40"/>
      <c r="AK208" s="41"/>
      <c r="AL208" s="41"/>
      <c r="AM208" s="41"/>
      <c r="AN208" s="41"/>
      <c r="AO208" s="41"/>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row>
    <row r="209" spans="2:113" ht="15.6">
      <c r="B209" s="44"/>
      <c r="C209" s="118"/>
      <c r="D209" s="44"/>
      <c r="E209" s="44"/>
      <c r="F209" s="40"/>
      <c r="G209" s="97"/>
      <c r="H209" s="40"/>
      <c r="I209" s="40"/>
      <c r="J209" s="40"/>
      <c r="K209" s="40"/>
      <c r="L209" s="40"/>
      <c r="M209" s="40"/>
      <c r="N209" s="40"/>
      <c r="O209" s="20"/>
      <c r="P209" s="26"/>
      <c r="Q209" s="29"/>
      <c r="R209" s="29"/>
      <c r="S209" s="29"/>
      <c r="T209" s="28"/>
      <c r="U209" s="29"/>
      <c r="V209" s="40"/>
      <c r="W209" s="40"/>
      <c r="X209" s="40"/>
      <c r="Y209" s="40"/>
      <c r="Z209" s="40"/>
      <c r="AA209" s="40"/>
      <c r="AB209" s="40"/>
      <c r="AC209" s="40"/>
      <c r="AD209" s="40"/>
      <c r="AE209" s="40"/>
      <c r="AF209" s="40"/>
      <c r="AG209" s="40"/>
      <c r="AH209" s="40"/>
      <c r="AI209" s="40"/>
      <c r="AJ209" s="40"/>
      <c r="AK209" s="41"/>
      <c r="AL209" s="41"/>
      <c r="AM209" s="41"/>
      <c r="AN209" s="41"/>
      <c r="AO209" s="41"/>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row>
    <row r="210" spans="2:113" ht="15.6">
      <c r="B210" s="44"/>
      <c r="C210" s="118"/>
      <c r="D210" s="44"/>
      <c r="E210" s="44"/>
      <c r="F210" s="40"/>
      <c r="G210" s="97"/>
      <c r="H210" s="40"/>
      <c r="I210" s="40"/>
      <c r="J210" s="40"/>
      <c r="K210" s="40"/>
      <c r="L210" s="40"/>
      <c r="M210" s="40"/>
      <c r="N210" s="40"/>
      <c r="O210" s="20"/>
      <c r="P210" s="26"/>
      <c r="Q210" s="29"/>
      <c r="R210" s="29"/>
      <c r="S210" s="29"/>
      <c r="T210" s="28"/>
      <c r="U210" s="29"/>
      <c r="V210" s="40"/>
      <c r="W210" s="40"/>
      <c r="X210" s="40"/>
      <c r="Y210" s="40"/>
      <c r="Z210" s="40"/>
      <c r="AA210" s="40"/>
      <c r="AB210" s="40"/>
      <c r="AC210" s="40"/>
      <c r="AD210" s="40"/>
      <c r="AE210" s="40"/>
      <c r="AF210" s="40"/>
      <c r="AG210" s="40"/>
      <c r="AH210" s="40"/>
      <c r="AI210" s="40"/>
      <c r="AJ210" s="40"/>
      <c r="AK210" s="41"/>
      <c r="AL210" s="41"/>
      <c r="AM210" s="41"/>
      <c r="AN210" s="41"/>
      <c r="AO210" s="41"/>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row>
    <row r="211" spans="2:113" ht="15.6">
      <c r="B211" s="44"/>
      <c r="C211" s="118"/>
      <c r="D211" s="44"/>
      <c r="E211" s="44"/>
      <c r="F211" s="40"/>
      <c r="G211" s="97"/>
      <c r="H211" s="40"/>
      <c r="I211" s="40"/>
      <c r="J211" s="40"/>
      <c r="K211" s="40"/>
      <c r="L211" s="40"/>
      <c r="M211" s="40"/>
      <c r="N211" s="40"/>
      <c r="O211" s="20"/>
      <c r="P211" s="26"/>
      <c r="Q211" s="29"/>
      <c r="R211" s="29"/>
      <c r="S211" s="29"/>
      <c r="T211" s="28"/>
      <c r="U211" s="29"/>
      <c r="V211" s="40"/>
      <c r="W211" s="40"/>
      <c r="X211" s="40"/>
      <c r="Y211" s="40"/>
      <c r="Z211" s="40"/>
      <c r="AA211" s="40"/>
      <c r="AB211" s="40"/>
      <c r="AC211" s="40"/>
      <c r="AD211" s="40"/>
      <c r="AE211" s="40"/>
      <c r="AF211" s="40"/>
      <c r="AG211" s="40"/>
      <c r="AH211" s="40"/>
      <c r="AI211" s="40"/>
      <c r="AJ211" s="40"/>
      <c r="AK211" s="41"/>
      <c r="AL211" s="41"/>
      <c r="AM211" s="41"/>
      <c r="AN211" s="41"/>
      <c r="AO211" s="41"/>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row>
    <row r="212" spans="2:113" ht="15.6">
      <c r="B212" s="44"/>
      <c r="C212" s="118"/>
      <c r="D212" s="44"/>
      <c r="E212" s="44"/>
      <c r="F212" s="40"/>
      <c r="G212" s="97"/>
      <c r="H212" s="40"/>
      <c r="I212" s="40"/>
      <c r="J212" s="40"/>
      <c r="K212" s="40"/>
      <c r="L212" s="40"/>
      <c r="M212" s="40"/>
      <c r="N212" s="40"/>
      <c r="O212" s="20"/>
      <c r="P212" s="26"/>
      <c r="Q212" s="29"/>
      <c r="R212" s="29"/>
      <c r="S212" s="29"/>
      <c r="T212" s="28"/>
      <c r="U212" s="29"/>
      <c r="V212" s="40"/>
      <c r="W212" s="40"/>
      <c r="X212" s="40"/>
      <c r="Y212" s="40"/>
      <c r="Z212" s="40"/>
      <c r="AA212" s="40"/>
      <c r="AB212" s="40"/>
      <c r="AC212" s="40"/>
      <c r="AD212" s="40"/>
      <c r="AE212" s="40"/>
      <c r="AF212" s="40"/>
      <c r="AG212" s="40"/>
      <c r="AH212" s="40"/>
      <c r="AI212" s="40"/>
      <c r="AJ212" s="40"/>
      <c r="AK212" s="41"/>
      <c r="AL212" s="41"/>
      <c r="AM212" s="41"/>
      <c r="AN212" s="41"/>
      <c r="AO212" s="41"/>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row>
    <row r="213" spans="2:113" ht="15.6">
      <c r="B213" s="44"/>
      <c r="C213" s="118"/>
      <c r="D213" s="44"/>
      <c r="E213" s="44"/>
      <c r="F213" s="40"/>
      <c r="G213" s="97"/>
      <c r="H213" s="40"/>
      <c r="I213" s="40"/>
      <c r="J213" s="40"/>
      <c r="K213" s="40"/>
      <c r="L213" s="40"/>
      <c r="M213" s="40"/>
      <c r="N213" s="40"/>
      <c r="O213" s="20"/>
      <c r="P213" s="26"/>
      <c r="Q213" s="29"/>
      <c r="R213" s="29"/>
      <c r="S213" s="29"/>
      <c r="T213" s="28"/>
      <c r="U213" s="29"/>
      <c r="V213" s="40"/>
      <c r="W213" s="40"/>
      <c r="X213" s="40"/>
      <c r="Y213" s="40"/>
      <c r="Z213" s="40"/>
      <c r="AA213" s="40"/>
      <c r="AB213" s="40"/>
      <c r="AC213" s="40"/>
      <c r="AD213" s="40"/>
      <c r="AE213" s="40"/>
      <c r="AF213" s="40"/>
      <c r="AG213" s="40"/>
      <c r="AH213" s="40"/>
      <c r="AI213" s="40"/>
      <c r="AJ213" s="40"/>
      <c r="AK213" s="41"/>
      <c r="AL213" s="41"/>
      <c r="AM213" s="41"/>
      <c r="AN213" s="41"/>
      <c r="AO213" s="41"/>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row>
    <row r="214" spans="2:113" ht="15.6">
      <c r="B214" s="44"/>
      <c r="C214" s="118"/>
      <c r="D214" s="44"/>
      <c r="E214" s="44"/>
      <c r="F214" s="40"/>
      <c r="G214" s="97"/>
      <c r="H214" s="40"/>
      <c r="I214" s="40"/>
      <c r="J214" s="40"/>
      <c r="K214" s="40"/>
      <c r="L214" s="40"/>
      <c r="M214" s="40"/>
      <c r="N214" s="40"/>
      <c r="O214" s="20"/>
      <c r="P214" s="26"/>
      <c r="Q214" s="29"/>
      <c r="R214" s="29"/>
      <c r="S214" s="29"/>
      <c r="T214" s="28"/>
      <c r="U214" s="29"/>
      <c r="V214" s="40"/>
      <c r="W214" s="40"/>
      <c r="X214" s="40"/>
      <c r="Y214" s="40"/>
      <c r="Z214" s="40"/>
      <c r="AA214" s="40"/>
      <c r="AB214" s="40"/>
      <c r="AC214" s="40"/>
      <c r="AD214" s="40"/>
      <c r="AE214" s="40"/>
      <c r="AF214" s="40"/>
      <c r="AG214" s="40"/>
      <c r="AH214" s="40"/>
      <c r="AI214" s="40"/>
      <c r="AJ214" s="40"/>
      <c r="AK214" s="41"/>
      <c r="AL214" s="41"/>
      <c r="AM214" s="41"/>
      <c r="AN214" s="41"/>
      <c r="AO214" s="41"/>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row>
    <row r="215" spans="2:113" ht="15.6">
      <c r="B215" s="44"/>
      <c r="C215" s="118"/>
      <c r="D215" s="44"/>
      <c r="E215" s="44"/>
      <c r="F215" s="40"/>
      <c r="G215" s="97"/>
      <c r="H215" s="40"/>
      <c r="I215" s="40"/>
      <c r="J215" s="40"/>
      <c r="K215" s="40"/>
      <c r="L215" s="40"/>
      <c r="M215" s="40"/>
      <c r="N215" s="40"/>
      <c r="O215" s="20"/>
      <c r="P215" s="26"/>
      <c r="Q215" s="29"/>
      <c r="R215" s="29"/>
      <c r="S215" s="29"/>
      <c r="T215" s="28"/>
      <c r="U215" s="29"/>
      <c r="V215" s="40"/>
      <c r="W215" s="40"/>
      <c r="X215" s="40"/>
      <c r="Y215" s="40"/>
      <c r="Z215" s="40"/>
      <c r="AA215" s="40"/>
      <c r="AB215" s="40"/>
      <c r="AC215" s="40"/>
      <c r="AD215" s="40"/>
      <c r="AE215" s="40"/>
      <c r="AF215" s="40"/>
      <c r="AG215" s="40"/>
      <c r="AH215" s="40"/>
      <c r="AI215" s="40"/>
      <c r="AJ215" s="40"/>
      <c r="AK215" s="41"/>
      <c r="AL215" s="41"/>
      <c r="AM215" s="41"/>
      <c r="AN215" s="41"/>
      <c r="AO215" s="41"/>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row>
    <row r="216" spans="2:113" ht="15.6">
      <c r="B216" s="44"/>
      <c r="C216" s="118"/>
      <c r="D216" s="44"/>
      <c r="E216" s="44"/>
      <c r="F216" s="40"/>
      <c r="G216" s="97"/>
      <c r="H216" s="40"/>
      <c r="I216" s="40"/>
      <c r="J216" s="40"/>
      <c r="K216" s="40"/>
      <c r="L216" s="40"/>
      <c r="M216" s="40"/>
      <c r="N216" s="40"/>
      <c r="O216" s="20"/>
      <c r="P216" s="26"/>
      <c r="Q216" s="29"/>
      <c r="R216" s="29"/>
      <c r="S216" s="29"/>
      <c r="T216" s="28"/>
      <c r="U216" s="29"/>
      <c r="V216" s="40"/>
      <c r="W216" s="40"/>
      <c r="X216" s="40"/>
      <c r="Y216" s="40"/>
      <c r="Z216" s="40"/>
      <c r="AA216" s="40"/>
      <c r="AB216" s="40"/>
      <c r="AC216" s="40"/>
      <c r="AD216" s="40"/>
      <c r="AE216" s="40"/>
      <c r="AF216" s="40"/>
      <c r="AG216" s="40"/>
      <c r="AH216" s="40"/>
      <c r="AI216" s="40"/>
      <c r="AJ216" s="40"/>
      <c r="AK216" s="41"/>
      <c r="AL216" s="41"/>
      <c r="AM216" s="41"/>
      <c r="AN216" s="41"/>
      <c r="AO216" s="41"/>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row>
    <row r="217" spans="2:113" ht="15.6">
      <c r="B217" s="44"/>
      <c r="C217" s="118"/>
      <c r="D217" s="44"/>
      <c r="E217" s="44"/>
      <c r="F217" s="40"/>
      <c r="G217" s="97"/>
      <c r="H217" s="40"/>
      <c r="I217" s="40"/>
      <c r="J217" s="40"/>
      <c r="K217" s="40"/>
      <c r="L217" s="40"/>
      <c r="M217" s="40"/>
      <c r="N217" s="40"/>
      <c r="O217" s="20"/>
      <c r="P217" s="26"/>
      <c r="Q217" s="29"/>
      <c r="R217" s="29"/>
      <c r="S217" s="29"/>
      <c r="T217" s="28"/>
      <c r="U217" s="29"/>
      <c r="V217" s="40"/>
      <c r="W217" s="40"/>
      <c r="X217" s="40"/>
      <c r="Y217" s="40"/>
      <c r="Z217" s="40"/>
      <c r="AA217" s="40"/>
      <c r="AB217" s="40"/>
      <c r="AC217" s="40"/>
      <c r="AD217" s="40"/>
      <c r="AE217" s="40"/>
      <c r="AF217" s="40"/>
      <c r="AG217" s="40"/>
      <c r="AH217" s="40"/>
      <c r="AI217" s="40"/>
      <c r="AJ217" s="40"/>
      <c r="AK217" s="41"/>
      <c r="AL217" s="41"/>
      <c r="AM217" s="41"/>
      <c r="AN217" s="41"/>
      <c r="AO217" s="41"/>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2:113" ht="15.6">
      <c r="B218" s="44"/>
      <c r="C218" s="118"/>
      <c r="D218" s="44"/>
      <c r="E218" s="44"/>
      <c r="F218" s="40"/>
      <c r="G218" s="97"/>
      <c r="H218" s="40"/>
      <c r="I218" s="40"/>
      <c r="J218" s="40"/>
      <c r="K218" s="40"/>
      <c r="L218" s="40"/>
      <c r="M218" s="40"/>
      <c r="N218" s="40"/>
      <c r="O218" s="20"/>
      <c r="P218" s="26"/>
      <c r="Q218" s="29"/>
      <c r="R218" s="29"/>
      <c r="S218" s="29"/>
      <c r="T218" s="28"/>
      <c r="U218" s="29"/>
      <c r="V218" s="40"/>
      <c r="W218" s="40"/>
      <c r="X218" s="40"/>
      <c r="Y218" s="40"/>
      <c r="Z218" s="40"/>
      <c r="AA218" s="40"/>
      <c r="AB218" s="40"/>
      <c r="AC218" s="40"/>
      <c r="AD218" s="40"/>
      <c r="AE218" s="40"/>
      <c r="AF218" s="40"/>
      <c r="AG218" s="40"/>
      <c r="AH218" s="40"/>
      <c r="AI218" s="40"/>
      <c r="AJ218" s="40"/>
      <c r="AK218" s="41"/>
      <c r="AL218" s="41"/>
      <c r="AM218" s="41"/>
      <c r="AN218" s="41"/>
      <c r="AO218" s="41"/>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row>
    <row r="219" spans="2:113" ht="15.6">
      <c r="B219" s="44"/>
      <c r="C219" s="118"/>
      <c r="D219" s="44"/>
      <c r="E219" s="44"/>
      <c r="F219" s="40"/>
      <c r="G219" s="97"/>
      <c r="H219" s="40"/>
      <c r="I219" s="40"/>
      <c r="J219" s="40"/>
      <c r="K219" s="40"/>
      <c r="L219" s="40"/>
      <c r="M219" s="40"/>
      <c r="N219" s="40"/>
      <c r="O219" s="20"/>
      <c r="P219" s="26"/>
      <c r="Q219" s="29"/>
      <c r="R219" s="29"/>
      <c r="S219" s="29"/>
      <c r="T219" s="28"/>
      <c r="U219" s="29"/>
      <c r="V219" s="40"/>
      <c r="W219" s="40"/>
      <c r="X219" s="40"/>
      <c r="Y219" s="40"/>
      <c r="Z219" s="40"/>
      <c r="AA219" s="40"/>
      <c r="AB219" s="40"/>
      <c r="AC219" s="40"/>
      <c r="AD219" s="40"/>
      <c r="AE219" s="40"/>
      <c r="AF219" s="40"/>
      <c r="AG219" s="40"/>
      <c r="AH219" s="40"/>
      <c r="AI219" s="40"/>
      <c r="AJ219" s="40"/>
      <c r="AK219" s="41"/>
      <c r="AL219" s="41"/>
      <c r="AM219" s="41"/>
      <c r="AN219" s="41"/>
      <c r="AO219" s="41"/>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2:113" ht="15.6">
      <c r="B220" s="44"/>
      <c r="C220" s="118"/>
      <c r="D220" s="44"/>
      <c r="E220" s="44"/>
      <c r="F220" s="40"/>
      <c r="G220" s="97"/>
      <c r="H220" s="40"/>
      <c r="I220" s="40"/>
      <c r="J220" s="40"/>
      <c r="K220" s="40"/>
      <c r="L220" s="40"/>
      <c r="M220" s="40"/>
      <c r="N220" s="40"/>
      <c r="O220" s="20"/>
      <c r="P220" s="26"/>
      <c r="Q220" s="29"/>
      <c r="R220" s="29"/>
      <c r="S220" s="29"/>
      <c r="T220" s="28"/>
      <c r="U220" s="29"/>
      <c r="V220" s="40"/>
      <c r="W220" s="40"/>
      <c r="X220" s="40"/>
      <c r="Y220" s="40"/>
      <c r="Z220" s="40"/>
      <c r="AA220" s="40"/>
      <c r="AB220" s="40"/>
      <c r="AC220" s="40"/>
      <c r="AD220" s="40"/>
      <c r="AE220" s="40"/>
      <c r="AF220" s="40"/>
      <c r="AG220" s="40"/>
      <c r="AH220" s="40"/>
      <c r="AI220" s="40"/>
      <c r="AJ220" s="40"/>
      <c r="AK220" s="41"/>
      <c r="AL220" s="41"/>
      <c r="AM220" s="41"/>
      <c r="AN220" s="41"/>
      <c r="AO220" s="41"/>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row>
    <row r="221" spans="2:113" ht="15.6">
      <c r="B221" s="44"/>
      <c r="C221" s="118"/>
      <c r="D221" s="44"/>
      <c r="E221" s="44"/>
      <c r="F221" s="40"/>
      <c r="G221" s="97"/>
      <c r="H221" s="40"/>
      <c r="I221" s="40"/>
      <c r="J221" s="40"/>
      <c r="K221" s="40"/>
      <c r="L221" s="40"/>
      <c r="M221" s="40"/>
      <c r="N221" s="40"/>
      <c r="O221" s="20"/>
      <c r="P221" s="26"/>
      <c r="Q221" s="29"/>
      <c r="R221" s="29"/>
      <c r="S221" s="29"/>
      <c r="T221" s="28"/>
      <c r="U221" s="29"/>
      <c r="V221" s="40"/>
      <c r="W221" s="40"/>
      <c r="X221" s="40"/>
      <c r="Y221" s="40"/>
      <c r="Z221" s="40"/>
      <c r="AA221" s="40"/>
      <c r="AB221" s="40"/>
      <c r="AC221" s="40"/>
      <c r="AD221" s="40"/>
      <c r="AE221" s="40"/>
      <c r="AF221" s="40"/>
      <c r="AG221" s="40"/>
      <c r="AH221" s="40"/>
      <c r="AI221" s="40"/>
      <c r="AJ221" s="40"/>
      <c r="AK221" s="41"/>
      <c r="AL221" s="41"/>
      <c r="AM221" s="41"/>
      <c r="AN221" s="41"/>
      <c r="AO221" s="41"/>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row>
    <row r="222" spans="2:113" ht="15.6">
      <c r="B222" s="44"/>
      <c r="C222" s="118"/>
      <c r="D222" s="44"/>
      <c r="E222" s="44"/>
      <c r="F222" s="40"/>
      <c r="G222" s="97"/>
      <c r="H222" s="40"/>
      <c r="I222" s="40"/>
      <c r="J222" s="40"/>
      <c r="K222" s="40"/>
      <c r="L222" s="40"/>
      <c r="M222" s="40"/>
      <c r="N222" s="40"/>
      <c r="O222" s="20"/>
      <c r="P222" s="26"/>
      <c r="Q222" s="29"/>
      <c r="R222" s="29"/>
      <c r="S222" s="29"/>
      <c r="T222" s="28"/>
      <c r="U222" s="29"/>
      <c r="V222" s="40"/>
      <c r="W222" s="40"/>
      <c r="X222" s="40"/>
      <c r="Y222" s="40"/>
      <c r="Z222" s="40"/>
      <c r="AA222" s="40"/>
      <c r="AB222" s="40"/>
      <c r="AC222" s="40"/>
      <c r="AD222" s="40"/>
      <c r="AE222" s="40"/>
      <c r="AF222" s="40"/>
      <c r="AG222" s="40"/>
      <c r="AH222" s="40"/>
      <c r="AI222" s="40"/>
      <c r="AJ222" s="40"/>
      <c r="AK222" s="41"/>
      <c r="AL222" s="41"/>
      <c r="AM222" s="41"/>
      <c r="AN222" s="41"/>
      <c r="AO222" s="41"/>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row>
    <row r="223" spans="2:113" ht="15.6">
      <c r="B223" s="44"/>
      <c r="C223" s="118"/>
      <c r="D223" s="44"/>
      <c r="E223" s="44"/>
      <c r="F223" s="40"/>
      <c r="G223" s="97"/>
      <c r="H223" s="40"/>
      <c r="I223" s="40"/>
      <c r="J223" s="40"/>
      <c r="K223" s="40"/>
      <c r="L223" s="40"/>
      <c r="M223" s="40"/>
      <c r="N223" s="40"/>
      <c r="O223" s="20"/>
      <c r="P223" s="26"/>
      <c r="Q223" s="29"/>
      <c r="R223" s="29"/>
      <c r="S223" s="29"/>
      <c r="T223" s="28"/>
      <c r="U223" s="29"/>
      <c r="V223" s="40"/>
      <c r="W223" s="40"/>
      <c r="X223" s="40"/>
      <c r="Y223" s="40"/>
      <c r="Z223" s="40"/>
      <c r="AA223" s="40"/>
      <c r="AB223" s="40"/>
      <c r="AC223" s="40"/>
      <c r="AD223" s="40"/>
      <c r="AE223" s="40"/>
      <c r="AF223" s="40"/>
      <c r="AG223" s="40"/>
      <c r="AH223" s="40"/>
      <c r="AI223" s="40"/>
      <c r="AJ223" s="40"/>
      <c r="AK223" s="41"/>
      <c r="AL223" s="41"/>
      <c r="AM223" s="41"/>
      <c r="AN223" s="41"/>
      <c r="AO223" s="41"/>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row>
    <row r="224" spans="2:113" ht="15.6">
      <c r="B224" s="44"/>
      <c r="C224" s="118"/>
      <c r="D224" s="44"/>
      <c r="E224" s="44"/>
      <c r="F224" s="40"/>
      <c r="G224" s="97"/>
      <c r="H224" s="40"/>
      <c r="I224" s="40"/>
      <c r="J224" s="40"/>
      <c r="K224" s="40"/>
      <c r="L224" s="40"/>
      <c r="M224" s="40"/>
      <c r="N224" s="40"/>
      <c r="O224" s="20"/>
      <c r="P224" s="26"/>
      <c r="Q224" s="29"/>
      <c r="R224" s="29"/>
      <c r="S224" s="29"/>
      <c r="T224" s="28"/>
      <c r="U224" s="29"/>
      <c r="V224" s="40"/>
      <c r="W224" s="40"/>
      <c r="X224" s="40"/>
      <c r="Y224" s="40"/>
      <c r="Z224" s="40"/>
      <c r="AA224" s="40"/>
      <c r="AB224" s="40"/>
      <c r="AC224" s="40"/>
      <c r="AD224" s="40"/>
      <c r="AE224" s="40"/>
      <c r="AF224" s="40"/>
      <c r="AG224" s="40"/>
      <c r="AH224" s="40"/>
      <c r="AI224" s="40"/>
      <c r="AJ224" s="40"/>
      <c r="AK224" s="41"/>
      <c r="AL224" s="41"/>
      <c r="AM224" s="41"/>
      <c r="AN224" s="41"/>
      <c r="AO224" s="41"/>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row>
    <row r="225" spans="2:113" ht="15.6">
      <c r="B225" s="44"/>
      <c r="C225" s="118"/>
      <c r="D225" s="44"/>
      <c r="E225" s="44"/>
      <c r="F225" s="40"/>
      <c r="G225" s="97"/>
      <c r="H225" s="40"/>
      <c r="I225" s="40"/>
      <c r="J225" s="40"/>
      <c r="K225" s="40"/>
      <c r="L225" s="40"/>
      <c r="M225" s="40"/>
      <c r="N225" s="40"/>
      <c r="O225" s="20"/>
      <c r="P225" s="26"/>
      <c r="Q225" s="29"/>
      <c r="R225" s="29"/>
      <c r="S225" s="29"/>
      <c r="T225" s="28"/>
      <c r="U225" s="29"/>
      <c r="V225" s="40"/>
      <c r="W225" s="40"/>
      <c r="X225" s="40"/>
      <c r="Y225" s="40"/>
      <c r="Z225" s="40"/>
      <c r="AA225" s="40"/>
      <c r="AB225" s="40"/>
      <c r="AC225" s="40"/>
      <c r="AD225" s="40"/>
      <c r="AE225" s="40"/>
      <c r="AF225" s="40"/>
      <c r="AG225" s="40"/>
      <c r="AH225" s="40"/>
      <c r="AI225" s="40"/>
      <c r="AJ225" s="40"/>
      <c r="AK225" s="41"/>
      <c r="AL225" s="41"/>
      <c r="AM225" s="41"/>
      <c r="AN225" s="41"/>
      <c r="AO225" s="41"/>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row>
    <row r="226" spans="2:113" ht="15.6">
      <c r="B226" s="44"/>
      <c r="C226" s="118"/>
      <c r="D226" s="44"/>
      <c r="E226" s="44"/>
      <c r="F226" s="40"/>
      <c r="G226" s="97"/>
      <c r="H226" s="40"/>
      <c r="I226" s="40"/>
      <c r="J226" s="40"/>
      <c r="K226" s="40"/>
      <c r="L226" s="40"/>
      <c r="M226" s="40"/>
      <c r="N226" s="40"/>
      <c r="O226" s="20"/>
      <c r="P226" s="26"/>
      <c r="Q226" s="29"/>
      <c r="R226" s="29"/>
      <c r="S226" s="29"/>
      <c r="T226" s="28"/>
      <c r="U226" s="29"/>
      <c r="V226" s="40"/>
      <c r="W226" s="40"/>
      <c r="X226" s="40"/>
      <c r="Y226" s="40"/>
      <c r="Z226" s="40"/>
      <c r="AA226" s="40"/>
      <c r="AB226" s="40"/>
      <c r="AC226" s="40"/>
      <c r="AD226" s="40"/>
      <c r="AE226" s="40"/>
      <c r="AF226" s="40"/>
      <c r="AG226" s="40"/>
      <c r="AH226" s="40"/>
      <c r="AI226" s="40"/>
      <c r="AJ226" s="40"/>
      <c r="AK226" s="41"/>
      <c r="AL226" s="41"/>
      <c r="AM226" s="41"/>
      <c r="AN226" s="41"/>
      <c r="AO226" s="41"/>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row>
    <row r="227" spans="2:113" ht="15.6">
      <c r="B227" s="44"/>
      <c r="C227" s="118"/>
      <c r="D227" s="44"/>
      <c r="E227" s="44"/>
      <c r="F227" s="40"/>
      <c r="G227" s="97"/>
      <c r="H227" s="40"/>
      <c r="I227" s="40"/>
      <c r="J227" s="40"/>
      <c r="K227" s="40"/>
      <c r="L227" s="40"/>
      <c r="M227" s="40"/>
      <c r="N227" s="40"/>
      <c r="O227" s="20"/>
      <c r="P227" s="26"/>
      <c r="Q227" s="29"/>
      <c r="R227" s="29"/>
      <c r="S227" s="29"/>
      <c r="T227" s="28"/>
      <c r="U227" s="29"/>
      <c r="V227" s="40"/>
      <c r="W227" s="40"/>
      <c r="X227" s="40"/>
      <c r="Y227" s="40"/>
      <c r="Z227" s="40"/>
      <c r="AA227" s="40"/>
      <c r="AB227" s="40"/>
      <c r="AC227" s="40"/>
      <c r="AD227" s="40"/>
      <c r="AE227" s="40"/>
      <c r="AF227" s="40"/>
      <c r="AG227" s="40"/>
      <c r="AH227" s="40"/>
      <c r="AI227" s="40"/>
      <c r="AJ227" s="40"/>
      <c r="AK227" s="41"/>
      <c r="AL227" s="41"/>
      <c r="AM227" s="41"/>
      <c r="AN227" s="41"/>
      <c r="AO227" s="41"/>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row>
    <row r="228" spans="2:113" ht="15.6">
      <c r="B228" s="44"/>
      <c r="C228" s="118"/>
      <c r="D228" s="44"/>
      <c r="E228" s="44"/>
      <c r="F228" s="40"/>
      <c r="G228" s="97"/>
      <c r="H228" s="40"/>
      <c r="I228" s="40"/>
      <c r="J228" s="40"/>
      <c r="K228" s="40"/>
      <c r="L228" s="40"/>
      <c r="M228" s="40"/>
      <c r="N228" s="40"/>
      <c r="O228" s="20"/>
      <c r="P228" s="26"/>
      <c r="Q228" s="29"/>
      <c r="R228" s="29"/>
      <c r="S228" s="29"/>
      <c r="T228" s="28"/>
      <c r="U228" s="29"/>
      <c r="V228" s="40"/>
      <c r="W228" s="40"/>
      <c r="X228" s="40"/>
      <c r="Y228" s="40"/>
      <c r="Z228" s="40"/>
      <c r="AA228" s="40"/>
      <c r="AB228" s="40"/>
      <c r="AC228" s="40"/>
      <c r="AD228" s="40"/>
      <c r="AE228" s="40"/>
      <c r="AF228" s="40"/>
      <c r="AG228" s="40"/>
      <c r="AH228" s="40"/>
      <c r="AI228" s="40"/>
      <c r="AJ228" s="40"/>
      <c r="AK228" s="41"/>
      <c r="AL228" s="41"/>
      <c r="AM228" s="41"/>
      <c r="AN228" s="41"/>
      <c r="AO228" s="41"/>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row>
    <row r="229" spans="2:113" ht="15.6">
      <c r="B229" s="44"/>
      <c r="C229" s="118"/>
      <c r="D229" s="44"/>
      <c r="E229" s="44"/>
      <c r="F229" s="40"/>
      <c r="G229" s="97"/>
      <c r="H229" s="40"/>
      <c r="I229" s="40"/>
      <c r="J229" s="40"/>
      <c r="K229" s="40"/>
      <c r="L229" s="40"/>
      <c r="M229" s="40"/>
      <c r="N229" s="40"/>
      <c r="O229" s="20"/>
      <c r="P229" s="26"/>
      <c r="Q229" s="29"/>
      <c r="R229" s="29"/>
      <c r="S229" s="29"/>
      <c r="T229" s="28"/>
      <c r="U229" s="29"/>
      <c r="V229" s="40"/>
      <c r="W229" s="40"/>
      <c r="X229" s="40"/>
      <c r="Y229" s="40"/>
      <c r="Z229" s="40"/>
      <c r="AA229" s="40"/>
      <c r="AB229" s="40"/>
      <c r="AC229" s="40"/>
      <c r="AD229" s="40"/>
      <c r="AE229" s="40"/>
      <c r="AF229" s="40"/>
      <c r="AG229" s="40"/>
      <c r="AH229" s="40"/>
      <c r="AI229" s="40"/>
      <c r="AJ229" s="40"/>
      <c r="AK229" s="41"/>
      <c r="AL229" s="41"/>
      <c r="AM229" s="41"/>
      <c r="AN229" s="41"/>
      <c r="AO229" s="41"/>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row>
    <row r="230" spans="2:113" ht="15.6">
      <c r="B230" s="44"/>
      <c r="C230" s="118"/>
      <c r="D230" s="44"/>
      <c r="E230" s="44"/>
      <c r="F230" s="40"/>
      <c r="G230" s="97"/>
      <c r="H230" s="40"/>
      <c r="I230" s="40"/>
      <c r="J230" s="40"/>
      <c r="K230" s="40"/>
      <c r="L230" s="40"/>
      <c r="M230" s="40"/>
      <c r="N230" s="40"/>
      <c r="O230" s="20"/>
      <c r="P230" s="26"/>
      <c r="Q230" s="29"/>
      <c r="R230" s="29"/>
      <c r="S230" s="29"/>
      <c r="T230" s="28"/>
      <c r="U230" s="29"/>
      <c r="V230" s="40"/>
      <c r="W230" s="40"/>
      <c r="X230" s="40"/>
      <c r="Y230" s="40"/>
      <c r="Z230" s="40"/>
      <c r="AA230" s="40"/>
      <c r="AB230" s="40"/>
      <c r="AC230" s="40"/>
      <c r="AD230" s="40"/>
      <c r="AE230" s="40"/>
      <c r="AF230" s="40"/>
      <c r="AG230" s="40"/>
      <c r="AH230" s="40"/>
      <c r="AI230" s="40"/>
      <c r="AJ230" s="40"/>
      <c r="AK230" s="41"/>
      <c r="AL230" s="41"/>
      <c r="AM230" s="41"/>
      <c r="AN230" s="41"/>
      <c r="AO230" s="41"/>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row>
    <row r="231" spans="2:113" ht="15.6">
      <c r="B231" s="44"/>
      <c r="C231" s="118"/>
      <c r="D231" s="44"/>
      <c r="E231" s="44"/>
      <c r="F231" s="40"/>
      <c r="G231" s="97"/>
      <c r="H231" s="40"/>
      <c r="I231" s="40"/>
      <c r="J231" s="40"/>
      <c r="K231" s="40"/>
      <c r="L231" s="40"/>
      <c r="M231" s="40"/>
      <c r="N231" s="40"/>
      <c r="O231" s="20"/>
      <c r="P231" s="26"/>
      <c r="Q231" s="29"/>
      <c r="R231" s="29"/>
      <c r="S231" s="29"/>
      <c r="T231" s="28"/>
      <c r="U231" s="29"/>
      <c r="V231" s="40"/>
      <c r="W231" s="40"/>
      <c r="X231" s="40"/>
      <c r="Y231" s="40"/>
      <c r="Z231" s="40"/>
      <c r="AA231" s="40"/>
      <c r="AB231" s="40"/>
      <c r="AC231" s="40"/>
      <c r="AD231" s="40"/>
      <c r="AE231" s="40"/>
      <c r="AF231" s="40"/>
      <c r="AG231" s="40"/>
      <c r="AH231" s="40"/>
      <c r="AI231" s="40"/>
      <c r="AJ231" s="40"/>
      <c r="AK231" s="41"/>
      <c r="AL231" s="41"/>
      <c r="AM231" s="41"/>
      <c r="AN231" s="41"/>
      <c r="AO231" s="41"/>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row>
    <row r="232" spans="2:113" ht="15.9" thickBot="1">
      <c r="B232" s="44"/>
      <c r="C232" s="118"/>
      <c r="D232" s="44"/>
      <c r="E232" s="44"/>
      <c r="F232" s="40"/>
      <c r="G232" s="97"/>
      <c r="H232" s="40"/>
      <c r="I232" s="40"/>
      <c r="J232" s="40"/>
      <c r="K232" s="40"/>
      <c r="L232" s="40"/>
      <c r="M232" s="40"/>
      <c r="N232" s="40"/>
      <c r="O232" s="20"/>
      <c r="P232" s="26"/>
      <c r="Q232" s="55"/>
      <c r="R232" s="55"/>
      <c r="S232" s="55"/>
      <c r="T232" s="48"/>
      <c r="U232" s="55"/>
      <c r="V232" s="40"/>
      <c r="W232" s="40"/>
      <c r="X232" s="40"/>
      <c r="Y232" s="40"/>
      <c r="Z232" s="40"/>
      <c r="AA232" s="40"/>
      <c r="AB232" s="40"/>
      <c r="AC232" s="40"/>
      <c r="AD232" s="40"/>
      <c r="AE232" s="40"/>
      <c r="AF232" s="40"/>
      <c r="AG232" s="40"/>
      <c r="AH232" s="40"/>
      <c r="AI232" s="40"/>
      <c r="AJ232" s="40"/>
      <c r="AK232" s="41"/>
      <c r="AL232" s="41"/>
      <c r="AM232" s="41"/>
      <c r="AN232" s="41"/>
      <c r="AO232" s="41"/>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row>
    <row r="233" spans="2:113" ht="15.9" thickBot="1">
      <c r="B233" s="44"/>
      <c r="C233" s="118"/>
      <c r="D233" s="44"/>
      <c r="E233" s="44"/>
      <c r="F233" s="40"/>
      <c r="G233" s="97"/>
      <c r="H233" s="40"/>
      <c r="I233" s="40"/>
      <c r="J233" s="40"/>
      <c r="K233" s="40"/>
      <c r="L233" s="40"/>
      <c r="M233" s="40"/>
      <c r="N233" s="40"/>
      <c r="O233" s="20"/>
      <c r="P233" s="26"/>
      <c r="Q233" s="55"/>
      <c r="R233" s="55"/>
      <c r="S233" s="55"/>
      <c r="T233" s="48"/>
      <c r="U233" s="55"/>
      <c r="V233" s="40"/>
      <c r="W233" s="40"/>
      <c r="X233" s="40"/>
      <c r="Y233" s="40"/>
      <c r="Z233" s="40"/>
      <c r="AA233" s="40"/>
      <c r="AB233" s="40"/>
      <c r="AC233" s="40"/>
      <c r="AD233" s="40"/>
      <c r="AE233" s="40"/>
      <c r="AF233" s="40"/>
      <c r="AG233" s="40"/>
      <c r="AH233" s="40"/>
      <c r="AI233" s="40"/>
      <c r="AJ233" s="40"/>
      <c r="AK233" s="41"/>
      <c r="AL233" s="41"/>
      <c r="AM233" s="41"/>
      <c r="AN233" s="41"/>
      <c r="AO233" s="41"/>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row>
    <row r="234" spans="2:113" ht="15.6">
      <c r="B234" s="44"/>
      <c r="C234" s="118"/>
      <c r="D234" s="44"/>
      <c r="E234" s="44"/>
      <c r="F234" s="40"/>
      <c r="G234" s="97"/>
      <c r="H234" s="40"/>
      <c r="I234" s="40"/>
      <c r="J234" s="40"/>
      <c r="K234" s="40"/>
      <c r="L234" s="40"/>
      <c r="M234" s="40"/>
      <c r="N234" s="40"/>
      <c r="O234" s="40"/>
      <c r="P234" s="26"/>
      <c r="Q234" s="49"/>
      <c r="R234" s="49"/>
      <c r="S234" s="49"/>
      <c r="T234" s="51"/>
      <c r="U234" s="49"/>
      <c r="V234" s="40"/>
      <c r="W234" s="40"/>
      <c r="X234" s="40"/>
      <c r="Y234" s="40"/>
      <c r="Z234" s="40"/>
      <c r="AA234" s="40"/>
      <c r="AB234" s="40"/>
      <c r="AC234" s="40"/>
      <c r="AD234" s="40"/>
      <c r="AE234" s="40"/>
      <c r="AF234" s="40"/>
      <c r="AG234" s="40"/>
      <c r="AH234" s="40"/>
      <c r="AI234" s="40"/>
      <c r="AJ234" s="40"/>
      <c r="AK234" s="41"/>
      <c r="AL234" s="41"/>
      <c r="AM234" s="41"/>
      <c r="AN234" s="41"/>
      <c r="AO234" s="41"/>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row>
    <row r="235" spans="2:113" ht="15.6">
      <c r="B235" s="44"/>
      <c r="C235" s="118"/>
      <c r="D235" s="44"/>
      <c r="E235" s="44"/>
      <c r="F235" s="40"/>
      <c r="G235" s="97"/>
      <c r="H235" s="40"/>
      <c r="I235" s="40"/>
      <c r="J235" s="40"/>
      <c r="K235" s="40"/>
      <c r="L235" s="40"/>
      <c r="M235" s="40"/>
      <c r="N235" s="40"/>
      <c r="O235" s="40"/>
      <c r="P235" s="40"/>
      <c r="Q235" s="40"/>
      <c r="R235" s="40"/>
      <c r="S235" s="40"/>
      <c r="T235" s="40"/>
      <c r="U235" s="40"/>
      <c r="V235" s="40"/>
      <c r="W235" s="40"/>
      <c r="X235" s="40"/>
      <c r="Y235" s="40"/>
      <c r="Z235" s="40"/>
      <c r="AA235" s="40"/>
      <c r="AB235" s="40"/>
      <c r="AC235" s="40"/>
      <c r="AD235" s="40"/>
      <c r="AE235" s="40"/>
      <c r="AF235" s="40"/>
      <c r="AG235" s="40"/>
      <c r="AH235" s="40"/>
      <c r="AI235" s="40"/>
      <c r="AJ235" s="40"/>
      <c r="AK235" s="41"/>
      <c r="AL235" s="41"/>
      <c r="AM235" s="41"/>
      <c r="AN235" s="41"/>
      <c r="AO235" s="41"/>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row>
    <row r="236" spans="2:113" ht="15.6">
      <c r="B236" s="44"/>
      <c r="C236" s="118"/>
      <c r="D236" s="44"/>
      <c r="E236" s="44"/>
      <c r="F236" s="40"/>
      <c r="G236" s="97"/>
      <c r="H236" s="40"/>
      <c r="I236" s="40"/>
      <c r="J236" s="40"/>
      <c r="K236" s="40"/>
      <c r="L236" s="40"/>
      <c r="M236" s="40"/>
      <c r="N236" s="40"/>
      <c r="O236" s="40"/>
      <c r="P236" s="40"/>
      <c r="Q236" s="40"/>
      <c r="R236" s="40"/>
      <c r="S236" s="40"/>
      <c r="T236" s="40"/>
      <c r="U236" s="40"/>
      <c r="V236" s="40"/>
      <c r="W236" s="40"/>
      <c r="X236" s="40"/>
      <c r="Y236" s="40"/>
      <c r="Z236" s="40"/>
      <c r="AA236" s="40"/>
      <c r="AB236" s="40"/>
      <c r="AC236" s="40"/>
      <c r="AD236" s="40"/>
      <c r="AE236" s="40"/>
      <c r="AF236" s="40"/>
      <c r="AG236" s="40"/>
      <c r="AH236" s="40"/>
      <c r="AI236" s="40"/>
      <c r="AJ236" s="40"/>
      <c r="AK236" s="41"/>
      <c r="AL236" s="41"/>
      <c r="AM236" s="41"/>
      <c r="AN236" s="41"/>
      <c r="AO236" s="41"/>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row>
    <row r="237" spans="2:113" ht="15.6">
      <c r="B237" s="44"/>
      <c r="C237" s="118"/>
      <c r="D237" s="44"/>
      <c r="E237" s="44"/>
      <c r="F237" s="40"/>
      <c r="G237" s="97"/>
      <c r="H237" s="40"/>
      <c r="I237" s="40"/>
      <c r="J237" s="40"/>
      <c r="K237" s="40"/>
      <c r="L237" s="40"/>
      <c r="M237" s="40"/>
      <c r="N237" s="40"/>
      <c r="O237" s="19"/>
      <c r="P237" s="27"/>
      <c r="Q237" s="27"/>
      <c r="R237" s="27"/>
      <c r="S237" s="19"/>
      <c r="T237" s="19"/>
      <c r="U237" s="19"/>
      <c r="V237" s="40"/>
      <c r="W237" s="40"/>
      <c r="X237" s="40"/>
      <c r="Y237" s="40"/>
      <c r="Z237" s="40"/>
      <c r="AA237" s="40"/>
      <c r="AB237" s="40"/>
      <c r="AC237" s="40"/>
      <c r="AD237" s="40"/>
      <c r="AE237" s="40"/>
      <c r="AF237" s="40"/>
      <c r="AG237" s="40"/>
      <c r="AH237" s="40"/>
      <c r="AI237" s="40"/>
      <c r="AJ237" s="40"/>
      <c r="AK237" s="41"/>
      <c r="AL237" s="41"/>
      <c r="AM237" s="41"/>
      <c r="AN237" s="41"/>
      <c r="AO237" s="41"/>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row>
    <row r="238" spans="2:113" ht="15.6">
      <c r="B238" s="44"/>
      <c r="C238" s="118"/>
      <c r="D238" s="44"/>
      <c r="E238" s="44"/>
      <c r="F238" s="40"/>
      <c r="G238" s="97"/>
      <c r="H238" s="40"/>
      <c r="I238" s="40"/>
      <c r="J238" s="40"/>
      <c r="K238" s="40"/>
      <c r="L238" s="40"/>
      <c r="M238" s="40"/>
      <c r="N238" s="40"/>
      <c r="O238" s="20"/>
      <c r="P238" s="21"/>
      <c r="Q238" s="21"/>
      <c r="R238" s="21"/>
      <c r="S238" s="18"/>
      <c r="T238" s="18"/>
      <c r="U238" s="19"/>
      <c r="V238" s="40"/>
      <c r="W238" s="40"/>
      <c r="X238" s="40"/>
      <c r="Y238" s="40"/>
      <c r="Z238" s="40"/>
      <c r="AA238" s="40"/>
      <c r="AB238" s="40"/>
      <c r="AC238" s="40"/>
      <c r="AD238" s="40"/>
      <c r="AE238" s="40"/>
      <c r="AF238" s="40"/>
      <c r="AG238" s="40"/>
      <c r="AH238" s="40"/>
      <c r="AI238" s="40"/>
      <c r="AJ238" s="40"/>
      <c r="AK238" s="41"/>
      <c r="AL238" s="41"/>
      <c r="AM238" s="41"/>
      <c r="AN238" s="41"/>
      <c r="AO238" s="41"/>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row>
    <row r="239" spans="2:113" ht="15.6">
      <c r="B239" s="44"/>
      <c r="C239" s="118"/>
      <c r="D239" s="44"/>
      <c r="E239" s="44"/>
      <c r="F239" s="40"/>
      <c r="G239" s="97"/>
      <c r="H239" s="40"/>
      <c r="I239" s="40"/>
      <c r="J239" s="40"/>
      <c r="K239" s="40"/>
      <c r="L239" s="40"/>
      <c r="M239" s="40"/>
      <c r="N239" s="40"/>
      <c r="O239" s="19"/>
      <c r="P239" s="19"/>
      <c r="Q239" s="19"/>
      <c r="R239" s="19"/>
      <c r="S239" s="19"/>
      <c r="T239" s="19"/>
      <c r="U239" s="19"/>
      <c r="V239" s="40"/>
      <c r="W239" s="40"/>
      <c r="X239" s="40"/>
      <c r="Y239" s="40"/>
      <c r="Z239" s="40"/>
      <c r="AA239" s="40"/>
      <c r="AB239" s="40"/>
      <c r="AC239" s="40"/>
      <c r="AD239" s="40"/>
      <c r="AE239" s="40"/>
      <c r="AF239" s="40"/>
      <c r="AG239" s="40"/>
      <c r="AH239" s="40"/>
      <c r="AI239" s="40"/>
      <c r="AJ239" s="40"/>
      <c r="AK239" s="41"/>
      <c r="AL239" s="41"/>
      <c r="AM239" s="41"/>
      <c r="AN239" s="41"/>
      <c r="AO239" s="41"/>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row>
    <row r="240" spans="2:113" ht="15.6">
      <c r="B240" s="44"/>
      <c r="C240" s="118"/>
      <c r="D240" s="44"/>
      <c r="E240" s="44"/>
      <c r="F240" s="40"/>
      <c r="G240" s="97"/>
      <c r="H240" s="40"/>
      <c r="I240" s="40"/>
      <c r="J240" s="40"/>
      <c r="K240" s="40"/>
      <c r="L240" s="40"/>
      <c r="M240" s="40"/>
      <c r="N240" s="40"/>
      <c r="O240" s="20"/>
      <c r="P240" s="20"/>
      <c r="Q240" s="23"/>
      <c r="R240" s="21"/>
      <c r="S240" s="18"/>
      <c r="T240" s="18"/>
      <c r="U240" s="19"/>
      <c r="V240" s="40"/>
      <c r="W240" s="40"/>
      <c r="X240" s="40"/>
      <c r="Y240" s="40"/>
      <c r="Z240" s="40"/>
      <c r="AA240" s="40"/>
      <c r="AB240" s="40"/>
      <c r="AC240" s="40"/>
      <c r="AD240" s="40"/>
      <c r="AE240" s="40"/>
      <c r="AF240" s="40"/>
      <c r="AG240" s="40"/>
      <c r="AH240" s="40"/>
      <c r="AI240" s="40"/>
      <c r="AJ240" s="40"/>
      <c r="AK240" s="41"/>
      <c r="AL240" s="41"/>
      <c r="AM240" s="41"/>
      <c r="AN240" s="41"/>
      <c r="AO240" s="41"/>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row>
    <row r="241" spans="2:113" ht="15.6">
      <c r="B241" s="44"/>
      <c r="C241" s="118"/>
      <c r="D241" s="44"/>
      <c r="E241" s="44"/>
      <c r="F241" s="40"/>
      <c r="G241" s="97"/>
      <c r="H241" s="40"/>
      <c r="I241" s="40"/>
      <c r="J241" s="40"/>
      <c r="K241" s="40"/>
      <c r="L241" s="40"/>
      <c r="M241" s="40"/>
      <c r="N241" s="40"/>
      <c r="O241" s="19"/>
      <c r="P241" s="19"/>
      <c r="Q241" s="19"/>
      <c r="R241" s="19"/>
      <c r="S241" s="19"/>
      <c r="T241" s="27"/>
      <c r="U241" s="28"/>
      <c r="V241" s="40"/>
      <c r="W241" s="40"/>
      <c r="X241" s="40"/>
      <c r="Y241" s="40"/>
      <c r="Z241" s="40"/>
      <c r="AA241" s="40"/>
      <c r="AB241" s="40"/>
      <c r="AC241" s="40"/>
      <c r="AD241" s="40"/>
      <c r="AE241" s="40"/>
      <c r="AF241" s="40"/>
      <c r="AG241" s="40"/>
      <c r="AH241" s="40"/>
      <c r="AI241" s="40"/>
      <c r="AJ241" s="40"/>
      <c r="AK241" s="41"/>
      <c r="AL241" s="41"/>
      <c r="AM241" s="41"/>
      <c r="AN241" s="41"/>
      <c r="AO241" s="41"/>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row>
    <row r="242" spans="2:113" ht="15.6">
      <c r="B242" s="44"/>
      <c r="C242" s="118"/>
      <c r="D242" s="44"/>
      <c r="E242" s="44"/>
      <c r="F242" s="40"/>
      <c r="G242" s="97"/>
      <c r="H242" s="40"/>
      <c r="I242" s="40"/>
      <c r="J242" s="40"/>
      <c r="K242" s="40"/>
      <c r="L242" s="40"/>
      <c r="M242" s="40"/>
      <c r="N242" s="40"/>
      <c r="O242" s="19"/>
      <c r="P242" s="25"/>
      <c r="Q242" s="25"/>
      <c r="R242" s="26"/>
      <c r="S242" s="26"/>
      <c r="T242" s="27"/>
      <c r="U242" s="28"/>
      <c r="V242" s="40"/>
      <c r="W242" s="40"/>
      <c r="X242" s="40"/>
      <c r="Y242" s="40"/>
      <c r="Z242" s="40"/>
      <c r="AA242" s="40"/>
      <c r="AB242" s="40"/>
      <c r="AC242" s="40"/>
      <c r="AD242" s="40"/>
      <c r="AE242" s="40"/>
      <c r="AF242" s="40"/>
      <c r="AG242" s="40"/>
      <c r="AH242" s="40"/>
      <c r="AI242" s="40"/>
      <c r="AJ242" s="40"/>
      <c r="AK242" s="41"/>
      <c r="AL242" s="41"/>
      <c r="AM242" s="41"/>
      <c r="AN242" s="41"/>
      <c r="AO242" s="41"/>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row>
    <row r="243" spans="2:113" ht="15.9" thickBot="1">
      <c r="B243" s="44"/>
      <c r="C243" s="118"/>
      <c r="D243" s="44"/>
      <c r="E243" s="44"/>
      <c r="F243" s="40"/>
      <c r="G243" s="97"/>
      <c r="H243" s="40"/>
      <c r="I243" s="40"/>
      <c r="J243" s="40"/>
      <c r="K243" s="40"/>
      <c r="L243" s="40"/>
      <c r="M243" s="40"/>
      <c r="N243" s="40"/>
      <c r="O243" s="45"/>
      <c r="P243" s="46"/>
      <c r="Q243" s="46"/>
      <c r="R243" s="46"/>
      <c r="S243" s="47"/>
      <c r="T243" s="47"/>
      <c r="U243" s="48"/>
      <c r="V243" s="40"/>
      <c r="W243" s="40"/>
      <c r="X243" s="40"/>
      <c r="Y243" s="40"/>
      <c r="Z243" s="40"/>
      <c r="AA243" s="40"/>
      <c r="AB243" s="40"/>
      <c r="AC243" s="40"/>
      <c r="AD243" s="40"/>
      <c r="AE243" s="40"/>
      <c r="AF243" s="40"/>
      <c r="AG243" s="40"/>
      <c r="AH243" s="40"/>
      <c r="AI243" s="40"/>
      <c r="AJ243" s="40"/>
      <c r="AK243" s="41"/>
      <c r="AL243" s="41"/>
      <c r="AM243" s="41"/>
      <c r="AN243" s="41"/>
      <c r="AO243" s="41"/>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row>
    <row r="244" spans="2:113" ht="15.6">
      <c r="B244" s="44"/>
      <c r="C244" s="118"/>
      <c r="D244" s="44"/>
      <c r="E244" s="44"/>
      <c r="F244" s="40"/>
      <c r="G244" s="97"/>
      <c r="H244" s="40"/>
      <c r="I244" s="40"/>
      <c r="J244" s="40"/>
      <c r="K244" s="40"/>
      <c r="L244" s="40"/>
      <c r="M244" s="40"/>
      <c r="N244" s="40"/>
      <c r="O244" s="20"/>
      <c r="P244" s="26"/>
      <c r="Q244" s="29"/>
      <c r="R244" s="29"/>
      <c r="S244" s="29"/>
      <c r="T244" s="29"/>
      <c r="U244" s="29"/>
      <c r="V244" s="40"/>
      <c r="W244" s="40"/>
      <c r="X244" s="40"/>
      <c r="Y244" s="40"/>
      <c r="Z244" s="40"/>
      <c r="AA244" s="40"/>
      <c r="AB244" s="40"/>
      <c r="AC244" s="40"/>
      <c r="AD244" s="40"/>
      <c r="AE244" s="40"/>
      <c r="AF244" s="40"/>
      <c r="AG244" s="40"/>
      <c r="AH244" s="40"/>
      <c r="AI244" s="40"/>
      <c r="AJ244" s="40"/>
      <c r="AK244" s="41"/>
      <c r="AL244" s="41"/>
      <c r="AM244" s="41"/>
      <c r="AN244" s="41"/>
      <c r="AO244" s="41"/>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row>
    <row r="245" spans="2:113">
      <c r="B245" s="44"/>
      <c r="C245" s="118"/>
      <c r="D245" s="44"/>
      <c r="E245" s="44"/>
      <c r="F245" s="40"/>
      <c r="G245" s="97"/>
      <c r="H245" s="40"/>
      <c r="I245" s="40"/>
      <c r="J245" s="40"/>
      <c r="K245" s="40"/>
      <c r="L245" s="40"/>
      <c r="M245" s="40"/>
      <c r="N245" s="40"/>
      <c r="O245" s="20"/>
      <c r="P245" s="26"/>
      <c r="Q245" s="29"/>
      <c r="R245" s="29"/>
      <c r="S245" s="29"/>
      <c r="T245" s="29"/>
      <c r="U245" s="29"/>
      <c r="V245" s="40"/>
      <c r="W245" s="40"/>
      <c r="X245" s="40"/>
      <c r="Y245" s="40"/>
      <c r="Z245" s="40"/>
      <c r="AA245" s="40"/>
      <c r="AB245" s="40"/>
      <c r="AC245" s="40"/>
      <c r="AD245" s="40"/>
      <c r="AE245" s="40"/>
      <c r="AF245" s="40"/>
      <c r="AG245" s="40"/>
      <c r="AH245" s="40"/>
      <c r="AI245" s="40"/>
      <c r="AJ245" s="40"/>
      <c r="AK245" s="41"/>
      <c r="AL245" s="41"/>
      <c r="AM245" s="41"/>
      <c r="AN245" s="41"/>
      <c r="AO245" s="41"/>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row>
    <row r="246" spans="2:113">
      <c r="B246" s="44"/>
      <c r="C246" s="118"/>
      <c r="D246" s="44"/>
      <c r="E246" s="44"/>
      <c r="F246" s="40"/>
      <c r="G246" s="97"/>
      <c r="H246" s="40"/>
      <c r="I246" s="40"/>
      <c r="J246" s="40"/>
      <c r="K246" s="40"/>
      <c r="L246" s="40"/>
      <c r="M246" s="40"/>
      <c r="N246" s="40"/>
      <c r="O246" s="20"/>
      <c r="P246" s="26"/>
      <c r="Q246" s="29"/>
      <c r="R246" s="29"/>
      <c r="S246" s="29"/>
      <c r="T246" s="29"/>
      <c r="U246" s="29"/>
      <c r="V246" s="40"/>
      <c r="W246" s="40"/>
      <c r="X246" s="40"/>
      <c r="Y246" s="40"/>
      <c r="Z246" s="40"/>
      <c r="AA246" s="40"/>
      <c r="AB246" s="40"/>
      <c r="AC246" s="40"/>
      <c r="AD246" s="40"/>
      <c r="AE246" s="40"/>
      <c r="AF246" s="40"/>
      <c r="AG246" s="40"/>
      <c r="AH246" s="40"/>
      <c r="AI246" s="40"/>
      <c r="AJ246" s="40"/>
      <c r="AK246" s="41"/>
      <c r="AL246" s="41"/>
      <c r="AM246" s="41"/>
      <c r="AN246" s="41"/>
      <c r="AO246" s="41"/>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row>
    <row r="247" spans="2:113">
      <c r="B247" s="44"/>
      <c r="C247" s="118"/>
      <c r="D247" s="44"/>
      <c r="E247" s="44"/>
      <c r="F247" s="40"/>
      <c r="G247" s="97"/>
      <c r="H247" s="40"/>
      <c r="I247" s="40"/>
      <c r="J247" s="40"/>
      <c r="K247" s="40"/>
      <c r="L247" s="40"/>
      <c r="M247" s="40"/>
      <c r="N247" s="40"/>
      <c r="O247" s="20"/>
      <c r="P247" s="26"/>
      <c r="Q247" s="29"/>
      <c r="R247" s="29"/>
      <c r="S247" s="29"/>
      <c r="T247" s="29"/>
      <c r="U247" s="29"/>
      <c r="V247" s="40"/>
      <c r="W247" s="40"/>
      <c r="X247" s="40"/>
      <c r="Y247" s="40"/>
      <c r="Z247" s="40"/>
      <c r="AA247" s="40"/>
      <c r="AB247" s="40"/>
      <c r="AC247" s="40"/>
      <c r="AD247" s="40"/>
      <c r="AE247" s="40"/>
      <c r="AF247" s="40"/>
      <c r="AG247" s="40"/>
      <c r="AH247" s="40"/>
      <c r="AI247" s="40"/>
      <c r="AJ247" s="40"/>
      <c r="AK247" s="41"/>
      <c r="AL247" s="41"/>
      <c r="AM247" s="41"/>
      <c r="AN247" s="41"/>
      <c r="AO247" s="41"/>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row>
    <row r="248" spans="2:113">
      <c r="B248" s="44"/>
      <c r="C248" s="118"/>
      <c r="D248" s="44"/>
      <c r="E248" s="44"/>
      <c r="F248" s="40"/>
      <c r="G248" s="97"/>
      <c r="H248" s="40"/>
      <c r="I248" s="40"/>
      <c r="J248" s="40"/>
      <c r="K248" s="40"/>
      <c r="L248" s="40"/>
      <c r="M248" s="40"/>
      <c r="N248" s="40"/>
      <c r="O248" s="20"/>
      <c r="P248" s="26"/>
      <c r="Q248" s="29"/>
      <c r="R248" s="29"/>
      <c r="S248" s="29"/>
      <c r="T248" s="29"/>
      <c r="U248" s="29"/>
      <c r="V248" s="40"/>
      <c r="W248" s="40"/>
      <c r="X248" s="40"/>
      <c r="Y248" s="40"/>
      <c r="Z248" s="40"/>
      <c r="AA248" s="40"/>
      <c r="AB248" s="40"/>
      <c r="AC248" s="40"/>
      <c r="AD248" s="40"/>
      <c r="AE248" s="40"/>
      <c r="AF248" s="40"/>
      <c r="AG248" s="40"/>
      <c r="AH248" s="40"/>
      <c r="AI248" s="40"/>
      <c r="AJ248" s="40"/>
      <c r="AK248" s="41"/>
      <c r="AL248" s="41"/>
      <c r="AM248" s="41"/>
      <c r="AN248" s="41"/>
      <c r="AO248" s="41"/>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row>
    <row r="249" spans="2:113">
      <c r="B249" s="44"/>
      <c r="C249" s="118"/>
      <c r="D249" s="44"/>
      <c r="E249" s="44"/>
      <c r="F249" s="40"/>
      <c r="G249" s="97"/>
      <c r="H249" s="40"/>
      <c r="I249" s="40"/>
      <c r="J249" s="40"/>
      <c r="K249" s="40"/>
      <c r="L249" s="40"/>
      <c r="M249" s="40"/>
      <c r="N249" s="40"/>
      <c r="O249" s="20"/>
      <c r="P249" s="26"/>
      <c r="Q249" s="29"/>
      <c r="R249" s="29"/>
      <c r="S249" s="29"/>
      <c r="T249" s="29"/>
      <c r="U249" s="29"/>
      <c r="V249" s="40"/>
      <c r="W249" s="40"/>
      <c r="X249" s="40"/>
      <c r="Y249" s="40"/>
      <c r="Z249" s="40"/>
      <c r="AA249" s="40"/>
      <c r="AB249" s="40"/>
      <c r="AC249" s="40"/>
      <c r="AD249" s="40"/>
      <c r="AE249" s="40"/>
      <c r="AF249" s="40"/>
      <c r="AG249" s="40"/>
      <c r="AH249" s="40"/>
      <c r="AI249" s="40"/>
      <c r="AJ249" s="40"/>
      <c r="AK249" s="41"/>
      <c r="AL249" s="41"/>
      <c r="AM249" s="41"/>
      <c r="AN249" s="41"/>
      <c r="AO249" s="41"/>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row>
    <row r="250" spans="2:113">
      <c r="B250" s="44"/>
      <c r="C250" s="118"/>
      <c r="D250" s="44"/>
      <c r="E250" s="44"/>
      <c r="F250" s="40"/>
      <c r="G250" s="97"/>
      <c r="H250" s="40"/>
      <c r="I250" s="40"/>
      <c r="J250" s="40"/>
      <c r="K250" s="40"/>
      <c r="L250" s="40"/>
      <c r="M250" s="40"/>
      <c r="N250" s="40"/>
      <c r="O250" s="20"/>
      <c r="P250" s="26"/>
      <c r="Q250" s="29"/>
      <c r="R250" s="29"/>
      <c r="S250" s="29"/>
      <c r="T250" s="29"/>
      <c r="U250" s="29"/>
      <c r="V250" s="40"/>
      <c r="W250" s="40"/>
      <c r="X250" s="40"/>
      <c r="Y250" s="40"/>
      <c r="Z250" s="40"/>
      <c r="AA250" s="40"/>
      <c r="AB250" s="40"/>
      <c r="AC250" s="40"/>
      <c r="AD250" s="40"/>
      <c r="AE250" s="40"/>
      <c r="AF250" s="40"/>
      <c r="AG250" s="40"/>
      <c r="AH250" s="40"/>
      <c r="AI250" s="40"/>
      <c r="AJ250" s="40"/>
      <c r="AK250" s="41"/>
      <c r="AL250" s="41"/>
      <c r="AM250" s="41"/>
      <c r="AN250" s="41"/>
      <c r="AO250" s="41"/>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row>
    <row r="251" spans="2:113">
      <c r="B251" s="44"/>
      <c r="C251" s="118"/>
      <c r="D251" s="44"/>
      <c r="E251" s="44"/>
      <c r="F251" s="40"/>
      <c r="G251" s="97"/>
      <c r="H251" s="40"/>
      <c r="I251" s="40"/>
      <c r="J251" s="40"/>
      <c r="K251" s="40"/>
      <c r="L251" s="40"/>
      <c r="M251" s="40"/>
      <c r="N251" s="40"/>
      <c r="O251" s="20"/>
      <c r="P251" s="26"/>
      <c r="Q251" s="29"/>
      <c r="R251" s="29"/>
      <c r="S251" s="29"/>
      <c r="T251" s="29"/>
      <c r="U251" s="29"/>
      <c r="V251" s="40"/>
      <c r="W251" s="40"/>
      <c r="X251" s="40"/>
      <c r="Y251" s="40"/>
      <c r="Z251" s="40"/>
      <c r="AA251" s="40"/>
      <c r="AB251" s="40"/>
      <c r="AC251" s="40"/>
      <c r="AD251" s="40"/>
      <c r="AE251" s="40"/>
      <c r="AF251" s="40"/>
      <c r="AG251" s="40"/>
      <c r="AH251" s="40"/>
      <c r="AI251" s="40"/>
      <c r="AJ251" s="40"/>
      <c r="AK251" s="41"/>
      <c r="AL251" s="41"/>
      <c r="AM251" s="41"/>
      <c r="AN251" s="41"/>
      <c r="AO251" s="41"/>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row>
    <row r="252" spans="2:113">
      <c r="B252" s="44"/>
      <c r="C252" s="118"/>
      <c r="D252" s="44"/>
      <c r="E252" s="44"/>
      <c r="F252" s="40"/>
      <c r="G252" s="97"/>
      <c r="H252" s="40"/>
      <c r="I252" s="40"/>
      <c r="J252" s="40"/>
      <c r="K252" s="40"/>
      <c r="L252" s="40"/>
      <c r="M252" s="40"/>
      <c r="N252" s="40"/>
      <c r="O252" s="20"/>
      <c r="P252" s="26"/>
      <c r="Q252" s="29"/>
      <c r="R252" s="29"/>
      <c r="S252" s="29"/>
      <c r="T252" s="29"/>
      <c r="U252" s="29"/>
      <c r="V252" s="40"/>
      <c r="W252" s="40"/>
      <c r="X252" s="40"/>
      <c r="Y252" s="40"/>
      <c r="Z252" s="40"/>
      <c r="AA252" s="40"/>
      <c r="AB252" s="40"/>
      <c r="AC252" s="40"/>
      <c r="AD252" s="40"/>
      <c r="AE252" s="40"/>
      <c r="AF252" s="40"/>
      <c r="AG252" s="40"/>
      <c r="AH252" s="40"/>
      <c r="AI252" s="40"/>
      <c r="AJ252" s="40"/>
      <c r="AK252" s="41"/>
      <c r="AL252" s="41"/>
      <c r="AM252" s="41"/>
      <c r="AN252" s="41"/>
      <c r="AO252" s="41"/>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row>
    <row r="253" spans="2:113">
      <c r="B253" s="44"/>
      <c r="C253" s="118"/>
      <c r="D253" s="44"/>
      <c r="E253" s="44"/>
      <c r="F253" s="40"/>
      <c r="G253" s="97"/>
      <c r="H253" s="40"/>
      <c r="I253" s="40"/>
      <c r="J253" s="40"/>
      <c r="K253" s="40"/>
      <c r="L253" s="40"/>
      <c r="M253" s="40"/>
      <c r="N253" s="40"/>
      <c r="O253" s="20"/>
      <c r="P253" s="26"/>
      <c r="Q253" s="29"/>
      <c r="R253" s="29"/>
      <c r="S253" s="29"/>
      <c r="T253" s="29"/>
      <c r="U253" s="29"/>
      <c r="V253" s="40"/>
      <c r="W253" s="40"/>
      <c r="X253" s="40"/>
      <c r="Y253" s="40"/>
      <c r="Z253" s="40"/>
      <c r="AA253" s="40"/>
      <c r="AB253" s="40"/>
      <c r="AC253" s="40"/>
      <c r="AD253" s="40"/>
      <c r="AE253" s="40"/>
      <c r="AF253" s="40"/>
      <c r="AG253" s="40"/>
      <c r="AH253" s="40"/>
      <c r="AI253" s="40"/>
      <c r="AJ253" s="40"/>
      <c r="AK253" s="41"/>
      <c r="AL253" s="41"/>
      <c r="AM253" s="41"/>
      <c r="AN253" s="41"/>
      <c r="AO253" s="41"/>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row>
    <row r="254" spans="2:113">
      <c r="B254" s="44"/>
      <c r="C254" s="118"/>
      <c r="D254" s="44"/>
      <c r="E254" s="44"/>
      <c r="F254" s="40"/>
      <c r="G254" s="97"/>
      <c r="H254" s="40"/>
      <c r="I254" s="40"/>
      <c r="J254" s="40"/>
      <c r="K254" s="40"/>
      <c r="L254" s="40"/>
      <c r="M254" s="40"/>
      <c r="N254" s="40"/>
      <c r="O254" s="20"/>
      <c r="P254" s="26"/>
      <c r="Q254" s="29"/>
      <c r="R254" s="29"/>
      <c r="S254" s="29"/>
      <c r="T254" s="29"/>
      <c r="U254" s="29"/>
      <c r="V254" s="40"/>
      <c r="W254" s="40"/>
      <c r="X254" s="40"/>
      <c r="Y254" s="40"/>
      <c r="Z254" s="40"/>
      <c r="AA254" s="40"/>
      <c r="AB254" s="40"/>
      <c r="AC254" s="40"/>
      <c r="AD254" s="40"/>
      <c r="AE254" s="40"/>
      <c r="AF254" s="40"/>
      <c r="AG254" s="40"/>
      <c r="AH254" s="40"/>
      <c r="AI254" s="40"/>
      <c r="AJ254" s="40"/>
      <c r="AK254" s="41"/>
      <c r="AL254" s="41"/>
      <c r="AM254" s="41"/>
      <c r="AN254" s="41"/>
      <c r="AO254" s="41"/>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row>
    <row r="255" spans="2:113">
      <c r="B255" s="44"/>
      <c r="C255" s="118"/>
      <c r="D255" s="44"/>
      <c r="E255" s="44"/>
      <c r="F255" s="40"/>
      <c r="G255" s="97"/>
      <c r="H255" s="40"/>
      <c r="I255" s="40"/>
      <c r="J255" s="40"/>
      <c r="K255" s="40"/>
      <c r="L255" s="40"/>
      <c r="M255" s="40"/>
      <c r="N255" s="40"/>
      <c r="O255" s="20"/>
      <c r="P255" s="26"/>
      <c r="Q255" s="29"/>
      <c r="R255" s="29"/>
      <c r="S255" s="29"/>
      <c r="T255" s="29"/>
      <c r="U255" s="29"/>
      <c r="V255" s="40"/>
      <c r="W255" s="40"/>
      <c r="X255" s="40"/>
      <c r="Y255" s="40"/>
      <c r="Z255" s="40"/>
      <c r="AA255" s="40"/>
      <c r="AB255" s="40"/>
      <c r="AC255" s="40"/>
      <c r="AD255" s="40"/>
      <c r="AE255" s="40"/>
      <c r="AF255" s="40"/>
      <c r="AG255" s="40"/>
      <c r="AH255" s="40"/>
      <c r="AI255" s="40"/>
      <c r="AJ255" s="40"/>
      <c r="AK255" s="41"/>
      <c r="AL255" s="41"/>
      <c r="AM255" s="41"/>
      <c r="AN255" s="41"/>
      <c r="AO255" s="41"/>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row>
    <row r="256" spans="2:113">
      <c r="B256" s="59"/>
      <c r="C256" s="119"/>
      <c r="D256" s="59"/>
      <c r="E256" s="59"/>
      <c r="F256" s="60"/>
      <c r="G256" s="98"/>
      <c r="H256" s="60"/>
      <c r="I256" s="60"/>
      <c r="J256" s="60"/>
      <c r="K256" s="60"/>
      <c r="L256" s="60"/>
      <c r="M256" s="60"/>
      <c r="N256" s="60"/>
      <c r="O256" s="4"/>
      <c r="P256" s="5"/>
      <c r="Q256" s="6"/>
      <c r="R256" s="6"/>
      <c r="S256" s="6"/>
      <c r="T256" s="6"/>
      <c r="U256" s="6"/>
      <c r="V256" s="60"/>
      <c r="W256" s="60"/>
      <c r="X256" s="60"/>
      <c r="Y256" s="60"/>
      <c r="Z256" s="60"/>
      <c r="AA256" s="60"/>
      <c r="AB256" s="60"/>
      <c r="AC256" s="60"/>
      <c r="AD256" s="60"/>
      <c r="AE256" s="60"/>
      <c r="AF256" s="60"/>
      <c r="AG256" s="60"/>
      <c r="AH256" s="60"/>
      <c r="AI256" s="60"/>
      <c r="AJ256" s="60"/>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row>
    <row r="257" spans="2:65">
      <c r="B257" s="59"/>
      <c r="C257" s="119"/>
      <c r="D257" s="59"/>
      <c r="E257" s="59"/>
      <c r="F257" s="60"/>
      <c r="G257" s="98"/>
      <c r="H257" s="60"/>
      <c r="I257" s="60"/>
      <c r="J257" s="60"/>
      <c r="K257" s="60"/>
      <c r="L257" s="60"/>
      <c r="M257" s="60"/>
      <c r="N257" s="60"/>
      <c r="O257" s="4"/>
      <c r="P257" s="5"/>
      <c r="Q257" s="6"/>
      <c r="R257" s="6"/>
      <c r="S257" s="6"/>
      <c r="T257" s="6"/>
      <c r="U257" s="6"/>
      <c r="V257" s="60"/>
      <c r="W257" s="60"/>
      <c r="X257" s="60"/>
      <c r="Y257" s="60"/>
      <c r="Z257" s="60"/>
      <c r="AA257" s="60"/>
      <c r="AB257" s="60"/>
      <c r="AC257" s="60"/>
      <c r="AD257" s="60"/>
      <c r="AE257" s="60"/>
      <c r="AF257" s="60"/>
      <c r="AG257" s="60"/>
      <c r="AH257" s="60"/>
      <c r="AI257" s="60"/>
      <c r="AJ257" s="60"/>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row>
    <row r="258" spans="2:65">
      <c r="B258" s="59"/>
      <c r="C258" s="119"/>
      <c r="D258" s="59"/>
      <c r="E258" s="59"/>
      <c r="F258" s="60"/>
      <c r="G258" s="98"/>
      <c r="H258" s="60"/>
      <c r="I258" s="60"/>
      <c r="J258" s="60"/>
      <c r="K258" s="60"/>
      <c r="L258" s="60"/>
      <c r="M258" s="60"/>
      <c r="N258" s="60"/>
      <c r="O258" s="4"/>
      <c r="P258" s="5"/>
      <c r="Q258" s="6"/>
      <c r="R258" s="6"/>
      <c r="S258" s="6"/>
      <c r="T258" s="6"/>
      <c r="U258" s="6"/>
      <c r="V258" s="60"/>
      <c r="W258" s="60"/>
      <c r="X258" s="60"/>
      <c r="Y258" s="60"/>
      <c r="Z258" s="60"/>
      <c r="AA258" s="60"/>
      <c r="AB258" s="60"/>
      <c r="AC258" s="60"/>
      <c r="AD258" s="60"/>
      <c r="AE258" s="60"/>
      <c r="AF258" s="60"/>
      <c r="AG258" s="60"/>
      <c r="AH258" s="60"/>
      <c r="AI258" s="60"/>
      <c r="AJ258" s="60"/>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row>
    <row r="259" spans="2:65">
      <c r="B259" s="59"/>
      <c r="C259" s="119"/>
      <c r="D259" s="59"/>
      <c r="E259" s="59"/>
      <c r="F259" s="60"/>
      <c r="G259" s="98"/>
      <c r="H259" s="60"/>
      <c r="I259" s="60"/>
      <c r="J259" s="60"/>
      <c r="K259" s="60"/>
      <c r="L259" s="60"/>
      <c r="M259" s="60"/>
      <c r="N259" s="60"/>
      <c r="O259" s="4"/>
      <c r="P259" s="5"/>
      <c r="Q259" s="6"/>
      <c r="R259" s="6"/>
      <c r="S259" s="6"/>
      <c r="T259" s="6"/>
      <c r="U259" s="6"/>
      <c r="V259" s="60"/>
      <c r="W259" s="60"/>
      <c r="X259" s="60"/>
      <c r="Y259" s="60"/>
      <c r="Z259" s="60"/>
      <c r="AA259" s="60"/>
      <c r="AB259" s="60"/>
      <c r="AC259" s="60"/>
      <c r="AD259" s="60"/>
      <c r="AE259" s="60"/>
      <c r="AF259" s="60"/>
      <c r="AG259" s="60"/>
      <c r="AH259" s="60"/>
      <c r="AI259" s="60"/>
      <c r="AJ259" s="60"/>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row>
    <row r="260" spans="2:65">
      <c r="B260" s="59"/>
      <c r="C260" s="119"/>
      <c r="D260" s="59"/>
      <c r="E260" s="59"/>
      <c r="F260" s="60"/>
      <c r="G260" s="98"/>
      <c r="H260" s="60"/>
      <c r="I260" s="60"/>
      <c r="J260" s="60"/>
      <c r="K260" s="60"/>
      <c r="L260" s="60"/>
      <c r="M260" s="60"/>
      <c r="N260" s="60"/>
      <c r="O260" s="4"/>
      <c r="P260" s="5"/>
      <c r="Q260" s="6"/>
      <c r="R260" s="6"/>
      <c r="S260" s="6"/>
      <c r="T260" s="6"/>
      <c r="U260" s="6"/>
      <c r="V260" s="60"/>
      <c r="W260" s="60"/>
      <c r="X260" s="60"/>
      <c r="Y260" s="60"/>
      <c r="Z260" s="60"/>
      <c r="AA260" s="60"/>
      <c r="AB260" s="60"/>
      <c r="AC260" s="60"/>
      <c r="AD260" s="60"/>
      <c r="AE260" s="60"/>
      <c r="AF260" s="60"/>
      <c r="AG260" s="60"/>
      <c r="AH260" s="60"/>
      <c r="AI260" s="60"/>
      <c r="AJ260" s="60"/>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row>
    <row r="261" spans="2:65">
      <c r="B261" s="59"/>
      <c r="C261" s="119"/>
      <c r="D261" s="59"/>
      <c r="E261" s="59"/>
      <c r="F261" s="60"/>
      <c r="G261" s="98"/>
      <c r="H261" s="60"/>
      <c r="I261" s="60"/>
      <c r="J261" s="60"/>
      <c r="K261" s="60"/>
      <c r="L261" s="60"/>
      <c r="M261" s="60"/>
      <c r="N261" s="60"/>
      <c r="O261" s="4"/>
      <c r="P261" s="5"/>
      <c r="Q261" s="6"/>
      <c r="R261" s="6"/>
      <c r="S261" s="6"/>
      <c r="T261" s="6"/>
      <c r="U261" s="6"/>
      <c r="V261" s="60"/>
      <c r="W261" s="60"/>
      <c r="X261" s="60"/>
      <c r="Y261" s="60"/>
      <c r="Z261" s="60"/>
      <c r="AA261" s="60"/>
      <c r="AB261" s="60"/>
      <c r="AC261" s="60"/>
      <c r="AD261" s="60"/>
      <c r="AE261" s="60"/>
      <c r="AF261" s="60"/>
      <c r="AG261" s="60"/>
      <c r="AH261" s="60"/>
      <c r="AI261" s="60"/>
      <c r="AJ261" s="60"/>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row>
    <row r="262" spans="2:65">
      <c r="B262" s="59"/>
      <c r="C262" s="119"/>
      <c r="D262" s="59"/>
      <c r="E262" s="59"/>
      <c r="F262" s="60"/>
      <c r="G262" s="98"/>
      <c r="H262" s="60"/>
      <c r="I262" s="60"/>
      <c r="J262" s="60"/>
      <c r="K262" s="60"/>
      <c r="L262" s="60"/>
      <c r="M262" s="60"/>
      <c r="N262" s="60"/>
      <c r="O262" s="4"/>
      <c r="P262" s="5"/>
      <c r="Q262" s="6"/>
      <c r="R262" s="6"/>
      <c r="S262" s="6"/>
      <c r="T262" s="6"/>
      <c r="U262" s="6"/>
      <c r="V262" s="60"/>
      <c r="W262" s="60"/>
      <c r="X262" s="60"/>
      <c r="Y262" s="60"/>
      <c r="Z262" s="60"/>
      <c r="AA262" s="60"/>
      <c r="AB262" s="60"/>
      <c r="AC262" s="60"/>
      <c r="AD262" s="60"/>
      <c r="AE262" s="60"/>
      <c r="AF262" s="60"/>
      <c r="AG262" s="60"/>
      <c r="AH262" s="60"/>
      <c r="AI262" s="60"/>
      <c r="AJ262" s="60"/>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row>
    <row r="263" spans="2:65">
      <c r="B263" s="59"/>
      <c r="C263" s="119"/>
      <c r="D263" s="59"/>
      <c r="E263" s="59"/>
      <c r="F263" s="60"/>
      <c r="G263" s="98"/>
      <c r="H263" s="60"/>
      <c r="I263" s="60"/>
      <c r="J263" s="60"/>
      <c r="K263" s="60"/>
      <c r="L263" s="60"/>
      <c r="M263" s="60"/>
      <c r="N263" s="60"/>
      <c r="O263" s="4"/>
      <c r="P263" s="5"/>
      <c r="Q263" s="6"/>
      <c r="R263" s="6"/>
      <c r="S263" s="6"/>
      <c r="T263" s="6"/>
      <c r="U263" s="6"/>
      <c r="V263" s="60"/>
      <c r="W263" s="60"/>
      <c r="X263" s="60"/>
      <c r="Y263" s="60"/>
      <c r="Z263" s="60"/>
      <c r="AA263" s="60"/>
      <c r="AB263" s="60"/>
      <c r="AC263" s="60"/>
      <c r="AD263" s="60"/>
      <c r="AE263" s="60"/>
      <c r="AF263" s="60"/>
      <c r="AG263" s="60"/>
      <c r="AH263" s="60"/>
      <c r="AI263" s="60"/>
      <c r="AJ263" s="60"/>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row>
    <row r="264" spans="2:65">
      <c r="B264" s="59"/>
      <c r="C264" s="119"/>
      <c r="D264" s="59"/>
      <c r="E264" s="59"/>
      <c r="F264" s="60"/>
      <c r="G264" s="98"/>
      <c r="H264" s="60"/>
      <c r="I264" s="60"/>
      <c r="J264" s="60"/>
      <c r="K264" s="60"/>
      <c r="L264" s="60"/>
      <c r="M264" s="60"/>
      <c r="N264" s="60"/>
      <c r="O264" s="4"/>
      <c r="P264" s="5"/>
      <c r="Q264" s="6"/>
      <c r="R264" s="6"/>
      <c r="S264" s="6"/>
      <c r="T264" s="6"/>
      <c r="U264" s="6"/>
      <c r="V264" s="60"/>
      <c r="W264" s="60"/>
      <c r="X264" s="60"/>
      <c r="Y264" s="60"/>
      <c r="Z264" s="60"/>
      <c r="AA264" s="60"/>
      <c r="AB264" s="60"/>
      <c r="AC264" s="60"/>
      <c r="AD264" s="60"/>
      <c r="AE264" s="60"/>
      <c r="AF264" s="60"/>
      <c r="AG264" s="60"/>
      <c r="AH264" s="60"/>
      <c r="AI264" s="60"/>
      <c r="AJ264" s="60"/>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row>
    <row r="265" spans="2:65">
      <c r="B265" s="59"/>
      <c r="C265" s="119"/>
      <c r="D265" s="59"/>
      <c r="E265" s="59"/>
      <c r="F265" s="60"/>
      <c r="G265" s="98"/>
      <c r="H265" s="60"/>
      <c r="I265" s="60"/>
      <c r="J265" s="60"/>
      <c r="K265" s="60"/>
      <c r="L265" s="60"/>
      <c r="M265" s="60"/>
      <c r="N265" s="60"/>
      <c r="O265" s="4"/>
      <c r="P265" s="5"/>
      <c r="Q265" s="6"/>
      <c r="R265" s="6"/>
      <c r="S265" s="6"/>
      <c r="T265" s="6"/>
      <c r="U265" s="6"/>
      <c r="V265" s="60"/>
      <c r="W265" s="60"/>
      <c r="X265" s="60"/>
      <c r="Y265" s="60"/>
      <c r="Z265" s="60"/>
      <c r="AA265" s="60"/>
      <c r="AB265" s="60"/>
      <c r="AC265" s="60"/>
      <c r="AD265" s="60"/>
      <c r="AE265" s="60"/>
      <c r="AF265" s="60"/>
      <c r="AG265" s="60"/>
      <c r="AH265" s="60"/>
      <c r="AI265" s="60"/>
      <c r="AJ265" s="60"/>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row>
    <row r="266" spans="2:65">
      <c r="B266" s="59"/>
      <c r="C266" s="119"/>
      <c r="D266" s="59"/>
      <c r="E266" s="59"/>
      <c r="F266" s="60"/>
      <c r="G266" s="98"/>
      <c r="H266" s="60"/>
      <c r="I266" s="60"/>
      <c r="J266" s="60"/>
      <c r="K266" s="60"/>
      <c r="L266" s="60"/>
      <c r="M266" s="60"/>
      <c r="N266" s="60"/>
      <c r="O266" s="4"/>
      <c r="P266" s="5"/>
      <c r="Q266" s="6"/>
      <c r="R266" s="6"/>
      <c r="S266" s="6"/>
      <c r="T266" s="6"/>
      <c r="U266" s="6"/>
      <c r="V266" s="60"/>
      <c r="W266" s="60"/>
      <c r="X266" s="60"/>
      <c r="Y266" s="60"/>
      <c r="Z266" s="60"/>
      <c r="AA266" s="60"/>
      <c r="AB266" s="60"/>
      <c r="AC266" s="60"/>
      <c r="AD266" s="60"/>
      <c r="AE266" s="60"/>
      <c r="AF266" s="60"/>
      <c r="AG266" s="60"/>
      <c r="AH266" s="60"/>
      <c r="AI266" s="60"/>
      <c r="AJ266" s="60"/>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row>
    <row r="267" spans="2:65">
      <c r="B267" s="59"/>
      <c r="C267" s="119"/>
      <c r="D267" s="59"/>
      <c r="E267" s="59"/>
      <c r="F267" s="60"/>
      <c r="G267" s="98"/>
      <c r="H267" s="60"/>
      <c r="I267" s="60"/>
      <c r="J267" s="60"/>
      <c r="K267" s="60"/>
      <c r="L267" s="60"/>
      <c r="M267" s="60"/>
      <c r="N267" s="60"/>
      <c r="O267" s="4"/>
      <c r="P267" s="5"/>
      <c r="Q267" s="6"/>
      <c r="R267" s="6"/>
      <c r="S267" s="6"/>
      <c r="T267" s="6"/>
      <c r="U267" s="6"/>
      <c r="V267" s="60"/>
      <c r="W267" s="60"/>
      <c r="X267" s="60"/>
      <c r="Y267" s="60"/>
      <c r="Z267" s="60"/>
      <c r="AA267" s="60"/>
      <c r="AB267" s="60"/>
      <c r="AC267" s="60"/>
      <c r="AD267" s="60"/>
      <c r="AE267" s="60"/>
      <c r="AF267" s="60"/>
      <c r="AG267" s="60"/>
      <c r="AH267" s="60"/>
      <c r="AI267" s="60"/>
      <c r="AJ267" s="60"/>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row>
    <row r="268" spans="2:65">
      <c r="B268" s="59"/>
      <c r="C268" s="119"/>
      <c r="D268" s="59"/>
      <c r="E268" s="59"/>
      <c r="F268" s="60"/>
      <c r="G268" s="98"/>
      <c r="H268" s="60"/>
      <c r="I268" s="60"/>
      <c r="J268" s="60"/>
      <c r="K268" s="60"/>
      <c r="L268" s="60"/>
      <c r="M268" s="60"/>
      <c r="N268" s="60"/>
      <c r="O268" s="4"/>
      <c r="P268" s="5"/>
      <c r="Q268" s="6"/>
      <c r="R268" s="5"/>
      <c r="S268" s="6"/>
      <c r="T268" s="6"/>
      <c r="U268" s="6"/>
      <c r="V268" s="60"/>
      <c r="W268" s="60"/>
      <c r="X268" s="60"/>
      <c r="Y268" s="60"/>
      <c r="Z268" s="60"/>
      <c r="AA268" s="60"/>
      <c r="AB268" s="60"/>
      <c r="AC268" s="60"/>
      <c r="AD268" s="60"/>
      <c r="AE268" s="60"/>
      <c r="AF268" s="60"/>
      <c r="AG268" s="60"/>
      <c r="AH268" s="60"/>
      <c r="AI268" s="60"/>
      <c r="AJ268" s="60"/>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row>
    <row r="269" spans="2:65">
      <c r="B269" s="59"/>
      <c r="C269" s="119"/>
      <c r="D269" s="59"/>
      <c r="E269" s="59"/>
      <c r="F269" s="60"/>
      <c r="G269" s="98"/>
      <c r="H269" s="60"/>
      <c r="I269" s="60"/>
      <c r="J269" s="60"/>
      <c r="K269" s="60"/>
      <c r="L269" s="60"/>
      <c r="M269" s="60"/>
      <c r="N269" s="60"/>
      <c r="O269" s="4"/>
      <c r="P269" s="5"/>
      <c r="Q269" s="6"/>
      <c r="R269" s="6"/>
      <c r="S269" s="6"/>
      <c r="T269" s="6"/>
      <c r="U269" s="6"/>
      <c r="V269" s="60"/>
      <c r="W269" s="60"/>
      <c r="X269" s="60"/>
      <c r="Y269" s="60"/>
      <c r="Z269" s="60"/>
      <c r="AA269" s="60"/>
      <c r="AB269" s="60"/>
      <c r="AC269" s="60"/>
      <c r="AD269" s="60"/>
      <c r="AE269" s="60"/>
      <c r="AF269" s="60"/>
      <c r="AG269" s="60"/>
      <c r="AH269" s="60"/>
      <c r="AI269" s="60"/>
      <c r="AJ269" s="60"/>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row>
    <row r="270" spans="2:65">
      <c r="B270" s="59"/>
      <c r="C270" s="119"/>
      <c r="D270" s="59"/>
      <c r="E270" s="59"/>
      <c r="F270" s="60"/>
      <c r="G270" s="98"/>
      <c r="H270" s="60"/>
      <c r="I270" s="60"/>
      <c r="J270" s="60"/>
      <c r="K270" s="60"/>
      <c r="L270" s="60"/>
      <c r="M270" s="60"/>
      <c r="N270" s="60"/>
      <c r="O270" s="4"/>
      <c r="P270" s="12"/>
      <c r="Q270" s="12"/>
      <c r="R270" s="12"/>
      <c r="S270" s="12"/>
      <c r="T270" s="12"/>
      <c r="U270" s="12"/>
      <c r="V270" s="60"/>
      <c r="W270" s="60"/>
      <c r="X270" s="60"/>
      <c r="Y270" s="60"/>
      <c r="Z270" s="60"/>
      <c r="AA270" s="60"/>
      <c r="AB270" s="60"/>
      <c r="AC270" s="60"/>
      <c r="AD270" s="60"/>
      <c r="AE270" s="60"/>
      <c r="AF270" s="60"/>
      <c r="AG270" s="60"/>
      <c r="AH270" s="60"/>
      <c r="AI270" s="60"/>
      <c r="AJ270" s="60"/>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row>
    <row r="271" spans="2:65">
      <c r="B271" s="59"/>
      <c r="C271" s="119"/>
      <c r="D271" s="59"/>
      <c r="E271" s="59"/>
      <c r="F271" s="60"/>
      <c r="G271" s="98"/>
      <c r="H271" s="60"/>
      <c r="I271" s="60"/>
      <c r="J271" s="60"/>
      <c r="K271" s="60"/>
      <c r="L271" s="60"/>
      <c r="M271" s="60"/>
      <c r="N271" s="60"/>
      <c r="O271" s="60"/>
      <c r="P271" s="60"/>
      <c r="Q271" s="60"/>
      <c r="R271" s="60"/>
      <c r="S271" s="60"/>
      <c r="T271" s="60"/>
      <c r="U271" s="60"/>
      <c r="V271" s="60"/>
      <c r="W271" s="60"/>
      <c r="X271" s="60"/>
      <c r="Y271" s="60"/>
      <c r="Z271" s="60"/>
      <c r="AA271" s="60"/>
      <c r="AB271" s="60"/>
      <c r="AC271" s="60"/>
      <c r="AD271" s="60"/>
      <c r="AE271" s="60"/>
      <c r="AF271" s="60"/>
      <c r="AG271" s="60"/>
      <c r="AH271" s="60"/>
      <c r="AI271" s="60"/>
      <c r="AJ271" s="60"/>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row>
    <row r="272" spans="2:65">
      <c r="B272" s="59"/>
      <c r="C272" s="119"/>
      <c r="D272" s="59"/>
      <c r="E272" s="59"/>
      <c r="F272" s="60"/>
      <c r="G272" s="98"/>
      <c r="H272" s="60"/>
      <c r="I272" s="60"/>
      <c r="J272" s="60"/>
      <c r="K272" s="60"/>
      <c r="L272" s="60"/>
      <c r="M272" s="60"/>
      <c r="N272" s="60"/>
      <c r="O272" s="60"/>
      <c r="P272" s="60"/>
      <c r="Q272" s="60"/>
      <c r="R272" s="60"/>
      <c r="S272" s="60"/>
      <c r="T272" s="60"/>
      <c r="U272" s="60"/>
      <c r="V272" s="60"/>
      <c r="W272" s="60"/>
      <c r="X272" s="60"/>
      <c r="Y272" s="60"/>
      <c r="Z272" s="60"/>
      <c r="AA272" s="60"/>
      <c r="AB272" s="60"/>
      <c r="AC272" s="60"/>
      <c r="AD272" s="60"/>
      <c r="AE272" s="60"/>
      <c r="AF272" s="60"/>
      <c r="AG272" s="60"/>
      <c r="AH272" s="60"/>
      <c r="AI272" s="60"/>
      <c r="AJ272" s="60"/>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row>
    <row r="273" spans="2:65">
      <c r="B273" s="59"/>
      <c r="C273" s="119"/>
      <c r="D273" s="59"/>
      <c r="E273" s="59"/>
      <c r="F273" s="60"/>
      <c r="G273" s="98"/>
      <c r="H273" s="60"/>
      <c r="I273" s="60"/>
      <c r="J273" s="60"/>
      <c r="K273" s="60"/>
      <c r="L273" s="60"/>
      <c r="M273" s="60"/>
      <c r="N273" s="60"/>
      <c r="O273" s="3"/>
      <c r="P273" s="16"/>
      <c r="Q273" s="16"/>
      <c r="R273" s="16"/>
      <c r="S273" s="3"/>
      <c r="T273" s="3"/>
      <c r="U273" s="3"/>
      <c r="V273" s="60"/>
      <c r="W273" s="60"/>
      <c r="X273" s="60"/>
      <c r="Y273" s="60"/>
      <c r="Z273" s="60"/>
      <c r="AA273" s="60"/>
      <c r="AB273" s="60"/>
      <c r="AC273" s="60"/>
      <c r="AD273" s="60"/>
      <c r="AE273" s="60"/>
      <c r="AF273" s="60"/>
      <c r="AG273" s="60"/>
      <c r="AH273" s="60"/>
      <c r="AI273" s="60"/>
      <c r="AJ273" s="60"/>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row>
    <row r="274" spans="2:65">
      <c r="B274" s="59"/>
      <c r="C274" s="119"/>
      <c r="D274" s="59"/>
      <c r="E274" s="59"/>
      <c r="F274" s="60"/>
      <c r="G274" s="98"/>
      <c r="H274" s="60"/>
      <c r="I274" s="60"/>
      <c r="J274" s="60"/>
      <c r="K274" s="60"/>
      <c r="L274" s="60"/>
      <c r="M274" s="60"/>
      <c r="N274" s="60"/>
      <c r="O274" s="4"/>
      <c r="P274" s="61"/>
      <c r="Q274" s="61"/>
      <c r="R274" s="61"/>
      <c r="S274" s="12"/>
      <c r="T274" s="12"/>
      <c r="U274" s="3"/>
      <c r="V274" s="60"/>
      <c r="W274" s="60"/>
      <c r="X274" s="60"/>
      <c r="Y274" s="60"/>
      <c r="Z274" s="60"/>
      <c r="AA274" s="60"/>
      <c r="AB274" s="60"/>
      <c r="AC274" s="60"/>
      <c r="AD274" s="60"/>
      <c r="AE274" s="60"/>
      <c r="AF274" s="60"/>
      <c r="AG274" s="60"/>
      <c r="AH274" s="60"/>
      <c r="AI274" s="60"/>
      <c r="AJ274" s="60"/>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row>
    <row r="275" spans="2:65">
      <c r="B275" s="59"/>
      <c r="C275" s="119"/>
      <c r="D275" s="59"/>
      <c r="E275" s="59"/>
      <c r="F275" s="60"/>
      <c r="G275" s="98"/>
      <c r="H275" s="60"/>
      <c r="I275" s="60"/>
      <c r="J275" s="60"/>
      <c r="K275" s="60"/>
      <c r="L275" s="60"/>
      <c r="M275" s="60"/>
      <c r="N275" s="60"/>
      <c r="O275" s="3"/>
      <c r="P275" s="3"/>
      <c r="Q275" s="3"/>
      <c r="R275" s="3"/>
      <c r="S275" s="3"/>
      <c r="T275" s="16"/>
      <c r="U275" s="62"/>
      <c r="V275" s="60"/>
      <c r="W275" s="60"/>
      <c r="X275" s="60"/>
      <c r="Y275" s="60"/>
      <c r="Z275" s="60"/>
      <c r="AA275" s="60"/>
      <c r="AB275" s="60"/>
      <c r="AC275" s="60"/>
      <c r="AD275" s="60"/>
      <c r="AE275" s="60"/>
      <c r="AF275" s="60"/>
      <c r="AG275" s="60"/>
      <c r="AH275" s="60"/>
      <c r="AI275" s="60"/>
      <c r="AJ275" s="60"/>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row>
    <row r="276" spans="2:65">
      <c r="B276" s="59"/>
      <c r="C276" s="119"/>
      <c r="D276" s="59"/>
      <c r="E276" s="59"/>
      <c r="F276" s="60"/>
      <c r="G276" s="98"/>
      <c r="H276" s="60"/>
      <c r="I276" s="60"/>
      <c r="J276" s="60"/>
      <c r="K276" s="60"/>
      <c r="L276" s="60"/>
      <c r="M276" s="60"/>
      <c r="N276" s="60"/>
      <c r="O276" s="3"/>
      <c r="P276" s="63"/>
      <c r="Q276" s="63"/>
      <c r="R276" s="5"/>
      <c r="S276" s="5"/>
      <c r="T276" s="16"/>
      <c r="U276" s="62"/>
      <c r="V276" s="60"/>
      <c r="W276" s="60"/>
      <c r="X276" s="60"/>
      <c r="Y276" s="60"/>
      <c r="Z276" s="60"/>
      <c r="AA276" s="60"/>
      <c r="AB276" s="60"/>
      <c r="AC276" s="60"/>
      <c r="AD276" s="60"/>
      <c r="AE276" s="60"/>
      <c r="AF276" s="60"/>
      <c r="AG276" s="60"/>
      <c r="AH276" s="60"/>
      <c r="AI276" s="60"/>
      <c r="AJ276" s="60"/>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row>
    <row r="277" spans="2:65" ht="15.3" thickBot="1">
      <c r="B277" s="59"/>
      <c r="C277" s="119"/>
      <c r="D277" s="59"/>
      <c r="E277" s="59"/>
      <c r="F277" s="60"/>
      <c r="G277" s="98"/>
      <c r="H277" s="60"/>
      <c r="I277" s="60"/>
      <c r="J277" s="60"/>
      <c r="K277" s="60"/>
      <c r="L277" s="60"/>
      <c r="M277" s="60"/>
      <c r="N277" s="60"/>
      <c r="O277" s="64"/>
      <c r="P277" s="65"/>
      <c r="Q277" s="65"/>
      <c r="R277" s="65"/>
      <c r="S277" s="66"/>
      <c r="T277" s="66"/>
      <c r="U277" s="67"/>
      <c r="V277" s="60"/>
      <c r="W277" s="60"/>
      <c r="X277" s="60"/>
      <c r="Y277" s="60"/>
      <c r="Z277" s="60"/>
      <c r="AA277" s="60"/>
      <c r="AB277" s="60"/>
      <c r="AC277" s="60"/>
      <c r="AD277" s="60"/>
      <c r="AE277" s="60"/>
      <c r="AF277" s="60"/>
      <c r="AG277" s="60"/>
      <c r="AH277" s="60"/>
      <c r="AI277" s="60"/>
      <c r="AJ277" s="60"/>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row>
    <row r="278" spans="2:65">
      <c r="B278" s="59"/>
      <c r="C278" s="119"/>
      <c r="D278" s="59"/>
      <c r="E278" s="59"/>
      <c r="F278" s="60"/>
      <c r="G278" s="98"/>
      <c r="H278" s="60"/>
      <c r="I278" s="60"/>
      <c r="J278" s="60"/>
      <c r="K278" s="60"/>
      <c r="L278" s="60"/>
      <c r="M278" s="60"/>
      <c r="N278" s="60"/>
      <c r="O278" s="4"/>
      <c r="P278" s="5"/>
      <c r="Q278" s="6"/>
      <c r="R278" s="6"/>
      <c r="S278" s="6"/>
      <c r="T278" s="6"/>
      <c r="U278" s="6"/>
      <c r="V278" s="60"/>
      <c r="W278" s="60"/>
      <c r="X278" s="60"/>
      <c r="Y278" s="60"/>
      <c r="Z278" s="60"/>
      <c r="AA278" s="60"/>
      <c r="AB278" s="60"/>
      <c r="AC278" s="60"/>
      <c r="AD278" s="60"/>
      <c r="AE278" s="60"/>
      <c r="AF278" s="60"/>
      <c r="AG278" s="60"/>
      <c r="AH278" s="60"/>
      <c r="AI278" s="60"/>
      <c r="AJ278" s="60"/>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row>
    <row r="279" spans="2:65">
      <c r="B279" s="59"/>
      <c r="C279" s="119"/>
      <c r="D279" s="59"/>
      <c r="E279" s="59"/>
      <c r="F279" s="60"/>
      <c r="G279" s="98"/>
      <c r="H279" s="60"/>
      <c r="I279" s="60"/>
      <c r="J279" s="60"/>
      <c r="K279" s="60"/>
      <c r="L279" s="60"/>
      <c r="M279" s="60"/>
      <c r="N279" s="60"/>
      <c r="O279" s="4"/>
      <c r="P279" s="5"/>
      <c r="Q279" s="6"/>
      <c r="R279" s="6"/>
      <c r="S279" s="6"/>
      <c r="T279" s="6"/>
      <c r="U279" s="6"/>
      <c r="V279" s="60"/>
      <c r="W279" s="60"/>
      <c r="X279" s="60"/>
      <c r="Y279" s="60"/>
      <c r="Z279" s="60"/>
      <c r="AA279" s="60"/>
      <c r="AB279" s="60"/>
      <c r="AC279" s="60"/>
      <c r="AD279" s="60"/>
      <c r="AE279" s="60"/>
      <c r="AF279" s="60"/>
      <c r="AG279" s="60"/>
      <c r="AH279" s="60"/>
      <c r="AI279" s="60"/>
      <c r="AJ279" s="60"/>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row>
    <row r="280" spans="2:65">
      <c r="B280" s="59"/>
      <c r="C280" s="119"/>
      <c r="D280" s="59"/>
      <c r="E280" s="59"/>
      <c r="F280" s="60"/>
      <c r="G280" s="98"/>
      <c r="H280" s="60"/>
      <c r="I280" s="60"/>
      <c r="J280" s="60"/>
      <c r="K280" s="60"/>
      <c r="L280" s="60"/>
      <c r="M280" s="60"/>
      <c r="N280" s="60"/>
      <c r="O280" s="4"/>
      <c r="P280" s="5"/>
      <c r="Q280" s="6"/>
      <c r="R280" s="6"/>
      <c r="S280" s="6"/>
      <c r="T280" s="6"/>
      <c r="U280" s="6"/>
      <c r="V280" s="60"/>
      <c r="W280" s="60"/>
      <c r="X280" s="60"/>
      <c r="Y280" s="60"/>
      <c r="Z280" s="60"/>
      <c r="AA280" s="60"/>
      <c r="AB280" s="60"/>
      <c r="AC280" s="60"/>
      <c r="AD280" s="60"/>
      <c r="AE280" s="60"/>
      <c r="AF280" s="60"/>
      <c r="AG280" s="60"/>
      <c r="AH280" s="60"/>
      <c r="AI280" s="60"/>
      <c r="AJ280" s="60"/>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row>
    <row r="281" spans="2:65">
      <c r="B281" s="59"/>
      <c r="C281" s="119"/>
      <c r="D281" s="59"/>
      <c r="E281" s="59"/>
      <c r="F281" s="60"/>
      <c r="G281" s="98"/>
      <c r="H281" s="60"/>
      <c r="I281" s="60"/>
      <c r="J281" s="60"/>
      <c r="K281" s="60"/>
      <c r="L281" s="60"/>
      <c r="M281" s="60"/>
      <c r="N281" s="60"/>
      <c r="O281" s="4"/>
      <c r="P281" s="5"/>
      <c r="Q281" s="6"/>
      <c r="R281" s="6"/>
      <c r="S281" s="6"/>
      <c r="T281" s="6"/>
      <c r="U281" s="6"/>
      <c r="V281" s="60"/>
      <c r="W281" s="60"/>
      <c r="X281" s="60"/>
      <c r="Y281" s="60"/>
      <c r="Z281" s="60"/>
      <c r="AA281" s="60"/>
      <c r="AB281" s="60"/>
      <c r="AC281" s="60"/>
      <c r="AD281" s="60"/>
      <c r="AE281" s="60"/>
      <c r="AF281" s="60"/>
      <c r="AG281" s="60"/>
      <c r="AH281" s="60"/>
      <c r="AI281" s="60"/>
      <c r="AJ281" s="60"/>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row>
    <row r="282" spans="2:65">
      <c r="B282" s="59"/>
      <c r="C282" s="119"/>
      <c r="D282" s="59"/>
      <c r="E282" s="59"/>
      <c r="F282" s="60"/>
      <c r="G282" s="98"/>
      <c r="H282" s="60"/>
      <c r="I282" s="60"/>
      <c r="J282" s="60"/>
      <c r="K282" s="60"/>
      <c r="L282" s="60"/>
      <c r="M282" s="60"/>
      <c r="N282" s="60"/>
      <c r="O282" s="4"/>
      <c r="P282" s="5"/>
      <c r="Q282" s="6"/>
      <c r="R282" s="6"/>
      <c r="S282" s="6"/>
      <c r="T282" s="6"/>
      <c r="U282" s="6"/>
      <c r="V282" s="60"/>
      <c r="W282" s="60"/>
      <c r="X282" s="60"/>
      <c r="Y282" s="60"/>
      <c r="Z282" s="60"/>
      <c r="AA282" s="60"/>
      <c r="AB282" s="60"/>
      <c r="AC282" s="60"/>
      <c r="AD282" s="60"/>
      <c r="AE282" s="60"/>
      <c r="AF282" s="60"/>
      <c r="AG282" s="60"/>
      <c r="AH282" s="60"/>
      <c r="AI282" s="60"/>
      <c r="AJ282" s="60"/>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row>
    <row r="283" spans="2:65">
      <c r="B283" s="59"/>
      <c r="C283" s="119"/>
      <c r="D283" s="59"/>
      <c r="E283" s="59"/>
      <c r="F283" s="60"/>
      <c r="G283" s="98"/>
      <c r="H283" s="60"/>
      <c r="I283" s="60"/>
      <c r="J283" s="60"/>
      <c r="K283" s="60"/>
      <c r="L283" s="60"/>
      <c r="M283" s="60"/>
      <c r="N283" s="60"/>
      <c r="O283" s="4"/>
      <c r="P283" s="5"/>
      <c r="Q283" s="6"/>
      <c r="R283" s="6"/>
      <c r="S283" s="6"/>
      <c r="T283" s="6"/>
      <c r="U283" s="6"/>
      <c r="V283" s="60"/>
      <c r="W283" s="60"/>
      <c r="X283" s="60"/>
      <c r="Y283" s="60"/>
      <c r="Z283" s="60"/>
      <c r="AA283" s="60"/>
      <c r="AB283" s="60"/>
      <c r="AC283" s="60"/>
      <c r="AD283" s="60"/>
      <c r="AE283" s="60"/>
      <c r="AF283" s="60"/>
      <c r="AG283" s="60"/>
      <c r="AH283" s="60"/>
      <c r="AI283" s="60"/>
      <c r="AJ283" s="60"/>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row>
    <row r="284" spans="2:65">
      <c r="B284" s="59"/>
      <c r="C284" s="119"/>
      <c r="D284" s="59"/>
      <c r="E284" s="59"/>
      <c r="F284" s="60"/>
      <c r="G284" s="98"/>
      <c r="H284" s="60"/>
      <c r="I284" s="60"/>
      <c r="J284" s="60"/>
      <c r="K284" s="60"/>
      <c r="L284" s="60"/>
      <c r="M284" s="60"/>
      <c r="N284" s="60"/>
      <c r="O284" s="4"/>
      <c r="P284" s="5"/>
      <c r="Q284" s="6"/>
      <c r="R284" s="6"/>
      <c r="S284" s="6"/>
      <c r="T284" s="6"/>
      <c r="U284" s="6"/>
      <c r="V284" s="60"/>
      <c r="W284" s="60"/>
      <c r="X284" s="60"/>
      <c r="Y284" s="60"/>
      <c r="Z284" s="60"/>
      <c r="AA284" s="60"/>
      <c r="AB284" s="60"/>
      <c r="AC284" s="60"/>
      <c r="AD284" s="60"/>
      <c r="AE284" s="60"/>
      <c r="AF284" s="60"/>
      <c r="AG284" s="60"/>
      <c r="AH284" s="60"/>
      <c r="AI284" s="60"/>
      <c r="AJ284" s="60"/>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row>
    <row r="285" spans="2:65">
      <c r="B285" s="59"/>
      <c r="C285" s="119"/>
      <c r="D285" s="59"/>
      <c r="E285" s="59"/>
      <c r="F285" s="60"/>
      <c r="G285" s="98"/>
      <c r="H285" s="60"/>
      <c r="I285" s="60"/>
      <c r="J285" s="60"/>
      <c r="K285" s="60"/>
      <c r="L285" s="60"/>
      <c r="M285" s="60"/>
      <c r="N285" s="60"/>
      <c r="O285" s="4"/>
      <c r="P285" s="5"/>
      <c r="Q285" s="6"/>
      <c r="R285" s="6"/>
      <c r="S285" s="6"/>
      <c r="T285" s="6"/>
      <c r="U285" s="6"/>
      <c r="V285" s="60"/>
      <c r="W285" s="60"/>
      <c r="X285" s="60"/>
      <c r="Y285" s="60"/>
      <c r="Z285" s="60"/>
      <c r="AA285" s="60"/>
      <c r="AB285" s="60"/>
      <c r="AC285" s="60"/>
      <c r="AD285" s="60"/>
      <c r="AE285" s="60"/>
      <c r="AF285" s="60"/>
      <c r="AG285" s="60"/>
      <c r="AH285" s="60"/>
      <c r="AI285" s="60"/>
      <c r="AJ285" s="60"/>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row>
    <row r="286" spans="2:65">
      <c r="B286" s="59"/>
      <c r="C286" s="119"/>
      <c r="D286" s="59"/>
      <c r="E286" s="59"/>
      <c r="F286" s="60"/>
      <c r="G286" s="98"/>
      <c r="H286" s="60"/>
      <c r="I286" s="60"/>
      <c r="J286" s="60"/>
      <c r="K286" s="60"/>
      <c r="L286" s="60"/>
      <c r="M286" s="60"/>
      <c r="N286" s="60"/>
      <c r="O286" s="4"/>
      <c r="P286" s="5"/>
      <c r="Q286" s="6"/>
      <c r="R286" s="6"/>
      <c r="S286" s="6"/>
      <c r="T286" s="6"/>
      <c r="U286" s="6"/>
      <c r="V286" s="60"/>
      <c r="W286" s="60"/>
      <c r="X286" s="60"/>
      <c r="Y286" s="60"/>
      <c r="Z286" s="60"/>
      <c r="AA286" s="60"/>
      <c r="AB286" s="60"/>
      <c r="AC286" s="60"/>
      <c r="AD286" s="60"/>
      <c r="AE286" s="60"/>
      <c r="AF286" s="60"/>
      <c r="AG286" s="60"/>
      <c r="AH286" s="60"/>
      <c r="AI286" s="60"/>
      <c r="AJ286" s="60"/>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row>
    <row r="287" spans="2:65">
      <c r="B287" s="59"/>
      <c r="C287" s="119"/>
      <c r="D287" s="59"/>
      <c r="E287" s="59"/>
      <c r="F287" s="60"/>
      <c r="G287" s="98"/>
      <c r="H287" s="60"/>
      <c r="I287" s="60"/>
      <c r="J287" s="60"/>
      <c r="K287" s="60"/>
      <c r="L287" s="60"/>
      <c r="M287" s="60"/>
      <c r="N287" s="60"/>
      <c r="O287" s="4"/>
      <c r="P287" s="5"/>
      <c r="Q287" s="6"/>
      <c r="R287" s="6"/>
      <c r="S287" s="6"/>
      <c r="T287" s="6"/>
      <c r="U287" s="6"/>
      <c r="V287" s="60"/>
      <c r="W287" s="60"/>
      <c r="X287" s="60"/>
      <c r="Y287" s="60"/>
      <c r="Z287" s="60"/>
      <c r="AA287" s="60"/>
      <c r="AB287" s="60"/>
      <c r="AC287" s="60"/>
      <c r="AD287" s="60"/>
      <c r="AE287" s="60"/>
      <c r="AF287" s="60"/>
      <c r="AG287" s="60"/>
      <c r="AH287" s="60"/>
      <c r="AI287" s="60"/>
      <c r="AJ287" s="60"/>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row>
    <row r="288" spans="2:65">
      <c r="B288" s="59"/>
      <c r="C288" s="119"/>
      <c r="D288" s="59"/>
      <c r="E288" s="59"/>
      <c r="F288" s="60"/>
      <c r="G288" s="98"/>
      <c r="H288" s="60"/>
      <c r="I288" s="60"/>
      <c r="J288" s="60"/>
      <c r="K288" s="60"/>
      <c r="L288" s="60"/>
      <c r="M288" s="60"/>
      <c r="N288" s="60"/>
      <c r="O288" s="4"/>
      <c r="P288" s="5"/>
      <c r="Q288" s="6"/>
      <c r="R288" s="6"/>
      <c r="S288" s="6"/>
      <c r="T288" s="6"/>
      <c r="U288" s="6"/>
      <c r="V288" s="60"/>
      <c r="W288" s="60"/>
      <c r="X288" s="60"/>
      <c r="Y288" s="60"/>
      <c r="Z288" s="60"/>
      <c r="AA288" s="60"/>
      <c r="AB288" s="60"/>
      <c r="AC288" s="60"/>
      <c r="AD288" s="60"/>
      <c r="AE288" s="60"/>
      <c r="AF288" s="60"/>
      <c r="AG288" s="60"/>
      <c r="AH288" s="60"/>
      <c r="AI288" s="60"/>
      <c r="AJ288" s="60"/>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row>
    <row r="289" spans="2:65">
      <c r="B289" s="59"/>
      <c r="C289" s="119"/>
      <c r="D289" s="59"/>
      <c r="E289" s="59"/>
      <c r="F289" s="60"/>
      <c r="G289" s="98"/>
      <c r="H289" s="60"/>
      <c r="I289" s="60"/>
      <c r="J289" s="60"/>
      <c r="K289" s="60"/>
      <c r="L289" s="60"/>
      <c r="M289" s="60"/>
      <c r="N289" s="60"/>
      <c r="O289" s="4"/>
      <c r="P289" s="5"/>
      <c r="Q289" s="6"/>
      <c r="R289" s="6"/>
      <c r="S289" s="6"/>
      <c r="T289" s="6"/>
      <c r="U289" s="6"/>
      <c r="V289" s="60"/>
      <c r="W289" s="60"/>
      <c r="X289" s="60"/>
      <c r="Y289" s="60"/>
      <c r="Z289" s="60"/>
      <c r="AA289" s="60"/>
      <c r="AB289" s="60"/>
      <c r="AC289" s="60"/>
      <c r="AD289" s="60"/>
      <c r="AE289" s="60"/>
      <c r="AF289" s="60"/>
      <c r="AG289" s="60"/>
      <c r="AH289" s="60"/>
      <c r="AI289" s="60"/>
      <c r="AJ289" s="60"/>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row>
    <row r="290" spans="2:65">
      <c r="B290" s="59"/>
      <c r="C290" s="119"/>
      <c r="D290" s="59"/>
      <c r="E290" s="59"/>
      <c r="F290" s="60"/>
      <c r="G290" s="98"/>
      <c r="H290" s="60"/>
      <c r="I290" s="60"/>
      <c r="J290" s="60"/>
      <c r="K290" s="60"/>
      <c r="L290" s="60"/>
      <c r="M290" s="60"/>
      <c r="N290" s="60"/>
      <c r="O290" s="4"/>
      <c r="P290" s="5"/>
      <c r="Q290" s="6"/>
      <c r="R290" s="6"/>
      <c r="S290" s="6"/>
      <c r="T290" s="6"/>
      <c r="U290" s="6"/>
      <c r="V290" s="60"/>
      <c r="W290" s="60"/>
      <c r="X290" s="60"/>
      <c r="Y290" s="60"/>
      <c r="Z290" s="60"/>
      <c r="AA290" s="60"/>
      <c r="AB290" s="60"/>
      <c r="AC290" s="60"/>
      <c r="AD290" s="60"/>
      <c r="AE290" s="60"/>
      <c r="AF290" s="60"/>
      <c r="AG290" s="60"/>
      <c r="AH290" s="60"/>
      <c r="AI290" s="60"/>
      <c r="AJ290" s="60"/>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row>
    <row r="291" spans="2:65">
      <c r="B291" s="59"/>
      <c r="C291" s="119"/>
      <c r="D291" s="59"/>
      <c r="E291" s="59"/>
      <c r="F291" s="60"/>
      <c r="G291" s="98"/>
      <c r="H291" s="60"/>
      <c r="I291" s="60"/>
      <c r="J291" s="60"/>
      <c r="K291" s="60"/>
      <c r="L291" s="60"/>
      <c r="M291" s="60"/>
      <c r="N291" s="60"/>
      <c r="O291" s="4"/>
      <c r="P291" s="5"/>
      <c r="Q291" s="6"/>
      <c r="R291" s="6"/>
      <c r="S291" s="6"/>
      <c r="T291" s="6"/>
      <c r="U291" s="6"/>
      <c r="V291" s="60"/>
      <c r="W291" s="60"/>
      <c r="X291" s="60"/>
      <c r="Y291" s="60"/>
      <c r="Z291" s="60"/>
      <c r="AA291" s="60"/>
      <c r="AB291" s="60"/>
      <c r="AC291" s="60"/>
      <c r="AD291" s="60"/>
      <c r="AE291" s="60"/>
      <c r="AF291" s="60"/>
      <c r="AG291" s="60"/>
      <c r="AH291" s="60"/>
      <c r="AI291" s="60"/>
      <c r="AJ291" s="60"/>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row>
    <row r="292" spans="2:65">
      <c r="B292" s="59"/>
      <c r="C292" s="119"/>
      <c r="D292" s="59"/>
      <c r="E292" s="59"/>
      <c r="F292" s="60"/>
      <c r="G292" s="98"/>
      <c r="H292" s="60"/>
      <c r="I292" s="60"/>
      <c r="J292" s="60"/>
      <c r="K292" s="60"/>
      <c r="L292" s="60"/>
      <c r="M292" s="60"/>
      <c r="N292" s="60"/>
      <c r="O292" s="4"/>
      <c r="P292" s="5"/>
      <c r="Q292" s="6"/>
      <c r="R292" s="6"/>
      <c r="S292" s="6"/>
      <c r="T292" s="6"/>
      <c r="U292" s="6"/>
      <c r="V292" s="60"/>
      <c r="W292" s="60"/>
      <c r="X292" s="60"/>
      <c r="Y292" s="60"/>
      <c r="Z292" s="60"/>
      <c r="AA292" s="60"/>
      <c r="AB292" s="60"/>
      <c r="AC292" s="60"/>
      <c r="AD292" s="60"/>
      <c r="AE292" s="60"/>
      <c r="AF292" s="60"/>
      <c r="AG292" s="60"/>
      <c r="AH292" s="60"/>
      <c r="AI292" s="60"/>
      <c r="AJ292" s="60"/>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row>
    <row r="293" spans="2:65">
      <c r="B293" s="59"/>
      <c r="C293" s="119"/>
      <c r="D293" s="59"/>
      <c r="E293" s="59"/>
      <c r="F293" s="60"/>
      <c r="G293" s="98"/>
      <c r="H293" s="60"/>
      <c r="I293" s="60"/>
      <c r="J293" s="60"/>
      <c r="K293" s="60"/>
      <c r="L293" s="60"/>
      <c r="M293" s="60"/>
      <c r="N293" s="60"/>
      <c r="O293" s="4"/>
      <c r="P293" s="5"/>
      <c r="Q293" s="6"/>
      <c r="R293" s="6"/>
      <c r="S293" s="6"/>
      <c r="T293" s="6"/>
      <c r="U293" s="6"/>
      <c r="V293" s="60"/>
      <c r="W293" s="60"/>
      <c r="X293" s="60"/>
      <c r="Y293" s="60"/>
      <c r="Z293" s="60"/>
      <c r="AA293" s="60"/>
      <c r="AB293" s="60"/>
      <c r="AC293" s="60"/>
      <c r="AD293" s="60"/>
      <c r="AE293" s="60"/>
      <c r="AF293" s="60"/>
      <c r="AG293" s="60"/>
      <c r="AH293" s="60"/>
      <c r="AI293" s="60"/>
      <c r="AJ293" s="60"/>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row>
    <row r="294" spans="2:65">
      <c r="B294" s="59"/>
      <c r="C294" s="119"/>
      <c r="D294" s="59"/>
      <c r="E294" s="59"/>
      <c r="F294" s="60"/>
      <c r="G294" s="98"/>
      <c r="H294" s="60"/>
      <c r="I294" s="60"/>
      <c r="J294" s="60"/>
      <c r="K294" s="60"/>
      <c r="L294" s="60"/>
      <c r="M294" s="60"/>
      <c r="N294" s="60"/>
      <c r="O294" s="4"/>
      <c r="P294" s="5"/>
      <c r="Q294" s="6"/>
      <c r="R294" s="6"/>
      <c r="S294" s="6"/>
      <c r="T294" s="6"/>
      <c r="U294" s="6"/>
      <c r="V294" s="60"/>
      <c r="W294" s="60"/>
      <c r="X294" s="60"/>
      <c r="Y294" s="60"/>
      <c r="Z294" s="60"/>
      <c r="AA294" s="60"/>
      <c r="AB294" s="60"/>
      <c r="AC294" s="60"/>
      <c r="AD294" s="60"/>
      <c r="AE294" s="60"/>
      <c r="AF294" s="60"/>
      <c r="AG294" s="60"/>
      <c r="AH294" s="60"/>
      <c r="AI294" s="60"/>
      <c r="AJ294" s="60"/>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row>
    <row r="295" spans="2:65">
      <c r="B295" s="59"/>
      <c r="C295" s="119"/>
      <c r="D295" s="59"/>
      <c r="E295" s="59"/>
      <c r="F295" s="60"/>
      <c r="G295" s="98"/>
      <c r="H295" s="60"/>
      <c r="I295" s="60"/>
      <c r="J295" s="60"/>
      <c r="K295" s="60"/>
      <c r="L295" s="60"/>
      <c r="M295" s="60"/>
      <c r="N295" s="60"/>
      <c r="O295" s="4"/>
      <c r="P295" s="5"/>
      <c r="Q295" s="6"/>
      <c r="R295" s="6"/>
      <c r="S295" s="6"/>
      <c r="T295" s="6"/>
      <c r="U295" s="6"/>
      <c r="V295" s="60"/>
      <c r="W295" s="60"/>
      <c r="X295" s="60"/>
      <c r="Y295" s="60"/>
      <c r="Z295" s="60"/>
      <c r="AA295" s="60"/>
      <c r="AB295" s="60"/>
      <c r="AC295" s="60"/>
      <c r="AD295" s="60"/>
      <c r="AE295" s="60"/>
      <c r="AF295" s="60"/>
      <c r="AG295" s="60"/>
      <c r="AH295" s="60"/>
      <c r="AI295" s="60"/>
      <c r="AJ295" s="60"/>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row>
    <row r="296" spans="2:65">
      <c r="B296" s="59"/>
      <c r="C296" s="119"/>
      <c r="D296" s="59"/>
      <c r="E296" s="59"/>
      <c r="F296" s="60"/>
      <c r="G296" s="98"/>
      <c r="H296" s="60"/>
      <c r="I296" s="60"/>
      <c r="J296" s="60"/>
      <c r="K296" s="60"/>
      <c r="L296" s="60"/>
      <c r="M296" s="60"/>
      <c r="N296" s="60"/>
      <c r="O296" s="4"/>
      <c r="P296" s="5"/>
      <c r="Q296" s="6"/>
      <c r="R296" s="6"/>
      <c r="S296" s="6"/>
      <c r="T296" s="6"/>
      <c r="U296" s="6"/>
      <c r="V296" s="60"/>
      <c r="W296" s="60"/>
      <c r="X296" s="60"/>
      <c r="Y296" s="60"/>
      <c r="Z296" s="60"/>
      <c r="AA296" s="60"/>
      <c r="AB296" s="60"/>
      <c r="AC296" s="60"/>
      <c r="AD296" s="60"/>
      <c r="AE296" s="60"/>
      <c r="AF296" s="60"/>
      <c r="AG296" s="60"/>
      <c r="AH296" s="60"/>
      <c r="AI296" s="60"/>
      <c r="AJ296" s="60"/>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row>
    <row r="297" spans="2:65">
      <c r="B297" s="59"/>
      <c r="C297" s="119"/>
      <c r="D297" s="59"/>
      <c r="E297" s="59"/>
      <c r="F297" s="60"/>
      <c r="G297" s="98"/>
      <c r="H297" s="60"/>
      <c r="I297" s="60"/>
      <c r="J297" s="60"/>
      <c r="K297" s="60"/>
      <c r="L297" s="60"/>
      <c r="M297" s="60"/>
      <c r="N297" s="60"/>
      <c r="O297" s="4"/>
      <c r="P297" s="5"/>
      <c r="Q297" s="6"/>
      <c r="R297" s="6"/>
      <c r="S297" s="6"/>
      <c r="T297" s="6"/>
      <c r="U297" s="6"/>
      <c r="V297" s="60"/>
      <c r="W297" s="60"/>
      <c r="X297" s="60"/>
      <c r="Y297" s="60"/>
      <c r="Z297" s="60"/>
      <c r="AA297" s="60"/>
      <c r="AB297" s="60"/>
      <c r="AC297" s="60"/>
      <c r="AD297" s="60"/>
      <c r="AE297" s="60"/>
      <c r="AF297" s="60"/>
      <c r="AG297" s="60"/>
      <c r="AH297" s="60"/>
      <c r="AI297" s="60"/>
      <c r="AJ297" s="60"/>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row>
    <row r="298" spans="2:65">
      <c r="B298" s="59"/>
      <c r="C298" s="119"/>
      <c r="D298" s="59"/>
      <c r="E298" s="59"/>
      <c r="F298" s="60"/>
      <c r="G298" s="98"/>
      <c r="H298" s="60"/>
      <c r="I298" s="60"/>
      <c r="J298" s="60"/>
      <c r="K298" s="60"/>
      <c r="L298" s="60"/>
      <c r="M298" s="60"/>
      <c r="N298" s="60"/>
      <c r="O298" s="4"/>
      <c r="P298" s="5"/>
      <c r="Q298" s="6"/>
      <c r="R298" s="6"/>
      <c r="S298" s="6"/>
      <c r="T298" s="6"/>
      <c r="U298" s="6"/>
      <c r="V298" s="60"/>
      <c r="W298" s="60"/>
      <c r="X298" s="60"/>
      <c r="Y298" s="60"/>
      <c r="Z298" s="60"/>
      <c r="AA298" s="60"/>
      <c r="AB298" s="60"/>
      <c r="AC298" s="60"/>
      <c r="AD298" s="60"/>
      <c r="AE298" s="60"/>
      <c r="AF298" s="60"/>
      <c r="AG298" s="60"/>
      <c r="AH298" s="60"/>
      <c r="AI298" s="60"/>
      <c r="AJ298" s="60"/>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row>
    <row r="299" spans="2:65">
      <c r="B299" s="59"/>
      <c r="C299" s="119"/>
      <c r="D299" s="59"/>
      <c r="E299" s="59"/>
      <c r="F299" s="60"/>
      <c r="G299" s="98"/>
      <c r="H299" s="60"/>
      <c r="I299" s="60"/>
      <c r="J299" s="60"/>
      <c r="K299" s="60"/>
      <c r="L299" s="60"/>
      <c r="M299" s="60"/>
      <c r="N299" s="60"/>
      <c r="O299" s="4"/>
      <c r="P299" s="5"/>
      <c r="Q299" s="6"/>
      <c r="R299" s="6"/>
      <c r="S299" s="6"/>
      <c r="T299" s="6"/>
      <c r="U299" s="6"/>
      <c r="V299" s="60"/>
      <c r="W299" s="60"/>
      <c r="X299" s="60"/>
      <c r="Y299" s="60"/>
      <c r="Z299" s="60"/>
      <c r="AA299" s="60"/>
      <c r="AB299" s="60"/>
      <c r="AC299" s="60"/>
      <c r="AD299" s="60"/>
      <c r="AE299" s="60"/>
      <c r="AF299" s="60"/>
      <c r="AG299" s="60"/>
      <c r="AH299" s="60"/>
      <c r="AI299" s="60"/>
      <c r="AJ299" s="60"/>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row>
    <row r="300" spans="2:65">
      <c r="B300" s="59"/>
      <c r="C300" s="119"/>
      <c r="D300" s="59"/>
      <c r="E300" s="59"/>
      <c r="F300" s="60"/>
      <c r="G300" s="98"/>
      <c r="H300" s="60"/>
      <c r="I300" s="60"/>
      <c r="J300" s="60"/>
      <c r="K300" s="60"/>
      <c r="L300" s="60"/>
      <c r="M300" s="60"/>
      <c r="N300" s="60"/>
      <c r="O300" s="4"/>
      <c r="P300" s="5"/>
      <c r="Q300" s="6"/>
      <c r="R300" s="6"/>
      <c r="S300" s="6"/>
      <c r="T300" s="6"/>
      <c r="U300" s="6"/>
      <c r="V300" s="60"/>
      <c r="W300" s="60"/>
      <c r="X300" s="60"/>
      <c r="Y300" s="60"/>
      <c r="Z300" s="60"/>
      <c r="AA300" s="60"/>
      <c r="AB300" s="60"/>
      <c r="AC300" s="60"/>
      <c r="AD300" s="60"/>
      <c r="AE300" s="60"/>
      <c r="AF300" s="60"/>
      <c r="AG300" s="60"/>
      <c r="AH300" s="60"/>
      <c r="AI300" s="60"/>
      <c r="AJ300" s="60"/>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row>
    <row r="301" spans="2:65">
      <c r="B301" s="59"/>
      <c r="C301" s="119"/>
      <c r="D301" s="59"/>
      <c r="E301" s="59"/>
      <c r="F301" s="60"/>
      <c r="G301" s="98"/>
      <c r="H301" s="60"/>
      <c r="I301" s="60"/>
      <c r="J301" s="60"/>
      <c r="K301" s="60"/>
      <c r="L301" s="60"/>
      <c r="M301" s="60"/>
      <c r="N301" s="60"/>
      <c r="O301" s="4"/>
      <c r="P301" s="5"/>
      <c r="Q301" s="6"/>
      <c r="R301" s="6"/>
      <c r="S301" s="6"/>
      <c r="T301" s="6"/>
      <c r="U301" s="6"/>
      <c r="V301" s="60"/>
      <c r="W301" s="60"/>
      <c r="X301" s="60"/>
      <c r="Y301" s="60"/>
      <c r="Z301" s="60"/>
      <c r="AA301" s="60"/>
      <c r="AB301" s="60"/>
      <c r="AC301" s="60"/>
      <c r="AD301" s="60"/>
      <c r="AE301" s="60"/>
      <c r="AF301" s="60"/>
      <c r="AG301" s="60"/>
      <c r="AH301" s="60"/>
      <c r="AI301" s="60"/>
      <c r="AJ301" s="60"/>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row>
    <row r="302" spans="2:65">
      <c r="B302" s="59"/>
      <c r="C302" s="119"/>
      <c r="D302" s="59"/>
      <c r="E302" s="59"/>
      <c r="F302" s="60"/>
      <c r="G302" s="98"/>
      <c r="H302" s="60"/>
      <c r="I302" s="60"/>
      <c r="J302" s="60"/>
      <c r="K302" s="60"/>
      <c r="L302" s="60"/>
      <c r="M302" s="60"/>
      <c r="N302" s="60"/>
      <c r="O302" s="4"/>
      <c r="P302" s="5"/>
      <c r="Q302" s="6"/>
      <c r="R302" s="6"/>
      <c r="S302" s="6"/>
      <c r="T302" s="6"/>
      <c r="U302" s="6"/>
      <c r="V302" s="60"/>
      <c r="W302" s="60"/>
      <c r="X302" s="60"/>
      <c r="Y302" s="60"/>
      <c r="Z302" s="60"/>
      <c r="AA302" s="60"/>
      <c r="AB302" s="60"/>
      <c r="AC302" s="60"/>
      <c r="AD302" s="60"/>
      <c r="AE302" s="60"/>
      <c r="AF302" s="60"/>
      <c r="AG302" s="60"/>
      <c r="AH302" s="60"/>
      <c r="AI302" s="60"/>
      <c r="AJ302" s="60"/>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row>
    <row r="303" spans="2:65">
      <c r="B303" s="59"/>
      <c r="C303" s="119"/>
      <c r="D303" s="59"/>
      <c r="E303" s="59"/>
      <c r="F303" s="60"/>
      <c r="G303" s="98"/>
      <c r="H303" s="60"/>
      <c r="I303" s="60"/>
      <c r="J303" s="60"/>
      <c r="K303" s="60"/>
      <c r="L303" s="60"/>
      <c r="M303" s="60"/>
      <c r="N303" s="60"/>
      <c r="O303" s="4"/>
      <c r="P303" s="5"/>
      <c r="Q303" s="6"/>
      <c r="R303" s="5"/>
      <c r="S303" s="6"/>
      <c r="T303" s="6"/>
      <c r="U303" s="6"/>
      <c r="V303" s="60"/>
      <c r="W303" s="60"/>
      <c r="X303" s="60"/>
      <c r="Y303" s="60"/>
      <c r="Z303" s="60"/>
      <c r="AA303" s="60"/>
      <c r="AB303" s="60"/>
      <c r="AC303" s="60"/>
      <c r="AD303" s="60"/>
      <c r="AE303" s="60"/>
      <c r="AF303" s="60"/>
      <c r="AG303" s="60"/>
      <c r="AH303" s="60"/>
      <c r="AI303" s="60"/>
      <c r="AJ303" s="60"/>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row>
    <row r="304" spans="2:65">
      <c r="B304" s="59"/>
      <c r="C304" s="119"/>
      <c r="D304" s="59"/>
      <c r="E304" s="59"/>
      <c r="F304" s="60"/>
      <c r="G304" s="98"/>
      <c r="H304" s="60"/>
      <c r="I304" s="60"/>
      <c r="J304" s="60"/>
      <c r="K304" s="60"/>
      <c r="L304" s="60"/>
      <c r="M304" s="60"/>
      <c r="N304" s="60"/>
      <c r="O304" s="4"/>
      <c r="P304" s="5"/>
      <c r="Q304" s="6"/>
      <c r="R304" s="6"/>
      <c r="S304" s="6"/>
      <c r="T304" s="6"/>
      <c r="U304" s="6"/>
      <c r="V304" s="60"/>
      <c r="W304" s="60"/>
      <c r="X304" s="60"/>
      <c r="Y304" s="60"/>
      <c r="Z304" s="60"/>
      <c r="AA304" s="60"/>
      <c r="AB304" s="60"/>
      <c r="AC304" s="60"/>
      <c r="AD304" s="60"/>
      <c r="AE304" s="60"/>
      <c r="AF304" s="60"/>
      <c r="AG304" s="60"/>
      <c r="AH304" s="60"/>
      <c r="AI304" s="60"/>
      <c r="AJ304" s="60"/>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row>
    <row r="305" spans="2:65">
      <c r="B305" s="59"/>
      <c r="C305" s="119"/>
      <c r="D305" s="59"/>
      <c r="E305" s="59"/>
      <c r="F305" s="60"/>
      <c r="G305" s="98"/>
      <c r="H305" s="60"/>
      <c r="I305" s="60"/>
      <c r="J305" s="60"/>
      <c r="K305" s="60"/>
      <c r="L305" s="60"/>
      <c r="M305" s="60"/>
      <c r="N305" s="60"/>
      <c r="O305" s="4"/>
      <c r="P305" s="12"/>
      <c r="Q305" s="12"/>
      <c r="R305" s="12"/>
      <c r="S305" s="12"/>
      <c r="T305" s="12"/>
      <c r="U305" s="12"/>
      <c r="V305" s="60"/>
      <c r="W305" s="60"/>
      <c r="X305" s="60"/>
      <c r="Y305" s="60"/>
      <c r="Z305" s="60"/>
      <c r="AA305" s="60"/>
      <c r="AB305" s="60"/>
      <c r="AC305" s="60"/>
      <c r="AD305" s="60"/>
      <c r="AE305" s="60"/>
      <c r="AF305" s="60"/>
      <c r="AG305" s="60"/>
      <c r="AH305" s="60"/>
      <c r="AI305" s="60"/>
      <c r="AJ305" s="60"/>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row>
    <row r="306" spans="2:65">
      <c r="B306" s="59"/>
      <c r="C306" s="119"/>
      <c r="D306" s="59"/>
      <c r="E306" s="59"/>
      <c r="F306" s="60"/>
      <c r="G306" s="98"/>
      <c r="H306" s="60"/>
      <c r="I306" s="60"/>
      <c r="J306" s="60"/>
      <c r="K306" s="60"/>
      <c r="L306" s="60"/>
      <c r="M306" s="60"/>
      <c r="N306" s="60"/>
      <c r="O306" s="60"/>
      <c r="P306" s="60"/>
      <c r="Q306" s="60"/>
      <c r="R306" s="60"/>
      <c r="S306" s="60"/>
      <c r="T306" s="60"/>
      <c r="U306" s="60"/>
      <c r="V306" s="60"/>
      <c r="W306" s="60"/>
      <c r="X306" s="60"/>
      <c r="Y306" s="60"/>
      <c r="Z306" s="60"/>
      <c r="AA306" s="60"/>
      <c r="AB306" s="60"/>
      <c r="AC306" s="60"/>
      <c r="AD306" s="60"/>
      <c r="AE306" s="60"/>
      <c r="AF306" s="60"/>
      <c r="AG306" s="60"/>
      <c r="AH306" s="60"/>
      <c r="AI306" s="60"/>
      <c r="AJ306" s="60"/>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row>
    <row r="307" spans="2:65">
      <c r="B307" s="59"/>
      <c r="C307" s="119"/>
      <c r="D307" s="59"/>
      <c r="E307" s="59"/>
      <c r="F307" s="60"/>
      <c r="G307" s="98"/>
      <c r="H307" s="60"/>
      <c r="I307" s="60"/>
      <c r="J307" s="60"/>
      <c r="K307" s="60"/>
      <c r="L307" s="60"/>
      <c r="M307" s="60"/>
      <c r="N307" s="60"/>
      <c r="O307" s="60"/>
      <c r="P307" s="60"/>
      <c r="Q307" s="60"/>
      <c r="R307" s="60"/>
      <c r="S307" s="60"/>
      <c r="T307" s="60"/>
      <c r="U307" s="60"/>
      <c r="V307" s="60"/>
      <c r="W307" s="60"/>
      <c r="X307" s="60"/>
      <c r="Y307" s="60"/>
      <c r="Z307" s="60"/>
      <c r="AA307" s="60"/>
      <c r="AB307" s="60"/>
      <c r="AC307" s="60"/>
      <c r="AD307" s="60"/>
      <c r="AE307" s="60"/>
      <c r="AF307" s="60"/>
      <c r="AG307" s="60"/>
      <c r="AH307" s="60"/>
      <c r="AI307" s="60"/>
      <c r="AJ307" s="60"/>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row>
    <row r="308" spans="2:65">
      <c r="B308" s="59"/>
      <c r="C308" s="119"/>
      <c r="D308" s="59"/>
      <c r="E308" s="59"/>
      <c r="F308" s="60"/>
      <c r="G308" s="98"/>
      <c r="H308" s="60"/>
      <c r="I308" s="60"/>
      <c r="J308" s="60"/>
      <c r="K308" s="60"/>
      <c r="L308" s="60"/>
      <c r="M308" s="60"/>
      <c r="N308" s="60"/>
      <c r="O308" s="3"/>
      <c r="P308" s="16"/>
      <c r="Q308" s="16"/>
      <c r="R308" s="16"/>
      <c r="S308" s="3"/>
      <c r="T308" s="3"/>
      <c r="U308" s="3"/>
      <c r="V308" s="60"/>
      <c r="W308" s="60"/>
      <c r="X308" s="60"/>
      <c r="Y308" s="60"/>
      <c r="Z308" s="60"/>
      <c r="AA308" s="60"/>
      <c r="AB308" s="60"/>
      <c r="AC308" s="60"/>
      <c r="AD308" s="60"/>
      <c r="AE308" s="60"/>
      <c r="AF308" s="60"/>
      <c r="AG308" s="60"/>
      <c r="AH308" s="60"/>
      <c r="AI308" s="60"/>
      <c r="AJ308" s="60"/>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row>
    <row r="309" spans="2:65">
      <c r="B309" s="59"/>
      <c r="C309" s="119"/>
      <c r="D309" s="59"/>
      <c r="E309" s="59"/>
      <c r="F309" s="60"/>
      <c r="G309" s="98"/>
      <c r="H309" s="60"/>
      <c r="I309" s="60"/>
      <c r="J309" s="60"/>
      <c r="K309" s="60"/>
      <c r="L309" s="60"/>
      <c r="M309" s="60"/>
      <c r="N309" s="60"/>
      <c r="O309" s="4"/>
      <c r="P309" s="61"/>
      <c r="Q309" s="61"/>
      <c r="R309" s="61"/>
      <c r="S309" s="12"/>
      <c r="T309" s="12"/>
      <c r="U309" s="3"/>
      <c r="V309" s="60"/>
      <c r="W309" s="60"/>
      <c r="X309" s="60"/>
      <c r="Y309" s="60"/>
      <c r="Z309" s="60"/>
      <c r="AA309" s="60"/>
      <c r="AB309" s="60"/>
      <c r="AC309" s="60"/>
      <c r="AD309" s="60"/>
      <c r="AE309" s="60"/>
      <c r="AF309" s="60"/>
      <c r="AG309" s="60"/>
      <c r="AH309" s="60"/>
      <c r="AI309" s="60"/>
      <c r="AJ309" s="60"/>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row>
    <row r="310" spans="2:65">
      <c r="B310" s="59"/>
      <c r="C310" s="119"/>
      <c r="D310" s="59"/>
      <c r="E310" s="59"/>
      <c r="F310" s="60"/>
      <c r="G310" s="98"/>
      <c r="H310" s="60"/>
      <c r="I310" s="60"/>
      <c r="J310" s="60"/>
      <c r="K310" s="60"/>
      <c r="L310" s="60"/>
      <c r="M310" s="60"/>
      <c r="N310" s="60"/>
      <c r="O310" s="3"/>
      <c r="P310" s="3"/>
      <c r="Q310" s="3"/>
      <c r="R310" s="3"/>
      <c r="S310" s="3"/>
      <c r="T310" s="3"/>
      <c r="U310" s="3"/>
      <c r="V310" s="60"/>
      <c r="W310" s="60"/>
      <c r="X310" s="60"/>
      <c r="Y310" s="60"/>
      <c r="Z310" s="60"/>
      <c r="AA310" s="60"/>
      <c r="AB310" s="60"/>
      <c r="AC310" s="60"/>
      <c r="AD310" s="60"/>
      <c r="AE310" s="60"/>
      <c r="AF310" s="60"/>
      <c r="AG310" s="60"/>
      <c r="AH310" s="60"/>
      <c r="AI310" s="60"/>
      <c r="AJ310" s="60"/>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row>
    <row r="311" spans="2:65">
      <c r="B311" s="59"/>
      <c r="C311" s="119"/>
      <c r="D311" s="59"/>
      <c r="E311" s="59"/>
      <c r="F311" s="60"/>
      <c r="G311" s="98"/>
      <c r="H311" s="60"/>
      <c r="I311" s="60"/>
      <c r="J311" s="60"/>
      <c r="K311" s="60"/>
      <c r="L311" s="60"/>
      <c r="M311" s="60"/>
      <c r="N311" s="60"/>
      <c r="O311" s="4"/>
      <c r="P311" s="4"/>
      <c r="Q311" s="68"/>
      <c r="R311" s="61"/>
      <c r="S311" s="12"/>
      <c r="T311" s="12"/>
      <c r="U311" s="3"/>
      <c r="V311" s="60"/>
      <c r="W311" s="60"/>
      <c r="X311" s="60"/>
      <c r="Y311" s="60"/>
      <c r="Z311" s="60"/>
      <c r="AA311" s="60"/>
      <c r="AB311" s="60"/>
      <c r="AC311" s="60"/>
      <c r="AD311" s="60"/>
      <c r="AE311" s="60"/>
      <c r="AF311" s="60"/>
      <c r="AG311" s="60"/>
      <c r="AH311" s="60"/>
      <c r="AI311" s="60"/>
      <c r="AJ311" s="60"/>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row>
    <row r="312" spans="2:65">
      <c r="B312" s="59"/>
      <c r="C312" s="119"/>
      <c r="D312" s="59"/>
      <c r="E312" s="59"/>
      <c r="F312" s="60"/>
      <c r="G312" s="98"/>
      <c r="H312" s="60"/>
      <c r="I312" s="60"/>
      <c r="J312" s="60"/>
      <c r="K312" s="60"/>
      <c r="L312" s="60"/>
      <c r="M312" s="60"/>
      <c r="N312" s="60"/>
      <c r="O312" s="3"/>
      <c r="P312" s="3"/>
      <c r="Q312" s="3"/>
      <c r="R312" s="3"/>
      <c r="S312" s="3"/>
      <c r="T312" s="16"/>
      <c r="U312" s="62"/>
      <c r="V312" s="60"/>
      <c r="W312" s="60"/>
      <c r="X312" s="60"/>
      <c r="Y312" s="60"/>
      <c r="Z312" s="60"/>
      <c r="AA312" s="60"/>
      <c r="AB312" s="60"/>
      <c r="AC312" s="60"/>
      <c r="AD312" s="60"/>
      <c r="AE312" s="60"/>
      <c r="AF312" s="60"/>
      <c r="AG312" s="60"/>
      <c r="AH312" s="60"/>
      <c r="AI312" s="60"/>
      <c r="AJ312" s="60"/>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row>
    <row r="313" spans="2:65">
      <c r="B313" s="59"/>
      <c r="C313" s="119"/>
      <c r="D313" s="59"/>
      <c r="E313" s="59"/>
      <c r="F313" s="60"/>
      <c r="G313" s="98"/>
      <c r="H313" s="60"/>
      <c r="I313" s="60"/>
      <c r="J313" s="60"/>
      <c r="K313" s="60"/>
      <c r="L313" s="60"/>
      <c r="M313" s="60"/>
      <c r="N313" s="60"/>
      <c r="O313" s="3"/>
      <c r="P313" s="63"/>
      <c r="Q313" s="63"/>
      <c r="R313" s="5"/>
      <c r="S313" s="5"/>
      <c r="T313" s="16"/>
      <c r="U313" s="62"/>
      <c r="V313" s="60"/>
      <c r="W313" s="60"/>
      <c r="X313" s="60"/>
      <c r="Y313" s="60"/>
      <c r="Z313" s="60"/>
      <c r="AA313" s="60"/>
      <c r="AB313" s="60"/>
      <c r="AC313" s="60"/>
      <c r="AD313" s="60"/>
      <c r="AE313" s="60"/>
      <c r="AF313" s="60"/>
      <c r="AG313" s="60"/>
      <c r="AH313" s="60"/>
      <c r="AI313" s="60"/>
      <c r="AJ313" s="60"/>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row>
    <row r="314" spans="2:65" ht="15.3" thickBot="1">
      <c r="B314" s="59"/>
      <c r="C314" s="119"/>
      <c r="D314" s="59"/>
      <c r="E314" s="59"/>
      <c r="F314" s="60"/>
      <c r="G314" s="98"/>
      <c r="H314" s="60"/>
      <c r="I314" s="60"/>
      <c r="J314" s="60"/>
      <c r="K314" s="60"/>
      <c r="L314" s="60"/>
      <c r="M314" s="60"/>
      <c r="N314" s="60"/>
      <c r="O314" s="64"/>
      <c r="P314" s="65"/>
      <c r="Q314" s="65"/>
      <c r="R314" s="65"/>
      <c r="S314" s="66"/>
      <c r="T314" s="66"/>
      <c r="U314" s="67"/>
      <c r="V314" s="60"/>
      <c r="W314" s="60"/>
      <c r="X314" s="60"/>
      <c r="Y314" s="60"/>
      <c r="Z314" s="60"/>
      <c r="AA314" s="60"/>
      <c r="AB314" s="60"/>
      <c r="AC314" s="60"/>
      <c r="AD314" s="60"/>
      <c r="AE314" s="60"/>
      <c r="AF314" s="60"/>
      <c r="AG314" s="60"/>
      <c r="AH314" s="60"/>
      <c r="AI314" s="60"/>
      <c r="AJ314" s="60"/>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row>
    <row r="315" spans="2:65">
      <c r="B315" s="59"/>
      <c r="C315" s="119"/>
      <c r="D315" s="59"/>
      <c r="E315" s="59"/>
      <c r="F315" s="60"/>
      <c r="G315" s="98"/>
      <c r="H315" s="60"/>
      <c r="I315" s="60"/>
      <c r="J315" s="60"/>
      <c r="K315" s="60"/>
      <c r="L315" s="60"/>
      <c r="M315" s="60"/>
      <c r="N315" s="60"/>
      <c r="O315" s="4"/>
      <c r="P315" s="5"/>
      <c r="Q315" s="6"/>
      <c r="R315" s="6"/>
      <c r="S315" s="6"/>
      <c r="T315" s="6"/>
      <c r="U315" s="6"/>
      <c r="V315" s="60"/>
      <c r="W315" s="60"/>
      <c r="X315" s="60"/>
      <c r="Y315" s="60"/>
      <c r="Z315" s="60"/>
      <c r="AA315" s="60"/>
      <c r="AB315" s="60"/>
      <c r="AC315" s="60"/>
      <c r="AD315" s="60"/>
      <c r="AE315" s="60"/>
      <c r="AF315" s="60"/>
      <c r="AG315" s="60"/>
      <c r="AH315" s="60"/>
      <c r="AI315" s="60"/>
      <c r="AJ315" s="60"/>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row>
    <row r="316" spans="2:65">
      <c r="B316" s="59"/>
      <c r="C316" s="119"/>
      <c r="D316" s="59"/>
      <c r="E316" s="59"/>
      <c r="F316" s="60"/>
      <c r="G316" s="98"/>
      <c r="H316" s="60"/>
      <c r="I316" s="60"/>
      <c r="J316" s="60"/>
      <c r="K316" s="60"/>
      <c r="L316" s="60"/>
      <c r="M316" s="60"/>
      <c r="N316" s="60"/>
      <c r="O316" s="4"/>
      <c r="P316" s="5"/>
      <c r="Q316" s="6"/>
      <c r="R316" s="6"/>
      <c r="S316" s="6"/>
      <c r="T316" s="6"/>
      <c r="U316" s="6"/>
      <c r="V316" s="60"/>
      <c r="W316" s="60"/>
      <c r="X316" s="60"/>
      <c r="Y316" s="60"/>
      <c r="Z316" s="60"/>
      <c r="AA316" s="60"/>
      <c r="AB316" s="60"/>
      <c r="AC316" s="60"/>
      <c r="AD316" s="60"/>
      <c r="AE316" s="60"/>
      <c r="AF316" s="60"/>
      <c r="AG316" s="60"/>
      <c r="AH316" s="60"/>
      <c r="AI316" s="60"/>
      <c r="AJ316" s="60"/>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row>
    <row r="317" spans="2:65">
      <c r="B317" s="59"/>
      <c r="C317" s="119"/>
      <c r="D317" s="59"/>
      <c r="E317" s="59"/>
      <c r="F317" s="60"/>
      <c r="G317" s="98"/>
      <c r="H317" s="60"/>
      <c r="I317" s="60"/>
      <c r="J317" s="60"/>
      <c r="K317" s="60"/>
      <c r="L317" s="60"/>
      <c r="M317" s="60"/>
      <c r="N317" s="60"/>
      <c r="O317" s="4"/>
      <c r="P317" s="5"/>
      <c r="Q317" s="6"/>
      <c r="R317" s="6"/>
      <c r="S317" s="6"/>
      <c r="T317" s="6"/>
      <c r="U317" s="6"/>
      <c r="V317" s="60"/>
      <c r="W317" s="60"/>
      <c r="X317" s="60"/>
      <c r="Y317" s="60"/>
      <c r="Z317" s="60"/>
      <c r="AA317" s="60"/>
      <c r="AB317" s="60"/>
      <c r="AC317" s="60"/>
      <c r="AD317" s="60"/>
      <c r="AE317" s="60"/>
      <c r="AF317" s="60"/>
      <c r="AG317" s="60"/>
      <c r="AH317" s="60"/>
      <c r="AI317" s="60"/>
      <c r="AJ317" s="60"/>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row>
    <row r="318" spans="2:65">
      <c r="B318" s="59"/>
      <c r="C318" s="119"/>
      <c r="D318" s="59"/>
      <c r="E318" s="59"/>
      <c r="F318" s="60"/>
      <c r="G318" s="98"/>
      <c r="H318" s="60"/>
      <c r="I318" s="60"/>
      <c r="J318" s="60"/>
      <c r="K318" s="60"/>
      <c r="L318" s="60"/>
      <c r="M318" s="60"/>
      <c r="N318" s="60"/>
      <c r="O318" s="4"/>
      <c r="P318" s="5"/>
      <c r="Q318" s="6"/>
      <c r="R318" s="6"/>
      <c r="S318" s="6"/>
      <c r="T318" s="6"/>
      <c r="U318" s="6"/>
      <c r="V318" s="60"/>
      <c r="W318" s="60"/>
      <c r="X318" s="60"/>
      <c r="Y318" s="60"/>
      <c r="Z318" s="60"/>
      <c r="AA318" s="60"/>
      <c r="AB318" s="60"/>
      <c r="AC318" s="60"/>
      <c r="AD318" s="60"/>
      <c r="AE318" s="60"/>
      <c r="AF318" s="60"/>
      <c r="AG318" s="60"/>
      <c r="AH318" s="60"/>
      <c r="AI318" s="60"/>
      <c r="AJ318" s="60"/>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row>
    <row r="319" spans="2:65">
      <c r="B319" s="59"/>
      <c r="C319" s="119"/>
      <c r="D319" s="59"/>
      <c r="E319" s="59"/>
      <c r="F319" s="60"/>
      <c r="G319" s="98"/>
      <c r="H319" s="60"/>
      <c r="I319" s="60"/>
      <c r="J319" s="60"/>
      <c r="K319" s="60"/>
      <c r="L319" s="60"/>
      <c r="M319" s="60"/>
      <c r="N319" s="60"/>
      <c r="O319" s="4"/>
      <c r="P319" s="5"/>
      <c r="Q319" s="6"/>
      <c r="R319" s="6"/>
      <c r="S319" s="6"/>
      <c r="T319" s="6"/>
      <c r="U319" s="6"/>
      <c r="V319" s="60"/>
      <c r="W319" s="60"/>
      <c r="X319" s="60"/>
      <c r="Y319" s="60"/>
      <c r="Z319" s="60"/>
      <c r="AA319" s="60"/>
      <c r="AB319" s="60"/>
      <c r="AC319" s="60"/>
      <c r="AD319" s="60"/>
      <c r="AE319" s="60"/>
      <c r="AF319" s="60"/>
      <c r="AG319" s="60"/>
      <c r="AH319" s="60"/>
      <c r="AI319" s="60"/>
      <c r="AJ319" s="60"/>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row>
    <row r="320" spans="2:65">
      <c r="B320" s="59"/>
      <c r="C320" s="119"/>
      <c r="D320" s="59"/>
      <c r="E320" s="59"/>
      <c r="F320" s="60"/>
      <c r="G320" s="98"/>
      <c r="H320" s="60"/>
      <c r="I320" s="60"/>
      <c r="J320" s="60"/>
      <c r="K320" s="60"/>
      <c r="L320" s="60"/>
      <c r="M320" s="60"/>
      <c r="N320" s="60"/>
      <c r="O320" s="4"/>
      <c r="P320" s="5"/>
      <c r="Q320" s="6"/>
      <c r="R320" s="6"/>
      <c r="S320" s="6"/>
      <c r="T320" s="6"/>
      <c r="U320" s="6"/>
      <c r="V320" s="60"/>
      <c r="W320" s="60"/>
      <c r="X320" s="60"/>
      <c r="Y320" s="60"/>
      <c r="Z320" s="60"/>
      <c r="AA320" s="60"/>
      <c r="AB320" s="60"/>
      <c r="AC320" s="60"/>
      <c r="AD320" s="60"/>
      <c r="AE320" s="60"/>
      <c r="AF320" s="60"/>
      <c r="AG320" s="60"/>
      <c r="AH320" s="60"/>
      <c r="AI320" s="60"/>
      <c r="AJ320" s="60"/>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row>
    <row r="321" spans="2:65">
      <c r="B321" s="59"/>
      <c r="C321" s="119"/>
      <c r="D321" s="59"/>
      <c r="E321" s="59"/>
      <c r="F321" s="60"/>
      <c r="G321" s="98"/>
      <c r="H321" s="60"/>
      <c r="I321" s="60"/>
      <c r="J321" s="60"/>
      <c r="K321" s="60"/>
      <c r="L321" s="60"/>
      <c r="M321" s="60"/>
      <c r="N321" s="60"/>
      <c r="O321" s="4"/>
      <c r="P321" s="5"/>
      <c r="Q321" s="6"/>
      <c r="R321" s="6"/>
      <c r="S321" s="6"/>
      <c r="T321" s="6"/>
      <c r="U321" s="6"/>
      <c r="V321" s="60"/>
      <c r="W321" s="60"/>
      <c r="X321" s="60"/>
      <c r="Y321" s="60"/>
      <c r="Z321" s="60"/>
      <c r="AA321" s="60"/>
      <c r="AB321" s="60"/>
      <c r="AC321" s="60"/>
      <c r="AD321" s="60"/>
      <c r="AE321" s="60"/>
      <c r="AF321" s="60"/>
      <c r="AG321" s="60"/>
      <c r="AH321" s="60"/>
      <c r="AI321" s="60"/>
      <c r="AJ321" s="60"/>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row>
    <row r="322" spans="2:65">
      <c r="B322" s="59"/>
      <c r="C322" s="119"/>
      <c r="D322" s="59"/>
      <c r="E322" s="59"/>
      <c r="F322" s="60"/>
      <c r="G322" s="98"/>
      <c r="H322" s="60"/>
      <c r="I322" s="60"/>
      <c r="J322" s="60"/>
      <c r="K322" s="60"/>
      <c r="L322" s="60"/>
      <c r="M322" s="60"/>
      <c r="N322" s="60"/>
      <c r="O322" s="4"/>
      <c r="P322" s="5"/>
      <c r="Q322" s="6"/>
      <c r="R322" s="6"/>
      <c r="S322" s="6"/>
      <c r="T322" s="6"/>
      <c r="U322" s="6"/>
      <c r="V322" s="60"/>
      <c r="W322" s="60"/>
      <c r="X322" s="60"/>
      <c r="Y322" s="60"/>
      <c r="Z322" s="60"/>
      <c r="AA322" s="60"/>
      <c r="AB322" s="60"/>
      <c r="AC322" s="60"/>
      <c r="AD322" s="60"/>
      <c r="AE322" s="60"/>
      <c r="AF322" s="60"/>
      <c r="AG322" s="60"/>
      <c r="AH322" s="60"/>
      <c r="AI322" s="60"/>
      <c r="AJ322" s="60"/>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row>
    <row r="323" spans="2:65">
      <c r="B323" s="59"/>
      <c r="C323" s="119"/>
      <c r="D323" s="59"/>
      <c r="E323" s="59"/>
      <c r="F323" s="60"/>
      <c r="G323" s="98"/>
      <c r="H323" s="60"/>
      <c r="I323" s="60"/>
      <c r="J323" s="60"/>
      <c r="K323" s="60"/>
      <c r="L323" s="60"/>
      <c r="M323" s="60"/>
      <c r="N323" s="60"/>
      <c r="O323" s="4"/>
      <c r="P323" s="5"/>
      <c r="Q323" s="6"/>
      <c r="R323" s="6"/>
      <c r="S323" s="6"/>
      <c r="T323" s="6"/>
      <c r="U323" s="6"/>
      <c r="V323" s="60"/>
      <c r="W323" s="60"/>
      <c r="X323" s="60"/>
      <c r="Y323" s="60"/>
      <c r="Z323" s="60"/>
      <c r="AA323" s="60"/>
      <c r="AB323" s="60"/>
      <c r="AC323" s="60"/>
      <c r="AD323" s="60"/>
      <c r="AE323" s="60"/>
      <c r="AF323" s="60"/>
      <c r="AG323" s="60"/>
      <c r="AH323" s="60"/>
      <c r="AI323" s="60"/>
      <c r="AJ323" s="60"/>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row>
    <row r="324" spans="2:65">
      <c r="B324" s="59"/>
      <c r="C324" s="119"/>
      <c r="D324" s="59"/>
      <c r="E324" s="59"/>
      <c r="F324" s="60"/>
      <c r="G324" s="98"/>
      <c r="H324" s="60"/>
      <c r="I324" s="60"/>
      <c r="J324" s="60"/>
      <c r="K324" s="60"/>
      <c r="L324" s="60"/>
      <c r="M324" s="60"/>
      <c r="N324" s="60"/>
      <c r="O324" s="4"/>
      <c r="P324" s="5"/>
      <c r="Q324" s="6"/>
      <c r="R324" s="6"/>
      <c r="S324" s="6"/>
      <c r="T324" s="6"/>
      <c r="U324" s="6"/>
      <c r="V324" s="60"/>
      <c r="W324" s="60"/>
      <c r="X324" s="60"/>
      <c r="Y324" s="60"/>
      <c r="Z324" s="60"/>
      <c r="AA324" s="60"/>
      <c r="AB324" s="60"/>
      <c r="AC324" s="60"/>
      <c r="AD324" s="60"/>
      <c r="AE324" s="60"/>
      <c r="AF324" s="60"/>
      <c r="AG324" s="60"/>
      <c r="AH324" s="60"/>
      <c r="AI324" s="60"/>
      <c r="AJ324" s="60"/>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row>
    <row r="325" spans="2:65">
      <c r="B325" s="59"/>
      <c r="C325" s="119"/>
      <c r="D325" s="59"/>
      <c r="E325" s="59"/>
      <c r="F325" s="60"/>
      <c r="G325" s="98"/>
      <c r="H325" s="60"/>
      <c r="I325" s="60"/>
      <c r="J325" s="60"/>
      <c r="K325" s="60"/>
      <c r="L325" s="60"/>
      <c r="M325" s="60"/>
      <c r="N325" s="60"/>
      <c r="O325" s="4"/>
      <c r="P325" s="5"/>
      <c r="Q325" s="6"/>
      <c r="R325" s="6"/>
      <c r="S325" s="6"/>
      <c r="T325" s="6"/>
      <c r="U325" s="6"/>
      <c r="V325" s="60"/>
      <c r="W325" s="60"/>
      <c r="X325" s="60"/>
      <c r="Y325" s="60"/>
      <c r="Z325" s="60"/>
      <c r="AA325" s="60"/>
      <c r="AB325" s="60"/>
      <c r="AC325" s="60"/>
      <c r="AD325" s="60"/>
      <c r="AE325" s="60"/>
      <c r="AF325" s="60"/>
      <c r="AG325" s="60"/>
      <c r="AH325" s="60"/>
      <c r="AI325" s="60"/>
      <c r="AJ325" s="60"/>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row>
    <row r="326" spans="2:65">
      <c r="B326" s="59"/>
      <c r="C326" s="119"/>
      <c r="D326" s="59"/>
      <c r="E326" s="59"/>
      <c r="F326" s="60"/>
      <c r="G326" s="98"/>
      <c r="H326" s="60"/>
      <c r="I326" s="60"/>
      <c r="J326" s="60"/>
      <c r="K326" s="60"/>
      <c r="L326" s="60"/>
      <c r="M326" s="60"/>
      <c r="N326" s="60"/>
      <c r="O326" s="4"/>
      <c r="P326" s="5"/>
      <c r="Q326" s="6"/>
      <c r="R326" s="6"/>
      <c r="S326" s="6"/>
      <c r="T326" s="6"/>
      <c r="U326" s="6"/>
      <c r="V326" s="60"/>
      <c r="W326" s="60"/>
      <c r="X326" s="60"/>
      <c r="Y326" s="60"/>
      <c r="Z326" s="60"/>
      <c r="AA326" s="60"/>
      <c r="AB326" s="60"/>
      <c r="AC326" s="60"/>
      <c r="AD326" s="60"/>
      <c r="AE326" s="60"/>
      <c r="AF326" s="60"/>
      <c r="AG326" s="60"/>
      <c r="AH326" s="60"/>
      <c r="AI326" s="60"/>
      <c r="AJ326" s="60"/>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row>
    <row r="327" spans="2:65">
      <c r="B327" s="59"/>
      <c r="C327" s="119"/>
      <c r="D327" s="59"/>
      <c r="E327" s="59"/>
      <c r="F327" s="60"/>
      <c r="G327" s="98"/>
      <c r="H327" s="60"/>
      <c r="I327" s="60"/>
      <c r="J327" s="60"/>
      <c r="K327" s="60"/>
      <c r="L327" s="60"/>
      <c r="M327" s="60"/>
      <c r="N327" s="60"/>
      <c r="O327" s="4"/>
      <c r="P327" s="5"/>
      <c r="Q327" s="6"/>
      <c r="R327" s="6"/>
      <c r="S327" s="6"/>
      <c r="T327" s="6"/>
      <c r="U327" s="6"/>
      <c r="V327" s="60"/>
      <c r="W327" s="60"/>
      <c r="X327" s="60"/>
      <c r="Y327" s="60"/>
      <c r="Z327" s="60"/>
      <c r="AA327" s="60"/>
      <c r="AB327" s="60"/>
      <c r="AC327" s="60"/>
      <c r="AD327" s="60"/>
      <c r="AE327" s="60"/>
      <c r="AF327" s="60"/>
      <c r="AG327" s="60"/>
      <c r="AH327" s="60"/>
      <c r="AI327" s="60"/>
      <c r="AJ327" s="60"/>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row>
    <row r="328" spans="2:65">
      <c r="B328" s="59"/>
      <c r="C328" s="119"/>
      <c r="D328" s="59"/>
      <c r="E328" s="59"/>
      <c r="F328" s="60"/>
      <c r="G328" s="98"/>
      <c r="H328" s="60"/>
      <c r="I328" s="60"/>
      <c r="J328" s="60"/>
      <c r="K328" s="60"/>
      <c r="L328" s="60"/>
      <c r="M328" s="60"/>
      <c r="N328" s="60"/>
      <c r="O328" s="4"/>
      <c r="P328" s="5"/>
      <c r="Q328" s="6"/>
      <c r="R328" s="6"/>
      <c r="S328" s="6"/>
      <c r="T328" s="6"/>
      <c r="U328" s="6"/>
      <c r="V328" s="60"/>
      <c r="W328" s="60"/>
      <c r="X328" s="60"/>
      <c r="Y328" s="60"/>
      <c r="Z328" s="60"/>
      <c r="AA328" s="60"/>
      <c r="AB328" s="60"/>
      <c r="AC328" s="60"/>
      <c r="AD328" s="60"/>
      <c r="AE328" s="60"/>
      <c r="AF328" s="60"/>
      <c r="AG328" s="60"/>
      <c r="AH328" s="60"/>
      <c r="AI328" s="60"/>
      <c r="AJ328" s="60"/>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row>
    <row r="329" spans="2:65">
      <c r="B329" s="59"/>
      <c r="C329" s="119"/>
      <c r="D329" s="59"/>
      <c r="E329" s="59"/>
      <c r="F329" s="60"/>
      <c r="G329" s="98"/>
      <c r="H329" s="60"/>
      <c r="I329" s="60"/>
      <c r="J329" s="60"/>
      <c r="K329" s="60"/>
      <c r="L329" s="60"/>
      <c r="M329" s="60"/>
      <c r="N329" s="60"/>
      <c r="O329" s="4"/>
      <c r="P329" s="5"/>
      <c r="Q329" s="6"/>
      <c r="R329" s="6"/>
      <c r="S329" s="6"/>
      <c r="T329" s="6"/>
      <c r="U329" s="6"/>
      <c r="V329" s="60"/>
      <c r="W329" s="60"/>
      <c r="X329" s="60"/>
      <c r="Y329" s="60"/>
      <c r="Z329" s="60"/>
      <c r="AA329" s="60"/>
      <c r="AB329" s="60"/>
      <c r="AC329" s="60"/>
      <c r="AD329" s="60"/>
      <c r="AE329" s="60"/>
      <c r="AF329" s="60"/>
      <c r="AG329" s="60"/>
      <c r="AH329" s="60"/>
      <c r="AI329" s="60"/>
      <c r="AJ329" s="60"/>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row>
    <row r="330" spans="2:65">
      <c r="B330" s="59"/>
      <c r="C330" s="119"/>
      <c r="D330" s="59"/>
      <c r="E330" s="59"/>
      <c r="F330" s="60"/>
      <c r="G330" s="98"/>
      <c r="H330" s="60"/>
      <c r="I330" s="60"/>
      <c r="J330" s="60"/>
      <c r="K330" s="60"/>
      <c r="L330" s="60"/>
      <c r="M330" s="60"/>
      <c r="N330" s="60"/>
      <c r="O330" s="4"/>
      <c r="P330" s="5"/>
      <c r="Q330" s="6"/>
      <c r="R330" s="6"/>
      <c r="S330" s="6"/>
      <c r="T330" s="6"/>
      <c r="U330" s="6"/>
      <c r="V330" s="60"/>
      <c r="W330" s="60"/>
      <c r="X330" s="60"/>
      <c r="Y330" s="60"/>
      <c r="Z330" s="60"/>
      <c r="AA330" s="60"/>
      <c r="AB330" s="60"/>
      <c r="AC330" s="60"/>
      <c r="AD330" s="60"/>
      <c r="AE330" s="60"/>
      <c r="AF330" s="60"/>
      <c r="AG330" s="60"/>
      <c r="AH330" s="60"/>
      <c r="AI330" s="60"/>
      <c r="AJ330" s="60"/>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row>
    <row r="331" spans="2:65">
      <c r="B331" s="59"/>
      <c r="C331" s="119"/>
      <c r="D331" s="59"/>
      <c r="E331" s="59"/>
      <c r="F331" s="60"/>
      <c r="G331" s="98"/>
      <c r="H331" s="60"/>
      <c r="I331" s="60"/>
      <c r="J331" s="60"/>
      <c r="K331" s="60"/>
      <c r="L331" s="60"/>
      <c r="M331" s="60"/>
      <c r="N331" s="60"/>
      <c r="O331" s="4"/>
      <c r="P331" s="5"/>
      <c r="Q331" s="6"/>
      <c r="R331" s="6"/>
      <c r="S331" s="6"/>
      <c r="T331" s="6"/>
      <c r="U331" s="6"/>
      <c r="V331" s="60"/>
      <c r="W331" s="60"/>
      <c r="X331" s="60"/>
      <c r="Y331" s="60"/>
      <c r="Z331" s="60"/>
      <c r="AA331" s="60"/>
      <c r="AB331" s="60"/>
      <c r="AC331" s="60"/>
      <c r="AD331" s="60"/>
      <c r="AE331" s="60"/>
      <c r="AF331" s="60"/>
      <c r="AG331" s="60"/>
      <c r="AH331" s="60"/>
      <c r="AI331" s="60"/>
      <c r="AJ331" s="60"/>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row>
    <row r="332" spans="2:65">
      <c r="B332" s="59"/>
      <c r="C332" s="119"/>
      <c r="D332" s="59"/>
      <c r="E332" s="59"/>
      <c r="F332" s="60"/>
      <c r="G332" s="98"/>
      <c r="H332" s="60"/>
      <c r="I332" s="60"/>
      <c r="J332" s="60"/>
      <c r="K332" s="60"/>
      <c r="L332" s="60"/>
      <c r="M332" s="60"/>
      <c r="N332" s="60"/>
      <c r="O332" s="4"/>
      <c r="P332" s="5"/>
      <c r="Q332" s="6"/>
      <c r="R332" s="6"/>
      <c r="S332" s="6"/>
      <c r="T332" s="6"/>
      <c r="U332" s="6"/>
      <c r="V332" s="60"/>
      <c r="W332" s="60"/>
      <c r="X332" s="60"/>
      <c r="Y332" s="60"/>
      <c r="Z332" s="60"/>
      <c r="AA332" s="60"/>
      <c r="AB332" s="60"/>
      <c r="AC332" s="60"/>
      <c r="AD332" s="60"/>
      <c r="AE332" s="60"/>
      <c r="AF332" s="60"/>
      <c r="AG332" s="60"/>
      <c r="AH332" s="60"/>
      <c r="AI332" s="60"/>
      <c r="AJ332" s="60"/>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row>
    <row r="333" spans="2:65">
      <c r="B333" s="59"/>
      <c r="C333" s="119"/>
      <c r="D333" s="59"/>
      <c r="E333" s="59"/>
      <c r="F333" s="60"/>
      <c r="G333" s="98"/>
      <c r="H333" s="60"/>
      <c r="I333" s="60"/>
      <c r="J333" s="60"/>
      <c r="K333" s="60"/>
      <c r="L333" s="60"/>
      <c r="M333" s="60"/>
      <c r="N333" s="60"/>
      <c r="O333" s="4"/>
      <c r="P333" s="5"/>
      <c r="Q333" s="6"/>
      <c r="R333" s="6"/>
      <c r="S333" s="6"/>
      <c r="T333" s="6"/>
      <c r="U333" s="6"/>
      <c r="V333" s="60"/>
      <c r="W333" s="60"/>
      <c r="X333" s="60"/>
      <c r="Y333" s="60"/>
      <c r="Z333" s="60"/>
      <c r="AA333" s="60"/>
      <c r="AB333" s="60"/>
      <c r="AC333" s="60"/>
      <c r="AD333" s="60"/>
      <c r="AE333" s="60"/>
      <c r="AF333" s="60"/>
      <c r="AG333" s="60"/>
      <c r="AH333" s="60"/>
      <c r="AI333" s="60"/>
      <c r="AJ333" s="60"/>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row>
    <row r="334" spans="2:65">
      <c r="B334" s="59"/>
      <c r="C334" s="119"/>
      <c r="D334" s="59"/>
      <c r="E334" s="59"/>
      <c r="F334" s="60"/>
      <c r="G334" s="98"/>
      <c r="H334" s="60"/>
      <c r="I334" s="60"/>
      <c r="J334" s="60"/>
      <c r="K334" s="60"/>
      <c r="L334" s="60"/>
      <c r="M334" s="60"/>
      <c r="N334" s="60"/>
      <c r="O334" s="4"/>
      <c r="P334" s="5"/>
      <c r="Q334" s="6"/>
      <c r="R334" s="6"/>
      <c r="S334" s="6"/>
      <c r="T334" s="6"/>
      <c r="U334" s="6"/>
      <c r="V334" s="60"/>
      <c r="W334" s="60"/>
      <c r="X334" s="60"/>
      <c r="Y334" s="60"/>
      <c r="Z334" s="60"/>
      <c r="AA334" s="60"/>
      <c r="AB334" s="60"/>
      <c r="AC334" s="60"/>
      <c r="AD334" s="60"/>
      <c r="AE334" s="60"/>
      <c r="AF334" s="60"/>
      <c r="AG334" s="60"/>
      <c r="AH334" s="60"/>
      <c r="AI334" s="60"/>
      <c r="AJ334" s="60"/>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row>
    <row r="335" spans="2:65">
      <c r="B335" s="59"/>
      <c r="C335" s="119"/>
      <c r="D335" s="59"/>
      <c r="E335" s="59"/>
      <c r="F335" s="60"/>
      <c r="G335" s="98"/>
      <c r="H335" s="60"/>
      <c r="I335" s="60"/>
      <c r="J335" s="60"/>
      <c r="K335" s="60"/>
      <c r="L335" s="60"/>
      <c r="M335" s="60"/>
      <c r="N335" s="60"/>
      <c r="O335" s="4"/>
      <c r="P335" s="5"/>
      <c r="Q335" s="6"/>
      <c r="R335" s="6"/>
      <c r="S335" s="6"/>
      <c r="T335" s="6"/>
      <c r="U335" s="6"/>
      <c r="V335" s="60"/>
      <c r="W335" s="60"/>
      <c r="X335" s="60"/>
      <c r="Y335" s="60"/>
      <c r="Z335" s="60"/>
      <c r="AA335" s="60"/>
      <c r="AB335" s="60"/>
      <c r="AC335" s="60"/>
      <c r="AD335" s="60"/>
      <c r="AE335" s="60"/>
      <c r="AF335" s="60"/>
      <c r="AG335" s="60"/>
      <c r="AH335" s="60"/>
      <c r="AI335" s="60"/>
      <c r="AJ335" s="60"/>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row>
    <row r="336" spans="2:65">
      <c r="B336" s="59"/>
      <c r="C336" s="119"/>
      <c r="D336" s="59"/>
      <c r="E336" s="59"/>
      <c r="F336" s="60"/>
      <c r="G336" s="98"/>
      <c r="H336" s="60"/>
      <c r="I336" s="60"/>
      <c r="J336" s="60"/>
      <c r="K336" s="60"/>
      <c r="L336" s="60"/>
      <c r="M336" s="60"/>
      <c r="N336" s="60"/>
      <c r="O336" s="4"/>
      <c r="P336" s="5"/>
      <c r="Q336" s="6"/>
      <c r="R336" s="6"/>
      <c r="S336" s="6"/>
      <c r="T336" s="6"/>
      <c r="U336" s="6"/>
      <c r="V336" s="60"/>
      <c r="W336" s="60"/>
      <c r="X336" s="60"/>
      <c r="Y336" s="60"/>
      <c r="Z336" s="60"/>
      <c r="AA336" s="60"/>
      <c r="AB336" s="60"/>
      <c r="AC336" s="60"/>
      <c r="AD336" s="60"/>
      <c r="AE336" s="60"/>
      <c r="AF336" s="60"/>
      <c r="AG336" s="60"/>
      <c r="AH336" s="60"/>
      <c r="AI336" s="60"/>
      <c r="AJ336" s="60"/>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row>
    <row r="337" spans="2:65">
      <c r="B337" s="59"/>
      <c r="C337" s="119"/>
      <c r="D337" s="59"/>
      <c r="E337" s="59"/>
      <c r="F337" s="60"/>
      <c r="G337" s="98"/>
      <c r="H337" s="60"/>
      <c r="I337" s="60"/>
      <c r="J337" s="60"/>
      <c r="K337" s="60"/>
      <c r="L337" s="60"/>
      <c r="M337" s="60"/>
      <c r="N337" s="60"/>
      <c r="O337" s="4"/>
      <c r="P337" s="5"/>
      <c r="Q337" s="6"/>
      <c r="R337" s="6"/>
      <c r="S337" s="6"/>
      <c r="T337" s="6"/>
      <c r="U337" s="6"/>
      <c r="V337" s="60"/>
      <c r="W337" s="60"/>
      <c r="X337" s="60"/>
      <c r="Y337" s="60"/>
      <c r="Z337" s="60"/>
      <c r="AA337" s="60"/>
      <c r="AB337" s="60"/>
      <c r="AC337" s="60"/>
      <c r="AD337" s="60"/>
      <c r="AE337" s="60"/>
      <c r="AF337" s="60"/>
      <c r="AG337" s="60"/>
      <c r="AH337" s="60"/>
      <c r="AI337" s="60"/>
      <c r="AJ337" s="60"/>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row>
    <row r="338" spans="2:65">
      <c r="B338" s="59"/>
      <c r="C338" s="119"/>
      <c r="D338" s="59"/>
      <c r="E338" s="59"/>
      <c r="F338" s="60"/>
      <c r="G338" s="98"/>
      <c r="H338" s="60"/>
      <c r="I338" s="60"/>
      <c r="J338" s="60"/>
      <c r="K338" s="60"/>
      <c r="L338" s="60"/>
      <c r="M338" s="60"/>
      <c r="N338" s="60"/>
      <c r="O338" s="4"/>
      <c r="P338" s="5"/>
      <c r="Q338" s="6"/>
      <c r="R338" s="6"/>
      <c r="S338" s="6"/>
      <c r="T338" s="6"/>
      <c r="U338" s="6"/>
      <c r="V338" s="60"/>
      <c r="W338" s="60"/>
      <c r="X338" s="60"/>
      <c r="Y338" s="60"/>
      <c r="Z338" s="60"/>
      <c r="AA338" s="60"/>
      <c r="AB338" s="60"/>
      <c r="AC338" s="60"/>
      <c r="AD338" s="60"/>
      <c r="AE338" s="60"/>
      <c r="AF338" s="60"/>
      <c r="AG338" s="60"/>
      <c r="AH338" s="60"/>
      <c r="AI338" s="60"/>
      <c r="AJ338" s="60"/>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row>
    <row r="339" spans="2:65">
      <c r="B339" s="59"/>
      <c r="C339" s="119"/>
      <c r="D339" s="59"/>
      <c r="E339" s="59"/>
      <c r="F339" s="60"/>
      <c r="G339" s="98"/>
      <c r="H339" s="60"/>
      <c r="I339" s="60"/>
      <c r="J339" s="60"/>
      <c r="K339" s="60"/>
      <c r="L339" s="60"/>
      <c r="M339" s="60"/>
      <c r="N339" s="60"/>
      <c r="O339" s="4"/>
      <c r="P339" s="5"/>
      <c r="Q339" s="6"/>
      <c r="R339" s="6"/>
      <c r="S339" s="6"/>
      <c r="T339" s="6"/>
      <c r="U339" s="6"/>
      <c r="V339" s="60"/>
      <c r="W339" s="60"/>
      <c r="X339" s="60"/>
      <c r="Y339" s="60"/>
      <c r="Z339" s="60"/>
      <c r="AA339" s="60"/>
      <c r="AB339" s="60"/>
      <c r="AC339" s="60"/>
      <c r="AD339" s="60"/>
      <c r="AE339" s="60"/>
      <c r="AF339" s="60"/>
      <c r="AG339" s="60"/>
      <c r="AH339" s="60"/>
      <c r="AI339" s="60"/>
      <c r="AJ339" s="60"/>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row>
    <row r="340" spans="2:65">
      <c r="B340" s="59"/>
      <c r="C340" s="119"/>
      <c r="D340" s="59"/>
      <c r="E340" s="59"/>
      <c r="F340" s="60"/>
      <c r="G340" s="98"/>
      <c r="H340" s="60"/>
      <c r="I340" s="60"/>
      <c r="J340" s="60"/>
      <c r="K340" s="60"/>
      <c r="L340" s="60"/>
      <c r="M340" s="60"/>
      <c r="N340" s="60"/>
      <c r="O340" s="4"/>
      <c r="P340" s="5"/>
      <c r="Q340" s="6"/>
      <c r="R340" s="6"/>
      <c r="S340" s="6"/>
      <c r="T340" s="6"/>
      <c r="U340" s="6"/>
      <c r="V340" s="60"/>
      <c r="W340" s="60"/>
      <c r="X340" s="60"/>
      <c r="Y340" s="60"/>
      <c r="Z340" s="60"/>
      <c r="AA340" s="60"/>
      <c r="AB340" s="60"/>
      <c r="AC340" s="60"/>
      <c r="AD340" s="60"/>
      <c r="AE340" s="60"/>
      <c r="AF340" s="60"/>
      <c r="AG340" s="60"/>
      <c r="AH340" s="60"/>
      <c r="AI340" s="60"/>
      <c r="AJ340" s="60"/>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row>
    <row r="341" spans="2:65">
      <c r="B341" s="59"/>
      <c r="C341" s="119"/>
      <c r="D341" s="59"/>
      <c r="E341" s="59"/>
      <c r="F341" s="60"/>
      <c r="G341" s="98"/>
      <c r="H341" s="60"/>
      <c r="I341" s="60"/>
      <c r="J341" s="60"/>
      <c r="K341" s="60"/>
      <c r="L341" s="60"/>
      <c r="M341" s="60"/>
      <c r="N341" s="60"/>
      <c r="O341" s="4"/>
      <c r="P341" s="5"/>
      <c r="Q341" s="6"/>
      <c r="R341" s="6"/>
      <c r="S341" s="6"/>
      <c r="T341" s="6"/>
      <c r="U341" s="6"/>
      <c r="V341" s="60"/>
      <c r="W341" s="60"/>
      <c r="X341" s="60"/>
      <c r="Y341" s="60"/>
      <c r="Z341" s="60"/>
      <c r="AA341" s="60"/>
      <c r="AB341" s="60"/>
      <c r="AC341" s="60"/>
      <c r="AD341" s="60"/>
      <c r="AE341" s="60"/>
      <c r="AF341" s="60"/>
      <c r="AG341" s="60"/>
      <c r="AH341" s="60"/>
      <c r="AI341" s="60"/>
      <c r="AJ341" s="60"/>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row>
    <row r="342" spans="2:65">
      <c r="B342" s="59"/>
      <c r="C342" s="119"/>
      <c r="D342" s="59"/>
      <c r="E342" s="59"/>
      <c r="F342" s="60"/>
      <c r="G342" s="98"/>
      <c r="H342" s="60"/>
      <c r="I342" s="60"/>
      <c r="J342" s="60"/>
      <c r="K342" s="60"/>
      <c r="L342" s="60"/>
      <c r="M342" s="60"/>
      <c r="N342" s="60"/>
      <c r="O342" s="4"/>
      <c r="P342" s="5"/>
      <c r="Q342" s="6"/>
      <c r="R342" s="5"/>
      <c r="S342" s="6"/>
      <c r="T342" s="6"/>
      <c r="U342" s="6"/>
      <c r="V342" s="60"/>
      <c r="W342" s="60"/>
      <c r="X342" s="60"/>
      <c r="Y342" s="60"/>
      <c r="Z342" s="60"/>
      <c r="AA342" s="60"/>
      <c r="AB342" s="60"/>
      <c r="AC342" s="60"/>
      <c r="AD342" s="60"/>
      <c r="AE342" s="60"/>
      <c r="AF342" s="60"/>
      <c r="AG342" s="60"/>
      <c r="AH342" s="60"/>
      <c r="AI342" s="60"/>
      <c r="AJ342" s="60"/>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row>
    <row r="343" spans="2:65">
      <c r="B343" s="59"/>
      <c r="C343" s="119"/>
      <c r="D343" s="59"/>
      <c r="E343" s="59"/>
      <c r="F343" s="60"/>
      <c r="G343" s="98"/>
      <c r="H343" s="60"/>
      <c r="I343" s="60"/>
      <c r="J343" s="60"/>
      <c r="K343" s="60"/>
      <c r="L343" s="60"/>
      <c r="M343" s="60"/>
      <c r="N343" s="60"/>
      <c r="O343" s="4"/>
      <c r="P343" s="5"/>
      <c r="Q343" s="6"/>
      <c r="R343" s="6"/>
      <c r="S343" s="6"/>
      <c r="T343" s="6"/>
      <c r="U343" s="6"/>
      <c r="V343" s="60"/>
      <c r="W343" s="60"/>
      <c r="X343" s="60"/>
      <c r="Y343" s="60"/>
      <c r="Z343" s="60"/>
      <c r="AA343" s="60"/>
      <c r="AB343" s="60"/>
      <c r="AC343" s="60"/>
      <c r="AD343" s="60"/>
      <c r="AE343" s="60"/>
      <c r="AF343" s="60"/>
      <c r="AG343" s="60"/>
      <c r="AH343" s="60"/>
      <c r="AI343" s="60"/>
      <c r="AJ343" s="60"/>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row>
    <row r="344" spans="2:65">
      <c r="B344" s="59"/>
      <c r="C344" s="119"/>
      <c r="D344" s="59"/>
      <c r="E344" s="59"/>
      <c r="F344" s="60"/>
      <c r="G344" s="98"/>
      <c r="H344" s="60"/>
      <c r="I344" s="60"/>
      <c r="J344" s="60"/>
      <c r="K344" s="60"/>
      <c r="L344" s="60"/>
      <c r="M344" s="60"/>
      <c r="N344" s="60"/>
      <c r="O344" s="4"/>
      <c r="P344" s="12"/>
      <c r="Q344" s="12"/>
      <c r="R344" s="12"/>
      <c r="S344" s="12"/>
      <c r="T344" s="12"/>
      <c r="U344" s="12"/>
      <c r="V344" s="60"/>
      <c r="W344" s="60"/>
      <c r="X344" s="60"/>
      <c r="Y344" s="60"/>
      <c r="Z344" s="60"/>
      <c r="AA344" s="60"/>
      <c r="AB344" s="60"/>
      <c r="AC344" s="60"/>
      <c r="AD344" s="60"/>
      <c r="AE344" s="60"/>
      <c r="AF344" s="60"/>
      <c r="AG344" s="60"/>
      <c r="AH344" s="60"/>
      <c r="AI344" s="60"/>
      <c r="AJ344" s="60"/>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row>
    <row r="345" spans="2:65">
      <c r="B345" s="59"/>
      <c r="C345" s="119"/>
      <c r="D345" s="59"/>
      <c r="E345" s="59"/>
      <c r="F345" s="60"/>
      <c r="G345" s="98"/>
      <c r="H345" s="60"/>
      <c r="I345" s="60"/>
      <c r="J345" s="60"/>
      <c r="K345" s="60"/>
      <c r="L345" s="60"/>
      <c r="M345" s="60"/>
      <c r="N345" s="60"/>
      <c r="O345" s="60"/>
      <c r="P345" s="60"/>
      <c r="Q345" s="60"/>
      <c r="R345" s="60"/>
      <c r="S345" s="60"/>
      <c r="T345" s="60"/>
      <c r="U345" s="60"/>
      <c r="V345" s="60"/>
      <c r="W345" s="60"/>
      <c r="X345" s="60"/>
      <c r="Y345" s="60"/>
      <c r="Z345" s="60"/>
      <c r="AA345" s="60"/>
      <c r="AB345" s="60"/>
      <c r="AC345" s="60"/>
      <c r="AD345" s="60"/>
      <c r="AE345" s="60"/>
      <c r="AF345" s="60"/>
      <c r="AG345" s="60"/>
      <c r="AH345" s="60"/>
      <c r="AI345" s="60"/>
      <c r="AJ345" s="60"/>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row>
    <row r="346" spans="2:65">
      <c r="B346" s="59"/>
      <c r="C346" s="119"/>
      <c r="D346" s="59"/>
      <c r="E346" s="59"/>
      <c r="F346" s="60"/>
      <c r="G346" s="98"/>
      <c r="H346" s="60"/>
      <c r="I346" s="60"/>
      <c r="J346" s="60"/>
      <c r="K346" s="60"/>
      <c r="L346" s="60"/>
      <c r="M346" s="60"/>
      <c r="N346" s="60"/>
      <c r="O346" s="60"/>
      <c r="P346" s="60"/>
      <c r="Q346" s="60"/>
      <c r="R346" s="60"/>
      <c r="S346" s="60"/>
      <c r="T346" s="60"/>
      <c r="U346" s="60"/>
      <c r="V346" s="60"/>
      <c r="W346" s="60"/>
      <c r="X346" s="60"/>
      <c r="Y346" s="60"/>
      <c r="Z346" s="60"/>
      <c r="AA346" s="60"/>
      <c r="AB346" s="60"/>
      <c r="AC346" s="60"/>
      <c r="AD346" s="60"/>
      <c r="AE346" s="60"/>
      <c r="AF346" s="60"/>
      <c r="AG346" s="60"/>
      <c r="AH346" s="60"/>
      <c r="AI346" s="60"/>
      <c r="AJ346" s="60"/>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row>
    <row r="347" spans="2:65">
      <c r="B347" s="59"/>
      <c r="C347" s="119"/>
      <c r="D347" s="59"/>
      <c r="E347" s="59"/>
      <c r="F347" s="60"/>
      <c r="G347" s="98"/>
      <c r="H347" s="60"/>
      <c r="I347" s="60"/>
      <c r="J347" s="60"/>
      <c r="K347" s="60"/>
      <c r="L347" s="60"/>
      <c r="M347" s="60"/>
      <c r="N347" s="60"/>
      <c r="O347" s="3"/>
      <c r="P347" s="16"/>
      <c r="Q347" s="16"/>
      <c r="R347" s="16"/>
      <c r="S347" s="3"/>
      <c r="T347" s="3"/>
      <c r="U347" s="3"/>
      <c r="V347" s="60"/>
      <c r="W347" s="60"/>
      <c r="X347" s="60"/>
      <c r="Y347" s="60"/>
      <c r="Z347" s="60"/>
      <c r="AA347" s="60"/>
      <c r="AB347" s="60"/>
      <c r="AC347" s="60"/>
      <c r="AD347" s="60"/>
      <c r="AE347" s="60"/>
      <c r="AF347" s="60"/>
      <c r="AG347" s="60"/>
      <c r="AH347" s="60"/>
      <c r="AI347" s="60"/>
      <c r="AJ347" s="60"/>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row>
    <row r="348" spans="2:65">
      <c r="B348" s="59"/>
      <c r="C348" s="119"/>
      <c r="D348" s="59"/>
      <c r="E348" s="59"/>
      <c r="F348" s="60"/>
      <c r="G348" s="98"/>
      <c r="H348" s="60"/>
      <c r="I348" s="60"/>
      <c r="J348" s="60"/>
      <c r="K348" s="60"/>
      <c r="L348" s="60"/>
      <c r="M348" s="60"/>
      <c r="N348" s="60"/>
      <c r="O348" s="4"/>
      <c r="P348" s="61"/>
      <c r="Q348" s="61"/>
      <c r="R348" s="61"/>
      <c r="S348" s="12"/>
      <c r="T348" s="12"/>
      <c r="U348" s="3"/>
      <c r="V348" s="60"/>
      <c r="W348" s="60"/>
      <c r="X348" s="60"/>
      <c r="Y348" s="60"/>
      <c r="Z348" s="60"/>
      <c r="AA348" s="60"/>
      <c r="AB348" s="60"/>
      <c r="AC348" s="60"/>
      <c r="AD348" s="60"/>
      <c r="AE348" s="60"/>
      <c r="AF348" s="60"/>
      <c r="AG348" s="60"/>
      <c r="AH348" s="60"/>
      <c r="AI348" s="60"/>
      <c r="AJ348" s="60"/>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row>
    <row r="349" spans="2:65">
      <c r="B349" s="59"/>
      <c r="C349" s="119"/>
      <c r="D349" s="59"/>
      <c r="E349" s="59"/>
      <c r="F349" s="60"/>
      <c r="G349" s="98"/>
      <c r="H349" s="60"/>
      <c r="I349" s="60"/>
      <c r="J349" s="60"/>
      <c r="K349" s="60"/>
      <c r="L349" s="60"/>
      <c r="M349" s="60"/>
      <c r="N349" s="60"/>
      <c r="O349" s="3"/>
      <c r="P349" s="3"/>
      <c r="Q349" s="3"/>
      <c r="R349" s="3"/>
      <c r="S349" s="3"/>
      <c r="T349" s="3"/>
      <c r="U349" s="3"/>
      <c r="V349" s="60"/>
      <c r="W349" s="60"/>
      <c r="X349" s="60"/>
      <c r="Y349" s="60"/>
      <c r="Z349" s="60"/>
      <c r="AA349" s="60"/>
      <c r="AB349" s="60"/>
      <c r="AC349" s="60"/>
      <c r="AD349" s="60"/>
      <c r="AE349" s="60"/>
      <c r="AF349" s="60"/>
      <c r="AG349" s="60"/>
      <c r="AH349" s="60"/>
      <c r="AI349" s="60"/>
      <c r="AJ349" s="60"/>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row>
    <row r="350" spans="2:65">
      <c r="B350" s="59"/>
      <c r="C350" s="119"/>
      <c r="D350" s="59"/>
      <c r="E350" s="59"/>
      <c r="F350" s="60"/>
      <c r="G350" s="98"/>
      <c r="H350" s="60"/>
      <c r="I350" s="60"/>
      <c r="J350" s="60"/>
      <c r="K350" s="60"/>
      <c r="L350" s="60"/>
      <c r="M350" s="60"/>
      <c r="N350" s="60"/>
      <c r="O350" s="4"/>
      <c r="P350" s="4"/>
      <c r="Q350" s="68"/>
      <c r="R350" s="61"/>
      <c r="S350" s="12"/>
      <c r="T350" s="12"/>
      <c r="U350" s="3"/>
      <c r="V350" s="60"/>
      <c r="W350" s="60"/>
      <c r="X350" s="60"/>
      <c r="Y350" s="60"/>
      <c r="Z350" s="60"/>
      <c r="AA350" s="60"/>
      <c r="AB350" s="60"/>
      <c r="AC350" s="60"/>
      <c r="AD350" s="60"/>
      <c r="AE350" s="60"/>
      <c r="AF350" s="60"/>
      <c r="AG350" s="60"/>
      <c r="AH350" s="60"/>
      <c r="AI350" s="60"/>
      <c r="AJ350" s="60"/>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row>
    <row r="351" spans="2:65">
      <c r="B351" s="59"/>
      <c r="C351" s="119"/>
      <c r="D351" s="59"/>
      <c r="E351" s="59"/>
      <c r="F351" s="60"/>
      <c r="G351" s="98"/>
      <c r="H351" s="60"/>
      <c r="I351" s="60"/>
      <c r="J351" s="60"/>
      <c r="K351" s="60"/>
      <c r="L351" s="60"/>
      <c r="M351" s="60"/>
      <c r="N351" s="60"/>
      <c r="O351" s="3"/>
      <c r="P351" s="3"/>
      <c r="Q351" s="3"/>
      <c r="R351" s="3"/>
      <c r="S351" s="3"/>
      <c r="T351" s="16"/>
      <c r="U351" s="62"/>
      <c r="V351" s="60"/>
      <c r="W351" s="60"/>
      <c r="X351" s="60"/>
      <c r="Y351" s="60"/>
      <c r="Z351" s="60"/>
      <c r="AA351" s="60"/>
      <c r="AB351" s="60"/>
      <c r="AC351" s="60"/>
      <c r="AD351" s="60"/>
      <c r="AE351" s="60"/>
      <c r="AF351" s="60"/>
      <c r="AG351" s="60"/>
      <c r="AH351" s="60"/>
      <c r="AI351" s="60"/>
      <c r="AJ351" s="60"/>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row>
    <row r="352" spans="2:65">
      <c r="B352" s="59"/>
      <c r="C352" s="119"/>
      <c r="D352" s="59"/>
      <c r="E352" s="59"/>
      <c r="F352" s="60"/>
      <c r="G352" s="98"/>
      <c r="H352" s="60"/>
      <c r="I352" s="60"/>
      <c r="J352" s="60"/>
      <c r="K352" s="60"/>
      <c r="L352" s="60"/>
      <c r="M352" s="60"/>
      <c r="N352" s="60"/>
      <c r="O352" s="3"/>
      <c r="P352" s="63"/>
      <c r="Q352" s="63"/>
      <c r="R352" s="5"/>
      <c r="S352" s="5"/>
      <c r="T352" s="16"/>
      <c r="U352" s="62"/>
      <c r="V352" s="60"/>
      <c r="W352" s="60"/>
      <c r="X352" s="60"/>
      <c r="Y352" s="60"/>
      <c r="Z352" s="60"/>
      <c r="AA352" s="60"/>
      <c r="AB352" s="60"/>
      <c r="AC352" s="60"/>
      <c r="AD352" s="60"/>
      <c r="AE352" s="60"/>
      <c r="AF352" s="60"/>
      <c r="AG352" s="60"/>
      <c r="AH352" s="60"/>
      <c r="AI352" s="60"/>
      <c r="AJ352" s="60"/>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row>
    <row r="353" spans="2:65" ht="15.3" thickBot="1">
      <c r="B353" s="59"/>
      <c r="C353" s="119"/>
      <c r="D353" s="59"/>
      <c r="E353" s="59"/>
      <c r="F353" s="60"/>
      <c r="G353" s="98"/>
      <c r="H353" s="60"/>
      <c r="I353" s="60"/>
      <c r="J353" s="60"/>
      <c r="K353" s="60"/>
      <c r="L353" s="60"/>
      <c r="M353" s="60"/>
      <c r="N353" s="60"/>
      <c r="O353" s="64"/>
      <c r="P353" s="65"/>
      <c r="Q353" s="65"/>
      <c r="R353" s="65"/>
      <c r="S353" s="66"/>
      <c r="T353" s="66"/>
      <c r="U353" s="67"/>
      <c r="V353" s="60"/>
      <c r="W353" s="60"/>
      <c r="X353" s="60"/>
      <c r="Y353" s="60"/>
      <c r="Z353" s="60"/>
      <c r="AA353" s="60"/>
      <c r="AB353" s="60"/>
      <c r="AC353" s="60"/>
      <c r="AD353" s="60"/>
      <c r="AE353" s="60"/>
      <c r="AF353" s="60"/>
      <c r="AG353" s="60"/>
      <c r="AH353" s="60"/>
      <c r="AI353" s="60"/>
      <c r="AJ353" s="60"/>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row>
    <row r="354" spans="2:65">
      <c r="B354" s="59"/>
      <c r="C354" s="119"/>
      <c r="D354" s="59"/>
      <c r="E354" s="59"/>
      <c r="F354" s="60"/>
      <c r="G354" s="98"/>
      <c r="H354" s="60"/>
      <c r="I354" s="60"/>
      <c r="J354" s="60"/>
      <c r="K354" s="60"/>
      <c r="L354" s="60"/>
      <c r="M354" s="60"/>
      <c r="N354" s="60"/>
      <c r="O354" s="4"/>
      <c r="P354" s="5"/>
      <c r="Q354" s="6"/>
      <c r="R354" s="6"/>
      <c r="S354" s="6"/>
      <c r="T354" s="6"/>
      <c r="U354" s="6"/>
      <c r="V354" s="60"/>
      <c r="W354" s="60"/>
      <c r="X354" s="60"/>
      <c r="Y354" s="60"/>
      <c r="Z354" s="60"/>
      <c r="AA354" s="60"/>
      <c r="AB354" s="60"/>
      <c r="AC354" s="60"/>
      <c r="AD354" s="60"/>
      <c r="AE354" s="60"/>
      <c r="AF354" s="60"/>
      <c r="AG354" s="60"/>
      <c r="AH354" s="60"/>
      <c r="AI354" s="60"/>
      <c r="AJ354" s="60"/>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row>
    <row r="355" spans="2:65">
      <c r="B355" s="59"/>
      <c r="C355" s="119"/>
      <c r="D355" s="59"/>
      <c r="E355" s="59"/>
      <c r="F355" s="60"/>
      <c r="G355" s="98"/>
      <c r="H355" s="60"/>
      <c r="I355" s="60"/>
      <c r="J355" s="60"/>
      <c r="K355" s="60"/>
      <c r="L355" s="60"/>
      <c r="M355" s="60"/>
      <c r="N355" s="60"/>
      <c r="O355" s="4"/>
      <c r="P355" s="5"/>
      <c r="Q355" s="6"/>
      <c r="R355" s="6"/>
      <c r="S355" s="6"/>
      <c r="T355" s="6"/>
      <c r="U355" s="6"/>
      <c r="V355" s="60"/>
      <c r="W355" s="60"/>
      <c r="X355" s="60"/>
      <c r="Y355" s="60"/>
      <c r="Z355" s="60"/>
      <c r="AA355" s="60"/>
      <c r="AB355" s="60"/>
      <c r="AC355" s="60"/>
      <c r="AD355" s="60"/>
      <c r="AE355" s="60"/>
      <c r="AF355" s="60"/>
      <c r="AG355" s="60"/>
      <c r="AH355" s="60"/>
      <c r="AI355" s="60"/>
      <c r="AJ355" s="60"/>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row>
    <row r="356" spans="2:65">
      <c r="B356" s="59"/>
      <c r="C356" s="119"/>
      <c r="D356" s="59"/>
      <c r="E356" s="59"/>
      <c r="F356" s="60"/>
      <c r="G356" s="98"/>
      <c r="H356" s="60"/>
      <c r="I356" s="60"/>
      <c r="J356" s="60"/>
      <c r="K356" s="60"/>
      <c r="L356" s="60"/>
      <c r="M356" s="60"/>
      <c r="N356" s="60"/>
      <c r="O356" s="4"/>
      <c r="P356" s="5"/>
      <c r="Q356" s="6"/>
      <c r="R356" s="6"/>
      <c r="S356" s="6"/>
      <c r="T356" s="6"/>
      <c r="U356" s="6"/>
      <c r="V356" s="60"/>
      <c r="W356" s="60"/>
      <c r="X356" s="60"/>
      <c r="Y356" s="60"/>
      <c r="Z356" s="60"/>
      <c r="AA356" s="60"/>
      <c r="AB356" s="60"/>
      <c r="AC356" s="60"/>
      <c r="AD356" s="60"/>
      <c r="AE356" s="60"/>
      <c r="AF356" s="60"/>
      <c r="AG356" s="60"/>
      <c r="AH356" s="60"/>
      <c r="AI356" s="60"/>
      <c r="AJ356" s="60"/>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row>
    <row r="357" spans="2:65">
      <c r="B357" s="59"/>
      <c r="C357" s="119"/>
      <c r="D357" s="59"/>
      <c r="E357" s="59"/>
      <c r="F357" s="60"/>
      <c r="G357" s="98"/>
      <c r="H357" s="60"/>
      <c r="I357" s="60"/>
      <c r="J357" s="60"/>
      <c r="K357" s="60"/>
      <c r="L357" s="60"/>
      <c r="M357" s="60"/>
      <c r="N357" s="60"/>
      <c r="O357" s="4"/>
      <c r="P357" s="5"/>
      <c r="Q357" s="6"/>
      <c r="R357" s="6"/>
      <c r="S357" s="6"/>
      <c r="T357" s="6"/>
      <c r="U357" s="6"/>
      <c r="V357" s="60"/>
      <c r="W357" s="60"/>
      <c r="X357" s="60"/>
      <c r="Y357" s="60"/>
      <c r="Z357" s="60"/>
      <c r="AA357" s="60"/>
      <c r="AB357" s="60"/>
      <c r="AC357" s="60"/>
      <c r="AD357" s="60"/>
      <c r="AE357" s="60"/>
      <c r="AF357" s="60"/>
      <c r="AG357" s="60"/>
      <c r="AH357" s="60"/>
      <c r="AI357" s="60"/>
      <c r="AJ357" s="60"/>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row>
    <row r="358" spans="2:65">
      <c r="B358" s="59"/>
      <c r="C358" s="119"/>
      <c r="D358" s="59"/>
      <c r="E358" s="59"/>
      <c r="F358" s="60"/>
      <c r="G358" s="98"/>
      <c r="H358" s="60"/>
      <c r="I358" s="60"/>
      <c r="J358" s="60"/>
      <c r="K358" s="60"/>
      <c r="L358" s="60"/>
      <c r="M358" s="60"/>
      <c r="N358" s="60"/>
      <c r="O358" s="4"/>
      <c r="P358" s="5"/>
      <c r="Q358" s="6"/>
      <c r="R358" s="6"/>
      <c r="S358" s="6"/>
      <c r="T358" s="6"/>
      <c r="U358" s="6"/>
      <c r="V358" s="60"/>
      <c r="W358" s="60"/>
      <c r="X358" s="60"/>
      <c r="Y358" s="60"/>
      <c r="Z358" s="60"/>
      <c r="AA358" s="60"/>
      <c r="AB358" s="60"/>
      <c r="AC358" s="60"/>
      <c r="AD358" s="60"/>
      <c r="AE358" s="60"/>
      <c r="AF358" s="60"/>
      <c r="AG358" s="60"/>
      <c r="AH358" s="60"/>
      <c r="AI358" s="60"/>
      <c r="AJ358" s="60"/>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row>
    <row r="359" spans="2:65">
      <c r="B359" s="59"/>
      <c r="C359" s="119"/>
      <c r="D359" s="59"/>
      <c r="E359" s="59"/>
      <c r="F359" s="60"/>
      <c r="G359" s="98"/>
      <c r="H359" s="60"/>
      <c r="I359" s="60"/>
      <c r="J359" s="60"/>
      <c r="K359" s="60"/>
      <c r="L359" s="60"/>
      <c r="M359" s="60"/>
      <c r="N359" s="60"/>
      <c r="O359" s="4"/>
      <c r="P359" s="5"/>
      <c r="Q359" s="6"/>
      <c r="R359" s="6"/>
      <c r="S359" s="6"/>
      <c r="T359" s="6"/>
      <c r="U359" s="6"/>
      <c r="V359" s="60"/>
      <c r="W359" s="60"/>
      <c r="X359" s="60"/>
      <c r="Y359" s="60"/>
      <c r="Z359" s="60"/>
      <c r="AA359" s="60"/>
      <c r="AB359" s="60"/>
      <c r="AC359" s="60"/>
      <c r="AD359" s="60"/>
      <c r="AE359" s="60"/>
      <c r="AF359" s="60"/>
      <c r="AG359" s="60"/>
      <c r="AH359" s="60"/>
      <c r="AI359" s="60"/>
      <c r="AJ359" s="60"/>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row>
    <row r="360" spans="2:65">
      <c r="B360" s="59"/>
      <c r="C360" s="119"/>
      <c r="D360" s="59"/>
      <c r="E360" s="59"/>
      <c r="F360" s="60"/>
      <c r="G360" s="98"/>
      <c r="H360" s="60"/>
      <c r="I360" s="60"/>
      <c r="J360" s="60"/>
      <c r="K360" s="60"/>
      <c r="L360" s="60"/>
      <c r="M360" s="60"/>
      <c r="N360" s="60"/>
      <c r="O360" s="4"/>
      <c r="P360" s="5"/>
      <c r="Q360" s="6"/>
      <c r="R360" s="6"/>
      <c r="S360" s="6"/>
      <c r="T360" s="6"/>
      <c r="U360" s="6"/>
      <c r="V360" s="60"/>
      <c r="W360" s="60"/>
      <c r="X360" s="60"/>
      <c r="Y360" s="60"/>
      <c r="Z360" s="60"/>
      <c r="AA360" s="60"/>
      <c r="AB360" s="60"/>
      <c r="AC360" s="60"/>
      <c r="AD360" s="60"/>
      <c r="AE360" s="60"/>
      <c r="AF360" s="60"/>
      <c r="AG360" s="60"/>
      <c r="AH360" s="60"/>
      <c r="AI360" s="60"/>
      <c r="AJ360" s="60"/>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row>
    <row r="361" spans="2:65">
      <c r="B361" s="59"/>
      <c r="C361" s="119"/>
      <c r="D361" s="59"/>
      <c r="E361" s="59"/>
      <c r="F361" s="60"/>
      <c r="G361" s="98"/>
      <c r="H361" s="60"/>
      <c r="I361" s="60"/>
      <c r="J361" s="60"/>
      <c r="K361" s="60"/>
      <c r="L361" s="60"/>
      <c r="M361" s="60"/>
      <c r="N361" s="60"/>
      <c r="O361" s="4"/>
      <c r="P361" s="5"/>
      <c r="Q361" s="6"/>
      <c r="R361" s="6"/>
      <c r="S361" s="6"/>
      <c r="T361" s="6"/>
      <c r="U361" s="6"/>
      <c r="V361" s="60"/>
      <c r="W361" s="60"/>
      <c r="X361" s="60"/>
      <c r="Y361" s="60"/>
      <c r="Z361" s="60"/>
      <c r="AA361" s="60"/>
      <c r="AB361" s="60"/>
      <c r="AC361" s="60"/>
      <c r="AD361" s="60"/>
      <c r="AE361" s="60"/>
      <c r="AF361" s="60"/>
      <c r="AG361" s="60"/>
      <c r="AH361" s="60"/>
      <c r="AI361" s="60"/>
      <c r="AJ361" s="60"/>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row>
    <row r="362" spans="2:65">
      <c r="B362" s="59"/>
      <c r="C362" s="119"/>
      <c r="D362" s="59"/>
      <c r="E362" s="59"/>
      <c r="F362" s="60"/>
      <c r="G362" s="98"/>
      <c r="H362" s="60"/>
      <c r="I362" s="60"/>
      <c r="J362" s="60"/>
      <c r="K362" s="60"/>
      <c r="L362" s="60"/>
      <c r="M362" s="60"/>
      <c r="N362" s="60"/>
      <c r="O362" s="4"/>
      <c r="P362" s="5"/>
      <c r="Q362" s="6"/>
      <c r="R362" s="6"/>
      <c r="S362" s="6"/>
      <c r="T362" s="6"/>
      <c r="U362" s="6"/>
      <c r="V362" s="60"/>
      <c r="W362" s="60"/>
      <c r="X362" s="60"/>
      <c r="Y362" s="60"/>
      <c r="Z362" s="60"/>
      <c r="AA362" s="60"/>
      <c r="AB362" s="60"/>
      <c r="AC362" s="60"/>
      <c r="AD362" s="60"/>
      <c r="AE362" s="60"/>
      <c r="AF362" s="60"/>
      <c r="AG362" s="60"/>
      <c r="AH362" s="60"/>
      <c r="AI362" s="60"/>
      <c r="AJ362" s="60"/>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row>
    <row r="363" spans="2:65">
      <c r="B363" s="59"/>
      <c r="C363" s="119"/>
      <c r="D363" s="59"/>
      <c r="E363" s="59"/>
      <c r="F363" s="60"/>
      <c r="G363" s="98"/>
      <c r="H363" s="60"/>
      <c r="I363" s="60"/>
      <c r="J363" s="60"/>
      <c r="K363" s="60"/>
      <c r="L363" s="60"/>
      <c r="M363" s="60"/>
      <c r="N363" s="60"/>
      <c r="O363" s="4"/>
      <c r="P363" s="5"/>
      <c r="Q363" s="6"/>
      <c r="R363" s="6"/>
      <c r="S363" s="6"/>
      <c r="T363" s="6"/>
      <c r="U363" s="6"/>
      <c r="V363" s="60"/>
      <c r="W363" s="60"/>
      <c r="X363" s="60"/>
      <c r="Y363" s="60"/>
      <c r="Z363" s="60"/>
      <c r="AA363" s="60"/>
      <c r="AB363" s="60"/>
      <c r="AC363" s="60"/>
      <c r="AD363" s="60"/>
      <c r="AE363" s="60"/>
      <c r="AF363" s="60"/>
      <c r="AG363" s="60"/>
      <c r="AH363" s="60"/>
      <c r="AI363" s="60"/>
      <c r="AJ363" s="60"/>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row>
    <row r="364" spans="2:65">
      <c r="B364" s="59"/>
      <c r="C364" s="119"/>
      <c r="D364" s="59"/>
      <c r="E364" s="59"/>
      <c r="F364" s="60"/>
      <c r="G364" s="98"/>
      <c r="H364" s="60"/>
      <c r="I364" s="60"/>
      <c r="J364" s="60"/>
      <c r="K364" s="60"/>
      <c r="L364" s="60"/>
      <c r="M364" s="60"/>
      <c r="N364" s="60"/>
      <c r="O364" s="4"/>
      <c r="P364" s="5"/>
      <c r="Q364" s="6"/>
      <c r="R364" s="6"/>
      <c r="S364" s="6"/>
      <c r="T364" s="6"/>
      <c r="U364" s="6"/>
      <c r="V364" s="60"/>
      <c r="W364" s="60"/>
      <c r="X364" s="60"/>
      <c r="Y364" s="60"/>
      <c r="Z364" s="60"/>
      <c r="AA364" s="60"/>
      <c r="AB364" s="60"/>
      <c r="AC364" s="60"/>
      <c r="AD364" s="60"/>
      <c r="AE364" s="60"/>
      <c r="AF364" s="60"/>
      <c r="AG364" s="60"/>
      <c r="AH364" s="60"/>
      <c r="AI364" s="60"/>
      <c r="AJ364" s="60"/>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row>
    <row r="365" spans="2:65">
      <c r="B365" s="59"/>
      <c r="C365" s="119"/>
      <c r="D365" s="59"/>
      <c r="E365" s="59"/>
      <c r="F365" s="60"/>
      <c r="G365" s="98"/>
      <c r="H365" s="60"/>
      <c r="I365" s="60"/>
      <c r="J365" s="60"/>
      <c r="K365" s="60"/>
      <c r="L365" s="60"/>
      <c r="M365" s="60"/>
      <c r="N365" s="60"/>
      <c r="O365" s="4"/>
      <c r="P365" s="5"/>
      <c r="Q365" s="6"/>
      <c r="R365" s="6"/>
      <c r="S365" s="6"/>
      <c r="T365" s="6"/>
      <c r="U365" s="6"/>
      <c r="V365" s="60"/>
      <c r="W365" s="60"/>
      <c r="X365" s="60"/>
      <c r="Y365" s="60"/>
      <c r="Z365" s="60"/>
      <c r="AA365" s="60"/>
      <c r="AB365" s="60"/>
      <c r="AC365" s="60"/>
      <c r="AD365" s="60"/>
      <c r="AE365" s="60"/>
      <c r="AF365" s="60"/>
      <c r="AG365" s="60"/>
      <c r="AH365" s="60"/>
      <c r="AI365" s="60"/>
      <c r="AJ365" s="60"/>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row>
    <row r="366" spans="2:65">
      <c r="B366" s="59"/>
      <c r="C366" s="119"/>
      <c r="D366" s="59"/>
      <c r="E366" s="59"/>
      <c r="F366" s="60"/>
      <c r="G366" s="98"/>
      <c r="H366" s="60"/>
      <c r="I366" s="60"/>
      <c r="J366" s="60"/>
      <c r="K366" s="60"/>
      <c r="L366" s="60"/>
      <c r="M366" s="60"/>
      <c r="N366" s="60"/>
      <c r="O366" s="4"/>
      <c r="P366" s="5"/>
      <c r="Q366" s="6"/>
      <c r="R366" s="6"/>
      <c r="S366" s="6"/>
      <c r="T366" s="6"/>
      <c r="U366" s="6"/>
      <c r="V366" s="60"/>
      <c r="W366" s="60"/>
      <c r="X366" s="60"/>
      <c r="Y366" s="60"/>
      <c r="Z366" s="60"/>
      <c r="AA366" s="60"/>
      <c r="AB366" s="60"/>
      <c r="AC366" s="60"/>
      <c r="AD366" s="60"/>
      <c r="AE366" s="60"/>
      <c r="AF366" s="60"/>
      <c r="AG366" s="60"/>
      <c r="AH366" s="60"/>
      <c r="AI366" s="60"/>
      <c r="AJ366" s="60"/>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row>
    <row r="367" spans="2:65">
      <c r="B367" s="59"/>
      <c r="C367" s="119"/>
      <c r="D367" s="59"/>
      <c r="E367" s="59"/>
      <c r="F367" s="60"/>
      <c r="G367" s="98"/>
      <c r="H367" s="60"/>
      <c r="I367" s="60"/>
      <c r="J367" s="60"/>
      <c r="K367" s="60"/>
      <c r="L367" s="60"/>
      <c r="M367" s="60"/>
      <c r="N367" s="60"/>
      <c r="O367" s="4"/>
      <c r="P367" s="5"/>
      <c r="Q367" s="6"/>
      <c r="R367" s="6"/>
      <c r="S367" s="6"/>
      <c r="T367" s="6"/>
      <c r="U367" s="6"/>
      <c r="V367" s="60"/>
      <c r="W367" s="60"/>
      <c r="X367" s="60"/>
      <c r="Y367" s="60"/>
      <c r="Z367" s="60"/>
      <c r="AA367" s="60"/>
      <c r="AB367" s="60"/>
      <c r="AC367" s="60"/>
      <c r="AD367" s="60"/>
      <c r="AE367" s="60"/>
      <c r="AF367" s="60"/>
      <c r="AG367" s="60"/>
      <c r="AH367" s="60"/>
      <c r="AI367" s="60"/>
      <c r="AJ367" s="60"/>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row>
    <row r="368" spans="2:65">
      <c r="B368" s="59"/>
      <c r="C368" s="119"/>
      <c r="D368" s="59"/>
      <c r="E368" s="59"/>
      <c r="F368" s="60"/>
      <c r="G368" s="98"/>
      <c r="H368" s="60"/>
      <c r="I368" s="60"/>
      <c r="J368" s="60"/>
      <c r="K368" s="60"/>
      <c r="L368" s="60"/>
      <c r="M368" s="60"/>
      <c r="N368" s="60"/>
      <c r="O368" s="4"/>
      <c r="P368" s="5"/>
      <c r="Q368" s="6"/>
      <c r="R368" s="6"/>
      <c r="S368" s="6"/>
      <c r="T368" s="6"/>
      <c r="U368" s="6"/>
      <c r="V368" s="60"/>
      <c r="W368" s="60"/>
      <c r="X368" s="60"/>
      <c r="Y368" s="60"/>
      <c r="Z368" s="60"/>
      <c r="AA368" s="60"/>
      <c r="AB368" s="60"/>
      <c r="AC368" s="60"/>
      <c r="AD368" s="60"/>
      <c r="AE368" s="60"/>
      <c r="AF368" s="60"/>
      <c r="AG368" s="60"/>
      <c r="AH368" s="60"/>
      <c r="AI368" s="60"/>
      <c r="AJ368" s="60"/>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row>
    <row r="369" spans="2:65">
      <c r="B369" s="59"/>
      <c r="C369" s="119"/>
      <c r="D369" s="59"/>
      <c r="E369" s="59"/>
      <c r="F369" s="60"/>
      <c r="G369" s="98"/>
      <c r="H369" s="60"/>
      <c r="I369" s="60"/>
      <c r="J369" s="60"/>
      <c r="K369" s="60"/>
      <c r="L369" s="60"/>
      <c r="M369" s="60"/>
      <c r="N369" s="60"/>
      <c r="O369" s="4"/>
      <c r="P369" s="5"/>
      <c r="Q369" s="6"/>
      <c r="R369" s="6"/>
      <c r="S369" s="6"/>
      <c r="T369" s="6"/>
      <c r="U369" s="6"/>
      <c r="V369" s="60"/>
      <c r="W369" s="60"/>
      <c r="X369" s="60"/>
      <c r="Y369" s="60"/>
      <c r="Z369" s="60"/>
      <c r="AA369" s="60"/>
      <c r="AB369" s="60"/>
      <c r="AC369" s="60"/>
      <c r="AD369" s="60"/>
      <c r="AE369" s="60"/>
      <c r="AF369" s="60"/>
      <c r="AG369" s="60"/>
      <c r="AH369" s="60"/>
      <c r="AI369" s="60"/>
      <c r="AJ369" s="60"/>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row>
    <row r="370" spans="2:65">
      <c r="B370" s="59"/>
      <c r="C370" s="119"/>
      <c r="D370" s="59"/>
      <c r="E370" s="59"/>
      <c r="F370" s="60"/>
      <c r="G370" s="98"/>
      <c r="H370" s="60"/>
      <c r="I370" s="60"/>
      <c r="J370" s="60"/>
      <c r="K370" s="60"/>
      <c r="L370" s="60"/>
      <c r="M370" s="60"/>
      <c r="N370" s="60"/>
      <c r="O370" s="4"/>
      <c r="P370" s="5"/>
      <c r="Q370" s="6"/>
      <c r="R370" s="6"/>
      <c r="S370" s="6"/>
      <c r="T370" s="6"/>
      <c r="U370" s="6"/>
      <c r="V370" s="60"/>
      <c r="W370" s="60"/>
      <c r="X370" s="60"/>
      <c r="Y370" s="60"/>
      <c r="Z370" s="60"/>
      <c r="AA370" s="60"/>
      <c r="AB370" s="60"/>
      <c r="AC370" s="60"/>
      <c r="AD370" s="60"/>
      <c r="AE370" s="60"/>
      <c r="AF370" s="60"/>
      <c r="AG370" s="60"/>
      <c r="AH370" s="60"/>
      <c r="AI370" s="60"/>
      <c r="AJ370" s="6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row>
    <row r="371" spans="2:65">
      <c r="B371" s="59"/>
      <c r="C371" s="119"/>
      <c r="D371" s="59"/>
      <c r="E371" s="59"/>
      <c r="F371" s="60"/>
      <c r="G371" s="98"/>
      <c r="H371" s="60"/>
      <c r="I371" s="60"/>
      <c r="J371" s="60"/>
      <c r="K371" s="60"/>
      <c r="L371" s="60"/>
      <c r="M371" s="60"/>
      <c r="N371" s="60"/>
      <c r="O371" s="4"/>
      <c r="P371" s="5"/>
      <c r="Q371" s="6"/>
      <c r="R371" s="6"/>
      <c r="S371" s="6"/>
      <c r="T371" s="6"/>
      <c r="U371" s="6"/>
      <c r="V371" s="60"/>
      <c r="W371" s="60"/>
      <c r="X371" s="60"/>
      <c r="Y371" s="60"/>
      <c r="Z371" s="60"/>
      <c r="AA371" s="60"/>
      <c r="AB371" s="60"/>
      <c r="AC371" s="60"/>
      <c r="AD371" s="60"/>
      <c r="AE371" s="60"/>
      <c r="AF371" s="60"/>
      <c r="AG371" s="60"/>
      <c r="AH371" s="60"/>
      <c r="AI371" s="60"/>
      <c r="AJ371" s="6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row>
    <row r="372" spans="2:65">
      <c r="B372" s="59"/>
      <c r="C372" s="119"/>
      <c r="D372" s="59"/>
      <c r="E372" s="59"/>
      <c r="F372" s="60"/>
      <c r="G372" s="98"/>
      <c r="H372" s="60"/>
      <c r="I372" s="60"/>
      <c r="J372" s="60"/>
      <c r="K372" s="60"/>
      <c r="L372" s="60"/>
      <c r="M372" s="60"/>
      <c r="N372" s="60"/>
      <c r="O372" s="4"/>
      <c r="P372" s="5"/>
      <c r="Q372" s="6"/>
      <c r="R372" s="6"/>
      <c r="S372" s="6"/>
      <c r="T372" s="6"/>
      <c r="U372" s="6"/>
      <c r="V372" s="60"/>
      <c r="W372" s="60"/>
      <c r="X372" s="60"/>
      <c r="Y372" s="60"/>
      <c r="Z372" s="60"/>
      <c r="AA372" s="60"/>
      <c r="AB372" s="60"/>
      <c r="AC372" s="60"/>
      <c r="AD372" s="60"/>
      <c r="AE372" s="60"/>
      <c r="AF372" s="60"/>
      <c r="AG372" s="60"/>
      <c r="AH372" s="60"/>
      <c r="AI372" s="60"/>
      <c r="AJ372" s="60"/>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row>
    <row r="373" spans="2:65">
      <c r="B373" s="59"/>
      <c r="C373" s="119"/>
      <c r="D373" s="59"/>
      <c r="E373" s="59"/>
      <c r="F373" s="60"/>
      <c r="G373" s="98"/>
      <c r="H373" s="60"/>
      <c r="I373" s="60"/>
      <c r="J373" s="60"/>
      <c r="K373" s="60"/>
      <c r="L373" s="60"/>
      <c r="M373" s="60"/>
      <c r="N373" s="60"/>
      <c r="O373" s="4"/>
      <c r="P373" s="5"/>
      <c r="Q373" s="6"/>
      <c r="R373" s="6"/>
      <c r="S373" s="6"/>
      <c r="T373" s="6"/>
      <c r="U373" s="6"/>
      <c r="V373" s="60"/>
      <c r="W373" s="60"/>
      <c r="X373" s="60"/>
      <c r="Y373" s="60"/>
      <c r="Z373" s="60"/>
      <c r="AA373" s="60"/>
      <c r="AB373" s="60"/>
      <c r="AC373" s="60"/>
      <c r="AD373" s="60"/>
      <c r="AE373" s="60"/>
      <c r="AF373" s="60"/>
      <c r="AG373" s="60"/>
      <c r="AH373" s="60"/>
      <c r="AI373" s="60"/>
      <c r="AJ373" s="60"/>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row>
    <row r="374" spans="2:65">
      <c r="B374" s="59"/>
      <c r="C374" s="119"/>
      <c r="D374" s="59"/>
      <c r="E374" s="59"/>
      <c r="F374" s="60"/>
      <c r="G374" s="98"/>
      <c r="H374" s="60"/>
      <c r="I374" s="60"/>
      <c r="J374" s="60"/>
      <c r="K374" s="60"/>
      <c r="L374" s="60"/>
      <c r="M374" s="60"/>
      <c r="N374" s="60"/>
      <c r="O374" s="4"/>
      <c r="P374" s="5"/>
      <c r="Q374" s="6"/>
      <c r="R374" s="6"/>
      <c r="S374" s="6"/>
      <c r="T374" s="6"/>
      <c r="U374" s="6"/>
      <c r="V374" s="60"/>
      <c r="W374" s="60"/>
      <c r="X374" s="60"/>
      <c r="Y374" s="60"/>
      <c r="Z374" s="60"/>
      <c r="AA374" s="60"/>
      <c r="AB374" s="60"/>
      <c r="AC374" s="60"/>
      <c r="AD374" s="60"/>
      <c r="AE374" s="60"/>
      <c r="AF374" s="60"/>
      <c r="AG374" s="60"/>
      <c r="AH374" s="60"/>
      <c r="AI374" s="60"/>
      <c r="AJ374" s="60"/>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row>
    <row r="375" spans="2:65">
      <c r="B375" s="59"/>
      <c r="C375" s="119"/>
      <c r="D375" s="59"/>
      <c r="E375" s="59"/>
      <c r="F375" s="60"/>
      <c r="G375" s="98"/>
      <c r="H375" s="60"/>
      <c r="I375" s="60"/>
      <c r="J375" s="60"/>
      <c r="K375" s="60"/>
      <c r="L375" s="60"/>
      <c r="M375" s="60"/>
      <c r="N375" s="60"/>
      <c r="O375" s="4"/>
      <c r="P375" s="5"/>
      <c r="Q375" s="6"/>
      <c r="R375" s="6"/>
      <c r="S375" s="6"/>
      <c r="T375" s="6"/>
      <c r="U375" s="6"/>
      <c r="V375" s="60"/>
      <c r="W375" s="60"/>
      <c r="X375" s="60"/>
      <c r="Y375" s="60"/>
      <c r="Z375" s="60"/>
      <c r="AA375" s="60"/>
      <c r="AB375" s="60"/>
      <c r="AC375" s="60"/>
      <c r="AD375" s="60"/>
      <c r="AE375" s="60"/>
      <c r="AF375" s="60"/>
      <c r="AG375" s="60"/>
      <c r="AH375" s="60"/>
      <c r="AI375" s="60"/>
      <c r="AJ375" s="60"/>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row>
    <row r="376" spans="2:65">
      <c r="B376" s="59"/>
      <c r="C376" s="119"/>
      <c r="D376" s="59"/>
      <c r="E376" s="59"/>
      <c r="F376" s="60"/>
      <c r="G376" s="98"/>
      <c r="H376" s="60"/>
      <c r="I376" s="60"/>
      <c r="J376" s="60"/>
      <c r="K376" s="60"/>
      <c r="L376" s="60"/>
      <c r="M376" s="60"/>
      <c r="N376" s="60"/>
      <c r="O376" s="4"/>
      <c r="P376" s="5"/>
      <c r="Q376" s="6"/>
      <c r="R376" s="6"/>
      <c r="S376" s="6"/>
      <c r="T376" s="6"/>
      <c r="U376" s="6"/>
      <c r="V376" s="60"/>
      <c r="W376" s="60"/>
      <c r="X376" s="60"/>
      <c r="Y376" s="60"/>
      <c r="Z376" s="60"/>
      <c r="AA376" s="60"/>
      <c r="AB376" s="60"/>
      <c r="AC376" s="60"/>
      <c r="AD376" s="60"/>
      <c r="AE376" s="60"/>
      <c r="AF376" s="60"/>
      <c r="AG376" s="60"/>
      <c r="AH376" s="60"/>
      <c r="AI376" s="60"/>
      <c r="AJ376" s="60"/>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row>
    <row r="377" spans="2:65">
      <c r="B377" s="59"/>
      <c r="C377" s="119"/>
      <c r="D377" s="59"/>
      <c r="E377" s="59"/>
      <c r="F377" s="60"/>
      <c r="G377" s="98"/>
      <c r="H377" s="60"/>
      <c r="I377" s="60"/>
      <c r="J377" s="60"/>
      <c r="K377" s="60"/>
      <c r="L377" s="60"/>
      <c r="M377" s="60"/>
      <c r="N377" s="60"/>
      <c r="O377" s="4"/>
      <c r="P377" s="5"/>
      <c r="Q377" s="6"/>
      <c r="R377" s="6"/>
      <c r="S377" s="6"/>
      <c r="T377" s="6"/>
      <c r="U377" s="6"/>
      <c r="V377" s="60"/>
      <c r="W377" s="60"/>
      <c r="X377" s="60"/>
      <c r="Y377" s="60"/>
      <c r="Z377" s="60"/>
      <c r="AA377" s="60"/>
      <c r="AB377" s="60"/>
      <c r="AC377" s="60"/>
      <c r="AD377" s="60"/>
      <c r="AE377" s="60"/>
      <c r="AF377" s="60"/>
      <c r="AG377" s="60"/>
      <c r="AH377" s="60"/>
      <c r="AI377" s="60"/>
      <c r="AJ377" s="60"/>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row>
    <row r="378" spans="2:65">
      <c r="B378" s="59"/>
      <c r="C378" s="119"/>
      <c r="D378" s="59"/>
      <c r="E378" s="59"/>
      <c r="F378" s="60"/>
      <c r="G378" s="98"/>
      <c r="H378" s="60"/>
      <c r="I378" s="60"/>
      <c r="J378" s="60"/>
      <c r="K378" s="60"/>
      <c r="L378" s="60"/>
      <c r="M378" s="60"/>
      <c r="N378" s="60"/>
      <c r="O378" s="4"/>
      <c r="P378" s="5"/>
      <c r="Q378" s="6"/>
      <c r="R378" s="6"/>
      <c r="S378" s="6"/>
      <c r="T378" s="6"/>
      <c r="U378" s="6"/>
      <c r="V378" s="60"/>
      <c r="W378" s="60"/>
      <c r="X378" s="60"/>
      <c r="Y378" s="60"/>
      <c r="Z378" s="60"/>
      <c r="AA378" s="60"/>
      <c r="AB378" s="60"/>
      <c r="AC378" s="60"/>
      <c r="AD378" s="60"/>
      <c r="AE378" s="60"/>
      <c r="AF378" s="60"/>
      <c r="AG378" s="60"/>
      <c r="AH378" s="60"/>
      <c r="AI378" s="60"/>
      <c r="AJ378" s="60"/>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row>
    <row r="379" spans="2:65">
      <c r="B379" s="59"/>
      <c r="C379" s="119"/>
      <c r="D379" s="59"/>
      <c r="E379" s="59"/>
      <c r="F379" s="60"/>
      <c r="G379" s="98"/>
      <c r="H379" s="60"/>
      <c r="I379" s="60"/>
      <c r="J379" s="60"/>
      <c r="K379" s="60"/>
      <c r="L379" s="60"/>
      <c r="M379" s="60"/>
      <c r="N379" s="60"/>
      <c r="O379" s="4"/>
      <c r="P379" s="5"/>
      <c r="Q379" s="6"/>
      <c r="R379" s="5"/>
      <c r="S379" s="6"/>
      <c r="T379" s="6"/>
      <c r="U379" s="6"/>
      <c r="V379" s="60"/>
      <c r="W379" s="60"/>
      <c r="X379" s="60"/>
      <c r="Y379" s="60"/>
      <c r="Z379" s="60"/>
      <c r="AA379" s="60"/>
      <c r="AB379" s="60"/>
      <c r="AC379" s="60"/>
      <c r="AD379" s="60"/>
      <c r="AE379" s="60"/>
      <c r="AF379" s="60"/>
      <c r="AG379" s="60"/>
      <c r="AH379" s="60"/>
      <c r="AI379" s="60"/>
      <c r="AJ379" s="60"/>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row>
    <row r="380" spans="2:65">
      <c r="B380" s="59"/>
      <c r="C380" s="119"/>
      <c r="D380" s="59"/>
      <c r="E380" s="59"/>
      <c r="F380" s="60"/>
      <c r="G380" s="98"/>
      <c r="H380" s="60"/>
      <c r="I380" s="60"/>
      <c r="J380" s="60"/>
      <c r="K380" s="60"/>
      <c r="L380" s="60"/>
      <c r="M380" s="60"/>
      <c r="N380" s="60"/>
      <c r="O380" s="4"/>
      <c r="P380" s="5"/>
      <c r="Q380" s="6"/>
      <c r="R380" s="6"/>
      <c r="S380" s="6"/>
      <c r="T380" s="6"/>
      <c r="U380" s="6"/>
      <c r="V380" s="60"/>
      <c r="W380" s="60"/>
      <c r="X380" s="60"/>
      <c r="Y380" s="60"/>
      <c r="Z380" s="60"/>
      <c r="AA380" s="60"/>
      <c r="AB380" s="60"/>
      <c r="AC380" s="60"/>
      <c r="AD380" s="60"/>
      <c r="AE380" s="60"/>
      <c r="AF380" s="60"/>
      <c r="AG380" s="60"/>
      <c r="AH380" s="60"/>
      <c r="AI380" s="60"/>
      <c r="AJ380" s="60"/>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row>
    <row r="381" spans="2:65">
      <c r="B381" s="59"/>
      <c r="C381" s="119"/>
      <c r="D381" s="59"/>
      <c r="E381" s="59"/>
      <c r="F381" s="60"/>
      <c r="G381" s="98"/>
      <c r="H381" s="60"/>
      <c r="I381" s="60"/>
      <c r="J381" s="60"/>
      <c r="K381" s="60"/>
      <c r="L381" s="60"/>
      <c r="M381" s="60"/>
      <c r="N381" s="60"/>
      <c r="O381" s="4"/>
      <c r="P381" s="12"/>
      <c r="Q381" s="12"/>
      <c r="R381" s="12"/>
      <c r="S381" s="12"/>
      <c r="T381" s="12"/>
      <c r="U381" s="12"/>
      <c r="V381" s="60"/>
      <c r="W381" s="60"/>
      <c r="X381" s="60"/>
      <c r="Y381" s="60"/>
      <c r="Z381" s="60"/>
      <c r="AA381" s="60"/>
      <c r="AB381" s="60"/>
      <c r="AC381" s="60"/>
      <c r="AD381" s="60"/>
      <c r="AE381" s="60"/>
      <c r="AF381" s="60"/>
      <c r="AG381" s="60"/>
      <c r="AH381" s="60"/>
      <c r="AI381" s="60"/>
      <c r="AJ381" s="60"/>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row>
    <row r="382" spans="2:65">
      <c r="B382" s="59"/>
      <c r="C382" s="119"/>
      <c r="D382" s="59"/>
      <c r="E382" s="59"/>
      <c r="F382" s="60"/>
      <c r="G382" s="98"/>
      <c r="H382" s="60"/>
      <c r="I382" s="60"/>
      <c r="J382" s="60"/>
      <c r="K382" s="60"/>
      <c r="L382" s="60"/>
      <c r="M382" s="60"/>
      <c r="N382" s="60"/>
      <c r="O382" s="60"/>
      <c r="P382" s="60"/>
      <c r="Q382" s="60"/>
      <c r="R382" s="60"/>
      <c r="S382" s="60"/>
      <c r="T382" s="60"/>
      <c r="U382" s="60"/>
      <c r="V382" s="60"/>
      <c r="W382" s="60"/>
      <c r="X382" s="60"/>
      <c r="Y382" s="60"/>
      <c r="Z382" s="60"/>
      <c r="AA382" s="60"/>
      <c r="AB382" s="60"/>
      <c r="AC382" s="60"/>
      <c r="AD382" s="60"/>
      <c r="AE382" s="60"/>
      <c r="AF382" s="60"/>
      <c r="AG382" s="60"/>
      <c r="AH382" s="60"/>
      <c r="AI382" s="60"/>
      <c r="AJ382" s="60"/>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row>
    <row r="383" spans="2:65">
      <c r="B383" s="59"/>
      <c r="C383" s="119"/>
      <c r="D383" s="59"/>
      <c r="E383" s="59"/>
      <c r="F383" s="60"/>
      <c r="G383" s="98"/>
      <c r="H383" s="60"/>
      <c r="I383" s="60"/>
      <c r="J383" s="60"/>
      <c r="K383" s="60"/>
      <c r="L383" s="60"/>
      <c r="M383" s="60"/>
      <c r="N383" s="60"/>
      <c r="O383" s="60"/>
      <c r="P383" s="60"/>
      <c r="Q383" s="60"/>
      <c r="R383" s="60"/>
      <c r="S383" s="60"/>
      <c r="T383" s="60"/>
      <c r="U383" s="60"/>
      <c r="V383" s="60"/>
      <c r="W383" s="60"/>
      <c r="X383" s="60"/>
      <c r="Y383" s="60"/>
      <c r="Z383" s="60"/>
      <c r="AA383" s="60"/>
      <c r="AB383" s="60"/>
      <c r="AC383" s="60"/>
      <c r="AD383" s="60"/>
      <c r="AE383" s="60"/>
      <c r="AF383" s="60"/>
      <c r="AG383" s="60"/>
      <c r="AH383" s="60"/>
      <c r="AI383" s="60"/>
      <c r="AJ383" s="60"/>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row>
    <row r="384" spans="2:65">
      <c r="B384" s="59"/>
      <c r="C384" s="119"/>
      <c r="D384" s="59"/>
      <c r="E384" s="59"/>
      <c r="F384" s="60"/>
      <c r="G384" s="98"/>
      <c r="H384" s="60"/>
      <c r="I384" s="60"/>
      <c r="J384" s="60"/>
      <c r="K384" s="60"/>
      <c r="L384" s="60"/>
      <c r="M384" s="60"/>
      <c r="N384" s="60"/>
      <c r="O384" s="3"/>
      <c r="P384" s="16"/>
      <c r="Q384" s="16"/>
      <c r="R384" s="16"/>
      <c r="S384" s="3"/>
      <c r="T384" s="3"/>
      <c r="U384" s="3"/>
      <c r="V384" s="60"/>
      <c r="W384" s="60"/>
      <c r="X384" s="60"/>
      <c r="Y384" s="60"/>
      <c r="Z384" s="60"/>
      <c r="AA384" s="60"/>
      <c r="AB384" s="60"/>
      <c r="AC384" s="60"/>
      <c r="AD384" s="60"/>
      <c r="AE384" s="60"/>
      <c r="AF384" s="60"/>
      <c r="AG384" s="60"/>
      <c r="AH384" s="60"/>
      <c r="AI384" s="60"/>
      <c r="AJ384" s="60"/>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row>
    <row r="385" spans="2:65">
      <c r="B385" s="59"/>
      <c r="C385" s="119"/>
      <c r="D385" s="59"/>
      <c r="E385" s="59"/>
      <c r="F385" s="60"/>
      <c r="G385" s="98"/>
      <c r="H385" s="60"/>
      <c r="I385" s="60"/>
      <c r="J385" s="60"/>
      <c r="K385" s="60"/>
      <c r="L385" s="60"/>
      <c r="M385" s="60"/>
      <c r="N385" s="60"/>
      <c r="O385" s="4"/>
      <c r="P385" s="61"/>
      <c r="Q385" s="61"/>
      <c r="R385" s="61"/>
      <c r="S385" s="12"/>
      <c r="T385" s="12"/>
      <c r="U385" s="3"/>
      <c r="V385" s="60"/>
      <c r="W385" s="60"/>
      <c r="X385" s="60"/>
      <c r="Y385" s="60"/>
      <c r="Z385" s="60"/>
      <c r="AA385" s="60"/>
      <c r="AB385" s="60"/>
      <c r="AC385" s="60"/>
      <c r="AD385" s="60"/>
      <c r="AE385" s="60"/>
      <c r="AF385" s="60"/>
      <c r="AG385" s="60"/>
      <c r="AH385" s="60"/>
      <c r="AI385" s="60"/>
      <c r="AJ385" s="60"/>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row>
    <row r="386" spans="2:65">
      <c r="B386" s="59"/>
      <c r="C386" s="119"/>
      <c r="D386" s="59"/>
      <c r="E386" s="59"/>
      <c r="F386" s="60"/>
      <c r="G386" s="98"/>
      <c r="H386" s="60"/>
      <c r="I386" s="60"/>
      <c r="J386" s="60"/>
      <c r="K386" s="60"/>
      <c r="L386" s="60"/>
      <c r="M386" s="60"/>
      <c r="N386" s="60"/>
      <c r="O386" s="3"/>
      <c r="P386" s="3"/>
      <c r="Q386" s="3"/>
      <c r="R386" s="3"/>
      <c r="S386" s="3"/>
      <c r="T386" s="3"/>
      <c r="U386" s="3"/>
      <c r="V386" s="60"/>
      <c r="W386" s="60"/>
      <c r="X386" s="60"/>
      <c r="Y386" s="60"/>
      <c r="Z386" s="60"/>
      <c r="AA386" s="60"/>
      <c r="AB386" s="60"/>
      <c r="AC386" s="60"/>
      <c r="AD386" s="60"/>
      <c r="AE386" s="60"/>
      <c r="AF386" s="60"/>
      <c r="AG386" s="60"/>
      <c r="AH386" s="60"/>
      <c r="AI386" s="60"/>
      <c r="AJ386" s="60"/>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row>
    <row r="387" spans="2:65">
      <c r="B387" s="59"/>
      <c r="C387" s="119"/>
      <c r="D387" s="59"/>
      <c r="E387" s="59"/>
      <c r="F387" s="60"/>
      <c r="G387" s="98"/>
      <c r="H387" s="60"/>
      <c r="I387" s="60"/>
      <c r="J387" s="60"/>
      <c r="K387" s="60"/>
      <c r="L387" s="60"/>
      <c r="M387" s="60"/>
      <c r="N387" s="60"/>
      <c r="O387" s="4"/>
      <c r="P387" s="4"/>
      <c r="Q387" s="68"/>
      <c r="R387" s="61"/>
      <c r="S387" s="12"/>
      <c r="T387" s="12"/>
      <c r="U387" s="3"/>
      <c r="V387" s="60"/>
      <c r="W387" s="60"/>
      <c r="X387" s="60"/>
      <c r="Y387" s="60"/>
      <c r="Z387" s="60"/>
      <c r="AA387" s="60"/>
      <c r="AB387" s="60"/>
      <c r="AC387" s="60"/>
      <c r="AD387" s="60"/>
      <c r="AE387" s="60"/>
      <c r="AF387" s="60"/>
      <c r="AG387" s="60"/>
      <c r="AH387" s="60"/>
      <c r="AI387" s="60"/>
      <c r="AJ387" s="60"/>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row>
    <row r="388" spans="2:65">
      <c r="B388" s="59"/>
      <c r="C388" s="119"/>
      <c r="D388" s="59"/>
      <c r="E388" s="59"/>
      <c r="F388" s="60"/>
      <c r="G388" s="98"/>
      <c r="H388" s="60"/>
      <c r="I388" s="60"/>
      <c r="J388" s="60"/>
      <c r="K388" s="60"/>
      <c r="L388" s="60"/>
      <c r="M388" s="60"/>
      <c r="N388" s="60"/>
      <c r="O388" s="3"/>
      <c r="P388" s="3"/>
      <c r="Q388" s="3"/>
      <c r="R388" s="3"/>
      <c r="S388" s="3"/>
      <c r="T388" s="16"/>
      <c r="U388" s="62"/>
      <c r="V388" s="60"/>
      <c r="W388" s="60"/>
      <c r="X388" s="60"/>
      <c r="Y388" s="60"/>
      <c r="Z388" s="60"/>
      <c r="AA388" s="60"/>
      <c r="AB388" s="60"/>
      <c r="AC388" s="60"/>
      <c r="AD388" s="60"/>
      <c r="AE388" s="60"/>
      <c r="AF388" s="60"/>
      <c r="AG388" s="60"/>
      <c r="AH388" s="60"/>
      <c r="AI388" s="60"/>
      <c r="AJ388" s="60"/>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row>
    <row r="389" spans="2:65">
      <c r="B389" s="59"/>
      <c r="C389" s="119"/>
      <c r="D389" s="59"/>
      <c r="E389" s="59"/>
      <c r="F389" s="60"/>
      <c r="G389" s="98"/>
      <c r="H389" s="60"/>
      <c r="I389" s="60"/>
      <c r="J389" s="60"/>
      <c r="K389" s="60"/>
      <c r="L389" s="60"/>
      <c r="M389" s="60"/>
      <c r="N389" s="60"/>
      <c r="O389" s="3"/>
      <c r="P389" s="63"/>
      <c r="Q389" s="63"/>
      <c r="R389" s="5"/>
      <c r="S389" s="5"/>
      <c r="T389" s="16"/>
      <c r="U389" s="62"/>
      <c r="V389" s="60"/>
      <c r="W389" s="60"/>
      <c r="X389" s="60"/>
      <c r="Y389" s="60"/>
      <c r="Z389" s="60"/>
      <c r="AA389" s="60"/>
      <c r="AB389" s="60"/>
      <c r="AC389" s="60"/>
      <c r="AD389" s="60"/>
      <c r="AE389" s="60"/>
      <c r="AF389" s="60"/>
      <c r="AG389" s="60"/>
      <c r="AH389" s="60"/>
      <c r="AI389" s="60"/>
      <c r="AJ389" s="60"/>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row>
    <row r="390" spans="2:65" ht="15.3" thickBot="1">
      <c r="B390" s="59"/>
      <c r="C390" s="119"/>
      <c r="D390" s="59"/>
      <c r="E390" s="59"/>
      <c r="F390" s="60"/>
      <c r="G390" s="98"/>
      <c r="H390" s="60"/>
      <c r="I390" s="60"/>
      <c r="J390" s="60"/>
      <c r="K390" s="60"/>
      <c r="L390" s="60"/>
      <c r="M390" s="60"/>
      <c r="N390" s="60"/>
      <c r="O390" s="64"/>
      <c r="P390" s="65"/>
      <c r="Q390" s="65"/>
      <c r="R390" s="65"/>
      <c r="S390" s="66"/>
      <c r="T390" s="66"/>
      <c r="U390" s="67"/>
      <c r="V390" s="60"/>
      <c r="W390" s="60"/>
      <c r="X390" s="60"/>
      <c r="Y390" s="60"/>
      <c r="Z390" s="60"/>
      <c r="AA390" s="60"/>
      <c r="AB390" s="60"/>
      <c r="AC390" s="60"/>
      <c r="AD390" s="60"/>
      <c r="AE390" s="60"/>
      <c r="AF390" s="60"/>
      <c r="AG390" s="60"/>
      <c r="AH390" s="60"/>
      <c r="AI390" s="60"/>
      <c r="AJ390" s="60"/>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row>
    <row r="391" spans="2:65">
      <c r="B391" s="59"/>
      <c r="C391" s="119"/>
      <c r="D391" s="59"/>
      <c r="E391" s="59"/>
      <c r="F391" s="60"/>
      <c r="G391" s="98"/>
      <c r="H391" s="60"/>
      <c r="I391" s="60"/>
      <c r="J391" s="60"/>
      <c r="K391" s="60"/>
      <c r="L391" s="60"/>
      <c r="M391" s="60"/>
      <c r="N391" s="60"/>
      <c r="O391" s="4"/>
      <c r="P391" s="5"/>
      <c r="Q391" s="6"/>
      <c r="R391" s="6"/>
      <c r="S391" s="6"/>
      <c r="T391" s="6"/>
      <c r="U391" s="6"/>
      <c r="V391" s="60"/>
      <c r="W391" s="60"/>
      <c r="X391" s="60"/>
      <c r="Y391" s="60"/>
      <c r="Z391" s="60"/>
      <c r="AA391" s="60"/>
      <c r="AB391" s="60"/>
      <c r="AC391" s="60"/>
      <c r="AD391" s="60"/>
      <c r="AE391" s="60"/>
      <c r="AF391" s="60"/>
      <c r="AG391" s="60"/>
      <c r="AH391" s="60"/>
      <c r="AI391" s="60"/>
      <c r="AJ391" s="60"/>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row>
    <row r="392" spans="2:65">
      <c r="B392" s="59"/>
      <c r="C392" s="119"/>
      <c r="D392" s="59"/>
      <c r="E392" s="59"/>
      <c r="F392" s="60"/>
      <c r="G392" s="98"/>
      <c r="H392" s="60"/>
      <c r="I392" s="60"/>
      <c r="J392" s="60"/>
      <c r="K392" s="60"/>
      <c r="L392" s="60"/>
      <c r="M392" s="60"/>
      <c r="N392" s="60"/>
      <c r="O392" s="4"/>
      <c r="P392" s="5"/>
      <c r="Q392" s="6"/>
      <c r="R392" s="6"/>
      <c r="S392" s="6"/>
      <c r="T392" s="6"/>
      <c r="U392" s="6"/>
      <c r="V392" s="60"/>
      <c r="W392" s="60"/>
      <c r="X392" s="60"/>
      <c r="Y392" s="60"/>
      <c r="Z392" s="60"/>
      <c r="AA392" s="60"/>
      <c r="AB392" s="60"/>
      <c r="AC392" s="60"/>
      <c r="AD392" s="60"/>
      <c r="AE392" s="60"/>
      <c r="AF392" s="60"/>
      <c r="AG392" s="60"/>
      <c r="AH392" s="60"/>
      <c r="AI392" s="60"/>
      <c r="AJ392" s="60"/>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row>
    <row r="393" spans="2:65">
      <c r="B393" s="59"/>
      <c r="C393" s="119"/>
      <c r="D393" s="59"/>
      <c r="E393" s="59"/>
      <c r="F393" s="60"/>
      <c r="G393" s="98"/>
      <c r="H393" s="60"/>
      <c r="I393" s="60"/>
      <c r="J393" s="60"/>
      <c r="K393" s="60"/>
      <c r="L393" s="60"/>
      <c r="M393" s="60"/>
      <c r="N393" s="60"/>
      <c r="O393" s="4"/>
      <c r="P393" s="5"/>
      <c r="Q393" s="6"/>
      <c r="R393" s="6"/>
      <c r="S393" s="6"/>
      <c r="T393" s="6"/>
      <c r="U393" s="6"/>
      <c r="V393" s="60"/>
      <c r="W393" s="60"/>
      <c r="X393" s="60"/>
      <c r="Y393" s="60"/>
      <c r="Z393" s="60"/>
      <c r="AA393" s="60"/>
      <c r="AB393" s="60"/>
      <c r="AC393" s="60"/>
      <c r="AD393" s="60"/>
      <c r="AE393" s="60"/>
      <c r="AF393" s="60"/>
      <c r="AG393" s="60"/>
      <c r="AH393" s="60"/>
      <c r="AI393" s="60"/>
      <c r="AJ393" s="6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row>
    <row r="394" spans="2:65">
      <c r="B394" s="59"/>
      <c r="C394" s="119"/>
      <c r="D394" s="59"/>
      <c r="E394" s="59"/>
      <c r="F394" s="60"/>
      <c r="G394" s="98"/>
      <c r="H394" s="60"/>
      <c r="I394" s="60"/>
      <c r="J394" s="60"/>
      <c r="K394" s="60"/>
      <c r="L394" s="60"/>
      <c r="M394" s="60"/>
      <c r="N394" s="60"/>
      <c r="O394" s="4"/>
      <c r="P394" s="5"/>
      <c r="Q394" s="6"/>
      <c r="R394" s="6"/>
      <c r="S394" s="6"/>
      <c r="T394" s="6"/>
      <c r="U394" s="6"/>
      <c r="V394" s="60"/>
      <c r="W394" s="60"/>
      <c r="X394" s="60"/>
      <c r="Y394" s="60"/>
      <c r="Z394" s="60"/>
      <c r="AA394" s="60"/>
      <c r="AB394" s="60"/>
      <c r="AC394" s="60"/>
      <c r="AD394" s="60"/>
      <c r="AE394" s="60"/>
      <c r="AF394" s="60"/>
      <c r="AG394" s="60"/>
      <c r="AH394" s="60"/>
      <c r="AI394" s="60"/>
      <c r="AJ394" s="6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row>
    <row r="395" spans="2:65">
      <c r="B395" s="59"/>
      <c r="C395" s="119"/>
      <c r="D395" s="59"/>
      <c r="E395" s="59"/>
      <c r="F395" s="60"/>
      <c r="G395" s="98"/>
      <c r="H395" s="60"/>
      <c r="I395" s="60"/>
      <c r="J395" s="60"/>
      <c r="K395" s="60"/>
      <c r="L395" s="60"/>
      <c r="M395" s="60"/>
      <c r="N395" s="60"/>
      <c r="O395" s="4"/>
      <c r="P395" s="5"/>
      <c r="Q395" s="6"/>
      <c r="R395" s="6"/>
      <c r="S395" s="6"/>
      <c r="T395" s="6"/>
      <c r="U395" s="6"/>
      <c r="V395" s="60"/>
      <c r="W395" s="60"/>
      <c r="X395" s="60"/>
      <c r="Y395" s="60"/>
      <c r="Z395" s="60"/>
      <c r="AA395" s="60"/>
      <c r="AB395" s="60"/>
      <c r="AC395" s="60"/>
      <c r="AD395" s="60"/>
      <c r="AE395" s="60"/>
      <c r="AF395" s="60"/>
      <c r="AG395" s="60"/>
      <c r="AH395" s="60"/>
      <c r="AI395" s="60"/>
      <c r="AJ395" s="60"/>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row>
    <row r="396" spans="2:65">
      <c r="B396" s="59"/>
      <c r="C396" s="119"/>
      <c r="D396" s="59"/>
      <c r="E396" s="59"/>
      <c r="F396" s="60"/>
      <c r="G396" s="98"/>
      <c r="H396" s="60"/>
      <c r="I396" s="60"/>
      <c r="J396" s="60"/>
      <c r="K396" s="60"/>
      <c r="L396" s="60"/>
      <c r="M396" s="60"/>
      <c r="N396" s="60"/>
      <c r="O396" s="4"/>
      <c r="P396" s="5"/>
      <c r="Q396" s="6"/>
      <c r="R396" s="6"/>
      <c r="S396" s="6"/>
      <c r="T396" s="6"/>
      <c r="U396" s="6"/>
      <c r="V396" s="60"/>
      <c r="W396" s="60"/>
      <c r="X396" s="60"/>
      <c r="Y396" s="60"/>
      <c r="Z396" s="60"/>
      <c r="AA396" s="60"/>
      <c r="AB396" s="60"/>
      <c r="AC396" s="60"/>
      <c r="AD396" s="60"/>
      <c r="AE396" s="60"/>
      <c r="AF396" s="60"/>
      <c r="AG396" s="60"/>
      <c r="AH396" s="60"/>
      <c r="AI396" s="60"/>
      <c r="AJ396" s="60"/>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row>
    <row r="397" spans="2:65">
      <c r="B397" s="59"/>
      <c r="C397" s="119"/>
      <c r="D397" s="59"/>
      <c r="E397" s="59"/>
      <c r="F397" s="60"/>
      <c r="G397" s="98"/>
      <c r="H397" s="60"/>
      <c r="I397" s="60"/>
      <c r="J397" s="60"/>
      <c r="K397" s="60"/>
      <c r="L397" s="60"/>
      <c r="M397" s="60"/>
      <c r="N397" s="60"/>
      <c r="O397" s="4"/>
      <c r="P397" s="5"/>
      <c r="Q397" s="6"/>
      <c r="R397" s="6"/>
      <c r="S397" s="6"/>
      <c r="T397" s="6"/>
      <c r="U397" s="6"/>
      <c r="V397" s="60"/>
      <c r="W397" s="60"/>
      <c r="X397" s="60"/>
      <c r="Y397" s="60"/>
      <c r="Z397" s="60"/>
      <c r="AA397" s="60"/>
      <c r="AB397" s="60"/>
      <c r="AC397" s="60"/>
      <c r="AD397" s="60"/>
      <c r="AE397" s="60"/>
      <c r="AF397" s="60"/>
      <c r="AG397" s="60"/>
      <c r="AH397" s="60"/>
      <c r="AI397" s="60"/>
      <c r="AJ397" s="60"/>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row>
    <row r="398" spans="2:65">
      <c r="B398" s="59"/>
      <c r="C398" s="119"/>
      <c r="D398" s="59"/>
      <c r="E398" s="59"/>
      <c r="F398" s="60"/>
      <c r="G398" s="98"/>
      <c r="H398" s="60"/>
      <c r="I398" s="60"/>
      <c r="J398" s="60"/>
      <c r="K398" s="60"/>
      <c r="L398" s="60"/>
      <c r="M398" s="60"/>
      <c r="N398" s="60"/>
      <c r="O398" s="4"/>
      <c r="P398" s="5"/>
      <c r="Q398" s="6"/>
      <c r="R398" s="6"/>
      <c r="S398" s="6"/>
      <c r="T398" s="6"/>
      <c r="U398" s="6"/>
      <c r="V398" s="60"/>
      <c r="W398" s="60"/>
      <c r="X398" s="60"/>
      <c r="Y398" s="60"/>
      <c r="Z398" s="60"/>
      <c r="AA398" s="60"/>
      <c r="AB398" s="60"/>
      <c r="AC398" s="60"/>
      <c r="AD398" s="60"/>
      <c r="AE398" s="60"/>
      <c r="AF398" s="60"/>
      <c r="AG398" s="60"/>
      <c r="AH398" s="60"/>
      <c r="AI398" s="60"/>
      <c r="AJ398" s="60"/>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row>
    <row r="399" spans="2:65">
      <c r="B399" s="59"/>
      <c r="C399" s="119"/>
      <c r="D399" s="59"/>
      <c r="E399" s="59"/>
      <c r="F399" s="60"/>
      <c r="G399" s="98"/>
      <c r="H399" s="60"/>
      <c r="I399" s="60"/>
      <c r="J399" s="60"/>
      <c r="K399" s="60"/>
      <c r="L399" s="60"/>
      <c r="M399" s="60"/>
      <c r="N399" s="60"/>
      <c r="O399" s="4"/>
      <c r="P399" s="5"/>
      <c r="Q399" s="6"/>
      <c r="R399" s="6"/>
      <c r="S399" s="6"/>
      <c r="T399" s="6"/>
      <c r="U399" s="6"/>
      <c r="V399" s="60"/>
      <c r="W399" s="60"/>
      <c r="X399" s="60"/>
      <c r="Y399" s="60"/>
      <c r="Z399" s="60"/>
      <c r="AA399" s="60"/>
      <c r="AB399" s="60"/>
      <c r="AC399" s="60"/>
      <c r="AD399" s="60"/>
      <c r="AE399" s="60"/>
      <c r="AF399" s="60"/>
      <c r="AG399" s="60"/>
      <c r="AH399" s="60"/>
      <c r="AI399" s="60"/>
      <c r="AJ399" s="60"/>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row>
    <row r="400" spans="2:65">
      <c r="B400" s="59"/>
      <c r="C400" s="119"/>
      <c r="D400" s="59"/>
      <c r="E400" s="59"/>
      <c r="F400" s="60"/>
      <c r="G400" s="98"/>
      <c r="H400" s="60"/>
      <c r="I400" s="60"/>
      <c r="J400" s="60"/>
      <c r="K400" s="60"/>
      <c r="L400" s="60"/>
      <c r="M400" s="60"/>
      <c r="N400" s="60"/>
      <c r="O400" s="4"/>
      <c r="P400" s="5"/>
      <c r="Q400" s="6"/>
      <c r="R400" s="6"/>
      <c r="S400" s="6"/>
      <c r="T400" s="6"/>
      <c r="U400" s="6"/>
      <c r="V400" s="60"/>
      <c r="W400" s="60"/>
      <c r="X400" s="60"/>
      <c r="Y400" s="60"/>
      <c r="Z400" s="60"/>
      <c r="AA400" s="60"/>
      <c r="AB400" s="60"/>
      <c r="AC400" s="60"/>
      <c r="AD400" s="60"/>
      <c r="AE400" s="60"/>
      <c r="AF400" s="60"/>
      <c r="AG400" s="60"/>
      <c r="AH400" s="60"/>
      <c r="AI400" s="60"/>
      <c r="AJ400" s="60"/>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row>
    <row r="401" spans="2:65">
      <c r="B401" s="59"/>
      <c r="C401" s="119"/>
      <c r="D401" s="59"/>
      <c r="E401" s="59"/>
      <c r="F401" s="60"/>
      <c r="G401" s="98"/>
      <c r="H401" s="60"/>
      <c r="I401" s="60"/>
      <c r="J401" s="60"/>
      <c r="K401" s="60"/>
      <c r="L401" s="60"/>
      <c r="M401" s="60"/>
      <c r="N401" s="60"/>
      <c r="O401" s="4"/>
      <c r="P401" s="5"/>
      <c r="Q401" s="6"/>
      <c r="R401" s="6"/>
      <c r="S401" s="6"/>
      <c r="T401" s="6"/>
      <c r="U401" s="6"/>
      <c r="V401" s="60"/>
      <c r="W401" s="60"/>
      <c r="X401" s="60"/>
      <c r="Y401" s="60"/>
      <c r="Z401" s="60"/>
      <c r="AA401" s="60"/>
      <c r="AB401" s="60"/>
      <c r="AC401" s="60"/>
      <c r="AD401" s="60"/>
      <c r="AE401" s="60"/>
      <c r="AF401" s="60"/>
      <c r="AG401" s="60"/>
      <c r="AH401" s="60"/>
      <c r="AI401" s="60"/>
      <c r="AJ401" s="60"/>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row>
    <row r="402" spans="2:65">
      <c r="B402" s="59"/>
      <c r="C402" s="119"/>
      <c r="D402" s="59"/>
      <c r="E402" s="59"/>
      <c r="F402" s="60"/>
      <c r="G402" s="98"/>
      <c r="H402" s="60"/>
      <c r="I402" s="60"/>
      <c r="J402" s="60"/>
      <c r="K402" s="60"/>
      <c r="L402" s="60"/>
      <c r="M402" s="60"/>
      <c r="N402" s="60"/>
      <c r="O402" s="4"/>
      <c r="P402" s="5"/>
      <c r="Q402" s="6"/>
      <c r="R402" s="6"/>
      <c r="S402" s="6"/>
      <c r="T402" s="6"/>
      <c r="U402" s="6"/>
      <c r="V402" s="60"/>
      <c r="W402" s="60"/>
      <c r="X402" s="60"/>
      <c r="Y402" s="60"/>
      <c r="Z402" s="60"/>
      <c r="AA402" s="60"/>
      <c r="AB402" s="60"/>
      <c r="AC402" s="60"/>
      <c r="AD402" s="60"/>
      <c r="AE402" s="60"/>
      <c r="AF402" s="60"/>
      <c r="AG402" s="60"/>
      <c r="AH402" s="60"/>
      <c r="AI402" s="60"/>
      <c r="AJ402" s="60"/>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row>
    <row r="403" spans="2:65">
      <c r="B403" s="59"/>
      <c r="C403" s="119"/>
      <c r="D403" s="59"/>
      <c r="E403" s="59"/>
      <c r="F403" s="60"/>
      <c r="G403" s="98"/>
      <c r="H403" s="60"/>
      <c r="I403" s="60"/>
      <c r="J403" s="60"/>
      <c r="K403" s="60"/>
      <c r="L403" s="60"/>
      <c r="M403" s="60"/>
      <c r="N403" s="60"/>
      <c r="O403" s="4"/>
      <c r="P403" s="5"/>
      <c r="Q403" s="6"/>
      <c r="R403" s="6"/>
      <c r="S403" s="6"/>
      <c r="T403" s="6"/>
      <c r="U403" s="6"/>
      <c r="V403" s="60"/>
      <c r="W403" s="60"/>
      <c r="X403" s="60"/>
      <c r="Y403" s="60"/>
      <c r="Z403" s="60"/>
      <c r="AA403" s="60"/>
      <c r="AB403" s="60"/>
      <c r="AC403" s="60"/>
      <c r="AD403" s="60"/>
      <c r="AE403" s="60"/>
      <c r="AF403" s="60"/>
      <c r="AG403" s="60"/>
      <c r="AH403" s="60"/>
      <c r="AI403" s="60"/>
      <c r="AJ403" s="60"/>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row>
    <row r="404" spans="2:65">
      <c r="B404" s="59"/>
      <c r="C404" s="119"/>
      <c r="D404" s="59"/>
      <c r="E404" s="59"/>
      <c r="F404" s="60"/>
      <c r="G404" s="98"/>
      <c r="H404" s="60"/>
      <c r="I404" s="60"/>
      <c r="J404" s="60"/>
      <c r="K404" s="60"/>
      <c r="L404" s="60"/>
      <c r="M404" s="60"/>
      <c r="N404" s="60"/>
      <c r="O404" s="4"/>
      <c r="P404" s="5"/>
      <c r="Q404" s="6"/>
      <c r="R404" s="6"/>
      <c r="S404" s="6"/>
      <c r="T404" s="6"/>
      <c r="U404" s="6"/>
      <c r="V404" s="60"/>
      <c r="W404" s="60"/>
      <c r="X404" s="60"/>
      <c r="Y404" s="60"/>
      <c r="Z404" s="60"/>
      <c r="AA404" s="60"/>
      <c r="AB404" s="60"/>
      <c r="AC404" s="60"/>
      <c r="AD404" s="60"/>
      <c r="AE404" s="60"/>
      <c r="AF404" s="60"/>
      <c r="AG404" s="60"/>
      <c r="AH404" s="60"/>
      <c r="AI404" s="60"/>
      <c r="AJ404" s="60"/>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row>
    <row r="405" spans="2:65">
      <c r="B405" s="59"/>
      <c r="C405" s="119"/>
      <c r="D405" s="59"/>
      <c r="E405" s="59"/>
      <c r="F405" s="60"/>
      <c r="G405" s="98"/>
      <c r="H405" s="60"/>
      <c r="I405" s="60"/>
      <c r="J405" s="60"/>
      <c r="K405" s="60"/>
      <c r="L405" s="60"/>
      <c r="M405" s="60"/>
      <c r="N405" s="60"/>
      <c r="O405" s="4"/>
      <c r="P405" s="5"/>
      <c r="Q405" s="6"/>
      <c r="R405" s="6"/>
      <c r="S405" s="6"/>
      <c r="T405" s="6"/>
      <c r="U405" s="6"/>
      <c r="V405" s="60"/>
      <c r="W405" s="60"/>
      <c r="X405" s="60"/>
      <c r="Y405" s="60"/>
      <c r="Z405" s="60"/>
      <c r="AA405" s="60"/>
      <c r="AB405" s="60"/>
      <c r="AC405" s="60"/>
      <c r="AD405" s="60"/>
      <c r="AE405" s="60"/>
      <c r="AF405" s="60"/>
      <c r="AG405" s="60"/>
      <c r="AH405" s="60"/>
      <c r="AI405" s="60"/>
      <c r="AJ405" s="60"/>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row>
    <row r="406" spans="2:65">
      <c r="B406" s="59"/>
      <c r="C406" s="119"/>
      <c r="D406" s="59"/>
      <c r="E406" s="59"/>
      <c r="F406" s="60"/>
      <c r="G406" s="98"/>
      <c r="H406" s="60"/>
      <c r="I406" s="60"/>
      <c r="J406" s="60"/>
      <c r="K406" s="60"/>
      <c r="L406" s="60"/>
      <c r="M406" s="60"/>
      <c r="N406" s="60"/>
      <c r="O406" s="4"/>
      <c r="P406" s="5"/>
      <c r="Q406" s="6"/>
      <c r="R406" s="6"/>
      <c r="S406" s="6"/>
      <c r="T406" s="6"/>
      <c r="U406" s="6"/>
      <c r="V406" s="60"/>
      <c r="W406" s="60"/>
      <c r="X406" s="60"/>
      <c r="Y406" s="60"/>
      <c r="Z406" s="60"/>
      <c r="AA406" s="60"/>
      <c r="AB406" s="60"/>
      <c r="AC406" s="60"/>
      <c r="AD406" s="60"/>
      <c r="AE406" s="60"/>
      <c r="AF406" s="60"/>
      <c r="AG406" s="60"/>
      <c r="AH406" s="60"/>
      <c r="AI406" s="60"/>
      <c r="AJ406" s="60"/>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row>
    <row r="407" spans="2:65">
      <c r="B407" s="59"/>
      <c r="C407" s="119"/>
      <c r="D407" s="59"/>
      <c r="E407" s="59"/>
      <c r="F407" s="60"/>
      <c r="G407" s="98"/>
      <c r="H407" s="60"/>
      <c r="I407" s="60"/>
      <c r="J407" s="60"/>
      <c r="K407" s="60"/>
      <c r="L407" s="60"/>
      <c r="M407" s="60"/>
      <c r="N407" s="60"/>
      <c r="O407" s="4"/>
      <c r="P407" s="5"/>
      <c r="Q407" s="6"/>
      <c r="R407" s="6"/>
      <c r="S407" s="6"/>
      <c r="T407" s="6"/>
      <c r="U407" s="6"/>
      <c r="V407" s="60"/>
      <c r="W407" s="60"/>
      <c r="X407" s="60"/>
      <c r="Y407" s="60"/>
      <c r="Z407" s="60"/>
      <c r="AA407" s="60"/>
      <c r="AB407" s="60"/>
      <c r="AC407" s="60"/>
      <c r="AD407" s="60"/>
      <c r="AE407" s="60"/>
      <c r="AF407" s="60"/>
      <c r="AG407" s="60"/>
      <c r="AH407" s="60"/>
      <c r="AI407" s="60"/>
      <c r="AJ407" s="60"/>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row>
    <row r="408" spans="2:65">
      <c r="B408" s="59"/>
      <c r="C408" s="119"/>
      <c r="D408" s="59"/>
      <c r="E408" s="59"/>
      <c r="F408" s="60"/>
      <c r="G408" s="98"/>
      <c r="H408" s="60"/>
      <c r="I408" s="60"/>
      <c r="J408" s="60"/>
      <c r="K408" s="60"/>
      <c r="L408" s="60"/>
      <c r="M408" s="60"/>
      <c r="N408" s="60"/>
      <c r="O408" s="4"/>
      <c r="P408" s="5"/>
      <c r="Q408" s="6"/>
      <c r="R408" s="6"/>
      <c r="S408" s="6"/>
      <c r="T408" s="6"/>
      <c r="U408" s="6"/>
      <c r="V408" s="60"/>
      <c r="W408" s="60"/>
      <c r="X408" s="60"/>
      <c r="Y408" s="60"/>
      <c r="Z408" s="60"/>
      <c r="AA408" s="60"/>
      <c r="AB408" s="60"/>
      <c r="AC408" s="60"/>
      <c r="AD408" s="60"/>
      <c r="AE408" s="60"/>
      <c r="AF408" s="60"/>
      <c r="AG408" s="60"/>
      <c r="AH408" s="60"/>
      <c r="AI408" s="60"/>
      <c r="AJ408" s="60"/>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row>
    <row r="409" spans="2:65">
      <c r="B409" s="59"/>
      <c r="C409" s="119"/>
      <c r="D409" s="59"/>
      <c r="E409" s="59"/>
      <c r="F409" s="60"/>
      <c r="G409" s="98"/>
      <c r="H409" s="60"/>
      <c r="I409" s="60"/>
      <c r="J409" s="60"/>
      <c r="K409" s="60"/>
      <c r="L409" s="60"/>
      <c r="M409" s="60"/>
      <c r="N409" s="60"/>
      <c r="O409" s="4"/>
      <c r="P409" s="5"/>
      <c r="Q409" s="6"/>
      <c r="R409" s="6"/>
      <c r="S409" s="6"/>
      <c r="T409" s="6"/>
      <c r="U409" s="6"/>
      <c r="V409" s="60"/>
      <c r="W409" s="60"/>
      <c r="X409" s="60"/>
      <c r="Y409" s="60"/>
      <c r="Z409" s="60"/>
      <c r="AA409" s="60"/>
      <c r="AB409" s="60"/>
      <c r="AC409" s="60"/>
      <c r="AD409" s="60"/>
      <c r="AE409" s="60"/>
      <c r="AF409" s="60"/>
      <c r="AG409" s="60"/>
      <c r="AH409" s="60"/>
      <c r="AI409" s="60"/>
      <c r="AJ409" s="60"/>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row>
    <row r="410" spans="2:65">
      <c r="B410" s="59"/>
      <c r="C410" s="119"/>
      <c r="D410" s="59"/>
      <c r="E410" s="59"/>
      <c r="F410" s="60"/>
      <c r="G410" s="98"/>
      <c r="H410" s="60"/>
      <c r="I410" s="60"/>
      <c r="J410" s="60"/>
      <c r="K410" s="60"/>
      <c r="L410" s="60"/>
      <c r="M410" s="60"/>
      <c r="N410" s="60"/>
      <c r="O410" s="4"/>
      <c r="P410" s="5"/>
      <c r="Q410" s="6"/>
      <c r="R410" s="6"/>
      <c r="S410" s="6"/>
      <c r="T410" s="6"/>
      <c r="U410" s="6"/>
      <c r="V410" s="60"/>
      <c r="W410" s="60"/>
      <c r="X410" s="60"/>
      <c r="Y410" s="60"/>
      <c r="Z410" s="60"/>
      <c r="AA410" s="60"/>
      <c r="AB410" s="60"/>
      <c r="AC410" s="60"/>
      <c r="AD410" s="60"/>
      <c r="AE410" s="60"/>
      <c r="AF410" s="60"/>
      <c r="AG410" s="60"/>
      <c r="AH410" s="60"/>
      <c r="AI410" s="60"/>
      <c r="AJ410" s="60"/>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row>
    <row r="411" spans="2:65">
      <c r="B411" s="59"/>
      <c r="C411" s="119"/>
      <c r="D411" s="59"/>
      <c r="E411" s="59"/>
      <c r="F411" s="60"/>
      <c r="G411" s="98"/>
      <c r="H411" s="60"/>
      <c r="I411" s="60"/>
      <c r="J411" s="60"/>
      <c r="K411" s="60"/>
      <c r="L411" s="60"/>
      <c r="M411" s="60"/>
      <c r="N411" s="60"/>
      <c r="O411" s="4"/>
      <c r="P411" s="5"/>
      <c r="Q411" s="6"/>
      <c r="R411" s="6"/>
      <c r="S411" s="6"/>
      <c r="T411" s="6"/>
      <c r="U411" s="6"/>
      <c r="V411" s="60"/>
      <c r="W411" s="60"/>
      <c r="X411" s="60"/>
      <c r="Y411" s="60"/>
      <c r="Z411" s="60"/>
      <c r="AA411" s="60"/>
      <c r="AB411" s="60"/>
      <c r="AC411" s="60"/>
      <c r="AD411" s="60"/>
      <c r="AE411" s="60"/>
      <c r="AF411" s="60"/>
      <c r="AG411" s="60"/>
      <c r="AH411" s="60"/>
      <c r="AI411" s="60"/>
      <c r="AJ411" s="60"/>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row>
    <row r="412" spans="2:65">
      <c r="B412" s="59"/>
      <c r="C412" s="119"/>
      <c r="D412" s="59"/>
      <c r="E412" s="59"/>
      <c r="F412" s="60"/>
      <c r="G412" s="98"/>
      <c r="H412" s="60"/>
      <c r="I412" s="60"/>
      <c r="J412" s="60"/>
      <c r="K412" s="60"/>
      <c r="L412" s="60"/>
      <c r="M412" s="60"/>
      <c r="N412" s="60"/>
      <c r="O412" s="4"/>
      <c r="P412" s="5"/>
      <c r="Q412" s="6"/>
      <c r="R412" s="6"/>
      <c r="S412" s="6"/>
      <c r="T412" s="6"/>
      <c r="U412" s="6"/>
      <c r="V412" s="60"/>
      <c r="W412" s="60"/>
      <c r="X412" s="60"/>
      <c r="Y412" s="60"/>
      <c r="Z412" s="60"/>
      <c r="AA412" s="60"/>
      <c r="AB412" s="60"/>
      <c r="AC412" s="60"/>
      <c r="AD412" s="60"/>
      <c r="AE412" s="60"/>
      <c r="AF412" s="60"/>
      <c r="AG412" s="60"/>
      <c r="AH412" s="60"/>
      <c r="AI412" s="60"/>
      <c r="AJ412" s="60"/>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row>
    <row r="413" spans="2:65">
      <c r="B413" s="59"/>
      <c r="C413" s="119"/>
      <c r="D413" s="59"/>
      <c r="E413" s="59"/>
      <c r="F413" s="60"/>
      <c r="G413" s="98"/>
      <c r="H413" s="60"/>
      <c r="I413" s="60"/>
      <c r="J413" s="60"/>
      <c r="K413" s="60"/>
      <c r="L413" s="60"/>
      <c r="M413" s="60"/>
      <c r="N413" s="60"/>
      <c r="O413" s="4"/>
      <c r="P413" s="5"/>
      <c r="Q413" s="6"/>
      <c r="R413" s="6"/>
      <c r="S413" s="6"/>
      <c r="T413" s="6"/>
      <c r="U413" s="6"/>
      <c r="V413" s="60"/>
      <c r="W413" s="60"/>
      <c r="X413" s="60"/>
      <c r="Y413" s="60"/>
      <c r="Z413" s="60"/>
      <c r="AA413" s="60"/>
      <c r="AB413" s="60"/>
      <c r="AC413" s="60"/>
      <c r="AD413" s="60"/>
      <c r="AE413" s="60"/>
      <c r="AF413" s="60"/>
      <c r="AG413" s="60"/>
      <c r="AH413" s="60"/>
      <c r="AI413" s="60"/>
      <c r="AJ413" s="60"/>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row>
    <row r="414" spans="2:65">
      <c r="B414" s="59"/>
      <c r="C414" s="119"/>
      <c r="D414" s="59"/>
      <c r="E414" s="59"/>
      <c r="F414" s="60"/>
      <c r="G414" s="98"/>
      <c r="H414" s="60"/>
      <c r="I414" s="60"/>
      <c r="J414" s="60"/>
      <c r="K414" s="60"/>
      <c r="L414" s="60"/>
      <c r="M414" s="60"/>
      <c r="N414" s="60"/>
      <c r="O414" s="4"/>
      <c r="P414" s="5"/>
      <c r="Q414" s="6"/>
      <c r="R414" s="6"/>
      <c r="S414" s="6"/>
      <c r="T414" s="6"/>
      <c r="U414" s="6"/>
      <c r="V414" s="60"/>
      <c r="W414" s="60"/>
      <c r="X414" s="60"/>
      <c r="Y414" s="60"/>
      <c r="Z414" s="60"/>
      <c r="AA414" s="60"/>
      <c r="AB414" s="60"/>
      <c r="AC414" s="60"/>
      <c r="AD414" s="60"/>
      <c r="AE414" s="60"/>
      <c r="AF414" s="60"/>
      <c r="AG414" s="60"/>
      <c r="AH414" s="60"/>
      <c r="AI414" s="60"/>
      <c r="AJ414" s="60"/>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row>
    <row r="415" spans="2:65">
      <c r="B415" s="59"/>
      <c r="C415" s="119"/>
      <c r="D415" s="59"/>
      <c r="E415" s="59"/>
      <c r="F415" s="60"/>
      <c r="G415" s="98"/>
      <c r="H415" s="60"/>
      <c r="I415" s="60"/>
      <c r="J415" s="60"/>
      <c r="K415" s="60"/>
      <c r="L415" s="60"/>
      <c r="M415" s="60"/>
      <c r="N415" s="60"/>
      <c r="O415" s="4"/>
      <c r="P415" s="5"/>
      <c r="Q415" s="6"/>
      <c r="R415" s="5"/>
      <c r="S415" s="6"/>
      <c r="T415" s="6"/>
      <c r="U415" s="6"/>
      <c r="V415" s="60"/>
      <c r="W415" s="60"/>
      <c r="X415" s="60"/>
      <c r="Y415" s="60"/>
      <c r="Z415" s="60"/>
      <c r="AA415" s="60"/>
      <c r="AB415" s="60"/>
      <c r="AC415" s="60"/>
      <c r="AD415" s="60"/>
      <c r="AE415" s="60"/>
      <c r="AF415" s="60"/>
      <c r="AG415" s="60"/>
      <c r="AH415" s="60"/>
      <c r="AI415" s="60"/>
      <c r="AJ415" s="60"/>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row>
    <row r="416" spans="2:65">
      <c r="B416" s="59"/>
      <c r="C416" s="119"/>
      <c r="D416" s="59"/>
      <c r="E416" s="59"/>
      <c r="F416" s="60"/>
      <c r="G416" s="98"/>
      <c r="H416" s="60"/>
      <c r="I416" s="60"/>
      <c r="J416" s="60"/>
      <c r="K416" s="60"/>
      <c r="L416" s="60"/>
      <c r="M416" s="60"/>
      <c r="N416" s="60"/>
      <c r="O416" s="4"/>
      <c r="P416" s="5"/>
      <c r="Q416" s="6"/>
      <c r="R416" s="6"/>
      <c r="S416" s="6"/>
      <c r="T416" s="6"/>
      <c r="U416" s="6"/>
      <c r="V416" s="60"/>
      <c r="W416" s="60"/>
      <c r="X416" s="60"/>
      <c r="Y416" s="60"/>
      <c r="Z416" s="60"/>
      <c r="AA416" s="60"/>
      <c r="AB416" s="60"/>
      <c r="AC416" s="60"/>
      <c r="AD416" s="60"/>
      <c r="AE416" s="60"/>
      <c r="AF416" s="60"/>
      <c r="AG416" s="60"/>
      <c r="AH416" s="60"/>
      <c r="AI416" s="60"/>
      <c r="AJ416" s="60"/>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row>
    <row r="417" spans="2:65">
      <c r="B417" s="59"/>
      <c r="C417" s="119"/>
      <c r="D417" s="59"/>
      <c r="E417" s="59"/>
      <c r="F417" s="60"/>
      <c r="G417" s="98"/>
      <c r="H417" s="60"/>
      <c r="I417" s="60"/>
      <c r="J417" s="60"/>
      <c r="K417" s="60"/>
      <c r="L417" s="60"/>
      <c r="M417" s="60"/>
      <c r="N417" s="60"/>
      <c r="O417" s="4"/>
      <c r="P417" s="12"/>
      <c r="Q417" s="12"/>
      <c r="R417" s="12"/>
      <c r="S417" s="12"/>
      <c r="T417" s="12"/>
      <c r="U417" s="12"/>
      <c r="V417" s="60"/>
      <c r="W417" s="60"/>
      <c r="X417" s="60"/>
      <c r="Y417" s="60"/>
      <c r="Z417" s="60"/>
      <c r="AA417" s="60"/>
      <c r="AB417" s="60"/>
      <c r="AC417" s="60"/>
      <c r="AD417" s="60"/>
      <c r="AE417" s="60"/>
      <c r="AF417" s="60"/>
      <c r="AG417" s="60"/>
      <c r="AH417" s="60"/>
      <c r="AI417" s="60"/>
      <c r="AJ417" s="60"/>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row>
    <row r="418" spans="2:65">
      <c r="B418" s="59"/>
      <c r="C418" s="119"/>
      <c r="D418" s="59"/>
      <c r="E418" s="59"/>
      <c r="F418" s="60"/>
      <c r="G418" s="98"/>
      <c r="H418" s="60"/>
      <c r="I418" s="60"/>
      <c r="J418" s="60"/>
      <c r="K418" s="60"/>
      <c r="L418" s="60"/>
      <c r="M418" s="60"/>
      <c r="N418" s="60"/>
      <c r="O418" s="60"/>
      <c r="P418" s="60"/>
      <c r="Q418" s="60"/>
      <c r="R418" s="60"/>
      <c r="S418" s="60"/>
      <c r="T418" s="60"/>
      <c r="U418" s="60"/>
      <c r="V418" s="60"/>
      <c r="W418" s="60"/>
      <c r="X418" s="60"/>
      <c r="Y418" s="60"/>
      <c r="Z418" s="60"/>
      <c r="AA418" s="60"/>
      <c r="AB418" s="60"/>
      <c r="AC418" s="60"/>
      <c r="AD418" s="60"/>
      <c r="AE418" s="60"/>
      <c r="AF418" s="60"/>
      <c r="AG418" s="60"/>
      <c r="AH418" s="60"/>
      <c r="AI418" s="60"/>
      <c r="AJ418" s="60"/>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row>
    <row r="419" spans="2:65">
      <c r="B419" s="59"/>
      <c r="C419" s="119"/>
      <c r="D419" s="59"/>
      <c r="E419" s="59"/>
      <c r="F419" s="60"/>
      <c r="G419" s="98"/>
      <c r="H419" s="60"/>
      <c r="I419" s="60"/>
      <c r="J419" s="60"/>
      <c r="K419" s="60"/>
      <c r="L419" s="60"/>
      <c r="M419" s="60"/>
      <c r="N419" s="60"/>
      <c r="O419" s="60"/>
      <c r="P419" s="60"/>
      <c r="Q419" s="60"/>
      <c r="R419" s="60"/>
      <c r="S419" s="60"/>
      <c r="T419" s="60"/>
      <c r="U419" s="60"/>
      <c r="V419" s="60"/>
      <c r="W419" s="60"/>
      <c r="X419" s="60"/>
      <c r="Y419" s="60"/>
      <c r="Z419" s="60"/>
      <c r="AA419" s="60"/>
      <c r="AB419" s="60"/>
      <c r="AC419" s="60"/>
      <c r="AD419" s="60"/>
      <c r="AE419" s="60"/>
      <c r="AF419" s="60"/>
      <c r="AG419" s="60"/>
      <c r="AH419" s="60"/>
      <c r="AI419" s="60"/>
      <c r="AJ419" s="60"/>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row>
    <row r="420" spans="2:65">
      <c r="B420" s="59"/>
      <c r="C420" s="119"/>
      <c r="D420" s="59"/>
      <c r="E420" s="59"/>
      <c r="F420" s="60"/>
      <c r="G420" s="98"/>
      <c r="H420" s="60"/>
      <c r="I420" s="60"/>
      <c r="J420" s="60"/>
      <c r="K420" s="60"/>
      <c r="L420" s="60"/>
      <c r="M420" s="60"/>
      <c r="N420" s="60"/>
      <c r="O420" s="3"/>
      <c r="P420" s="16"/>
      <c r="Q420" s="16"/>
      <c r="R420" s="16"/>
      <c r="S420" s="3"/>
      <c r="T420" s="3"/>
      <c r="U420" s="3"/>
      <c r="V420" s="60"/>
      <c r="W420" s="60"/>
      <c r="X420" s="60"/>
      <c r="Y420" s="60"/>
      <c r="Z420" s="60"/>
      <c r="AA420" s="60"/>
      <c r="AB420" s="60"/>
      <c r="AC420" s="60"/>
      <c r="AD420" s="60"/>
      <c r="AE420" s="60"/>
      <c r="AF420" s="60"/>
      <c r="AG420" s="60"/>
      <c r="AH420" s="60"/>
      <c r="AI420" s="60"/>
      <c r="AJ420" s="60"/>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row>
    <row r="421" spans="2:65">
      <c r="B421" s="59"/>
      <c r="C421" s="119"/>
      <c r="D421" s="59"/>
      <c r="E421" s="59"/>
      <c r="F421" s="60"/>
      <c r="G421" s="98"/>
      <c r="H421" s="60"/>
      <c r="I421" s="60"/>
      <c r="J421" s="60"/>
      <c r="K421" s="60"/>
      <c r="L421" s="60"/>
      <c r="M421" s="60"/>
      <c r="N421" s="60"/>
      <c r="O421" s="4"/>
      <c r="P421" s="61"/>
      <c r="Q421" s="61"/>
      <c r="R421" s="61"/>
      <c r="S421" s="12"/>
      <c r="T421" s="12"/>
      <c r="U421" s="3"/>
      <c r="V421" s="60"/>
      <c r="W421" s="60"/>
      <c r="X421" s="60"/>
      <c r="Y421" s="60"/>
      <c r="Z421" s="60"/>
      <c r="AA421" s="60"/>
      <c r="AB421" s="60"/>
      <c r="AC421" s="60"/>
      <c r="AD421" s="60"/>
      <c r="AE421" s="60"/>
      <c r="AF421" s="60"/>
      <c r="AG421" s="60"/>
      <c r="AH421" s="60"/>
      <c r="AI421" s="60"/>
      <c r="AJ421" s="60"/>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row>
    <row r="422" spans="2:65">
      <c r="B422" s="59"/>
      <c r="C422" s="119"/>
      <c r="D422" s="59"/>
      <c r="E422" s="59"/>
      <c r="F422" s="60"/>
      <c r="G422" s="98"/>
      <c r="H422" s="60"/>
      <c r="I422" s="60"/>
      <c r="J422" s="60"/>
      <c r="K422" s="60"/>
      <c r="L422" s="60"/>
      <c r="M422" s="60"/>
      <c r="N422" s="60"/>
      <c r="O422" s="3"/>
      <c r="P422" s="3"/>
      <c r="Q422" s="3"/>
      <c r="R422" s="3"/>
      <c r="S422" s="3"/>
      <c r="T422" s="3"/>
      <c r="U422" s="3"/>
      <c r="V422" s="60"/>
      <c r="W422" s="60"/>
      <c r="X422" s="60"/>
      <c r="Y422" s="60"/>
      <c r="Z422" s="60"/>
      <c r="AA422" s="60"/>
      <c r="AB422" s="60"/>
      <c r="AC422" s="60"/>
      <c r="AD422" s="60"/>
      <c r="AE422" s="60"/>
      <c r="AF422" s="60"/>
      <c r="AG422" s="60"/>
      <c r="AH422" s="60"/>
      <c r="AI422" s="60"/>
      <c r="AJ422" s="60"/>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row>
    <row r="423" spans="2:65">
      <c r="B423" s="59"/>
      <c r="C423" s="119"/>
      <c r="D423" s="59"/>
      <c r="E423" s="59"/>
      <c r="F423" s="60"/>
      <c r="G423" s="98"/>
      <c r="H423" s="60"/>
      <c r="I423" s="60"/>
      <c r="J423" s="60"/>
      <c r="K423" s="60"/>
      <c r="L423" s="60"/>
      <c r="M423" s="60"/>
      <c r="N423" s="60"/>
      <c r="O423" s="4"/>
      <c r="P423" s="4"/>
      <c r="Q423" s="68"/>
      <c r="R423" s="61"/>
      <c r="S423" s="12"/>
      <c r="T423" s="12"/>
      <c r="U423" s="3"/>
      <c r="V423" s="60"/>
      <c r="W423" s="60"/>
      <c r="X423" s="60"/>
      <c r="Y423" s="60"/>
      <c r="Z423" s="60"/>
      <c r="AA423" s="60"/>
      <c r="AB423" s="60"/>
      <c r="AC423" s="60"/>
      <c r="AD423" s="60"/>
      <c r="AE423" s="60"/>
      <c r="AF423" s="60"/>
      <c r="AG423" s="60"/>
      <c r="AH423" s="60"/>
      <c r="AI423" s="60"/>
      <c r="AJ423" s="60"/>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row>
    <row r="424" spans="2:65">
      <c r="B424" s="59"/>
      <c r="C424" s="119"/>
      <c r="D424" s="59"/>
      <c r="E424" s="59"/>
      <c r="F424" s="60"/>
      <c r="G424" s="98"/>
      <c r="H424" s="60"/>
      <c r="I424" s="60"/>
      <c r="J424" s="60"/>
      <c r="K424" s="60"/>
      <c r="L424" s="60"/>
      <c r="M424" s="60"/>
      <c r="N424" s="60"/>
      <c r="O424" s="3"/>
      <c r="P424" s="3"/>
      <c r="Q424" s="3"/>
      <c r="R424" s="3"/>
      <c r="S424" s="3"/>
      <c r="T424" s="16"/>
      <c r="U424" s="62"/>
      <c r="V424" s="60"/>
      <c r="W424" s="60"/>
      <c r="X424" s="60"/>
      <c r="Y424" s="60"/>
      <c r="Z424" s="60"/>
      <c r="AA424" s="60"/>
      <c r="AB424" s="60"/>
      <c r="AC424" s="60"/>
      <c r="AD424" s="60"/>
      <c r="AE424" s="60"/>
      <c r="AF424" s="60"/>
      <c r="AG424" s="60"/>
      <c r="AH424" s="60"/>
      <c r="AI424" s="60"/>
      <c r="AJ424" s="60"/>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row>
    <row r="425" spans="2:65">
      <c r="B425" s="59"/>
      <c r="C425" s="119"/>
      <c r="D425" s="59"/>
      <c r="E425" s="59"/>
      <c r="F425" s="60"/>
      <c r="G425" s="98"/>
      <c r="H425" s="60"/>
      <c r="I425" s="60"/>
      <c r="J425" s="60"/>
      <c r="K425" s="60"/>
      <c r="L425" s="60"/>
      <c r="M425" s="60"/>
      <c r="N425" s="60"/>
      <c r="O425" s="3"/>
      <c r="P425" s="63"/>
      <c r="Q425" s="63"/>
      <c r="R425" s="5"/>
      <c r="S425" s="5"/>
      <c r="T425" s="16"/>
      <c r="U425" s="62"/>
      <c r="V425" s="60"/>
      <c r="W425" s="60"/>
      <c r="X425" s="60"/>
      <c r="Y425" s="60"/>
      <c r="Z425" s="60"/>
      <c r="AA425" s="60"/>
      <c r="AB425" s="60"/>
      <c r="AC425" s="60"/>
      <c r="AD425" s="60"/>
      <c r="AE425" s="60"/>
      <c r="AF425" s="60"/>
      <c r="AG425" s="60"/>
      <c r="AH425" s="60"/>
      <c r="AI425" s="60"/>
      <c r="AJ425" s="60"/>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row>
    <row r="426" spans="2:65" ht="15.3" thickBot="1">
      <c r="B426" s="59"/>
      <c r="C426" s="119"/>
      <c r="D426" s="59"/>
      <c r="E426" s="59"/>
      <c r="F426" s="60"/>
      <c r="G426" s="98"/>
      <c r="H426" s="60"/>
      <c r="I426" s="60"/>
      <c r="J426" s="60"/>
      <c r="K426" s="60"/>
      <c r="L426" s="60"/>
      <c r="M426" s="60"/>
      <c r="N426" s="60"/>
      <c r="O426" s="64"/>
      <c r="P426" s="65"/>
      <c r="Q426" s="65"/>
      <c r="R426" s="65"/>
      <c r="S426" s="66"/>
      <c r="T426" s="66"/>
      <c r="U426" s="67"/>
      <c r="V426" s="60"/>
      <c r="W426" s="60"/>
      <c r="X426" s="60"/>
      <c r="Y426" s="60"/>
      <c r="Z426" s="60"/>
      <c r="AA426" s="60"/>
      <c r="AB426" s="60"/>
      <c r="AC426" s="60"/>
      <c r="AD426" s="60"/>
      <c r="AE426" s="60"/>
      <c r="AF426" s="60"/>
      <c r="AG426" s="60"/>
      <c r="AH426" s="60"/>
      <c r="AI426" s="60"/>
      <c r="AJ426" s="60"/>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row>
    <row r="427" spans="2:65">
      <c r="B427" s="59"/>
      <c r="C427" s="119"/>
      <c r="D427" s="59"/>
      <c r="E427" s="59"/>
      <c r="F427" s="60"/>
      <c r="G427" s="98"/>
      <c r="H427" s="60"/>
      <c r="I427" s="60"/>
      <c r="J427" s="60"/>
      <c r="K427" s="60"/>
      <c r="L427" s="60"/>
      <c r="M427" s="60"/>
      <c r="N427" s="60"/>
      <c r="O427" s="4"/>
      <c r="P427" s="5"/>
      <c r="Q427" s="6"/>
      <c r="R427" s="6"/>
      <c r="S427" s="6"/>
      <c r="T427" s="62"/>
      <c r="U427" s="6"/>
      <c r="V427" s="60"/>
      <c r="W427" s="60"/>
      <c r="X427" s="60"/>
      <c r="Y427" s="60"/>
      <c r="Z427" s="60"/>
      <c r="AA427" s="60"/>
      <c r="AB427" s="60"/>
      <c r="AC427" s="60"/>
      <c r="AD427" s="60"/>
      <c r="AE427" s="60"/>
      <c r="AF427" s="60"/>
      <c r="AG427" s="60"/>
      <c r="AH427" s="60"/>
      <c r="AI427" s="60"/>
      <c r="AJ427" s="60"/>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row>
    <row r="428" spans="2:65">
      <c r="B428" s="59"/>
      <c r="C428" s="119"/>
      <c r="D428" s="59"/>
      <c r="E428" s="59"/>
      <c r="F428" s="60"/>
      <c r="G428" s="98"/>
      <c r="H428" s="60"/>
      <c r="I428" s="60"/>
      <c r="J428" s="60"/>
      <c r="K428" s="60"/>
      <c r="L428" s="60"/>
      <c r="M428" s="60"/>
      <c r="N428" s="60"/>
      <c r="O428" s="4"/>
      <c r="P428" s="5"/>
      <c r="Q428" s="6"/>
      <c r="R428" s="6"/>
      <c r="S428" s="6"/>
      <c r="T428" s="62"/>
      <c r="U428" s="6"/>
      <c r="V428" s="60"/>
      <c r="W428" s="60"/>
      <c r="X428" s="60"/>
      <c r="Y428" s="60"/>
      <c r="Z428" s="60"/>
      <c r="AA428" s="60"/>
      <c r="AB428" s="60"/>
      <c r="AC428" s="60"/>
      <c r="AD428" s="60"/>
      <c r="AE428" s="60"/>
      <c r="AF428" s="60"/>
      <c r="AG428" s="60"/>
      <c r="AH428" s="60"/>
      <c r="AI428" s="60"/>
      <c r="AJ428" s="60"/>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row>
    <row r="429" spans="2:65">
      <c r="B429" s="59"/>
      <c r="C429" s="119"/>
      <c r="D429" s="59"/>
      <c r="E429" s="59"/>
      <c r="F429" s="60"/>
      <c r="G429" s="98"/>
      <c r="H429" s="60"/>
      <c r="I429" s="60"/>
      <c r="J429" s="60"/>
      <c r="K429" s="60"/>
      <c r="L429" s="60"/>
      <c r="M429" s="60"/>
      <c r="N429" s="60"/>
      <c r="O429" s="4"/>
      <c r="P429" s="5"/>
      <c r="Q429" s="6"/>
      <c r="R429" s="6"/>
      <c r="S429" s="6"/>
      <c r="T429" s="62"/>
      <c r="U429" s="6"/>
      <c r="V429" s="60"/>
      <c r="W429" s="60"/>
      <c r="X429" s="60"/>
      <c r="Y429" s="60"/>
      <c r="Z429" s="60"/>
      <c r="AA429" s="60"/>
      <c r="AB429" s="60"/>
      <c r="AC429" s="60"/>
      <c r="AD429" s="60"/>
      <c r="AE429" s="60"/>
      <c r="AF429" s="60"/>
      <c r="AG429" s="60"/>
      <c r="AH429" s="60"/>
      <c r="AI429" s="60"/>
      <c r="AJ429" s="60"/>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row>
    <row r="430" spans="2:65">
      <c r="B430" s="59"/>
      <c r="C430" s="119"/>
      <c r="D430" s="59"/>
      <c r="E430" s="59"/>
      <c r="F430" s="60"/>
      <c r="G430" s="98"/>
      <c r="H430" s="60"/>
      <c r="I430" s="60"/>
      <c r="J430" s="60"/>
      <c r="K430" s="60"/>
      <c r="L430" s="60"/>
      <c r="M430" s="60"/>
      <c r="N430" s="60"/>
      <c r="O430" s="4"/>
      <c r="P430" s="5"/>
      <c r="Q430" s="6"/>
      <c r="R430" s="6"/>
      <c r="S430" s="6"/>
      <c r="T430" s="62"/>
      <c r="U430" s="6"/>
      <c r="V430" s="60"/>
      <c r="W430" s="60"/>
      <c r="X430" s="60"/>
      <c r="Y430" s="60"/>
      <c r="Z430" s="60"/>
      <c r="AA430" s="60"/>
      <c r="AB430" s="60"/>
      <c r="AC430" s="60"/>
      <c r="AD430" s="60"/>
      <c r="AE430" s="60"/>
      <c r="AF430" s="60"/>
      <c r="AG430" s="60"/>
      <c r="AH430" s="60"/>
      <c r="AI430" s="60"/>
      <c r="AJ430" s="60"/>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row>
    <row r="431" spans="2:65">
      <c r="B431" s="59"/>
      <c r="C431" s="119"/>
      <c r="D431" s="59"/>
      <c r="E431" s="59"/>
      <c r="F431" s="60"/>
      <c r="G431" s="98"/>
      <c r="H431" s="60"/>
      <c r="I431" s="60"/>
      <c r="J431" s="60"/>
      <c r="K431" s="60"/>
      <c r="L431" s="60"/>
      <c r="M431" s="60"/>
      <c r="N431" s="60"/>
      <c r="O431" s="4"/>
      <c r="P431" s="5"/>
      <c r="Q431" s="6"/>
      <c r="R431" s="6"/>
      <c r="S431" s="6"/>
      <c r="T431" s="62"/>
      <c r="U431" s="6"/>
      <c r="V431" s="60"/>
      <c r="W431" s="60"/>
      <c r="X431" s="60"/>
      <c r="Y431" s="60"/>
      <c r="Z431" s="60"/>
      <c r="AA431" s="60"/>
      <c r="AB431" s="60"/>
      <c r="AC431" s="60"/>
      <c r="AD431" s="60"/>
      <c r="AE431" s="60"/>
      <c r="AF431" s="60"/>
      <c r="AG431" s="60"/>
      <c r="AH431" s="60"/>
      <c r="AI431" s="60"/>
      <c r="AJ431" s="60"/>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row>
    <row r="432" spans="2:65">
      <c r="B432" s="59"/>
      <c r="C432" s="119"/>
      <c r="D432" s="59"/>
      <c r="E432" s="59"/>
      <c r="F432" s="60"/>
      <c r="G432" s="98"/>
      <c r="H432" s="60"/>
      <c r="I432" s="60"/>
      <c r="J432" s="60"/>
      <c r="K432" s="60"/>
      <c r="L432" s="60"/>
      <c r="M432" s="60"/>
      <c r="N432" s="60"/>
      <c r="O432" s="4"/>
      <c r="P432" s="5"/>
      <c r="Q432" s="6"/>
      <c r="R432" s="6"/>
      <c r="S432" s="6"/>
      <c r="T432" s="62"/>
      <c r="U432" s="6"/>
      <c r="V432" s="60"/>
      <c r="W432" s="60"/>
      <c r="X432" s="60"/>
      <c r="Y432" s="60"/>
      <c r="Z432" s="60"/>
      <c r="AA432" s="60"/>
      <c r="AB432" s="60"/>
      <c r="AC432" s="60"/>
      <c r="AD432" s="60"/>
      <c r="AE432" s="60"/>
      <c r="AF432" s="60"/>
      <c r="AG432" s="60"/>
      <c r="AH432" s="60"/>
      <c r="AI432" s="60"/>
      <c r="AJ432" s="60"/>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row>
    <row r="433" spans="2:65">
      <c r="B433" s="59"/>
      <c r="C433" s="119"/>
      <c r="D433" s="59"/>
      <c r="E433" s="59"/>
      <c r="F433" s="60"/>
      <c r="G433" s="98"/>
      <c r="H433" s="60"/>
      <c r="I433" s="60"/>
      <c r="J433" s="60"/>
      <c r="K433" s="60"/>
      <c r="L433" s="60"/>
      <c r="M433" s="60"/>
      <c r="N433" s="60"/>
      <c r="O433" s="4"/>
      <c r="P433" s="5"/>
      <c r="Q433" s="6"/>
      <c r="R433" s="6"/>
      <c r="S433" s="6"/>
      <c r="T433" s="62"/>
      <c r="U433" s="6"/>
      <c r="V433" s="60"/>
      <c r="W433" s="60"/>
      <c r="X433" s="60"/>
      <c r="Y433" s="60"/>
      <c r="Z433" s="60"/>
      <c r="AA433" s="60"/>
      <c r="AB433" s="60"/>
      <c r="AC433" s="60"/>
      <c r="AD433" s="60"/>
      <c r="AE433" s="60"/>
      <c r="AF433" s="60"/>
      <c r="AG433" s="60"/>
      <c r="AH433" s="60"/>
      <c r="AI433" s="60"/>
      <c r="AJ433" s="60"/>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row>
    <row r="434" spans="2:65">
      <c r="B434" s="59"/>
      <c r="C434" s="119"/>
      <c r="D434" s="59"/>
      <c r="E434" s="59"/>
      <c r="F434" s="60"/>
      <c r="G434" s="98"/>
      <c r="H434" s="60"/>
      <c r="I434" s="60"/>
      <c r="J434" s="60"/>
      <c r="K434" s="60"/>
      <c r="L434" s="60"/>
      <c r="M434" s="60"/>
      <c r="N434" s="60"/>
      <c r="O434" s="4"/>
      <c r="P434" s="5"/>
      <c r="Q434" s="6"/>
      <c r="R434" s="6"/>
      <c r="S434" s="6"/>
      <c r="T434" s="62"/>
      <c r="U434" s="6"/>
      <c r="V434" s="60"/>
      <c r="W434" s="60"/>
      <c r="X434" s="60"/>
      <c r="Y434" s="60"/>
      <c r="Z434" s="60"/>
      <c r="AA434" s="60"/>
      <c r="AB434" s="60"/>
      <c r="AC434" s="60"/>
      <c r="AD434" s="60"/>
      <c r="AE434" s="60"/>
      <c r="AF434" s="60"/>
      <c r="AG434" s="60"/>
      <c r="AH434" s="60"/>
      <c r="AI434" s="60"/>
      <c r="AJ434" s="60"/>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row>
    <row r="435" spans="2:65">
      <c r="B435" s="59"/>
      <c r="C435" s="119"/>
      <c r="D435" s="59"/>
      <c r="E435" s="59"/>
      <c r="F435" s="60"/>
      <c r="G435" s="98"/>
      <c r="H435" s="60"/>
      <c r="I435" s="60"/>
      <c r="J435" s="60"/>
      <c r="K435" s="60"/>
      <c r="L435" s="60"/>
      <c r="M435" s="60"/>
      <c r="N435" s="60"/>
      <c r="O435" s="4"/>
      <c r="P435" s="5"/>
      <c r="Q435" s="6"/>
      <c r="R435" s="6"/>
      <c r="S435" s="6"/>
      <c r="T435" s="62"/>
      <c r="U435" s="6"/>
      <c r="V435" s="60"/>
      <c r="W435" s="60"/>
      <c r="X435" s="60"/>
      <c r="Y435" s="60"/>
      <c r="Z435" s="60"/>
      <c r="AA435" s="60"/>
      <c r="AB435" s="60"/>
      <c r="AC435" s="60"/>
      <c r="AD435" s="60"/>
      <c r="AE435" s="60"/>
      <c r="AF435" s="60"/>
      <c r="AG435" s="60"/>
      <c r="AH435" s="60"/>
      <c r="AI435" s="60"/>
      <c r="AJ435" s="60"/>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row>
    <row r="436" spans="2:65">
      <c r="B436" s="59"/>
      <c r="C436" s="119"/>
      <c r="D436" s="59"/>
      <c r="E436" s="59"/>
      <c r="F436" s="60"/>
      <c r="G436" s="98"/>
      <c r="H436" s="60"/>
      <c r="I436" s="60"/>
      <c r="J436" s="60"/>
      <c r="K436" s="60"/>
      <c r="L436" s="60"/>
      <c r="M436" s="60"/>
      <c r="N436" s="60"/>
      <c r="O436" s="4"/>
      <c r="P436" s="5"/>
      <c r="Q436" s="6"/>
      <c r="R436" s="6"/>
      <c r="S436" s="6"/>
      <c r="T436" s="62"/>
      <c r="U436" s="6"/>
      <c r="V436" s="60"/>
      <c r="W436" s="60"/>
      <c r="X436" s="60"/>
      <c r="Y436" s="60"/>
      <c r="Z436" s="60"/>
      <c r="AA436" s="60"/>
      <c r="AB436" s="60"/>
      <c r="AC436" s="60"/>
      <c r="AD436" s="60"/>
      <c r="AE436" s="60"/>
      <c r="AF436" s="60"/>
      <c r="AG436" s="60"/>
      <c r="AH436" s="60"/>
      <c r="AI436" s="60"/>
      <c r="AJ436" s="60"/>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row>
    <row r="437" spans="2:65">
      <c r="B437" s="59"/>
      <c r="C437" s="119"/>
      <c r="D437" s="59"/>
      <c r="E437" s="59"/>
      <c r="F437" s="60"/>
      <c r="G437" s="98"/>
      <c r="H437" s="60"/>
      <c r="I437" s="60"/>
      <c r="J437" s="60"/>
      <c r="K437" s="60"/>
      <c r="L437" s="60"/>
      <c r="M437" s="60"/>
      <c r="N437" s="60"/>
      <c r="O437" s="4"/>
      <c r="P437" s="5"/>
      <c r="Q437" s="6"/>
      <c r="R437" s="6"/>
      <c r="S437" s="6"/>
      <c r="T437" s="62"/>
      <c r="U437" s="6"/>
      <c r="V437" s="60"/>
      <c r="W437" s="60"/>
      <c r="X437" s="60"/>
      <c r="Y437" s="60"/>
      <c r="Z437" s="60"/>
      <c r="AA437" s="60"/>
      <c r="AB437" s="60"/>
      <c r="AC437" s="60"/>
      <c r="AD437" s="60"/>
      <c r="AE437" s="60"/>
      <c r="AF437" s="60"/>
      <c r="AG437" s="60"/>
      <c r="AH437" s="60"/>
      <c r="AI437" s="60"/>
      <c r="AJ437" s="60"/>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row>
    <row r="438" spans="2:65">
      <c r="B438" s="59"/>
      <c r="C438" s="119"/>
      <c r="D438" s="59"/>
      <c r="E438" s="59"/>
      <c r="F438" s="60"/>
      <c r="G438" s="98"/>
      <c r="H438" s="60"/>
      <c r="I438" s="60"/>
      <c r="J438" s="60"/>
      <c r="K438" s="60"/>
      <c r="L438" s="60"/>
      <c r="M438" s="60"/>
      <c r="N438" s="60"/>
      <c r="O438" s="4"/>
      <c r="P438" s="5"/>
      <c r="Q438" s="6"/>
      <c r="R438" s="6"/>
      <c r="S438" s="6"/>
      <c r="T438" s="62"/>
      <c r="U438" s="6"/>
      <c r="V438" s="60"/>
      <c r="W438" s="60"/>
      <c r="X438" s="60"/>
      <c r="Y438" s="60"/>
      <c r="Z438" s="60"/>
      <c r="AA438" s="60"/>
      <c r="AB438" s="60"/>
      <c r="AC438" s="60"/>
      <c r="AD438" s="60"/>
      <c r="AE438" s="60"/>
      <c r="AF438" s="60"/>
      <c r="AG438" s="60"/>
      <c r="AH438" s="60"/>
      <c r="AI438" s="60"/>
      <c r="AJ438" s="60"/>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row>
    <row r="439" spans="2:65">
      <c r="B439" s="59"/>
      <c r="C439" s="119"/>
      <c r="D439" s="59"/>
      <c r="E439" s="59"/>
      <c r="F439" s="60"/>
      <c r="G439" s="98"/>
      <c r="H439" s="60"/>
      <c r="I439" s="60"/>
      <c r="J439" s="60"/>
      <c r="K439" s="60"/>
      <c r="L439" s="60"/>
      <c r="M439" s="60"/>
      <c r="N439" s="60"/>
      <c r="O439" s="4"/>
      <c r="P439" s="5"/>
      <c r="Q439" s="6"/>
      <c r="R439" s="6"/>
      <c r="S439" s="6"/>
      <c r="T439" s="62"/>
      <c r="U439" s="6"/>
      <c r="V439" s="60"/>
      <c r="W439" s="60"/>
      <c r="X439" s="60"/>
      <c r="Y439" s="60"/>
      <c r="Z439" s="60"/>
      <c r="AA439" s="60"/>
      <c r="AB439" s="60"/>
      <c r="AC439" s="60"/>
      <c r="AD439" s="60"/>
      <c r="AE439" s="60"/>
      <c r="AF439" s="60"/>
      <c r="AG439" s="60"/>
      <c r="AH439" s="60"/>
      <c r="AI439" s="60"/>
      <c r="AJ439" s="60"/>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row>
    <row r="440" spans="2:65">
      <c r="B440" s="59"/>
      <c r="C440" s="119"/>
      <c r="D440" s="59"/>
      <c r="E440" s="59"/>
      <c r="F440" s="60"/>
      <c r="G440" s="98"/>
      <c r="H440" s="60"/>
      <c r="I440" s="60"/>
      <c r="J440" s="60"/>
      <c r="K440" s="60"/>
      <c r="L440" s="60"/>
      <c r="M440" s="60"/>
      <c r="N440" s="60"/>
      <c r="O440" s="4"/>
      <c r="P440" s="5"/>
      <c r="Q440" s="6"/>
      <c r="R440" s="6"/>
      <c r="S440" s="6"/>
      <c r="T440" s="62"/>
      <c r="U440" s="6"/>
      <c r="V440" s="60"/>
      <c r="W440" s="60"/>
      <c r="X440" s="60"/>
      <c r="Y440" s="60"/>
      <c r="Z440" s="60"/>
      <c r="AA440" s="60"/>
      <c r="AB440" s="60"/>
      <c r="AC440" s="60"/>
      <c r="AD440" s="60"/>
      <c r="AE440" s="60"/>
      <c r="AF440" s="60"/>
      <c r="AG440" s="60"/>
      <c r="AH440" s="60"/>
      <c r="AI440" s="60"/>
      <c r="AJ440" s="60"/>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row>
    <row r="441" spans="2:65">
      <c r="B441" s="59"/>
      <c r="C441" s="119"/>
      <c r="D441" s="59"/>
      <c r="E441" s="59"/>
      <c r="F441" s="60"/>
      <c r="G441" s="98"/>
      <c r="H441" s="60"/>
      <c r="I441" s="60"/>
      <c r="J441" s="60"/>
      <c r="K441" s="60"/>
      <c r="L441" s="60"/>
      <c r="M441" s="60"/>
      <c r="N441" s="60"/>
      <c r="O441" s="4"/>
      <c r="P441" s="5"/>
      <c r="Q441" s="6"/>
      <c r="R441" s="6"/>
      <c r="S441" s="6"/>
      <c r="T441" s="62"/>
      <c r="U441" s="6"/>
      <c r="V441" s="60"/>
      <c r="W441" s="60"/>
      <c r="X441" s="60"/>
      <c r="Y441" s="60"/>
      <c r="Z441" s="60"/>
      <c r="AA441" s="60"/>
      <c r="AB441" s="60"/>
      <c r="AC441" s="60"/>
      <c r="AD441" s="60"/>
      <c r="AE441" s="60"/>
      <c r="AF441" s="60"/>
      <c r="AG441" s="60"/>
      <c r="AH441" s="60"/>
      <c r="AI441" s="60"/>
      <c r="AJ441" s="60"/>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row>
    <row r="442" spans="2:65">
      <c r="B442" s="59"/>
      <c r="C442" s="119"/>
      <c r="D442" s="59"/>
      <c r="E442" s="59"/>
      <c r="F442" s="60"/>
      <c r="G442" s="98"/>
      <c r="H442" s="60"/>
      <c r="I442" s="60"/>
      <c r="J442" s="60"/>
      <c r="K442" s="60"/>
      <c r="L442" s="60"/>
      <c r="M442" s="60"/>
      <c r="N442" s="60"/>
      <c r="O442" s="4"/>
      <c r="P442" s="5"/>
      <c r="Q442" s="6"/>
      <c r="R442" s="6"/>
      <c r="S442" s="6"/>
      <c r="T442" s="62"/>
      <c r="U442" s="6"/>
      <c r="V442" s="60"/>
      <c r="W442" s="60"/>
      <c r="X442" s="60"/>
      <c r="Y442" s="60"/>
      <c r="Z442" s="60"/>
      <c r="AA442" s="60"/>
      <c r="AB442" s="60"/>
      <c r="AC442" s="60"/>
      <c r="AD442" s="60"/>
      <c r="AE442" s="60"/>
      <c r="AF442" s="60"/>
      <c r="AG442" s="60"/>
      <c r="AH442" s="60"/>
      <c r="AI442" s="60"/>
      <c r="AJ442" s="60"/>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row>
    <row r="443" spans="2:65">
      <c r="B443" s="59"/>
      <c r="C443" s="119"/>
      <c r="D443" s="59"/>
      <c r="E443" s="59"/>
      <c r="F443" s="60"/>
      <c r="G443" s="98"/>
      <c r="H443" s="60"/>
      <c r="I443" s="60"/>
      <c r="J443" s="60"/>
      <c r="K443" s="60"/>
      <c r="L443" s="60"/>
      <c r="M443" s="60"/>
      <c r="N443" s="60"/>
      <c r="O443" s="4"/>
      <c r="P443" s="5"/>
      <c r="Q443" s="6"/>
      <c r="R443" s="6"/>
      <c r="S443" s="6"/>
      <c r="T443" s="62"/>
      <c r="U443" s="6"/>
      <c r="V443" s="60"/>
      <c r="W443" s="60"/>
      <c r="X443" s="60"/>
      <c r="Y443" s="60"/>
      <c r="Z443" s="60"/>
      <c r="AA443" s="60"/>
      <c r="AB443" s="60"/>
      <c r="AC443" s="60"/>
      <c r="AD443" s="60"/>
      <c r="AE443" s="60"/>
      <c r="AF443" s="60"/>
      <c r="AG443" s="60"/>
      <c r="AH443" s="60"/>
      <c r="AI443" s="60"/>
      <c r="AJ443" s="60"/>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row>
    <row r="444" spans="2:65">
      <c r="B444" s="59"/>
      <c r="C444" s="119"/>
      <c r="D444" s="59"/>
      <c r="E444" s="59"/>
      <c r="F444" s="60"/>
      <c r="G444" s="98"/>
      <c r="H444" s="60"/>
      <c r="I444" s="60"/>
      <c r="J444" s="60"/>
      <c r="K444" s="60"/>
      <c r="L444" s="60"/>
      <c r="M444" s="60"/>
      <c r="N444" s="60"/>
      <c r="O444" s="4"/>
      <c r="P444" s="5"/>
      <c r="Q444" s="6"/>
      <c r="R444" s="6"/>
      <c r="S444" s="6"/>
      <c r="T444" s="62"/>
      <c r="U444" s="6"/>
      <c r="V444" s="60"/>
      <c r="W444" s="60"/>
      <c r="X444" s="60"/>
      <c r="Y444" s="60"/>
      <c r="Z444" s="60"/>
      <c r="AA444" s="60"/>
      <c r="AB444" s="60"/>
      <c r="AC444" s="60"/>
      <c r="AD444" s="60"/>
      <c r="AE444" s="60"/>
      <c r="AF444" s="60"/>
      <c r="AG444" s="60"/>
      <c r="AH444" s="60"/>
      <c r="AI444" s="60"/>
      <c r="AJ444" s="60"/>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row>
    <row r="445" spans="2:65">
      <c r="B445" s="59"/>
      <c r="C445" s="119"/>
      <c r="D445" s="59"/>
      <c r="E445" s="59"/>
      <c r="F445" s="60"/>
      <c r="G445" s="98"/>
      <c r="H445" s="60"/>
      <c r="I445" s="60"/>
      <c r="J445" s="60"/>
      <c r="K445" s="60"/>
      <c r="L445" s="60"/>
      <c r="M445" s="60"/>
      <c r="N445" s="60"/>
      <c r="O445" s="4"/>
      <c r="P445" s="5"/>
      <c r="Q445" s="6"/>
      <c r="R445" s="6"/>
      <c r="S445" s="6"/>
      <c r="T445" s="62"/>
      <c r="U445" s="6"/>
      <c r="V445" s="60"/>
      <c r="W445" s="60"/>
      <c r="X445" s="60"/>
      <c r="Y445" s="60"/>
      <c r="Z445" s="60"/>
      <c r="AA445" s="60"/>
      <c r="AB445" s="60"/>
      <c r="AC445" s="60"/>
      <c r="AD445" s="60"/>
      <c r="AE445" s="60"/>
      <c r="AF445" s="60"/>
      <c r="AG445" s="60"/>
      <c r="AH445" s="60"/>
      <c r="AI445" s="60"/>
      <c r="AJ445" s="60"/>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row>
    <row r="446" spans="2:65">
      <c r="B446" s="59"/>
      <c r="C446" s="119"/>
      <c r="D446" s="59"/>
      <c r="E446" s="59"/>
      <c r="F446" s="60"/>
      <c r="G446" s="98"/>
      <c r="H446" s="60"/>
      <c r="I446" s="60"/>
      <c r="J446" s="60"/>
      <c r="K446" s="60"/>
      <c r="L446" s="60"/>
      <c r="M446" s="60"/>
      <c r="N446" s="60"/>
      <c r="O446" s="4"/>
      <c r="P446" s="5"/>
      <c r="Q446" s="6"/>
      <c r="R446" s="6"/>
      <c r="S446" s="6"/>
      <c r="T446" s="62"/>
      <c r="U446" s="6"/>
      <c r="V446" s="60"/>
      <c r="W446" s="60"/>
      <c r="X446" s="60"/>
      <c r="Y446" s="60"/>
      <c r="Z446" s="60"/>
      <c r="AA446" s="60"/>
      <c r="AB446" s="60"/>
      <c r="AC446" s="60"/>
      <c r="AD446" s="60"/>
      <c r="AE446" s="60"/>
      <c r="AF446" s="60"/>
      <c r="AG446" s="60"/>
      <c r="AH446" s="60"/>
      <c r="AI446" s="60"/>
      <c r="AJ446" s="60"/>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row>
    <row r="447" spans="2:65">
      <c r="B447" s="59"/>
      <c r="C447" s="119"/>
      <c r="D447" s="59"/>
      <c r="E447" s="59"/>
      <c r="F447" s="60"/>
      <c r="G447" s="98"/>
      <c r="H447" s="60"/>
      <c r="I447" s="60"/>
      <c r="J447" s="60"/>
      <c r="K447" s="60"/>
      <c r="L447" s="60"/>
      <c r="M447" s="60"/>
      <c r="N447" s="60"/>
      <c r="O447" s="4"/>
      <c r="P447" s="5"/>
      <c r="Q447" s="6"/>
      <c r="R447" s="6"/>
      <c r="S447" s="6"/>
      <c r="T447" s="62"/>
      <c r="U447" s="6"/>
      <c r="V447" s="60"/>
      <c r="W447" s="60"/>
      <c r="X447" s="60"/>
      <c r="Y447" s="60"/>
      <c r="Z447" s="60"/>
      <c r="AA447" s="60"/>
      <c r="AB447" s="60"/>
      <c r="AC447" s="60"/>
      <c r="AD447" s="60"/>
      <c r="AE447" s="60"/>
      <c r="AF447" s="60"/>
      <c r="AG447" s="60"/>
      <c r="AH447" s="60"/>
      <c r="AI447" s="60"/>
      <c r="AJ447" s="60"/>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row>
    <row r="448" spans="2:65">
      <c r="B448" s="59"/>
      <c r="C448" s="119"/>
      <c r="D448" s="59"/>
      <c r="E448" s="59"/>
      <c r="F448" s="60"/>
      <c r="G448" s="98"/>
      <c r="H448" s="60"/>
      <c r="I448" s="60"/>
      <c r="J448" s="60"/>
      <c r="K448" s="60"/>
      <c r="L448" s="60"/>
      <c r="M448" s="60"/>
      <c r="N448" s="60"/>
      <c r="O448" s="4"/>
      <c r="P448" s="5"/>
      <c r="Q448" s="6"/>
      <c r="R448" s="6"/>
      <c r="S448" s="6"/>
      <c r="T448" s="62"/>
      <c r="U448" s="6"/>
      <c r="V448" s="60"/>
      <c r="W448" s="60"/>
      <c r="X448" s="60"/>
      <c r="Y448" s="60"/>
      <c r="Z448" s="60"/>
      <c r="AA448" s="60"/>
      <c r="AB448" s="60"/>
      <c r="AC448" s="60"/>
      <c r="AD448" s="60"/>
      <c r="AE448" s="60"/>
      <c r="AF448" s="60"/>
      <c r="AG448" s="60"/>
      <c r="AH448" s="60"/>
      <c r="AI448" s="60"/>
      <c r="AJ448" s="60"/>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row>
    <row r="449" spans="2:65">
      <c r="B449" s="59"/>
      <c r="C449" s="119"/>
      <c r="D449" s="59"/>
      <c r="E449" s="59"/>
      <c r="F449" s="60"/>
      <c r="G449" s="98"/>
      <c r="H449" s="60"/>
      <c r="I449" s="60"/>
      <c r="J449" s="60"/>
      <c r="K449" s="60"/>
      <c r="L449" s="60"/>
      <c r="M449" s="60"/>
      <c r="N449" s="60"/>
      <c r="O449" s="4"/>
      <c r="P449" s="5"/>
      <c r="Q449" s="6"/>
      <c r="R449" s="6"/>
      <c r="S449" s="6"/>
      <c r="T449" s="62"/>
      <c r="U449" s="6"/>
      <c r="V449" s="60"/>
      <c r="W449" s="60"/>
      <c r="X449" s="60"/>
      <c r="Y449" s="60"/>
      <c r="Z449" s="60"/>
      <c r="AA449" s="60"/>
      <c r="AB449" s="60"/>
      <c r="AC449" s="60"/>
      <c r="AD449" s="60"/>
      <c r="AE449" s="60"/>
      <c r="AF449" s="60"/>
      <c r="AG449" s="60"/>
      <c r="AH449" s="60"/>
      <c r="AI449" s="60"/>
      <c r="AJ449" s="60"/>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row>
    <row r="450" spans="2:65">
      <c r="B450" s="59"/>
      <c r="C450" s="119"/>
      <c r="D450" s="59"/>
      <c r="E450" s="59"/>
      <c r="F450" s="60"/>
      <c r="G450" s="98"/>
      <c r="H450" s="60"/>
      <c r="I450" s="60"/>
      <c r="J450" s="60"/>
      <c r="K450" s="60"/>
      <c r="L450" s="60"/>
      <c r="M450" s="60"/>
      <c r="N450" s="60"/>
      <c r="O450" s="4"/>
      <c r="P450" s="5"/>
      <c r="Q450" s="6"/>
      <c r="R450" s="6"/>
      <c r="S450" s="6"/>
      <c r="T450" s="62"/>
      <c r="U450" s="6"/>
      <c r="V450" s="60"/>
      <c r="W450" s="60"/>
      <c r="X450" s="60"/>
      <c r="Y450" s="60"/>
      <c r="Z450" s="60"/>
      <c r="AA450" s="60"/>
      <c r="AB450" s="60"/>
      <c r="AC450" s="60"/>
      <c r="AD450" s="60"/>
      <c r="AE450" s="60"/>
      <c r="AF450" s="60"/>
      <c r="AG450" s="60"/>
      <c r="AH450" s="60"/>
      <c r="AI450" s="60"/>
      <c r="AJ450" s="60"/>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row>
    <row r="451" spans="2:65">
      <c r="B451" s="69"/>
      <c r="C451" s="120"/>
      <c r="D451" s="69"/>
      <c r="E451" s="69"/>
      <c r="F451" s="60"/>
      <c r="G451" s="98"/>
      <c r="H451" s="60"/>
      <c r="I451" s="60"/>
      <c r="J451" s="60"/>
      <c r="K451" s="60"/>
      <c r="L451" s="60"/>
      <c r="M451" s="60"/>
      <c r="N451" s="60"/>
      <c r="O451" s="4"/>
      <c r="P451" s="5"/>
      <c r="Q451" s="6"/>
      <c r="R451" s="6"/>
      <c r="S451" s="6"/>
      <c r="T451" s="62"/>
      <c r="U451" s="6"/>
      <c r="V451" s="60"/>
      <c r="W451" s="60"/>
      <c r="X451" s="60"/>
      <c r="Y451" s="60"/>
      <c r="Z451" s="60"/>
      <c r="AA451" s="60"/>
      <c r="AB451" s="60"/>
      <c r="AC451" s="60"/>
      <c r="AD451" s="60"/>
      <c r="AE451" s="60"/>
      <c r="AF451" s="60"/>
      <c r="AG451" s="60"/>
      <c r="AH451" s="60"/>
      <c r="AI451" s="60"/>
      <c r="AJ451" s="60"/>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row>
    <row r="452" spans="2:65">
      <c r="B452" s="69"/>
      <c r="C452" s="120"/>
      <c r="D452" s="69"/>
      <c r="E452" s="69"/>
      <c r="F452" s="60"/>
      <c r="G452" s="98"/>
      <c r="H452" s="60"/>
      <c r="I452" s="60"/>
      <c r="J452" s="60"/>
      <c r="K452" s="60"/>
      <c r="L452" s="60"/>
      <c r="M452" s="60"/>
      <c r="N452" s="60"/>
      <c r="O452" s="4"/>
      <c r="P452" s="5"/>
      <c r="Q452" s="6"/>
      <c r="R452" s="6"/>
      <c r="S452" s="6"/>
      <c r="T452" s="62"/>
      <c r="U452" s="6"/>
      <c r="V452" s="60"/>
      <c r="W452" s="60"/>
      <c r="X452" s="60"/>
      <c r="Y452" s="60"/>
      <c r="Z452" s="60"/>
      <c r="AA452" s="60"/>
      <c r="AB452" s="60"/>
      <c r="AC452" s="60"/>
      <c r="AD452" s="60"/>
      <c r="AE452" s="60"/>
      <c r="AF452" s="60"/>
      <c r="AG452" s="60"/>
      <c r="AH452" s="60"/>
      <c r="AI452" s="60"/>
      <c r="AJ452" s="60"/>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row>
    <row r="453" spans="2:65">
      <c r="B453" s="69"/>
      <c r="C453" s="120"/>
      <c r="D453" s="69"/>
      <c r="E453" s="69"/>
      <c r="F453" s="60"/>
      <c r="G453" s="98"/>
      <c r="H453" s="60"/>
      <c r="I453" s="60"/>
      <c r="J453" s="60"/>
      <c r="K453" s="60"/>
      <c r="L453" s="60"/>
      <c r="M453" s="60"/>
      <c r="N453" s="60"/>
      <c r="O453" s="4"/>
      <c r="P453" s="5"/>
      <c r="Q453" s="6"/>
      <c r="R453" s="6"/>
      <c r="S453" s="6"/>
      <c r="T453" s="62"/>
      <c r="U453" s="6"/>
      <c r="V453" s="60"/>
      <c r="W453" s="60"/>
      <c r="X453" s="60"/>
      <c r="Y453" s="60"/>
      <c r="Z453" s="60"/>
      <c r="AA453" s="60"/>
      <c r="AB453" s="60"/>
      <c r="AC453" s="60"/>
      <c r="AD453" s="60"/>
      <c r="AE453" s="60"/>
      <c r="AF453" s="60"/>
      <c r="AG453" s="60"/>
      <c r="AH453" s="60"/>
      <c r="AI453" s="60"/>
      <c r="AJ453" s="60"/>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row>
    <row r="454" spans="2:65">
      <c r="B454" s="69"/>
      <c r="C454" s="120"/>
      <c r="D454" s="69"/>
      <c r="E454" s="69"/>
      <c r="F454" s="60"/>
      <c r="G454" s="98"/>
      <c r="H454" s="60"/>
      <c r="I454" s="60"/>
      <c r="J454" s="60"/>
      <c r="K454" s="60"/>
      <c r="L454" s="60"/>
      <c r="M454" s="60"/>
      <c r="N454" s="60"/>
      <c r="O454" s="4"/>
      <c r="P454" s="5"/>
      <c r="Q454" s="6"/>
      <c r="R454" s="6"/>
      <c r="S454" s="6"/>
      <c r="T454" s="62"/>
      <c r="U454" s="6"/>
      <c r="V454" s="60"/>
      <c r="W454" s="60"/>
      <c r="X454" s="60"/>
      <c r="Y454" s="60"/>
      <c r="Z454" s="60"/>
      <c r="AA454" s="60"/>
      <c r="AB454" s="60"/>
      <c r="AC454" s="60"/>
      <c r="AD454" s="60"/>
      <c r="AE454" s="60"/>
      <c r="AF454" s="60"/>
      <c r="AG454" s="60"/>
      <c r="AH454" s="60"/>
      <c r="AI454" s="60"/>
      <c r="AJ454" s="60"/>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row>
    <row r="455" spans="2:65">
      <c r="B455" s="69"/>
      <c r="C455" s="120"/>
      <c r="D455" s="69"/>
      <c r="E455" s="69"/>
      <c r="F455" s="60"/>
      <c r="G455" s="98"/>
      <c r="H455" s="60"/>
      <c r="I455" s="60"/>
      <c r="J455" s="60"/>
      <c r="K455" s="60"/>
      <c r="L455" s="60"/>
      <c r="M455" s="60"/>
      <c r="N455" s="60"/>
      <c r="O455" s="4"/>
      <c r="P455" s="5"/>
      <c r="Q455" s="6"/>
      <c r="R455" s="6"/>
      <c r="S455" s="6"/>
      <c r="T455" s="62"/>
      <c r="U455" s="6"/>
      <c r="V455" s="60"/>
      <c r="W455" s="60"/>
      <c r="X455" s="60"/>
      <c r="Y455" s="60"/>
      <c r="Z455" s="60"/>
      <c r="AA455" s="60"/>
      <c r="AB455" s="60"/>
      <c r="AC455" s="60"/>
      <c r="AD455" s="60"/>
      <c r="AE455" s="60"/>
      <c r="AF455" s="60"/>
      <c r="AG455" s="60"/>
      <c r="AH455" s="60"/>
      <c r="AI455" s="60"/>
      <c r="AJ455" s="60"/>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row>
    <row r="456" spans="2:65">
      <c r="B456" s="69"/>
      <c r="C456" s="120"/>
      <c r="D456" s="69"/>
      <c r="E456" s="69"/>
      <c r="F456" s="60"/>
      <c r="G456" s="98"/>
      <c r="H456" s="60"/>
      <c r="I456" s="60"/>
      <c r="J456" s="60"/>
      <c r="K456" s="60"/>
      <c r="L456" s="60"/>
      <c r="M456" s="60"/>
      <c r="N456" s="60"/>
      <c r="O456" s="4"/>
      <c r="P456" s="5"/>
      <c r="Q456" s="70"/>
      <c r="R456" s="71"/>
      <c r="S456" s="6"/>
      <c r="T456" s="62"/>
      <c r="U456" s="6"/>
      <c r="V456" s="60"/>
      <c r="W456" s="60"/>
      <c r="X456" s="60"/>
      <c r="Y456" s="60"/>
      <c r="Z456" s="60"/>
      <c r="AA456" s="60"/>
      <c r="AB456" s="60"/>
      <c r="AC456" s="60"/>
      <c r="AD456" s="60"/>
      <c r="AE456" s="60"/>
      <c r="AF456" s="60"/>
      <c r="AG456" s="60"/>
      <c r="AH456" s="60"/>
      <c r="AI456" s="60"/>
      <c r="AJ456" s="60"/>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row>
    <row r="457" spans="2:65">
      <c r="B457" s="69"/>
      <c r="C457" s="120"/>
      <c r="D457" s="69"/>
      <c r="E457" s="69"/>
      <c r="F457" s="60"/>
      <c r="G457" s="98"/>
      <c r="H457" s="60"/>
      <c r="I457" s="60"/>
      <c r="J457" s="60"/>
      <c r="K457" s="60"/>
      <c r="L457" s="60"/>
      <c r="M457" s="60"/>
      <c r="N457" s="60"/>
      <c r="O457" s="4"/>
      <c r="P457" s="5"/>
      <c r="Q457" s="70"/>
      <c r="R457" s="72"/>
      <c r="S457" s="6"/>
      <c r="T457" s="62"/>
      <c r="U457" s="6"/>
      <c r="V457" s="60"/>
      <c r="W457" s="60"/>
      <c r="X457" s="60"/>
      <c r="Y457" s="60"/>
      <c r="Z457" s="60"/>
      <c r="AA457" s="60"/>
      <c r="AB457" s="60"/>
      <c r="AC457" s="60"/>
      <c r="AD457" s="60"/>
      <c r="AE457" s="60"/>
      <c r="AF457" s="60"/>
      <c r="AG457" s="60"/>
      <c r="AH457" s="60"/>
      <c r="AI457" s="60"/>
      <c r="AJ457" s="60"/>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row>
    <row r="458" spans="2:65">
      <c r="B458" s="69"/>
      <c r="C458" s="120"/>
      <c r="D458" s="69"/>
      <c r="E458" s="69"/>
      <c r="F458" s="60"/>
      <c r="G458" s="98"/>
      <c r="H458" s="60"/>
      <c r="I458" s="60"/>
      <c r="J458" s="60"/>
      <c r="K458" s="60"/>
      <c r="L458" s="60"/>
      <c r="M458" s="60"/>
      <c r="N458" s="60"/>
      <c r="O458" s="4"/>
      <c r="P458" s="5"/>
      <c r="Q458" s="70"/>
      <c r="R458" s="73"/>
      <c r="S458" s="6"/>
      <c r="T458" s="62"/>
      <c r="U458" s="6"/>
      <c r="V458" s="60"/>
      <c r="W458" s="60"/>
      <c r="X458" s="60"/>
      <c r="Y458" s="60"/>
      <c r="Z458" s="60"/>
      <c r="AA458" s="60"/>
      <c r="AB458" s="60"/>
      <c r="AC458" s="60"/>
      <c r="AD458" s="60"/>
      <c r="AE458" s="60"/>
      <c r="AF458" s="60"/>
      <c r="AG458" s="60"/>
      <c r="AH458" s="60"/>
      <c r="AI458" s="60"/>
      <c r="AJ458" s="60"/>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row>
    <row r="459" spans="2:65">
      <c r="B459" s="69"/>
      <c r="C459" s="120"/>
      <c r="D459" s="69"/>
      <c r="E459" s="69"/>
      <c r="F459" s="60"/>
      <c r="G459" s="98"/>
      <c r="H459" s="60"/>
      <c r="I459" s="60"/>
      <c r="J459" s="60"/>
      <c r="K459" s="60"/>
      <c r="L459" s="60"/>
      <c r="M459" s="60"/>
      <c r="N459" s="60"/>
      <c r="O459" s="4"/>
      <c r="P459" s="5"/>
      <c r="Q459" s="70"/>
      <c r="R459" s="6"/>
      <c r="S459" s="6"/>
      <c r="T459" s="62"/>
      <c r="U459" s="6"/>
      <c r="V459" s="60"/>
      <c r="W459" s="60"/>
      <c r="X459" s="60"/>
      <c r="Y459" s="60"/>
      <c r="Z459" s="60"/>
      <c r="AA459" s="60"/>
      <c r="AB459" s="60"/>
      <c r="AC459" s="60"/>
      <c r="AD459" s="60"/>
      <c r="AE459" s="60"/>
      <c r="AF459" s="60"/>
      <c r="AG459" s="60"/>
      <c r="AH459" s="60"/>
      <c r="AI459" s="60"/>
      <c r="AJ459" s="60"/>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row>
    <row r="460" spans="2:65">
      <c r="B460" s="69"/>
      <c r="C460" s="120"/>
      <c r="D460" s="69"/>
      <c r="E460" s="69"/>
      <c r="F460" s="60"/>
      <c r="G460" s="98"/>
      <c r="H460" s="60"/>
      <c r="I460" s="60"/>
      <c r="J460" s="60"/>
      <c r="K460" s="60"/>
      <c r="L460" s="60"/>
      <c r="M460" s="60"/>
      <c r="N460" s="60"/>
      <c r="O460" s="4"/>
      <c r="P460" s="5"/>
      <c r="Q460" s="70"/>
      <c r="R460" s="6"/>
      <c r="S460" s="6"/>
      <c r="T460" s="62"/>
      <c r="U460" s="6"/>
      <c r="V460" s="60"/>
      <c r="W460" s="60"/>
      <c r="X460" s="60"/>
      <c r="Y460" s="60"/>
      <c r="Z460" s="60"/>
      <c r="AA460" s="60"/>
      <c r="AB460" s="60"/>
      <c r="AC460" s="60"/>
      <c r="AD460" s="60"/>
      <c r="AE460" s="60"/>
      <c r="AF460" s="60"/>
      <c r="AG460" s="60"/>
      <c r="AH460" s="60"/>
      <c r="AI460" s="60"/>
      <c r="AJ460" s="60"/>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row>
    <row r="461" spans="2:65">
      <c r="B461" s="69"/>
      <c r="C461" s="120"/>
      <c r="D461" s="69"/>
      <c r="E461" s="69"/>
      <c r="F461" s="60"/>
      <c r="G461" s="98"/>
      <c r="H461" s="60"/>
      <c r="I461" s="60"/>
      <c r="J461" s="60"/>
      <c r="K461" s="60"/>
      <c r="L461" s="60"/>
      <c r="M461" s="60"/>
      <c r="N461" s="60"/>
      <c r="O461" s="4"/>
      <c r="P461" s="5"/>
      <c r="Q461" s="70"/>
      <c r="R461" s="6"/>
      <c r="S461" s="6"/>
      <c r="T461" s="62"/>
      <c r="U461" s="6"/>
      <c r="V461" s="60"/>
      <c r="W461" s="60"/>
      <c r="X461" s="60"/>
      <c r="Y461" s="60"/>
      <c r="Z461" s="60"/>
      <c r="AA461" s="60"/>
      <c r="AB461" s="60"/>
      <c r="AC461" s="60"/>
      <c r="AD461" s="60"/>
      <c r="AE461" s="60"/>
      <c r="AF461" s="60"/>
      <c r="AG461" s="60"/>
      <c r="AH461" s="60"/>
      <c r="AI461" s="60"/>
      <c r="AJ461" s="60"/>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row>
    <row r="462" spans="2:65">
      <c r="B462" s="69"/>
      <c r="C462" s="120"/>
      <c r="D462" s="69"/>
      <c r="E462" s="69"/>
      <c r="F462" s="60"/>
      <c r="G462" s="98"/>
      <c r="H462" s="60"/>
      <c r="I462" s="60"/>
      <c r="J462" s="60"/>
      <c r="K462" s="60"/>
      <c r="L462" s="60"/>
      <c r="M462" s="60"/>
      <c r="N462" s="60"/>
      <c r="O462" s="4"/>
      <c r="P462" s="5"/>
      <c r="Q462" s="70"/>
      <c r="R462" s="6"/>
      <c r="S462" s="6"/>
      <c r="T462" s="62"/>
      <c r="U462" s="6"/>
      <c r="V462" s="60"/>
      <c r="W462" s="60"/>
      <c r="X462" s="60"/>
      <c r="Y462" s="60"/>
      <c r="Z462" s="60"/>
      <c r="AA462" s="60"/>
      <c r="AB462" s="60"/>
      <c r="AC462" s="60"/>
      <c r="AD462" s="60"/>
      <c r="AE462" s="60"/>
      <c r="AF462" s="60"/>
      <c r="AG462" s="60"/>
      <c r="AH462" s="60"/>
      <c r="AI462" s="60"/>
      <c r="AJ462" s="60"/>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row>
    <row r="463" spans="2:65">
      <c r="B463" s="69"/>
      <c r="C463" s="120"/>
      <c r="D463" s="69"/>
      <c r="E463" s="69"/>
      <c r="F463" s="60"/>
      <c r="G463" s="98"/>
      <c r="H463" s="60"/>
      <c r="I463" s="60"/>
      <c r="J463" s="60"/>
      <c r="K463" s="60"/>
      <c r="L463" s="60"/>
      <c r="M463" s="60"/>
      <c r="N463" s="60"/>
      <c r="O463" s="4"/>
      <c r="P463" s="5"/>
      <c r="Q463" s="70"/>
      <c r="R463" s="6"/>
      <c r="S463" s="6"/>
      <c r="T463" s="62"/>
      <c r="U463" s="6"/>
      <c r="V463" s="60"/>
      <c r="W463" s="60"/>
      <c r="X463" s="60"/>
      <c r="Y463" s="60"/>
      <c r="Z463" s="60"/>
      <c r="AA463" s="60"/>
      <c r="AB463" s="60"/>
      <c r="AC463" s="60"/>
      <c r="AD463" s="60"/>
      <c r="AE463" s="60"/>
      <c r="AF463" s="60"/>
      <c r="AG463" s="60"/>
      <c r="AH463" s="60"/>
      <c r="AI463" s="60"/>
      <c r="AJ463" s="60"/>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row>
    <row r="464" spans="2:65">
      <c r="B464" s="69"/>
      <c r="C464" s="120"/>
      <c r="D464" s="69"/>
      <c r="E464" s="69"/>
      <c r="F464" s="60"/>
      <c r="G464" s="98"/>
      <c r="H464" s="60"/>
      <c r="I464" s="60"/>
      <c r="J464" s="60"/>
      <c r="K464" s="60"/>
      <c r="L464" s="60"/>
      <c r="M464" s="60"/>
      <c r="N464" s="60"/>
      <c r="O464" s="4"/>
      <c r="P464" s="5"/>
      <c r="Q464" s="70"/>
      <c r="R464" s="6"/>
      <c r="S464" s="6"/>
      <c r="T464" s="62"/>
      <c r="U464" s="6"/>
      <c r="V464" s="60"/>
      <c r="W464" s="60"/>
      <c r="X464" s="60"/>
      <c r="Y464" s="60"/>
      <c r="Z464" s="60"/>
      <c r="AA464" s="60"/>
      <c r="AB464" s="60"/>
      <c r="AC464" s="60"/>
      <c r="AD464" s="60"/>
      <c r="AE464" s="60"/>
      <c r="AF464" s="60"/>
      <c r="AG464" s="60"/>
      <c r="AH464" s="60"/>
      <c r="AI464" s="60"/>
      <c r="AJ464" s="60"/>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row>
    <row r="465" spans="2:65">
      <c r="B465" s="69"/>
      <c r="C465" s="120"/>
      <c r="D465" s="69"/>
      <c r="E465" s="69"/>
      <c r="F465" s="60"/>
      <c r="G465" s="98"/>
      <c r="H465" s="60"/>
      <c r="I465" s="60"/>
      <c r="J465" s="60"/>
      <c r="K465" s="60"/>
      <c r="L465" s="60"/>
      <c r="M465" s="60"/>
      <c r="N465" s="60"/>
      <c r="O465" s="4"/>
      <c r="P465" s="5"/>
      <c r="Q465" s="70"/>
      <c r="R465" s="6"/>
      <c r="S465" s="6"/>
      <c r="T465" s="62"/>
      <c r="U465" s="6"/>
      <c r="V465" s="60"/>
      <c r="W465" s="60"/>
      <c r="X465" s="60"/>
      <c r="Y465" s="60"/>
      <c r="Z465" s="60"/>
      <c r="AA465" s="60"/>
      <c r="AB465" s="60"/>
      <c r="AC465" s="60"/>
      <c r="AD465" s="60"/>
      <c r="AE465" s="60"/>
      <c r="AF465" s="60"/>
      <c r="AG465" s="60"/>
      <c r="AH465" s="60"/>
      <c r="AI465" s="60"/>
      <c r="AJ465" s="60"/>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row>
    <row r="466" spans="2:65">
      <c r="B466" s="69"/>
      <c r="C466" s="120"/>
      <c r="D466" s="69"/>
      <c r="E466" s="69"/>
      <c r="F466" s="60"/>
      <c r="G466" s="98"/>
      <c r="H466" s="60"/>
      <c r="I466" s="60"/>
      <c r="J466" s="60"/>
      <c r="K466" s="60"/>
      <c r="L466" s="60"/>
      <c r="M466" s="60"/>
      <c r="N466" s="60"/>
      <c r="O466" s="4"/>
      <c r="P466" s="5"/>
      <c r="Q466" s="70"/>
      <c r="R466" s="6"/>
      <c r="S466" s="6"/>
      <c r="T466" s="62"/>
      <c r="U466" s="6"/>
      <c r="V466" s="60"/>
      <c r="W466" s="60"/>
      <c r="X466" s="60"/>
      <c r="Y466" s="60"/>
      <c r="Z466" s="60"/>
      <c r="AA466" s="60"/>
      <c r="AB466" s="60"/>
      <c r="AC466" s="60"/>
      <c r="AD466" s="60"/>
      <c r="AE466" s="60"/>
      <c r="AF466" s="60"/>
      <c r="AG466" s="60"/>
      <c r="AH466" s="60"/>
      <c r="AI466" s="60"/>
      <c r="AJ466" s="60"/>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row>
    <row r="467" spans="2:65">
      <c r="B467" s="69"/>
      <c r="C467" s="120"/>
      <c r="D467" s="69"/>
      <c r="E467" s="69"/>
      <c r="F467" s="60"/>
      <c r="G467" s="98"/>
      <c r="H467" s="60"/>
      <c r="I467" s="60"/>
      <c r="J467" s="60"/>
      <c r="K467" s="60"/>
      <c r="L467" s="60"/>
      <c r="M467" s="60"/>
      <c r="N467" s="60"/>
      <c r="O467" s="4"/>
      <c r="P467" s="5"/>
      <c r="Q467" s="70"/>
      <c r="R467" s="6"/>
      <c r="S467" s="6"/>
      <c r="T467" s="62"/>
      <c r="U467" s="6"/>
      <c r="V467" s="60"/>
      <c r="W467" s="60"/>
      <c r="X467" s="60"/>
      <c r="Y467" s="60"/>
      <c r="Z467" s="60"/>
      <c r="AA467" s="60"/>
      <c r="AB467" s="60"/>
      <c r="AC467" s="60"/>
      <c r="AD467" s="60"/>
      <c r="AE467" s="60"/>
      <c r="AF467" s="60"/>
      <c r="AG467" s="60"/>
      <c r="AH467" s="60"/>
      <c r="AI467" s="60"/>
      <c r="AJ467" s="60"/>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row>
    <row r="468" spans="2:65">
      <c r="B468" s="69"/>
      <c r="C468" s="120"/>
      <c r="D468" s="69"/>
      <c r="E468" s="69"/>
      <c r="F468" s="60"/>
      <c r="G468" s="98"/>
      <c r="H468" s="60"/>
      <c r="I468" s="60"/>
      <c r="J468" s="60"/>
      <c r="K468" s="60"/>
      <c r="L468" s="60"/>
      <c r="M468" s="60"/>
      <c r="N468" s="60"/>
      <c r="O468" s="4"/>
      <c r="P468" s="5"/>
      <c r="Q468" s="70"/>
      <c r="R468" s="6"/>
      <c r="S468" s="6"/>
      <c r="T468" s="62"/>
      <c r="U468" s="6"/>
      <c r="V468" s="60"/>
      <c r="W468" s="60"/>
      <c r="X468" s="60"/>
      <c r="Y468" s="60"/>
      <c r="Z468" s="60"/>
      <c r="AA468" s="60"/>
      <c r="AB468" s="60"/>
      <c r="AC468" s="60"/>
      <c r="AD468" s="60"/>
      <c r="AE468" s="60"/>
      <c r="AF468" s="60"/>
      <c r="AG468" s="60"/>
      <c r="AH468" s="60"/>
      <c r="AI468" s="60"/>
      <c r="AJ468" s="60"/>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row>
    <row r="469" spans="2:65">
      <c r="B469" s="69"/>
      <c r="C469" s="120"/>
      <c r="D469" s="69"/>
      <c r="E469" s="69"/>
      <c r="F469" s="60"/>
      <c r="G469" s="98"/>
      <c r="H469" s="60"/>
      <c r="I469" s="60"/>
      <c r="J469" s="60"/>
      <c r="K469" s="60"/>
      <c r="L469" s="60"/>
      <c r="M469" s="60"/>
      <c r="N469" s="60"/>
      <c r="O469" s="4"/>
      <c r="P469" s="5"/>
      <c r="Q469" s="70"/>
      <c r="R469" s="6"/>
      <c r="S469" s="6"/>
      <c r="T469" s="62"/>
      <c r="U469" s="6"/>
      <c r="V469" s="60"/>
      <c r="W469" s="60"/>
      <c r="X469" s="60"/>
      <c r="Y469" s="60"/>
      <c r="Z469" s="60"/>
      <c r="AA469" s="60"/>
      <c r="AB469" s="60"/>
      <c r="AC469" s="60"/>
      <c r="AD469" s="60"/>
      <c r="AE469" s="60"/>
      <c r="AF469" s="60"/>
      <c r="AG469" s="60"/>
      <c r="AH469" s="60"/>
      <c r="AI469" s="60"/>
      <c r="AJ469" s="60"/>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row>
    <row r="470" spans="2:65">
      <c r="B470" s="69"/>
      <c r="C470" s="120"/>
      <c r="D470" s="69"/>
      <c r="E470" s="69"/>
      <c r="F470" s="60"/>
      <c r="G470" s="98"/>
      <c r="H470" s="60"/>
      <c r="I470" s="60"/>
      <c r="J470" s="60"/>
      <c r="K470" s="60"/>
      <c r="L470" s="60"/>
      <c r="M470" s="60"/>
      <c r="N470" s="60"/>
      <c r="O470" s="4"/>
      <c r="P470" s="5"/>
      <c r="Q470" s="70"/>
      <c r="R470" s="6"/>
      <c r="S470" s="6"/>
      <c r="T470" s="62"/>
      <c r="U470" s="6"/>
      <c r="V470" s="60"/>
      <c r="W470" s="60"/>
      <c r="X470" s="60"/>
      <c r="Y470" s="60"/>
      <c r="Z470" s="60"/>
      <c r="AA470" s="60"/>
      <c r="AB470" s="60"/>
      <c r="AC470" s="60"/>
      <c r="AD470" s="60"/>
      <c r="AE470" s="60"/>
      <c r="AF470" s="60"/>
      <c r="AG470" s="60"/>
      <c r="AH470" s="60"/>
      <c r="AI470" s="60"/>
      <c r="AJ470" s="60"/>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row>
    <row r="471" spans="2:65">
      <c r="B471" s="69"/>
      <c r="C471" s="120"/>
      <c r="D471" s="69"/>
      <c r="E471" s="69"/>
      <c r="F471" s="60"/>
      <c r="G471" s="98"/>
      <c r="H471" s="60"/>
      <c r="I471" s="60"/>
      <c r="J471" s="60"/>
      <c r="K471" s="60"/>
      <c r="L471" s="60"/>
      <c r="M471" s="60"/>
      <c r="N471" s="60"/>
      <c r="O471" s="4"/>
      <c r="P471" s="5"/>
      <c r="Q471" s="70"/>
      <c r="R471" s="6"/>
      <c r="S471" s="6"/>
      <c r="T471" s="62"/>
      <c r="U471" s="6"/>
      <c r="V471" s="60"/>
      <c r="W471" s="60"/>
      <c r="X471" s="60"/>
      <c r="Y471" s="60"/>
      <c r="Z471" s="60"/>
      <c r="AA471" s="60"/>
      <c r="AB471" s="60"/>
      <c r="AC471" s="60"/>
      <c r="AD471" s="60"/>
      <c r="AE471" s="60"/>
      <c r="AF471" s="60"/>
      <c r="AG471" s="60"/>
      <c r="AH471" s="60"/>
      <c r="AI471" s="60"/>
      <c r="AJ471" s="60"/>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row>
    <row r="472" spans="2:65" ht="15.3" thickBot="1">
      <c r="B472" s="69"/>
      <c r="C472" s="120"/>
      <c r="D472" s="69"/>
      <c r="E472" s="69"/>
      <c r="F472" s="60"/>
      <c r="G472" s="98"/>
      <c r="H472" s="60"/>
      <c r="I472" s="60"/>
      <c r="J472" s="60"/>
      <c r="K472" s="60"/>
      <c r="L472" s="60"/>
      <c r="M472" s="60"/>
      <c r="N472" s="60"/>
      <c r="O472" s="74"/>
      <c r="P472" s="64"/>
      <c r="Q472" s="75"/>
      <c r="R472" s="76"/>
      <c r="S472" s="76"/>
      <c r="T472" s="67"/>
      <c r="U472" s="76"/>
      <c r="V472" s="60"/>
      <c r="W472" s="60"/>
      <c r="X472" s="60"/>
      <c r="Y472" s="60"/>
      <c r="Z472" s="60"/>
      <c r="AA472" s="60"/>
      <c r="AB472" s="60"/>
      <c r="AC472" s="60"/>
      <c r="AD472" s="60"/>
      <c r="AE472" s="60"/>
      <c r="AF472" s="60"/>
      <c r="AG472" s="60"/>
      <c r="AH472" s="60"/>
      <c r="AI472" s="60"/>
      <c r="AJ472" s="60"/>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row>
    <row r="473" spans="2:65">
      <c r="B473" s="69"/>
      <c r="C473" s="120"/>
      <c r="D473" s="69"/>
      <c r="E473" s="69"/>
      <c r="F473" s="60"/>
      <c r="G473" s="98"/>
      <c r="H473" s="60"/>
      <c r="I473" s="60"/>
      <c r="J473" s="60"/>
      <c r="K473" s="60"/>
      <c r="L473" s="60"/>
      <c r="M473" s="60"/>
      <c r="N473" s="60"/>
      <c r="O473" s="60"/>
      <c r="P473" s="5"/>
      <c r="Q473" s="70"/>
      <c r="R473" s="70"/>
      <c r="S473" s="6"/>
      <c r="T473" s="73"/>
      <c r="U473" s="6"/>
      <c r="V473" s="60"/>
      <c r="W473" s="60"/>
      <c r="X473" s="60"/>
      <c r="Y473" s="60"/>
      <c r="Z473" s="60"/>
      <c r="AA473" s="60"/>
      <c r="AB473" s="60"/>
      <c r="AC473" s="60"/>
      <c r="AD473" s="60"/>
      <c r="AE473" s="60"/>
      <c r="AF473" s="60"/>
      <c r="AG473" s="60"/>
      <c r="AH473" s="60"/>
      <c r="AI473" s="60"/>
      <c r="AJ473" s="60"/>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row>
    <row r="474" spans="2:65">
      <c r="B474" s="69"/>
      <c r="C474" s="120"/>
      <c r="D474" s="69"/>
      <c r="E474" s="69"/>
      <c r="F474" s="60"/>
      <c r="G474" s="98"/>
      <c r="H474" s="60"/>
      <c r="I474" s="60"/>
      <c r="J474" s="60"/>
      <c r="K474" s="60"/>
      <c r="L474" s="60"/>
      <c r="M474" s="60"/>
      <c r="N474" s="60"/>
      <c r="O474" s="60"/>
      <c r="P474" s="5"/>
      <c r="Q474" s="73"/>
      <c r="R474" s="73"/>
      <c r="S474" s="6"/>
      <c r="T474" s="73"/>
      <c r="U474" s="73"/>
      <c r="V474" s="60"/>
      <c r="W474" s="60"/>
      <c r="X474" s="60"/>
      <c r="Y474" s="60"/>
      <c r="Z474" s="60"/>
      <c r="AA474" s="60"/>
      <c r="AB474" s="60"/>
      <c r="AC474" s="60"/>
      <c r="AD474" s="60"/>
      <c r="AE474" s="60"/>
      <c r="AF474" s="60"/>
      <c r="AG474" s="60"/>
      <c r="AH474" s="60"/>
      <c r="AI474" s="60"/>
      <c r="AJ474" s="60"/>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row>
    <row r="475" spans="2:65">
      <c r="B475" s="69"/>
      <c r="C475" s="120"/>
      <c r="D475" s="69"/>
      <c r="E475" s="69"/>
      <c r="F475" s="60"/>
      <c r="G475" s="98"/>
      <c r="H475" s="60"/>
      <c r="I475" s="60"/>
      <c r="J475" s="60"/>
      <c r="K475" s="60"/>
      <c r="L475" s="60"/>
      <c r="M475" s="60"/>
      <c r="N475" s="60"/>
      <c r="O475" s="60"/>
      <c r="P475" s="5"/>
      <c r="Q475" s="73"/>
      <c r="R475" s="73"/>
      <c r="S475" s="6"/>
      <c r="T475" s="73"/>
      <c r="U475" s="73"/>
      <c r="V475" s="60"/>
      <c r="W475" s="60"/>
      <c r="X475" s="60"/>
      <c r="Y475" s="60"/>
      <c r="Z475" s="60"/>
      <c r="AA475" s="60"/>
      <c r="AB475" s="60"/>
      <c r="AC475" s="60"/>
      <c r="AD475" s="60"/>
      <c r="AE475" s="60"/>
      <c r="AF475" s="60"/>
      <c r="AG475" s="60"/>
      <c r="AH475" s="60"/>
      <c r="AI475" s="60"/>
      <c r="AJ475" s="60"/>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row>
    <row r="476" spans="2:65">
      <c r="B476" s="69"/>
      <c r="C476" s="120"/>
      <c r="D476" s="69"/>
      <c r="E476" s="69"/>
      <c r="F476" s="60"/>
      <c r="G476" s="98"/>
      <c r="H476" s="60"/>
      <c r="I476" s="60"/>
      <c r="J476" s="60"/>
      <c r="K476" s="60"/>
      <c r="L476" s="60"/>
      <c r="M476" s="60"/>
      <c r="N476" s="60"/>
      <c r="O476" s="3"/>
      <c r="P476" s="16"/>
      <c r="Q476" s="16"/>
      <c r="R476" s="16"/>
      <c r="S476" s="3"/>
      <c r="T476" s="3"/>
      <c r="U476" s="3"/>
      <c r="V476" s="60"/>
      <c r="W476" s="60"/>
      <c r="X476" s="60"/>
      <c r="Y476" s="60"/>
      <c r="Z476" s="60"/>
      <c r="AA476" s="60"/>
      <c r="AB476" s="60"/>
      <c r="AC476" s="60"/>
      <c r="AD476" s="60"/>
      <c r="AE476" s="60"/>
      <c r="AF476" s="60"/>
      <c r="AG476" s="60"/>
      <c r="AH476" s="60"/>
      <c r="AI476" s="60"/>
      <c r="AJ476" s="60"/>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row>
    <row r="477" spans="2:65">
      <c r="B477" s="69"/>
      <c r="C477" s="120"/>
      <c r="D477" s="69"/>
      <c r="E477" s="69"/>
      <c r="F477" s="60"/>
      <c r="G477" s="98"/>
      <c r="H477" s="60"/>
      <c r="I477" s="60"/>
      <c r="J477" s="60"/>
      <c r="K477" s="60"/>
      <c r="L477" s="60"/>
      <c r="M477" s="60"/>
      <c r="N477" s="60"/>
      <c r="O477" s="4"/>
      <c r="P477" s="61"/>
      <c r="Q477" s="61"/>
      <c r="R477" s="61"/>
      <c r="S477" s="12"/>
      <c r="T477" s="12"/>
      <c r="U477" s="3"/>
      <c r="V477" s="60"/>
      <c r="W477" s="60"/>
      <c r="X477" s="60"/>
      <c r="Y477" s="60"/>
      <c r="Z477" s="60"/>
      <c r="AA477" s="60"/>
      <c r="AB477" s="60"/>
      <c r="AC477" s="60"/>
      <c r="AD477" s="60"/>
      <c r="AE477" s="60"/>
      <c r="AF477" s="60"/>
      <c r="AG477" s="60"/>
      <c r="AH477" s="60"/>
      <c r="AI477" s="60"/>
      <c r="AJ477" s="60"/>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row>
    <row r="478" spans="2:65">
      <c r="B478" s="69"/>
      <c r="C478" s="120"/>
      <c r="D478" s="69"/>
      <c r="E478" s="69"/>
      <c r="F478" s="60"/>
      <c r="G478" s="98"/>
      <c r="H478" s="60"/>
      <c r="I478" s="60"/>
      <c r="J478" s="60"/>
      <c r="K478" s="60"/>
      <c r="L478" s="60"/>
      <c r="M478" s="60"/>
      <c r="N478" s="60"/>
      <c r="O478" s="3"/>
      <c r="P478" s="3"/>
      <c r="Q478" s="3"/>
      <c r="R478" s="3"/>
      <c r="S478" s="3"/>
      <c r="T478" s="3"/>
      <c r="U478" s="3"/>
      <c r="V478" s="60"/>
      <c r="W478" s="60"/>
      <c r="X478" s="60"/>
      <c r="Y478" s="60"/>
      <c r="Z478" s="60"/>
      <c r="AA478" s="60"/>
      <c r="AB478" s="60"/>
      <c r="AC478" s="60"/>
      <c r="AD478" s="60"/>
      <c r="AE478" s="60"/>
      <c r="AF478" s="60"/>
      <c r="AG478" s="60"/>
      <c r="AH478" s="60"/>
      <c r="AI478" s="60"/>
      <c r="AJ478" s="60"/>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row>
    <row r="479" spans="2:65">
      <c r="B479" s="69"/>
      <c r="C479" s="120"/>
      <c r="D479" s="69"/>
      <c r="E479" s="69"/>
      <c r="F479" s="60"/>
      <c r="G479" s="98"/>
      <c r="H479" s="60"/>
      <c r="I479" s="60"/>
      <c r="J479" s="60"/>
      <c r="K479" s="60"/>
      <c r="L479" s="60"/>
      <c r="M479" s="60"/>
      <c r="N479" s="60"/>
      <c r="O479" s="4"/>
      <c r="P479" s="4"/>
      <c r="Q479" s="68"/>
      <c r="R479" s="61"/>
      <c r="S479" s="12"/>
      <c r="T479" s="12"/>
      <c r="U479" s="3"/>
      <c r="V479" s="60"/>
      <c r="W479" s="60"/>
      <c r="X479" s="60"/>
      <c r="Y479" s="60"/>
      <c r="Z479" s="60"/>
      <c r="AA479" s="60"/>
      <c r="AB479" s="60"/>
      <c r="AC479" s="60"/>
      <c r="AD479" s="60"/>
      <c r="AE479" s="60"/>
      <c r="AF479" s="60"/>
      <c r="AG479" s="60"/>
      <c r="AH479" s="60"/>
      <c r="AI479" s="60"/>
      <c r="AJ479" s="60"/>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row>
    <row r="480" spans="2:65">
      <c r="B480" s="69"/>
      <c r="C480" s="120"/>
      <c r="D480" s="69"/>
      <c r="E480" s="69"/>
      <c r="F480" s="60"/>
      <c r="G480" s="98"/>
      <c r="H480" s="60"/>
      <c r="I480" s="60"/>
      <c r="J480" s="60"/>
      <c r="K480" s="60"/>
      <c r="L480" s="60"/>
      <c r="M480" s="60"/>
      <c r="N480" s="60"/>
      <c r="O480" s="3"/>
      <c r="P480" s="3"/>
      <c r="Q480" s="3"/>
      <c r="R480" s="3"/>
      <c r="S480" s="3"/>
      <c r="T480" s="16"/>
      <c r="U480" s="62"/>
      <c r="V480" s="60"/>
      <c r="W480" s="60"/>
      <c r="X480" s="60"/>
      <c r="Y480" s="60"/>
      <c r="Z480" s="60"/>
      <c r="AA480" s="60"/>
      <c r="AB480" s="60"/>
      <c r="AC480" s="60"/>
      <c r="AD480" s="60"/>
      <c r="AE480" s="60"/>
      <c r="AF480" s="60"/>
      <c r="AG480" s="60"/>
      <c r="AH480" s="60"/>
      <c r="AI480" s="60"/>
      <c r="AJ480" s="60"/>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row>
    <row r="481" spans="2:65">
      <c r="B481" s="69"/>
      <c r="C481" s="120"/>
      <c r="D481" s="69"/>
      <c r="E481" s="69"/>
      <c r="F481" s="60"/>
      <c r="G481" s="98"/>
      <c r="H481" s="60"/>
      <c r="I481" s="60"/>
      <c r="J481" s="60"/>
      <c r="K481" s="60"/>
      <c r="L481" s="60"/>
      <c r="M481" s="60"/>
      <c r="N481" s="60"/>
      <c r="O481" s="3"/>
      <c r="P481" s="63"/>
      <c r="Q481" s="63"/>
      <c r="R481" s="5"/>
      <c r="S481" s="5"/>
      <c r="T481" s="16"/>
      <c r="U481" s="62"/>
      <c r="V481" s="60"/>
      <c r="W481" s="60"/>
      <c r="X481" s="60"/>
      <c r="Y481" s="60"/>
      <c r="Z481" s="60"/>
      <c r="AA481" s="60"/>
      <c r="AB481" s="60"/>
      <c r="AC481" s="60"/>
      <c r="AD481" s="60"/>
      <c r="AE481" s="60"/>
      <c r="AF481" s="60"/>
      <c r="AG481" s="60"/>
      <c r="AH481" s="60"/>
      <c r="AI481" s="60"/>
      <c r="AJ481" s="60"/>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row>
    <row r="482" spans="2:65" ht="15.3" thickBot="1">
      <c r="B482" s="69"/>
      <c r="C482" s="120"/>
      <c r="D482" s="69"/>
      <c r="E482" s="69"/>
      <c r="F482" s="60"/>
      <c r="G482" s="98"/>
      <c r="H482" s="60"/>
      <c r="I482" s="60"/>
      <c r="J482" s="60"/>
      <c r="K482" s="60"/>
      <c r="L482" s="60"/>
      <c r="M482" s="60"/>
      <c r="N482" s="60"/>
      <c r="O482" s="64"/>
      <c r="P482" s="65"/>
      <c r="Q482" s="65"/>
      <c r="R482" s="65"/>
      <c r="S482" s="66"/>
      <c r="T482" s="66"/>
      <c r="U482" s="67"/>
      <c r="V482" s="60"/>
      <c r="W482" s="60"/>
      <c r="X482" s="60"/>
      <c r="Y482" s="60"/>
      <c r="Z482" s="60"/>
      <c r="AA482" s="60"/>
      <c r="AB482" s="60"/>
      <c r="AC482" s="60"/>
      <c r="AD482" s="60"/>
      <c r="AE482" s="60"/>
      <c r="AF482" s="60"/>
      <c r="AG482" s="60"/>
      <c r="AH482" s="60"/>
      <c r="AI482" s="60"/>
      <c r="AJ482" s="60"/>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row>
    <row r="483" spans="2:65">
      <c r="B483" s="69"/>
      <c r="C483" s="120"/>
      <c r="D483" s="69"/>
      <c r="E483" s="69"/>
      <c r="F483" s="60"/>
      <c r="G483" s="98"/>
      <c r="H483" s="60"/>
      <c r="I483" s="60"/>
      <c r="J483" s="60"/>
      <c r="K483" s="60"/>
      <c r="L483" s="60"/>
      <c r="M483" s="60"/>
      <c r="N483" s="60"/>
      <c r="O483" s="4"/>
      <c r="P483" s="61"/>
      <c r="Q483" s="61"/>
      <c r="R483" s="61"/>
      <c r="S483" s="12"/>
      <c r="T483" s="12"/>
      <c r="U483" s="62"/>
      <c r="V483" s="60"/>
      <c r="W483" s="60"/>
      <c r="X483" s="60"/>
      <c r="Y483" s="60"/>
      <c r="Z483" s="60"/>
      <c r="AA483" s="60"/>
      <c r="AB483" s="60"/>
      <c r="AC483" s="60"/>
      <c r="AD483" s="60"/>
      <c r="AE483" s="60"/>
      <c r="AF483" s="60"/>
      <c r="AG483" s="60"/>
      <c r="AH483" s="60"/>
      <c r="AI483" s="60"/>
      <c r="AJ483" s="60"/>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row>
    <row r="484" spans="2:65">
      <c r="B484" s="69"/>
      <c r="C484" s="120"/>
      <c r="D484" s="69"/>
      <c r="E484" s="69"/>
      <c r="F484" s="60"/>
      <c r="G484" s="98"/>
      <c r="H484" s="60"/>
      <c r="I484" s="60"/>
      <c r="J484" s="60"/>
      <c r="K484" s="60"/>
      <c r="L484" s="60"/>
      <c r="M484" s="60"/>
      <c r="N484" s="60"/>
      <c r="O484" s="4"/>
      <c r="P484" s="5"/>
      <c r="Q484" s="6"/>
      <c r="R484" s="6"/>
      <c r="S484" s="6"/>
      <c r="T484" s="62"/>
      <c r="U484" s="6"/>
      <c r="V484" s="60"/>
      <c r="W484" s="60"/>
      <c r="X484" s="60"/>
      <c r="Y484" s="60"/>
      <c r="Z484" s="60"/>
      <c r="AA484" s="60"/>
      <c r="AB484" s="60"/>
      <c r="AC484" s="60"/>
      <c r="AD484" s="60"/>
      <c r="AE484" s="60"/>
      <c r="AF484" s="60"/>
      <c r="AG484" s="60"/>
      <c r="AH484" s="60"/>
      <c r="AI484" s="60"/>
      <c r="AJ484" s="60"/>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row>
    <row r="485" spans="2:65">
      <c r="B485" s="69"/>
      <c r="C485" s="120"/>
      <c r="D485" s="69"/>
      <c r="E485" s="69"/>
      <c r="F485" s="60"/>
      <c r="G485" s="98"/>
      <c r="H485" s="60"/>
      <c r="I485" s="60"/>
      <c r="J485" s="60"/>
      <c r="K485" s="60"/>
      <c r="L485" s="60"/>
      <c r="M485" s="60"/>
      <c r="N485" s="60"/>
      <c r="O485" s="4"/>
      <c r="P485" s="5"/>
      <c r="Q485" s="6"/>
      <c r="R485" s="6"/>
      <c r="S485" s="6"/>
      <c r="T485" s="62"/>
      <c r="U485" s="6"/>
      <c r="V485" s="60"/>
      <c r="W485" s="60"/>
      <c r="X485" s="60"/>
      <c r="Y485" s="60"/>
      <c r="Z485" s="60"/>
      <c r="AA485" s="60"/>
      <c r="AB485" s="60"/>
      <c r="AC485" s="60"/>
      <c r="AD485" s="60"/>
      <c r="AE485" s="60"/>
      <c r="AF485" s="60"/>
      <c r="AG485" s="60"/>
      <c r="AH485" s="60"/>
      <c r="AI485" s="60"/>
      <c r="AJ485" s="60"/>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row>
    <row r="486" spans="2:65">
      <c r="B486" s="69"/>
      <c r="C486" s="120"/>
      <c r="D486" s="69"/>
      <c r="E486" s="69"/>
      <c r="F486" s="60"/>
      <c r="G486" s="98"/>
      <c r="H486" s="60"/>
      <c r="I486" s="60"/>
      <c r="J486" s="60"/>
      <c r="K486" s="60"/>
      <c r="L486" s="60"/>
      <c r="M486" s="60"/>
      <c r="N486" s="60"/>
      <c r="O486" s="4"/>
      <c r="P486" s="5"/>
      <c r="Q486" s="6"/>
      <c r="R486" s="6"/>
      <c r="S486" s="6"/>
      <c r="T486" s="62"/>
      <c r="U486" s="6"/>
      <c r="V486" s="60"/>
      <c r="W486" s="60"/>
      <c r="X486" s="60"/>
      <c r="Y486" s="60"/>
      <c r="Z486" s="60"/>
      <c r="AA486" s="60"/>
      <c r="AB486" s="60"/>
      <c r="AC486" s="60"/>
      <c r="AD486" s="60"/>
      <c r="AE486" s="60"/>
      <c r="AF486" s="60"/>
      <c r="AG486" s="60"/>
      <c r="AH486" s="60"/>
      <c r="AI486" s="60"/>
      <c r="AJ486" s="60"/>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row>
    <row r="487" spans="2:65">
      <c r="B487" s="69"/>
      <c r="C487" s="120"/>
      <c r="D487" s="69"/>
      <c r="E487" s="69"/>
      <c r="F487" s="60"/>
      <c r="G487" s="98"/>
      <c r="H487" s="60"/>
      <c r="I487" s="60"/>
      <c r="J487" s="60"/>
      <c r="K487" s="60"/>
      <c r="L487" s="60"/>
      <c r="M487" s="60"/>
      <c r="N487" s="60"/>
      <c r="O487" s="4"/>
      <c r="P487" s="5"/>
      <c r="Q487" s="6"/>
      <c r="R487" s="6"/>
      <c r="S487" s="6"/>
      <c r="T487" s="62"/>
      <c r="U487" s="6"/>
      <c r="V487" s="60"/>
      <c r="W487" s="60"/>
      <c r="X487" s="60"/>
      <c r="Y487" s="60"/>
      <c r="Z487" s="60"/>
      <c r="AA487" s="60"/>
      <c r="AB487" s="60"/>
      <c r="AC487" s="60"/>
      <c r="AD487" s="60"/>
      <c r="AE487" s="60"/>
      <c r="AF487" s="60"/>
      <c r="AG487" s="60"/>
      <c r="AH487" s="60"/>
      <c r="AI487" s="60"/>
      <c r="AJ487" s="60"/>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row>
    <row r="488" spans="2:65">
      <c r="B488" s="69"/>
      <c r="C488" s="120"/>
      <c r="D488" s="69"/>
      <c r="E488" s="69"/>
      <c r="F488" s="60"/>
      <c r="G488" s="98"/>
      <c r="H488" s="60"/>
      <c r="I488" s="60"/>
      <c r="J488" s="60"/>
      <c r="K488" s="60"/>
      <c r="L488" s="60"/>
      <c r="M488" s="60"/>
      <c r="N488" s="60"/>
      <c r="O488" s="4"/>
      <c r="P488" s="5"/>
      <c r="Q488" s="6"/>
      <c r="R488" s="6"/>
      <c r="S488" s="6"/>
      <c r="T488" s="62"/>
      <c r="U488" s="6"/>
      <c r="V488" s="60"/>
      <c r="W488" s="60"/>
      <c r="X488" s="60"/>
      <c r="Y488" s="60"/>
      <c r="Z488" s="60"/>
      <c r="AA488" s="60"/>
      <c r="AB488" s="60"/>
      <c r="AC488" s="60"/>
      <c r="AD488" s="60"/>
      <c r="AE488" s="60"/>
      <c r="AF488" s="60"/>
      <c r="AG488" s="60"/>
      <c r="AH488" s="60"/>
      <c r="AI488" s="60"/>
      <c r="AJ488" s="60"/>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row>
    <row r="489" spans="2:65">
      <c r="B489" s="69"/>
      <c r="C489" s="120"/>
      <c r="D489" s="69"/>
      <c r="E489" s="69"/>
      <c r="F489" s="60"/>
      <c r="G489" s="98"/>
      <c r="H489" s="60"/>
      <c r="I489" s="60"/>
      <c r="J489" s="60"/>
      <c r="K489" s="60"/>
      <c r="L489" s="60"/>
      <c r="M489" s="60"/>
      <c r="N489" s="60"/>
      <c r="O489" s="4"/>
      <c r="P489" s="5"/>
      <c r="Q489" s="6"/>
      <c r="R489" s="6"/>
      <c r="S489" s="6"/>
      <c r="T489" s="62"/>
      <c r="U489" s="6"/>
      <c r="V489" s="60"/>
      <c r="W489" s="60"/>
      <c r="X489" s="60"/>
      <c r="Y489" s="60"/>
      <c r="Z489" s="60"/>
      <c r="AA489" s="60"/>
      <c r="AB489" s="60"/>
      <c r="AC489" s="60"/>
      <c r="AD489" s="60"/>
      <c r="AE489" s="60"/>
      <c r="AF489" s="60"/>
      <c r="AG489" s="60"/>
      <c r="AH489" s="60"/>
      <c r="AI489" s="60"/>
      <c r="AJ489" s="60"/>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row>
    <row r="490" spans="2:65">
      <c r="B490" s="69"/>
      <c r="C490" s="120"/>
      <c r="D490" s="69"/>
      <c r="E490" s="69"/>
      <c r="F490" s="60"/>
      <c r="G490" s="98"/>
      <c r="H490" s="60"/>
      <c r="I490" s="60"/>
      <c r="J490" s="60"/>
      <c r="K490" s="60"/>
      <c r="L490" s="60"/>
      <c r="M490" s="60"/>
      <c r="N490" s="60"/>
      <c r="O490" s="4"/>
      <c r="P490" s="5"/>
      <c r="Q490" s="6"/>
      <c r="R490" s="6"/>
      <c r="S490" s="6"/>
      <c r="T490" s="62"/>
      <c r="U490" s="6"/>
      <c r="V490" s="60"/>
      <c r="W490" s="60"/>
      <c r="X490" s="60"/>
      <c r="Y490" s="60"/>
      <c r="Z490" s="60"/>
      <c r="AA490" s="60"/>
      <c r="AB490" s="60"/>
      <c r="AC490" s="60"/>
      <c r="AD490" s="60"/>
      <c r="AE490" s="60"/>
      <c r="AF490" s="60"/>
      <c r="AG490" s="60"/>
      <c r="AH490" s="60"/>
      <c r="AI490" s="60"/>
      <c r="AJ490" s="60"/>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row>
    <row r="491" spans="2:65">
      <c r="B491" s="69"/>
      <c r="C491" s="120"/>
      <c r="D491" s="69"/>
      <c r="E491" s="69"/>
      <c r="F491" s="60"/>
      <c r="G491" s="98"/>
      <c r="H491" s="60"/>
      <c r="I491" s="60"/>
      <c r="J491" s="60"/>
      <c r="K491" s="60"/>
      <c r="L491" s="60"/>
      <c r="M491" s="60"/>
      <c r="N491" s="60"/>
      <c r="O491" s="4"/>
      <c r="P491" s="5"/>
      <c r="Q491" s="6"/>
      <c r="R491" s="6"/>
      <c r="S491" s="6"/>
      <c r="T491" s="62"/>
      <c r="U491" s="6"/>
      <c r="V491" s="60"/>
      <c r="W491" s="60"/>
      <c r="X491" s="60"/>
      <c r="Y491" s="60"/>
      <c r="Z491" s="60"/>
      <c r="AA491" s="60"/>
      <c r="AB491" s="60"/>
      <c r="AC491" s="60"/>
      <c r="AD491" s="60"/>
      <c r="AE491" s="60"/>
      <c r="AF491" s="60"/>
      <c r="AG491" s="60"/>
      <c r="AH491" s="60"/>
      <c r="AI491" s="60"/>
      <c r="AJ491" s="60"/>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row>
    <row r="492" spans="2:65">
      <c r="B492" s="69"/>
      <c r="C492" s="120"/>
      <c r="D492" s="69"/>
      <c r="E492" s="69"/>
      <c r="F492" s="60"/>
      <c r="G492" s="98"/>
      <c r="H492" s="60"/>
      <c r="I492" s="60"/>
      <c r="J492" s="60"/>
      <c r="K492" s="60"/>
      <c r="L492" s="60"/>
      <c r="M492" s="60"/>
      <c r="N492" s="60"/>
      <c r="O492" s="4"/>
      <c r="P492" s="5"/>
      <c r="Q492" s="6"/>
      <c r="R492" s="6"/>
      <c r="S492" s="6"/>
      <c r="T492" s="62"/>
      <c r="U492" s="6"/>
      <c r="V492" s="60"/>
      <c r="W492" s="60"/>
      <c r="X492" s="60"/>
      <c r="Y492" s="60"/>
      <c r="Z492" s="60"/>
      <c r="AA492" s="60"/>
      <c r="AB492" s="60"/>
      <c r="AC492" s="60"/>
      <c r="AD492" s="60"/>
      <c r="AE492" s="60"/>
      <c r="AF492" s="60"/>
      <c r="AG492" s="60"/>
      <c r="AH492" s="60"/>
      <c r="AI492" s="60"/>
      <c r="AJ492" s="60"/>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row>
    <row r="493" spans="2:65">
      <c r="B493" s="69"/>
      <c r="C493" s="120"/>
      <c r="D493" s="69"/>
      <c r="E493" s="69"/>
      <c r="F493" s="60"/>
      <c r="G493" s="98"/>
      <c r="H493" s="60"/>
      <c r="I493" s="60"/>
      <c r="J493" s="60"/>
      <c r="K493" s="60"/>
      <c r="L493" s="60"/>
      <c r="M493" s="60"/>
      <c r="N493" s="60"/>
      <c r="O493" s="4"/>
      <c r="P493" s="5"/>
      <c r="Q493" s="77"/>
      <c r="R493" s="6"/>
      <c r="S493" s="6"/>
      <c r="T493" s="62"/>
      <c r="U493" s="6"/>
      <c r="V493" s="60"/>
      <c r="W493" s="60"/>
      <c r="X493" s="60"/>
      <c r="Y493" s="60"/>
      <c r="Z493" s="60"/>
      <c r="AA493" s="60"/>
      <c r="AB493" s="60"/>
      <c r="AC493" s="60"/>
      <c r="AD493" s="60"/>
      <c r="AE493" s="60"/>
      <c r="AF493" s="60"/>
      <c r="AG493" s="60"/>
      <c r="AH493" s="60"/>
      <c r="AI493" s="60"/>
      <c r="AJ493" s="60"/>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row>
    <row r="494" spans="2:65">
      <c r="B494" s="69"/>
      <c r="C494" s="120"/>
      <c r="D494" s="69"/>
      <c r="E494" s="69"/>
      <c r="F494" s="60"/>
      <c r="G494" s="98"/>
      <c r="H494" s="60"/>
      <c r="I494" s="60"/>
      <c r="J494" s="60"/>
      <c r="K494" s="60"/>
      <c r="L494" s="60"/>
      <c r="M494" s="60"/>
      <c r="N494" s="60"/>
      <c r="O494" s="4"/>
      <c r="P494" s="5"/>
      <c r="Q494" s="78"/>
      <c r="R494" s="6"/>
      <c r="S494" s="6"/>
      <c r="T494" s="62"/>
      <c r="U494" s="6"/>
      <c r="V494" s="60"/>
      <c r="W494" s="60"/>
      <c r="X494" s="60"/>
      <c r="Y494" s="60"/>
      <c r="Z494" s="60"/>
      <c r="AA494" s="60"/>
      <c r="AB494" s="60"/>
      <c r="AC494" s="60"/>
      <c r="AD494" s="60"/>
      <c r="AE494" s="60"/>
      <c r="AF494" s="60"/>
      <c r="AG494" s="60"/>
      <c r="AH494" s="60"/>
      <c r="AI494" s="60"/>
      <c r="AJ494" s="60"/>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row>
    <row r="495" spans="2:65" ht="15.3" thickBot="1">
      <c r="B495" s="69"/>
      <c r="C495" s="120"/>
      <c r="D495" s="69"/>
      <c r="E495" s="69"/>
      <c r="F495" s="60"/>
      <c r="G495" s="98"/>
      <c r="H495" s="60"/>
      <c r="I495" s="60"/>
      <c r="J495" s="60"/>
      <c r="K495" s="60"/>
      <c r="L495" s="60"/>
      <c r="M495" s="60"/>
      <c r="N495" s="60"/>
      <c r="O495" s="4"/>
      <c r="P495" s="5"/>
      <c r="Q495" s="76"/>
      <c r="R495" s="76"/>
      <c r="S495" s="76"/>
      <c r="T495" s="67"/>
      <c r="U495" s="76"/>
      <c r="V495" s="60"/>
      <c r="W495" s="60"/>
      <c r="X495" s="60"/>
      <c r="Y495" s="60"/>
      <c r="Z495" s="60"/>
      <c r="AA495" s="60"/>
      <c r="AB495" s="60"/>
      <c r="AC495" s="60"/>
      <c r="AD495" s="60"/>
      <c r="AE495" s="60"/>
      <c r="AF495" s="60"/>
      <c r="AG495" s="60"/>
      <c r="AH495" s="60"/>
      <c r="AI495" s="60"/>
      <c r="AJ495" s="60"/>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row>
    <row r="496" spans="2:65">
      <c r="B496" s="69"/>
      <c r="C496" s="120"/>
      <c r="D496" s="69"/>
      <c r="E496" s="69"/>
      <c r="F496" s="60"/>
      <c r="G496" s="98"/>
      <c r="H496" s="60"/>
      <c r="I496" s="60"/>
      <c r="J496" s="60"/>
      <c r="K496" s="60"/>
      <c r="L496" s="60"/>
      <c r="M496" s="60"/>
      <c r="N496" s="60"/>
      <c r="O496" s="4"/>
      <c r="P496" s="5"/>
      <c r="Q496" s="6"/>
      <c r="R496" s="6"/>
      <c r="S496" s="6"/>
      <c r="T496" s="62"/>
      <c r="U496" s="6"/>
      <c r="V496" s="60"/>
      <c r="W496" s="60"/>
      <c r="X496" s="60"/>
      <c r="Y496" s="60"/>
      <c r="Z496" s="60"/>
      <c r="AA496" s="60"/>
      <c r="AB496" s="60"/>
      <c r="AC496" s="60"/>
      <c r="AD496" s="60"/>
      <c r="AE496" s="60"/>
      <c r="AF496" s="60"/>
      <c r="AG496" s="60"/>
      <c r="AH496" s="60"/>
      <c r="AI496" s="60"/>
      <c r="AJ496" s="60"/>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row>
    <row r="497" spans="2:65">
      <c r="B497" s="69"/>
      <c r="C497" s="120"/>
      <c r="D497" s="69"/>
      <c r="E497" s="69"/>
      <c r="F497" s="60"/>
      <c r="G497" s="98"/>
      <c r="H497" s="60"/>
      <c r="I497" s="60"/>
      <c r="J497" s="60"/>
      <c r="K497" s="60"/>
      <c r="L497" s="60"/>
      <c r="M497" s="60"/>
      <c r="N497" s="60"/>
      <c r="O497" s="4"/>
      <c r="P497" s="5"/>
      <c r="Q497" s="6"/>
      <c r="R497" s="6"/>
      <c r="S497" s="6"/>
      <c r="T497" s="62"/>
      <c r="U497" s="6"/>
      <c r="V497" s="60"/>
      <c r="W497" s="60"/>
      <c r="X497" s="60"/>
      <c r="Y497" s="60"/>
      <c r="Z497" s="60"/>
      <c r="AA497" s="60"/>
      <c r="AB497" s="60"/>
      <c r="AC497" s="60"/>
      <c r="AD497" s="60"/>
      <c r="AE497" s="60"/>
      <c r="AF497" s="60"/>
      <c r="AG497" s="60"/>
      <c r="AH497" s="60"/>
      <c r="AI497" s="60"/>
      <c r="AJ497" s="60"/>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row>
    <row r="498" spans="2:65">
      <c r="B498" s="69"/>
      <c r="C498" s="120"/>
      <c r="D498" s="69"/>
      <c r="E498" s="69"/>
      <c r="F498" s="60"/>
      <c r="G498" s="98"/>
      <c r="H498" s="60"/>
      <c r="I498" s="60"/>
      <c r="J498" s="60"/>
      <c r="K498" s="60"/>
      <c r="L498" s="60"/>
      <c r="M498" s="60"/>
      <c r="N498" s="60"/>
      <c r="O498" s="4"/>
      <c r="P498" s="5"/>
      <c r="Q498" s="6"/>
      <c r="R498" s="6"/>
      <c r="S498" s="6"/>
      <c r="T498" s="62"/>
      <c r="U498" s="6"/>
      <c r="V498" s="60"/>
      <c r="W498" s="60"/>
      <c r="X498" s="60"/>
      <c r="Y498" s="60"/>
      <c r="Z498" s="60"/>
      <c r="AA498" s="60"/>
      <c r="AB498" s="60"/>
      <c r="AC498" s="60"/>
      <c r="AD498" s="60"/>
      <c r="AE498" s="60"/>
      <c r="AF498" s="60"/>
      <c r="AG498" s="60"/>
      <c r="AH498" s="60"/>
      <c r="AI498" s="60"/>
      <c r="AJ498" s="60"/>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row>
    <row r="499" spans="2:65">
      <c r="B499" s="69"/>
      <c r="C499" s="120"/>
      <c r="D499" s="69"/>
      <c r="E499" s="69"/>
      <c r="F499" s="60"/>
      <c r="G499" s="98"/>
      <c r="H499" s="60"/>
      <c r="I499" s="60"/>
      <c r="J499" s="60"/>
      <c r="K499" s="60"/>
      <c r="L499" s="60"/>
      <c r="M499" s="60"/>
      <c r="N499" s="60"/>
      <c r="O499" s="4"/>
      <c r="P499" s="5"/>
      <c r="Q499" s="6"/>
      <c r="R499" s="6"/>
      <c r="S499" s="6"/>
      <c r="T499" s="62"/>
      <c r="U499" s="6"/>
      <c r="V499" s="60"/>
      <c r="W499" s="60"/>
      <c r="X499" s="60"/>
      <c r="Y499" s="60"/>
      <c r="Z499" s="60"/>
      <c r="AA499" s="60"/>
      <c r="AB499" s="60"/>
      <c r="AC499" s="60"/>
      <c r="AD499" s="60"/>
      <c r="AE499" s="60"/>
      <c r="AF499" s="60"/>
      <c r="AG499" s="60"/>
      <c r="AH499" s="60"/>
      <c r="AI499" s="60"/>
      <c r="AJ499" s="60"/>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row>
    <row r="500" spans="2:65">
      <c r="B500" s="69"/>
      <c r="C500" s="120"/>
      <c r="D500" s="69"/>
      <c r="E500" s="69"/>
      <c r="F500" s="60"/>
      <c r="G500" s="98"/>
      <c r="H500" s="60"/>
      <c r="I500" s="60"/>
      <c r="J500" s="60"/>
      <c r="K500" s="60"/>
      <c r="L500" s="60"/>
      <c r="M500" s="60"/>
      <c r="N500" s="60"/>
      <c r="O500" s="4"/>
      <c r="P500" s="5"/>
      <c r="Q500" s="6"/>
      <c r="R500" s="6"/>
      <c r="S500" s="6"/>
      <c r="T500" s="62"/>
      <c r="U500" s="6"/>
      <c r="V500" s="60"/>
      <c r="W500" s="60"/>
      <c r="X500" s="60"/>
      <c r="Y500" s="60"/>
      <c r="Z500" s="60"/>
      <c r="AA500" s="60"/>
      <c r="AB500" s="60"/>
      <c r="AC500" s="60"/>
      <c r="AD500" s="60"/>
      <c r="AE500" s="60"/>
      <c r="AF500" s="60"/>
      <c r="AG500" s="60"/>
      <c r="AH500" s="60"/>
      <c r="AI500" s="60"/>
      <c r="AJ500" s="60"/>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row>
    <row r="501" spans="2:65">
      <c r="B501" s="69"/>
      <c r="C501" s="120"/>
      <c r="D501" s="69"/>
      <c r="E501" s="69"/>
      <c r="F501" s="60"/>
      <c r="G501" s="98"/>
      <c r="H501" s="60"/>
      <c r="I501" s="60"/>
      <c r="J501" s="60"/>
      <c r="K501" s="60"/>
      <c r="L501" s="60"/>
      <c r="M501" s="60"/>
      <c r="N501" s="60"/>
      <c r="O501" s="4"/>
      <c r="P501" s="5"/>
      <c r="Q501" s="6"/>
      <c r="R501" s="6"/>
      <c r="S501" s="6"/>
      <c r="T501" s="62"/>
      <c r="U501" s="6"/>
      <c r="V501" s="60"/>
      <c r="W501" s="60"/>
      <c r="X501" s="60"/>
      <c r="Y501" s="60"/>
      <c r="Z501" s="60"/>
      <c r="AA501" s="60"/>
      <c r="AB501" s="60"/>
      <c r="AC501" s="60"/>
      <c r="AD501" s="60"/>
      <c r="AE501" s="60"/>
      <c r="AF501" s="60"/>
      <c r="AG501" s="60"/>
      <c r="AH501" s="60"/>
      <c r="AI501" s="60"/>
      <c r="AJ501" s="60"/>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row>
    <row r="502" spans="2:65">
      <c r="B502" s="69"/>
      <c r="C502" s="120"/>
      <c r="D502" s="69"/>
      <c r="E502" s="69"/>
      <c r="F502" s="60"/>
      <c r="G502" s="98"/>
      <c r="H502" s="60"/>
      <c r="I502" s="60"/>
      <c r="J502" s="60"/>
      <c r="K502" s="60"/>
      <c r="L502" s="60"/>
      <c r="M502" s="60"/>
      <c r="N502" s="60"/>
      <c r="O502" s="4"/>
      <c r="P502" s="5"/>
      <c r="Q502" s="6"/>
      <c r="R502" s="6"/>
      <c r="S502" s="6"/>
      <c r="T502" s="62"/>
      <c r="U502" s="6"/>
      <c r="V502" s="60"/>
      <c r="W502" s="60"/>
      <c r="X502" s="60"/>
      <c r="Y502" s="60"/>
      <c r="Z502" s="60"/>
      <c r="AA502" s="60"/>
      <c r="AB502" s="60"/>
      <c r="AC502" s="60"/>
      <c r="AD502" s="60"/>
      <c r="AE502" s="60"/>
      <c r="AF502" s="60"/>
      <c r="AG502" s="60"/>
      <c r="AH502" s="60"/>
      <c r="AI502" s="60"/>
      <c r="AJ502" s="60"/>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row>
    <row r="503" spans="2:65">
      <c r="B503" s="69"/>
      <c r="C503" s="120"/>
      <c r="D503" s="69"/>
      <c r="E503" s="69"/>
      <c r="F503" s="60"/>
      <c r="G503" s="98"/>
      <c r="H503" s="60"/>
      <c r="I503" s="60"/>
      <c r="J503" s="60"/>
      <c r="K503" s="60"/>
      <c r="L503" s="60"/>
      <c r="M503" s="60"/>
      <c r="N503" s="60"/>
      <c r="O503" s="4"/>
      <c r="P503" s="5"/>
      <c r="Q503" s="6"/>
      <c r="R503" s="6"/>
      <c r="S503" s="6"/>
      <c r="T503" s="62"/>
      <c r="U503" s="6"/>
      <c r="V503" s="60"/>
      <c r="W503" s="60"/>
      <c r="X503" s="60"/>
      <c r="Y503" s="60"/>
      <c r="Z503" s="60"/>
      <c r="AA503" s="60"/>
      <c r="AB503" s="60"/>
      <c r="AC503" s="60"/>
      <c r="AD503" s="60"/>
      <c r="AE503" s="60"/>
      <c r="AF503" s="60"/>
      <c r="AG503" s="60"/>
      <c r="AH503" s="60"/>
      <c r="AI503" s="60"/>
      <c r="AJ503" s="60"/>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row>
    <row r="504" spans="2:65">
      <c r="B504" s="69"/>
      <c r="C504" s="120"/>
      <c r="D504" s="69"/>
      <c r="E504" s="69"/>
      <c r="F504" s="60"/>
      <c r="G504" s="98"/>
      <c r="H504" s="60"/>
      <c r="I504" s="60"/>
      <c r="J504" s="60"/>
      <c r="K504" s="60"/>
      <c r="L504" s="60"/>
      <c r="M504" s="60"/>
      <c r="N504" s="60"/>
      <c r="O504" s="4"/>
      <c r="P504" s="5"/>
      <c r="Q504" s="6"/>
      <c r="R504" s="6"/>
      <c r="S504" s="6"/>
      <c r="T504" s="62"/>
      <c r="U504" s="6"/>
      <c r="V504" s="60"/>
      <c r="W504" s="60"/>
      <c r="X504" s="60"/>
      <c r="Y504" s="60"/>
      <c r="Z504" s="60"/>
      <c r="AA504" s="60"/>
      <c r="AB504" s="60"/>
      <c r="AC504" s="60"/>
      <c r="AD504" s="60"/>
      <c r="AE504" s="60"/>
      <c r="AF504" s="60"/>
      <c r="AG504" s="60"/>
      <c r="AH504" s="60"/>
      <c r="AI504" s="60"/>
      <c r="AJ504" s="60"/>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row>
    <row r="505" spans="2:65">
      <c r="B505" s="69"/>
      <c r="C505" s="120"/>
      <c r="D505" s="69"/>
      <c r="E505" s="69"/>
      <c r="F505" s="60"/>
      <c r="G505" s="98"/>
      <c r="H505" s="60"/>
      <c r="I505" s="60"/>
      <c r="J505" s="60"/>
      <c r="K505" s="60"/>
      <c r="L505" s="60"/>
      <c r="M505" s="60"/>
      <c r="N505" s="60"/>
      <c r="O505" s="4"/>
      <c r="P505" s="5"/>
      <c r="Q505" s="6"/>
      <c r="R505" s="6"/>
      <c r="S505" s="6"/>
      <c r="T505" s="62"/>
      <c r="U505" s="6"/>
      <c r="V505" s="60"/>
      <c r="W505" s="60"/>
      <c r="X505" s="60"/>
      <c r="Y505" s="60"/>
      <c r="Z505" s="60"/>
      <c r="AA505" s="60"/>
      <c r="AB505" s="60"/>
      <c r="AC505" s="60"/>
      <c r="AD505" s="60"/>
      <c r="AE505" s="60"/>
      <c r="AF505" s="60"/>
      <c r="AG505" s="60"/>
      <c r="AH505" s="60"/>
      <c r="AI505" s="60"/>
      <c r="AJ505" s="60"/>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row>
    <row r="506" spans="2:65">
      <c r="B506" s="69"/>
      <c r="C506" s="120"/>
      <c r="D506" s="69"/>
      <c r="E506" s="69"/>
      <c r="F506" s="60"/>
      <c r="G506" s="98"/>
      <c r="H506" s="60"/>
      <c r="I506" s="60"/>
      <c r="J506" s="60"/>
      <c r="K506" s="60"/>
      <c r="L506" s="60"/>
      <c r="M506" s="60"/>
      <c r="N506" s="60"/>
      <c r="O506" s="4"/>
      <c r="P506" s="5"/>
      <c r="Q506" s="6"/>
      <c r="R506" s="6"/>
      <c r="S506" s="6"/>
      <c r="T506" s="62"/>
      <c r="U506" s="6"/>
      <c r="V506" s="60"/>
      <c r="W506" s="60"/>
      <c r="X506" s="60"/>
      <c r="Y506" s="60"/>
      <c r="Z506" s="60"/>
      <c r="AA506" s="60"/>
      <c r="AB506" s="60"/>
      <c r="AC506" s="60"/>
      <c r="AD506" s="60"/>
      <c r="AE506" s="60"/>
      <c r="AF506" s="60"/>
      <c r="AG506" s="60"/>
      <c r="AH506" s="60"/>
      <c r="AI506" s="60"/>
      <c r="AJ506" s="60"/>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row>
    <row r="507" spans="2:65">
      <c r="B507" s="69"/>
      <c r="C507" s="120"/>
      <c r="D507" s="69"/>
      <c r="E507" s="69"/>
      <c r="F507" s="60"/>
      <c r="G507" s="98"/>
      <c r="H507" s="60"/>
      <c r="I507" s="60"/>
      <c r="J507" s="60"/>
      <c r="K507" s="60"/>
      <c r="L507" s="60"/>
      <c r="M507" s="60"/>
      <c r="N507" s="60"/>
      <c r="O507" s="4"/>
      <c r="P507" s="5"/>
      <c r="Q507" s="6"/>
      <c r="R507" s="6"/>
      <c r="S507" s="6"/>
      <c r="T507" s="62"/>
      <c r="U507" s="6"/>
      <c r="V507" s="60"/>
      <c r="W507" s="60"/>
      <c r="X507" s="60"/>
      <c r="Y507" s="60"/>
      <c r="Z507" s="60"/>
      <c r="AA507" s="60"/>
      <c r="AB507" s="60"/>
      <c r="AC507" s="60"/>
      <c r="AD507" s="60"/>
      <c r="AE507" s="60"/>
      <c r="AF507" s="60"/>
      <c r="AG507" s="60"/>
      <c r="AH507" s="60"/>
      <c r="AI507" s="60"/>
      <c r="AJ507" s="60"/>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row>
    <row r="508" spans="2:65" ht="15.3" thickBot="1">
      <c r="B508" s="69"/>
      <c r="C508" s="120"/>
      <c r="D508" s="69"/>
      <c r="E508" s="69"/>
      <c r="F508" s="60"/>
      <c r="G508" s="98"/>
      <c r="H508" s="60"/>
      <c r="I508" s="60"/>
      <c r="J508" s="60"/>
      <c r="K508" s="60"/>
      <c r="L508" s="60"/>
      <c r="M508" s="60"/>
      <c r="N508" s="60"/>
      <c r="O508" s="4"/>
      <c r="P508" s="5"/>
      <c r="Q508" s="76"/>
      <c r="R508" s="76"/>
      <c r="S508" s="76"/>
      <c r="T508" s="67"/>
      <c r="U508" s="76"/>
      <c r="V508" s="60"/>
      <c r="W508" s="60"/>
      <c r="X508" s="60"/>
      <c r="Y508" s="60"/>
      <c r="Z508" s="60"/>
      <c r="AA508" s="60"/>
      <c r="AB508" s="60"/>
      <c r="AC508" s="60"/>
      <c r="AD508" s="60"/>
      <c r="AE508" s="60"/>
      <c r="AF508" s="60"/>
      <c r="AG508" s="60"/>
      <c r="AH508" s="60"/>
      <c r="AI508" s="60"/>
      <c r="AJ508" s="60"/>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row>
    <row r="509" spans="2:65">
      <c r="B509" s="69"/>
      <c r="C509" s="120"/>
      <c r="D509" s="69"/>
      <c r="E509" s="69"/>
      <c r="F509" s="60"/>
      <c r="G509" s="98"/>
      <c r="H509" s="60"/>
      <c r="I509" s="60"/>
      <c r="J509" s="60"/>
      <c r="K509" s="60"/>
      <c r="L509" s="60"/>
      <c r="M509" s="60"/>
      <c r="N509" s="60"/>
      <c r="O509" s="4"/>
      <c r="P509" s="5"/>
      <c r="Q509" s="6"/>
      <c r="R509" s="6"/>
      <c r="S509" s="6"/>
      <c r="T509" s="62"/>
      <c r="U509" s="6"/>
      <c r="V509" s="60"/>
      <c r="W509" s="60"/>
      <c r="X509" s="60"/>
      <c r="Y509" s="60"/>
      <c r="Z509" s="60"/>
      <c r="AA509" s="60"/>
      <c r="AB509" s="60"/>
      <c r="AC509" s="60"/>
      <c r="AD509" s="60"/>
      <c r="AE509" s="60"/>
      <c r="AF509" s="60"/>
      <c r="AG509" s="60"/>
      <c r="AH509" s="60"/>
      <c r="AI509" s="60"/>
      <c r="AJ509" s="60"/>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row>
    <row r="510" spans="2:65">
      <c r="B510" s="69"/>
      <c r="C510" s="120"/>
      <c r="D510" s="69"/>
      <c r="E510" s="69"/>
      <c r="F510" s="60"/>
      <c r="G510" s="98"/>
      <c r="H510" s="60"/>
      <c r="I510" s="60"/>
      <c r="J510" s="60"/>
      <c r="K510" s="60"/>
      <c r="L510" s="60"/>
      <c r="M510" s="60"/>
      <c r="N510" s="60"/>
      <c r="O510" s="4"/>
      <c r="P510" s="5"/>
      <c r="Q510" s="6"/>
      <c r="R510" s="6"/>
      <c r="S510" s="6"/>
      <c r="T510" s="62"/>
      <c r="U510" s="6"/>
      <c r="V510" s="60"/>
      <c r="W510" s="60"/>
      <c r="X510" s="60"/>
      <c r="Y510" s="60"/>
      <c r="Z510" s="60"/>
      <c r="AA510" s="60"/>
      <c r="AB510" s="60"/>
      <c r="AC510" s="60"/>
      <c r="AD510" s="60"/>
      <c r="AE510" s="60"/>
      <c r="AF510" s="60"/>
      <c r="AG510" s="60"/>
      <c r="AH510" s="60"/>
      <c r="AI510" s="60"/>
      <c r="AJ510" s="60"/>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row>
    <row r="511" spans="2:65">
      <c r="B511" s="69"/>
      <c r="C511" s="120"/>
      <c r="D511" s="69"/>
      <c r="E511" s="69"/>
      <c r="F511" s="60"/>
      <c r="G511" s="98"/>
      <c r="H511" s="60"/>
      <c r="I511" s="60"/>
      <c r="J511" s="60"/>
      <c r="K511" s="60"/>
      <c r="L511" s="60"/>
      <c r="M511" s="60"/>
      <c r="N511" s="60"/>
      <c r="O511" s="4"/>
      <c r="P511" s="5"/>
      <c r="Q511" s="6"/>
      <c r="R511" s="6"/>
      <c r="S511" s="6"/>
      <c r="T511" s="62"/>
      <c r="U511" s="6"/>
      <c r="V511" s="60"/>
      <c r="W511" s="60"/>
      <c r="X511" s="60"/>
      <c r="Y511" s="60"/>
      <c r="Z511" s="60"/>
      <c r="AA511" s="60"/>
      <c r="AB511" s="60"/>
      <c r="AC511" s="60"/>
      <c r="AD511" s="60"/>
      <c r="AE511" s="60"/>
      <c r="AF511" s="60"/>
      <c r="AG511" s="60"/>
      <c r="AH511" s="60"/>
      <c r="AI511" s="60"/>
      <c r="AJ511" s="60"/>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row>
    <row r="512" spans="2:65">
      <c r="B512" s="69"/>
      <c r="C512" s="120"/>
      <c r="D512" s="69"/>
      <c r="E512" s="69"/>
      <c r="F512" s="60"/>
      <c r="G512" s="98"/>
      <c r="H512" s="60"/>
      <c r="I512" s="60"/>
      <c r="J512" s="60"/>
      <c r="K512" s="60"/>
      <c r="L512" s="60"/>
      <c r="M512" s="60"/>
      <c r="N512" s="60"/>
      <c r="O512" s="4"/>
      <c r="P512" s="5"/>
      <c r="Q512" s="6"/>
      <c r="R512" s="6"/>
      <c r="S512" s="6"/>
      <c r="T512" s="62"/>
      <c r="U512" s="6"/>
      <c r="V512" s="60"/>
      <c r="W512" s="60"/>
      <c r="X512" s="60"/>
      <c r="Y512" s="60"/>
      <c r="Z512" s="60"/>
      <c r="AA512" s="60"/>
      <c r="AB512" s="60"/>
      <c r="AC512" s="60"/>
      <c r="AD512" s="60"/>
      <c r="AE512" s="60"/>
      <c r="AF512" s="60"/>
      <c r="AG512" s="60"/>
      <c r="AH512" s="60"/>
      <c r="AI512" s="60"/>
      <c r="AJ512" s="60"/>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row>
    <row r="513" spans="2:65">
      <c r="B513" s="69"/>
      <c r="C513" s="120"/>
      <c r="D513" s="69"/>
      <c r="E513" s="69"/>
      <c r="F513" s="60"/>
      <c r="G513" s="98"/>
      <c r="H513" s="60"/>
      <c r="I513" s="60"/>
      <c r="J513" s="60"/>
      <c r="K513" s="60"/>
      <c r="L513" s="60"/>
      <c r="M513" s="60"/>
      <c r="N513" s="60"/>
      <c r="O513" s="4"/>
      <c r="P513" s="5"/>
      <c r="Q513" s="6"/>
      <c r="R513" s="6"/>
      <c r="S513" s="6"/>
      <c r="T513" s="62"/>
      <c r="U513" s="6"/>
      <c r="V513" s="60"/>
      <c r="W513" s="60"/>
      <c r="X513" s="60"/>
      <c r="Y513" s="60"/>
      <c r="Z513" s="60"/>
      <c r="AA513" s="60"/>
      <c r="AB513" s="60"/>
      <c r="AC513" s="60"/>
      <c r="AD513" s="60"/>
      <c r="AE513" s="60"/>
      <c r="AF513" s="60"/>
      <c r="AG513" s="60"/>
      <c r="AH513" s="60"/>
      <c r="AI513" s="60"/>
      <c r="AJ513" s="60"/>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row>
    <row r="514" spans="2:65">
      <c r="B514" s="69"/>
      <c r="C514" s="120"/>
      <c r="D514" s="69"/>
      <c r="E514" s="69"/>
      <c r="F514" s="60"/>
      <c r="G514" s="98"/>
      <c r="H514" s="60"/>
      <c r="I514" s="60"/>
      <c r="J514" s="60"/>
      <c r="K514" s="60"/>
      <c r="L514" s="60"/>
      <c r="M514" s="60"/>
      <c r="N514" s="60"/>
      <c r="O514" s="4"/>
      <c r="P514" s="5"/>
      <c r="Q514" s="6"/>
      <c r="R514" s="6"/>
      <c r="S514" s="6"/>
      <c r="T514" s="62"/>
      <c r="U514" s="6"/>
      <c r="V514" s="60"/>
      <c r="W514" s="60"/>
      <c r="X514" s="60"/>
      <c r="Y514" s="60"/>
      <c r="Z514" s="60"/>
      <c r="AA514" s="60"/>
      <c r="AB514" s="60"/>
      <c r="AC514" s="60"/>
      <c r="AD514" s="60"/>
      <c r="AE514" s="60"/>
      <c r="AF514" s="60"/>
      <c r="AG514" s="60"/>
      <c r="AH514" s="60"/>
      <c r="AI514" s="60"/>
      <c r="AJ514" s="60"/>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row>
    <row r="515" spans="2:65">
      <c r="B515" s="69"/>
      <c r="C515" s="120"/>
      <c r="D515" s="69"/>
      <c r="E515" s="69"/>
      <c r="F515" s="60"/>
      <c r="G515" s="98"/>
      <c r="H515" s="60"/>
      <c r="I515" s="60"/>
      <c r="J515" s="60"/>
      <c r="K515" s="60"/>
      <c r="L515" s="60"/>
      <c r="M515" s="60"/>
      <c r="N515" s="60"/>
      <c r="O515" s="4"/>
      <c r="P515" s="5"/>
      <c r="Q515" s="6"/>
      <c r="R515" s="6"/>
      <c r="S515" s="6"/>
      <c r="T515" s="62"/>
      <c r="U515" s="6"/>
      <c r="V515" s="60"/>
      <c r="W515" s="60"/>
      <c r="X515" s="60"/>
      <c r="Y515" s="60"/>
      <c r="Z515" s="60"/>
      <c r="AA515" s="60"/>
      <c r="AB515" s="60"/>
      <c r="AC515" s="60"/>
      <c r="AD515" s="60"/>
      <c r="AE515" s="60"/>
      <c r="AF515" s="60"/>
      <c r="AG515" s="60"/>
      <c r="AH515" s="60"/>
      <c r="AI515" s="60"/>
      <c r="AJ515" s="60"/>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row>
    <row r="516" spans="2:65">
      <c r="B516" s="69"/>
      <c r="C516" s="120"/>
      <c r="D516" s="69"/>
      <c r="E516" s="69"/>
      <c r="F516" s="60"/>
      <c r="G516" s="98"/>
      <c r="H516" s="60"/>
      <c r="I516" s="60"/>
      <c r="J516" s="60"/>
      <c r="K516" s="60"/>
      <c r="L516" s="60"/>
      <c r="M516" s="60"/>
      <c r="N516" s="60"/>
      <c r="O516" s="4"/>
      <c r="P516" s="5"/>
      <c r="Q516" s="6"/>
      <c r="R516" s="6"/>
      <c r="S516" s="6"/>
      <c r="T516" s="62"/>
      <c r="U516" s="6"/>
      <c r="V516" s="60"/>
      <c r="W516" s="60"/>
      <c r="X516" s="60"/>
      <c r="Y516" s="60"/>
      <c r="Z516" s="60"/>
      <c r="AA516" s="60"/>
      <c r="AB516" s="60"/>
      <c r="AC516" s="60"/>
      <c r="AD516" s="60"/>
      <c r="AE516" s="60"/>
      <c r="AF516" s="60"/>
      <c r="AG516" s="60"/>
      <c r="AH516" s="60"/>
      <c r="AI516" s="60"/>
      <c r="AJ516" s="60"/>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row>
    <row r="517" spans="2:65">
      <c r="B517" s="69"/>
      <c r="C517" s="120"/>
      <c r="D517" s="69"/>
      <c r="E517" s="69"/>
      <c r="F517" s="60"/>
      <c r="G517" s="98"/>
      <c r="H517" s="60"/>
      <c r="I517" s="60"/>
      <c r="J517" s="60"/>
      <c r="K517" s="60"/>
      <c r="L517" s="60"/>
      <c r="M517" s="60"/>
      <c r="N517" s="60"/>
      <c r="O517" s="4"/>
      <c r="P517" s="5"/>
      <c r="Q517" s="6"/>
      <c r="R517" s="6"/>
      <c r="S517" s="6"/>
      <c r="T517" s="62"/>
      <c r="U517" s="6"/>
      <c r="V517" s="60"/>
      <c r="W517" s="60"/>
      <c r="X517" s="60"/>
      <c r="Y517" s="60"/>
      <c r="Z517" s="60"/>
      <c r="AA517" s="60"/>
      <c r="AB517" s="60"/>
      <c r="AC517" s="60"/>
      <c r="AD517" s="60"/>
      <c r="AE517" s="60"/>
      <c r="AF517" s="60"/>
      <c r="AG517" s="60"/>
      <c r="AH517" s="60"/>
      <c r="AI517" s="60"/>
      <c r="AJ517" s="60"/>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row>
    <row r="518" spans="2:65">
      <c r="B518" s="69"/>
      <c r="C518" s="120"/>
      <c r="D518" s="69"/>
      <c r="E518" s="69"/>
      <c r="F518" s="60"/>
      <c r="G518" s="98"/>
      <c r="H518" s="60"/>
      <c r="I518" s="60"/>
      <c r="J518" s="60"/>
      <c r="K518" s="60"/>
      <c r="L518" s="60"/>
      <c r="M518" s="60"/>
      <c r="N518" s="60"/>
      <c r="O518" s="4"/>
      <c r="P518" s="5"/>
      <c r="Q518" s="6"/>
      <c r="R518" s="6"/>
      <c r="S518" s="6"/>
      <c r="T518" s="62"/>
      <c r="U518" s="6"/>
      <c r="V518" s="60"/>
      <c r="W518" s="60"/>
      <c r="X518" s="60"/>
      <c r="Y518" s="60"/>
      <c r="Z518" s="60"/>
      <c r="AA518" s="60"/>
      <c r="AB518" s="60"/>
      <c r="AC518" s="60"/>
      <c r="AD518" s="60"/>
      <c r="AE518" s="60"/>
      <c r="AF518" s="60"/>
      <c r="AG518" s="60"/>
      <c r="AH518" s="60"/>
      <c r="AI518" s="60"/>
      <c r="AJ518" s="60"/>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row>
    <row r="519" spans="2:65">
      <c r="B519" s="69"/>
      <c r="C519" s="120"/>
      <c r="D519" s="69"/>
      <c r="E519" s="69"/>
      <c r="F519" s="60"/>
      <c r="G519" s="98"/>
      <c r="H519" s="60"/>
      <c r="I519" s="60"/>
      <c r="J519" s="60"/>
      <c r="K519" s="60"/>
      <c r="L519" s="60"/>
      <c r="M519" s="60"/>
      <c r="N519" s="60"/>
      <c r="O519" s="4"/>
      <c r="P519" s="5"/>
      <c r="Q519" s="6"/>
      <c r="R519" s="6"/>
      <c r="S519" s="6"/>
      <c r="T519" s="62"/>
      <c r="U519" s="6"/>
      <c r="V519" s="60"/>
      <c r="W519" s="60"/>
      <c r="X519" s="60"/>
      <c r="Y519" s="60"/>
      <c r="Z519" s="60"/>
      <c r="AA519" s="60"/>
      <c r="AB519" s="60"/>
      <c r="AC519" s="60"/>
      <c r="AD519" s="60"/>
      <c r="AE519" s="60"/>
      <c r="AF519" s="60"/>
      <c r="AG519" s="60"/>
      <c r="AH519" s="60"/>
      <c r="AI519" s="60"/>
      <c r="AJ519" s="60"/>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row>
    <row r="520" spans="2:65">
      <c r="B520" s="69"/>
      <c r="C520" s="120"/>
      <c r="D520" s="69"/>
      <c r="E520" s="69"/>
      <c r="F520" s="60"/>
      <c r="G520" s="98"/>
      <c r="H520" s="60"/>
      <c r="I520" s="60"/>
      <c r="J520" s="60"/>
      <c r="K520" s="60"/>
      <c r="L520" s="60"/>
      <c r="M520" s="60"/>
      <c r="N520" s="60"/>
      <c r="O520" s="4"/>
      <c r="P520" s="5"/>
      <c r="Q520" s="6"/>
      <c r="R520" s="6"/>
      <c r="S520" s="6"/>
      <c r="T520" s="62"/>
      <c r="U520" s="6"/>
      <c r="V520" s="60"/>
      <c r="W520" s="60"/>
      <c r="X520" s="60"/>
      <c r="Y520" s="60"/>
      <c r="Z520" s="60"/>
      <c r="AA520" s="60"/>
      <c r="AB520" s="60"/>
      <c r="AC520" s="60"/>
      <c r="AD520" s="60"/>
      <c r="AE520" s="60"/>
      <c r="AF520" s="60"/>
      <c r="AG520" s="60"/>
      <c r="AH520" s="60"/>
      <c r="AI520" s="60"/>
      <c r="AJ520" s="60"/>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row>
    <row r="521" spans="2:65">
      <c r="B521" s="69"/>
      <c r="C521" s="120"/>
      <c r="D521" s="69"/>
      <c r="E521" s="69"/>
      <c r="F521" s="60"/>
      <c r="G521" s="98"/>
      <c r="H521" s="60"/>
      <c r="I521" s="60"/>
      <c r="J521" s="60"/>
      <c r="K521" s="60"/>
      <c r="L521" s="60"/>
      <c r="M521" s="60"/>
      <c r="N521" s="60"/>
      <c r="O521" s="4"/>
      <c r="P521" s="5"/>
      <c r="Q521" s="6"/>
      <c r="R521" s="6"/>
      <c r="S521" s="6"/>
      <c r="T521" s="62"/>
      <c r="U521" s="6"/>
      <c r="V521" s="60"/>
      <c r="W521" s="60"/>
      <c r="X521" s="60"/>
      <c r="Y521" s="60"/>
      <c r="Z521" s="60"/>
      <c r="AA521" s="60"/>
      <c r="AB521" s="60"/>
      <c r="AC521" s="60"/>
      <c r="AD521" s="60"/>
      <c r="AE521" s="60"/>
      <c r="AF521" s="60"/>
      <c r="AG521" s="60"/>
      <c r="AH521" s="60"/>
      <c r="AI521" s="60"/>
      <c r="AJ521" s="60"/>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row>
    <row r="522" spans="2:65">
      <c r="B522" s="69"/>
      <c r="C522" s="120"/>
      <c r="D522" s="69"/>
      <c r="E522" s="69"/>
      <c r="F522" s="60"/>
      <c r="G522" s="98"/>
      <c r="H522" s="60"/>
      <c r="I522" s="60"/>
      <c r="J522" s="60"/>
      <c r="K522" s="60"/>
      <c r="L522" s="60"/>
      <c r="M522" s="60"/>
      <c r="N522" s="60"/>
      <c r="O522" s="4"/>
      <c r="P522" s="5"/>
      <c r="Q522" s="6"/>
      <c r="R522" s="6"/>
      <c r="S522" s="6"/>
      <c r="T522" s="62"/>
      <c r="U522" s="6"/>
      <c r="V522" s="60"/>
      <c r="W522" s="60"/>
      <c r="X522" s="60"/>
      <c r="Y522" s="60"/>
      <c r="Z522" s="60"/>
      <c r="AA522" s="60"/>
      <c r="AB522" s="60"/>
      <c r="AC522" s="60"/>
      <c r="AD522" s="60"/>
      <c r="AE522" s="60"/>
      <c r="AF522" s="60"/>
      <c r="AG522" s="60"/>
      <c r="AH522" s="60"/>
      <c r="AI522" s="60"/>
      <c r="AJ522" s="60"/>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row>
    <row r="523" spans="2:65">
      <c r="B523" s="69"/>
      <c r="C523" s="120"/>
      <c r="D523" s="69"/>
      <c r="E523" s="69"/>
      <c r="F523" s="60"/>
      <c r="G523" s="98"/>
      <c r="H523" s="60"/>
      <c r="I523" s="60"/>
      <c r="J523" s="60"/>
      <c r="K523" s="60"/>
      <c r="L523" s="60"/>
      <c r="M523" s="60"/>
      <c r="N523" s="60"/>
      <c r="O523" s="4"/>
      <c r="P523" s="5"/>
      <c r="Q523" s="6"/>
      <c r="R523" s="6"/>
      <c r="S523" s="6"/>
      <c r="T523" s="62"/>
      <c r="U523" s="6"/>
      <c r="V523" s="60"/>
      <c r="W523" s="60"/>
      <c r="X523" s="60"/>
      <c r="Y523" s="60"/>
      <c r="Z523" s="60"/>
      <c r="AA523" s="60"/>
      <c r="AB523" s="60"/>
      <c r="AC523" s="60"/>
      <c r="AD523" s="60"/>
      <c r="AE523" s="60"/>
      <c r="AF523" s="60"/>
      <c r="AG523" s="60"/>
      <c r="AH523" s="60"/>
      <c r="AI523" s="60"/>
      <c r="AJ523" s="60"/>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row>
    <row r="524" spans="2:65">
      <c r="B524" s="69"/>
      <c r="C524" s="120"/>
      <c r="D524" s="69"/>
      <c r="E524" s="69"/>
      <c r="F524" s="60"/>
      <c r="G524" s="98"/>
      <c r="H524" s="60"/>
      <c r="I524" s="60"/>
      <c r="J524" s="60"/>
      <c r="K524" s="60"/>
      <c r="L524" s="60"/>
      <c r="M524" s="60"/>
      <c r="N524" s="60"/>
      <c r="O524" s="4"/>
      <c r="P524" s="5"/>
      <c r="Q524" s="6"/>
      <c r="R524" s="6"/>
      <c r="S524" s="6"/>
      <c r="T524" s="62"/>
      <c r="U524" s="6"/>
      <c r="V524" s="60"/>
      <c r="W524" s="60"/>
      <c r="X524" s="60"/>
      <c r="Y524" s="60"/>
      <c r="Z524" s="60"/>
      <c r="AA524" s="60"/>
      <c r="AB524" s="60"/>
      <c r="AC524" s="60"/>
      <c r="AD524" s="60"/>
      <c r="AE524" s="60"/>
      <c r="AF524" s="60"/>
      <c r="AG524" s="60"/>
      <c r="AH524" s="60"/>
      <c r="AI524" s="60"/>
      <c r="AJ524" s="60"/>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row>
    <row r="525" spans="2:65">
      <c r="B525" s="69"/>
      <c r="C525" s="120"/>
      <c r="D525" s="69"/>
      <c r="E525" s="69"/>
      <c r="F525" s="60"/>
      <c r="G525" s="98"/>
      <c r="H525" s="60"/>
      <c r="I525" s="60"/>
      <c r="J525" s="60"/>
      <c r="K525" s="60"/>
      <c r="L525" s="60"/>
      <c r="M525" s="60"/>
      <c r="N525" s="60"/>
      <c r="O525" s="4"/>
      <c r="P525" s="5"/>
      <c r="Q525" s="6"/>
      <c r="R525" s="6"/>
      <c r="S525" s="6"/>
      <c r="T525" s="62"/>
      <c r="U525" s="6"/>
      <c r="V525" s="60"/>
      <c r="W525" s="60"/>
      <c r="X525" s="60"/>
      <c r="Y525" s="60"/>
      <c r="Z525" s="60"/>
      <c r="AA525" s="60"/>
      <c r="AB525" s="60"/>
      <c r="AC525" s="60"/>
      <c r="AD525" s="60"/>
      <c r="AE525" s="60"/>
      <c r="AF525" s="60"/>
      <c r="AG525" s="60"/>
      <c r="AH525" s="60"/>
      <c r="AI525" s="60"/>
      <c r="AJ525" s="60"/>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row>
    <row r="526" spans="2:65">
      <c r="B526" s="69"/>
      <c r="C526" s="120"/>
      <c r="D526" s="69"/>
      <c r="E526" s="69"/>
      <c r="F526" s="60"/>
      <c r="G526" s="98"/>
      <c r="H526" s="60"/>
      <c r="I526" s="60"/>
      <c r="J526" s="60"/>
      <c r="K526" s="60"/>
      <c r="L526" s="60"/>
      <c r="M526" s="60"/>
      <c r="N526" s="60"/>
      <c r="O526" s="4"/>
      <c r="P526" s="5"/>
      <c r="Q526" s="6"/>
      <c r="R526" s="6"/>
      <c r="S526" s="6"/>
      <c r="T526" s="62"/>
      <c r="U526" s="6"/>
      <c r="V526" s="60"/>
      <c r="W526" s="60"/>
      <c r="X526" s="60"/>
      <c r="Y526" s="60"/>
      <c r="Z526" s="60"/>
      <c r="AA526" s="60"/>
      <c r="AB526" s="60"/>
      <c r="AC526" s="60"/>
      <c r="AD526" s="60"/>
      <c r="AE526" s="60"/>
      <c r="AF526" s="60"/>
      <c r="AG526" s="60"/>
      <c r="AH526" s="60"/>
      <c r="AI526" s="60"/>
      <c r="AJ526" s="60"/>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row>
    <row r="527" spans="2:65">
      <c r="B527" s="69"/>
      <c r="C527" s="120"/>
      <c r="D527" s="69"/>
      <c r="E527" s="69"/>
      <c r="F527" s="60"/>
      <c r="G527" s="98"/>
      <c r="H527" s="60"/>
      <c r="I527" s="60"/>
      <c r="J527" s="60"/>
      <c r="K527" s="60"/>
      <c r="L527" s="60"/>
      <c r="M527" s="60"/>
      <c r="N527" s="60"/>
      <c r="O527" s="4"/>
      <c r="P527" s="5"/>
      <c r="Q527" s="6"/>
      <c r="R527" s="6"/>
      <c r="S527" s="6"/>
      <c r="T527" s="62"/>
      <c r="U527" s="6"/>
      <c r="V527" s="60"/>
      <c r="W527" s="60"/>
      <c r="X527" s="60"/>
      <c r="Y527" s="60"/>
      <c r="Z527" s="60"/>
      <c r="AA527" s="60"/>
      <c r="AB527" s="60"/>
      <c r="AC527" s="60"/>
      <c r="AD527" s="60"/>
      <c r="AE527" s="60"/>
      <c r="AF527" s="60"/>
      <c r="AG527" s="60"/>
      <c r="AH527" s="60"/>
      <c r="AI527" s="60"/>
      <c r="AJ527" s="60"/>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row>
    <row r="528" spans="2:65">
      <c r="B528" s="69"/>
      <c r="C528" s="120"/>
      <c r="D528" s="69"/>
      <c r="E528" s="69"/>
      <c r="F528" s="60"/>
      <c r="G528" s="98"/>
      <c r="H528" s="60"/>
      <c r="I528" s="60"/>
      <c r="J528" s="60"/>
      <c r="K528" s="60"/>
      <c r="L528" s="60"/>
      <c r="M528" s="60"/>
      <c r="N528" s="60"/>
      <c r="O528" s="4"/>
      <c r="P528" s="5"/>
      <c r="Q528" s="6"/>
      <c r="R528" s="6"/>
      <c r="S528" s="6"/>
      <c r="T528" s="62"/>
      <c r="U528" s="6"/>
      <c r="V528" s="60"/>
      <c r="W528" s="60"/>
      <c r="X528" s="60"/>
      <c r="Y528" s="60"/>
      <c r="Z528" s="60"/>
      <c r="AA528" s="60"/>
      <c r="AB528" s="60"/>
      <c r="AC528" s="60"/>
      <c r="AD528" s="60"/>
      <c r="AE528" s="60"/>
      <c r="AF528" s="60"/>
      <c r="AG528" s="60"/>
      <c r="AH528" s="60"/>
      <c r="AI528" s="60"/>
      <c r="AJ528" s="60"/>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row>
    <row r="529" spans="2:65">
      <c r="B529" s="69"/>
      <c r="C529" s="120"/>
      <c r="D529" s="69"/>
      <c r="E529" s="69"/>
      <c r="F529" s="60"/>
      <c r="G529" s="98"/>
      <c r="H529" s="60"/>
      <c r="I529" s="60"/>
      <c r="J529" s="60"/>
      <c r="K529" s="60"/>
      <c r="L529" s="60"/>
      <c r="M529" s="60"/>
      <c r="N529" s="60"/>
      <c r="O529" s="4"/>
      <c r="P529" s="5"/>
      <c r="Q529" s="6"/>
      <c r="R529" s="6"/>
      <c r="S529" s="6"/>
      <c r="T529" s="62"/>
      <c r="U529" s="6"/>
      <c r="V529" s="60"/>
      <c r="W529" s="60"/>
      <c r="X529" s="60"/>
      <c r="Y529" s="60"/>
      <c r="Z529" s="60"/>
      <c r="AA529" s="60"/>
      <c r="AB529" s="60"/>
      <c r="AC529" s="60"/>
      <c r="AD529" s="60"/>
      <c r="AE529" s="60"/>
      <c r="AF529" s="60"/>
      <c r="AG529" s="60"/>
      <c r="AH529" s="60"/>
      <c r="AI529" s="60"/>
      <c r="AJ529" s="60"/>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row>
    <row r="530" spans="2:65">
      <c r="B530" s="69"/>
      <c r="C530" s="120"/>
      <c r="D530" s="69"/>
      <c r="E530" s="69"/>
      <c r="F530" s="60"/>
      <c r="G530" s="98"/>
      <c r="H530" s="60"/>
      <c r="I530" s="60"/>
      <c r="J530" s="60"/>
      <c r="K530" s="60"/>
      <c r="L530" s="60"/>
      <c r="M530" s="60"/>
      <c r="N530" s="60"/>
      <c r="O530" s="4"/>
      <c r="P530" s="5"/>
      <c r="Q530" s="6"/>
      <c r="R530" s="6"/>
      <c r="S530" s="6"/>
      <c r="T530" s="62"/>
      <c r="U530" s="6"/>
      <c r="V530" s="60"/>
      <c r="W530" s="60"/>
      <c r="X530" s="60"/>
      <c r="Y530" s="60"/>
      <c r="Z530" s="60"/>
      <c r="AA530" s="60"/>
      <c r="AB530" s="60"/>
      <c r="AC530" s="60"/>
      <c r="AD530" s="60"/>
      <c r="AE530" s="60"/>
      <c r="AF530" s="60"/>
      <c r="AG530" s="60"/>
      <c r="AH530" s="60"/>
      <c r="AI530" s="60"/>
      <c r="AJ530" s="60"/>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row>
    <row r="531" spans="2:65">
      <c r="B531" s="69"/>
      <c r="C531" s="120"/>
      <c r="D531" s="69"/>
      <c r="E531" s="69"/>
      <c r="F531" s="60"/>
      <c r="G531" s="98"/>
      <c r="H531" s="60"/>
      <c r="I531" s="60"/>
      <c r="J531" s="60"/>
      <c r="K531" s="60"/>
      <c r="L531" s="60"/>
      <c r="M531" s="60"/>
      <c r="N531" s="60"/>
      <c r="O531" s="4"/>
      <c r="P531" s="5"/>
      <c r="Q531" s="6"/>
      <c r="R531" s="6"/>
      <c r="S531" s="6"/>
      <c r="T531" s="62"/>
      <c r="U531" s="6"/>
      <c r="V531" s="60"/>
      <c r="W531" s="60"/>
      <c r="X531" s="60"/>
      <c r="Y531" s="60"/>
      <c r="Z531" s="60"/>
      <c r="AA531" s="60"/>
      <c r="AB531" s="60"/>
      <c r="AC531" s="60"/>
      <c r="AD531" s="60"/>
      <c r="AE531" s="60"/>
      <c r="AF531" s="60"/>
      <c r="AG531" s="60"/>
      <c r="AH531" s="60"/>
      <c r="AI531" s="60"/>
      <c r="AJ531" s="60"/>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row>
    <row r="532" spans="2:65">
      <c r="B532" s="69"/>
      <c r="C532" s="120"/>
      <c r="D532" s="69"/>
      <c r="E532" s="69"/>
      <c r="F532" s="60"/>
      <c r="G532" s="98"/>
      <c r="H532" s="60"/>
      <c r="I532" s="60"/>
      <c r="J532" s="60"/>
      <c r="K532" s="60"/>
      <c r="L532" s="60"/>
      <c r="M532" s="60"/>
      <c r="N532" s="60"/>
      <c r="O532" s="4"/>
      <c r="P532" s="5"/>
      <c r="Q532" s="6"/>
      <c r="R532" s="6"/>
      <c r="S532" s="6"/>
      <c r="T532" s="62"/>
      <c r="U532" s="6"/>
      <c r="V532" s="60"/>
      <c r="W532" s="60"/>
      <c r="X532" s="60"/>
      <c r="Y532" s="60"/>
      <c r="Z532" s="60"/>
      <c r="AA532" s="60"/>
      <c r="AB532" s="60"/>
      <c r="AC532" s="60"/>
      <c r="AD532" s="60"/>
      <c r="AE532" s="60"/>
      <c r="AF532" s="60"/>
      <c r="AG532" s="60"/>
      <c r="AH532" s="60"/>
      <c r="AI532" s="60"/>
      <c r="AJ532" s="60"/>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row>
    <row r="533" spans="2:65">
      <c r="B533" s="69"/>
      <c r="C533" s="120"/>
      <c r="D533" s="69"/>
      <c r="E533" s="69"/>
      <c r="F533" s="60"/>
      <c r="G533" s="98"/>
      <c r="H533" s="60"/>
      <c r="I533" s="60"/>
      <c r="J533" s="60"/>
      <c r="K533" s="60"/>
      <c r="L533" s="60"/>
      <c r="M533" s="60"/>
      <c r="N533" s="60"/>
      <c r="O533" s="4"/>
      <c r="P533" s="5"/>
      <c r="Q533" s="6"/>
      <c r="R533" s="6"/>
      <c r="S533" s="6"/>
      <c r="T533" s="62"/>
      <c r="U533" s="6"/>
      <c r="V533" s="60"/>
      <c r="W533" s="60"/>
      <c r="X533" s="60"/>
      <c r="Y533" s="60"/>
      <c r="Z533" s="60"/>
      <c r="AA533" s="60"/>
      <c r="AB533" s="60"/>
      <c r="AC533" s="60"/>
      <c r="AD533" s="60"/>
      <c r="AE533" s="60"/>
      <c r="AF533" s="60"/>
      <c r="AG533" s="60"/>
      <c r="AH533" s="60"/>
      <c r="AI533" s="60"/>
      <c r="AJ533" s="60"/>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row>
    <row r="534" spans="2:65">
      <c r="B534" s="69"/>
      <c r="C534" s="120"/>
      <c r="D534" s="69"/>
      <c r="E534" s="69"/>
      <c r="F534" s="60"/>
      <c r="G534" s="98"/>
      <c r="H534" s="60"/>
      <c r="I534" s="60"/>
      <c r="J534" s="60"/>
      <c r="K534" s="60"/>
      <c r="L534" s="60"/>
      <c r="M534" s="60"/>
      <c r="N534" s="60"/>
      <c r="O534" s="4"/>
      <c r="P534" s="5"/>
      <c r="Q534" s="6"/>
      <c r="R534" s="6"/>
      <c r="S534" s="6"/>
      <c r="T534" s="62"/>
      <c r="U534" s="6"/>
      <c r="V534" s="60"/>
      <c r="W534" s="60"/>
      <c r="X534" s="60"/>
      <c r="Y534" s="60"/>
      <c r="Z534" s="60"/>
      <c r="AA534" s="60"/>
      <c r="AB534" s="60"/>
      <c r="AC534" s="60"/>
      <c r="AD534" s="60"/>
      <c r="AE534" s="60"/>
      <c r="AF534" s="60"/>
      <c r="AG534" s="60"/>
      <c r="AH534" s="60"/>
      <c r="AI534" s="60"/>
      <c r="AJ534" s="60"/>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row>
    <row r="535" spans="2:65">
      <c r="B535" s="69"/>
      <c r="C535" s="120"/>
      <c r="D535" s="69"/>
      <c r="E535" s="69"/>
      <c r="F535" s="60"/>
      <c r="G535" s="98"/>
      <c r="H535" s="60"/>
      <c r="I535" s="60"/>
      <c r="J535" s="60"/>
      <c r="K535" s="60"/>
      <c r="L535" s="60"/>
      <c r="M535" s="60"/>
      <c r="N535" s="60"/>
      <c r="O535" s="4"/>
      <c r="P535" s="5"/>
      <c r="Q535" s="6"/>
      <c r="R535" s="6"/>
      <c r="S535" s="6"/>
      <c r="T535" s="62"/>
      <c r="U535" s="6"/>
      <c r="V535" s="60"/>
      <c r="W535" s="60"/>
      <c r="X535" s="60"/>
      <c r="Y535" s="60"/>
      <c r="Z535" s="60"/>
      <c r="AA535" s="60"/>
      <c r="AB535" s="60"/>
      <c r="AC535" s="60"/>
      <c r="AD535" s="60"/>
      <c r="AE535" s="60"/>
      <c r="AF535" s="60"/>
      <c r="AG535" s="60"/>
      <c r="AH535" s="60"/>
      <c r="AI535" s="60"/>
      <c r="AJ535" s="60"/>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row>
    <row r="536" spans="2:65">
      <c r="B536" s="69"/>
      <c r="C536" s="120"/>
      <c r="D536" s="69"/>
      <c r="E536" s="69"/>
      <c r="F536" s="60"/>
      <c r="G536" s="98"/>
      <c r="H536" s="60"/>
      <c r="I536" s="60"/>
      <c r="J536" s="60"/>
      <c r="K536" s="60"/>
      <c r="L536" s="60"/>
      <c r="M536" s="60"/>
      <c r="N536" s="60"/>
      <c r="O536" s="4"/>
      <c r="P536" s="5"/>
      <c r="Q536" s="6"/>
      <c r="R536" s="6"/>
      <c r="S536" s="6"/>
      <c r="T536" s="62"/>
      <c r="U536" s="6"/>
      <c r="V536" s="60"/>
      <c r="W536" s="60"/>
      <c r="X536" s="60"/>
      <c r="Y536" s="60"/>
      <c r="Z536" s="60"/>
      <c r="AA536" s="60"/>
      <c r="AB536" s="60"/>
      <c r="AC536" s="60"/>
      <c r="AD536" s="60"/>
      <c r="AE536" s="60"/>
      <c r="AF536" s="60"/>
      <c r="AG536" s="60"/>
      <c r="AH536" s="60"/>
      <c r="AI536" s="60"/>
      <c r="AJ536" s="60"/>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row>
    <row r="537" spans="2:65">
      <c r="B537" s="69"/>
      <c r="C537" s="120"/>
      <c r="D537" s="69"/>
      <c r="E537" s="69"/>
      <c r="F537" s="60"/>
      <c r="G537" s="98"/>
      <c r="H537" s="60"/>
      <c r="I537" s="60"/>
      <c r="J537" s="60"/>
      <c r="K537" s="60"/>
      <c r="L537" s="60"/>
      <c r="M537" s="60"/>
      <c r="N537" s="60"/>
      <c r="O537" s="4"/>
      <c r="P537" s="5"/>
      <c r="Q537" s="6"/>
      <c r="R537" s="6"/>
      <c r="S537" s="6"/>
      <c r="T537" s="62"/>
      <c r="U537" s="6"/>
      <c r="V537" s="60"/>
      <c r="W537" s="60"/>
      <c r="X537" s="60"/>
      <c r="Y537" s="60"/>
      <c r="Z537" s="60"/>
      <c r="AA537" s="60"/>
      <c r="AB537" s="60"/>
      <c r="AC537" s="60"/>
      <c r="AD537" s="60"/>
      <c r="AE537" s="60"/>
      <c r="AF537" s="60"/>
      <c r="AG537" s="60"/>
      <c r="AH537" s="60"/>
      <c r="AI537" s="60"/>
      <c r="AJ537" s="60"/>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row>
    <row r="538" spans="2:65">
      <c r="B538" s="69"/>
      <c r="C538" s="120"/>
      <c r="D538" s="69"/>
      <c r="E538" s="69"/>
      <c r="F538" s="60"/>
      <c r="G538" s="98"/>
      <c r="H538" s="60"/>
      <c r="I538" s="60"/>
      <c r="J538" s="60"/>
      <c r="K538" s="60"/>
      <c r="L538" s="60"/>
      <c r="M538" s="60"/>
      <c r="N538" s="60"/>
      <c r="O538" s="4"/>
      <c r="P538" s="5"/>
      <c r="Q538" s="6"/>
      <c r="R538" s="6"/>
      <c r="S538" s="6"/>
      <c r="T538" s="62"/>
      <c r="U538" s="6"/>
      <c r="V538" s="60"/>
      <c r="W538" s="60"/>
      <c r="X538" s="60"/>
      <c r="Y538" s="60"/>
      <c r="Z538" s="60"/>
      <c r="AA538" s="60"/>
      <c r="AB538" s="60"/>
      <c r="AC538" s="60"/>
      <c r="AD538" s="60"/>
      <c r="AE538" s="60"/>
      <c r="AF538" s="60"/>
      <c r="AG538" s="60"/>
      <c r="AH538" s="60"/>
      <c r="AI538" s="60"/>
      <c r="AJ538" s="60"/>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row>
    <row r="539" spans="2:65">
      <c r="B539" s="69"/>
      <c r="C539" s="120"/>
      <c r="D539" s="69"/>
      <c r="E539" s="69"/>
      <c r="F539" s="60"/>
      <c r="G539" s="98"/>
      <c r="H539" s="60"/>
      <c r="I539" s="60"/>
      <c r="J539" s="60"/>
      <c r="K539" s="60"/>
      <c r="L539" s="60"/>
      <c r="M539" s="60"/>
      <c r="N539" s="60"/>
      <c r="O539" s="4"/>
      <c r="P539" s="5"/>
      <c r="Q539" s="6"/>
      <c r="R539" s="6"/>
      <c r="S539" s="6"/>
      <c r="T539" s="62"/>
      <c r="U539" s="6"/>
      <c r="V539" s="60"/>
      <c r="W539" s="60"/>
      <c r="X539" s="60"/>
      <c r="Y539" s="60"/>
      <c r="Z539" s="60"/>
      <c r="AA539" s="60"/>
      <c r="AB539" s="60"/>
      <c r="AC539" s="60"/>
      <c r="AD539" s="60"/>
      <c r="AE539" s="60"/>
      <c r="AF539" s="60"/>
      <c r="AG539" s="60"/>
      <c r="AH539" s="60"/>
      <c r="AI539" s="60"/>
      <c r="AJ539" s="60"/>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row>
    <row r="540" spans="2:65">
      <c r="B540" s="69"/>
      <c r="C540" s="120"/>
      <c r="D540" s="69"/>
      <c r="E540" s="69"/>
      <c r="F540" s="60"/>
      <c r="G540" s="98"/>
      <c r="H540" s="60"/>
      <c r="I540" s="60"/>
      <c r="J540" s="60"/>
      <c r="K540" s="60"/>
      <c r="L540" s="60"/>
      <c r="M540" s="60"/>
      <c r="N540" s="60"/>
      <c r="O540" s="4"/>
      <c r="P540" s="5"/>
      <c r="Q540" s="6"/>
      <c r="R540" s="6"/>
      <c r="S540" s="6"/>
      <c r="T540" s="62"/>
      <c r="U540" s="6"/>
      <c r="V540" s="60"/>
      <c r="W540" s="60"/>
      <c r="X540" s="60"/>
      <c r="Y540" s="60"/>
      <c r="Z540" s="60"/>
      <c r="AA540" s="60"/>
      <c r="AB540" s="60"/>
      <c r="AC540" s="60"/>
      <c r="AD540" s="60"/>
      <c r="AE540" s="60"/>
      <c r="AF540" s="60"/>
      <c r="AG540" s="60"/>
      <c r="AH540" s="60"/>
      <c r="AI540" s="60"/>
      <c r="AJ540" s="60"/>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row>
    <row r="541" spans="2:65">
      <c r="B541" s="69"/>
      <c r="C541" s="120"/>
      <c r="D541" s="69"/>
      <c r="E541" s="69"/>
      <c r="F541" s="60"/>
      <c r="G541" s="98"/>
      <c r="H541" s="60"/>
      <c r="I541" s="60"/>
      <c r="J541" s="60"/>
      <c r="K541" s="60"/>
      <c r="L541" s="60"/>
      <c r="M541" s="60"/>
      <c r="N541" s="60"/>
      <c r="O541" s="4"/>
      <c r="P541" s="5"/>
      <c r="Q541" s="6"/>
      <c r="R541" s="6"/>
      <c r="S541" s="6"/>
      <c r="T541" s="62"/>
      <c r="U541" s="6"/>
      <c r="V541" s="60"/>
      <c r="W541" s="60"/>
      <c r="X541" s="60"/>
      <c r="Y541" s="60"/>
      <c r="Z541" s="60"/>
      <c r="AA541" s="60"/>
      <c r="AB541" s="60"/>
      <c r="AC541" s="60"/>
      <c r="AD541" s="60"/>
      <c r="AE541" s="60"/>
      <c r="AF541" s="60"/>
      <c r="AG541" s="60"/>
      <c r="AH541" s="60"/>
      <c r="AI541" s="60"/>
      <c r="AJ541" s="60"/>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row>
    <row r="542" spans="2:65">
      <c r="B542" s="69"/>
      <c r="C542" s="120"/>
      <c r="D542" s="69"/>
      <c r="E542" s="69"/>
      <c r="F542" s="60"/>
      <c r="G542" s="98"/>
      <c r="H542" s="60"/>
      <c r="I542" s="60"/>
      <c r="J542" s="60"/>
      <c r="K542" s="60"/>
      <c r="L542" s="60"/>
      <c r="M542" s="60"/>
      <c r="N542" s="60"/>
      <c r="O542" s="4"/>
      <c r="P542" s="5"/>
      <c r="Q542" s="6"/>
      <c r="R542" s="6"/>
      <c r="S542" s="6"/>
      <c r="T542" s="62"/>
      <c r="U542" s="6"/>
      <c r="V542" s="60"/>
      <c r="W542" s="60"/>
      <c r="X542" s="60"/>
      <c r="Y542" s="60"/>
      <c r="Z542" s="60"/>
      <c r="AA542" s="60"/>
      <c r="AB542" s="60"/>
      <c r="AC542" s="60"/>
      <c r="AD542" s="60"/>
      <c r="AE542" s="60"/>
      <c r="AF542" s="60"/>
      <c r="AG542" s="60"/>
      <c r="AH542" s="60"/>
      <c r="AI542" s="60"/>
      <c r="AJ542" s="60"/>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row>
    <row r="543" spans="2:65">
      <c r="B543" s="69"/>
      <c r="C543" s="120"/>
      <c r="D543" s="69"/>
      <c r="E543" s="69"/>
      <c r="F543" s="60"/>
      <c r="G543" s="98"/>
      <c r="H543" s="60"/>
      <c r="I543" s="60"/>
      <c r="J543" s="60"/>
      <c r="K543" s="60"/>
      <c r="L543" s="60"/>
      <c r="M543" s="60"/>
      <c r="N543" s="60"/>
      <c r="O543" s="4"/>
      <c r="P543" s="5"/>
      <c r="Q543" s="6"/>
      <c r="R543" s="6"/>
      <c r="S543" s="6"/>
      <c r="T543" s="62"/>
      <c r="U543" s="6"/>
      <c r="V543" s="60"/>
      <c r="W543" s="60"/>
      <c r="X543" s="60"/>
      <c r="Y543" s="60"/>
      <c r="Z543" s="60"/>
      <c r="AA543" s="60"/>
      <c r="AB543" s="60"/>
      <c r="AC543" s="60"/>
      <c r="AD543" s="60"/>
      <c r="AE543" s="60"/>
      <c r="AF543" s="60"/>
      <c r="AG543" s="60"/>
      <c r="AH543" s="60"/>
      <c r="AI543" s="60"/>
      <c r="AJ543" s="60"/>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row>
    <row r="544" spans="2:65" ht="15.3">
      <c r="B544" s="79"/>
      <c r="C544" s="100"/>
      <c r="D544" s="79"/>
      <c r="E544" s="79"/>
      <c r="F544" s="8"/>
      <c r="G544" s="99"/>
      <c r="H544" s="8"/>
      <c r="I544" s="8"/>
      <c r="J544" s="8"/>
      <c r="K544" s="8"/>
      <c r="L544" s="8"/>
      <c r="M544" s="8"/>
      <c r="N544" s="8"/>
      <c r="O544" s="4"/>
      <c r="P544" s="5"/>
      <c r="Q544" s="6"/>
      <c r="R544" s="6"/>
      <c r="S544" s="6"/>
      <c r="T544" s="62"/>
      <c r="U544" s="6"/>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row>
    <row r="545" spans="2:65" ht="15.6" thickBot="1">
      <c r="B545" s="79"/>
      <c r="C545" s="100"/>
      <c r="D545" s="79"/>
      <c r="E545" s="79"/>
      <c r="F545" s="8"/>
      <c r="G545" s="99"/>
      <c r="H545" s="8"/>
      <c r="I545" s="8"/>
      <c r="J545" s="8"/>
      <c r="K545" s="8"/>
      <c r="L545" s="8"/>
      <c r="M545" s="8"/>
      <c r="N545" s="8"/>
      <c r="O545" s="4"/>
      <c r="P545" s="5"/>
      <c r="Q545" s="76"/>
      <c r="R545" s="76"/>
      <c r="S545" s="76"/>
      <c r="T545" s="67"/>
      <c r="U545" s="76"/>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row>
    <row r="546" spans="2:65" ht="15.6" thickBot="1">
      <c r="B546" s="79"/>
      <c r="C546" s="100"/>
      <c r="D546" s="79"/>
      <c r="E546" s="79"/>
      <c r="F546" s="8"/>
      <c r="G546" s="99"/>
      <c r="H546" s="8"/>
      <c r="I546" s="8"/>
      <c r="J546" s="8"/>
      <c r="K546" s="8"/>
      <c r="L546" s="8"/>
      <c r="M546" s="8"/>
      <c r="N546" s="8"/>
      <c r="O546" s="4"/>
      <c r="P546" s="5"/>
      <c r="Q546" s="76"/>
      <c r="R546" s="76"/>
      <c r="S546" s="76"/>
      <c r="T546" s="67"/>
      <c r="U546" s="76"/>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row>
    <row r="547" spans="2:65" ht="15.3">
      <c r="B547" s="79"/>
      <c r="C547" s="100"/>
      <c r="D547" s="79"/>
      <c r="E547" s="79"/>
      <c r="F547" s="8"/>
      <c r="G547" s="99"/>
      <c r="H547" s="8"/>
      <c r="I547" s="8"/>
      <c r="J547" s="8"/>
      <c r="K547" s="8"/>
      <c r="L547" s="8"/>
      <c r="M547" s="8"/>
      <c r="N547" s="8"/>
      <c r="O547" s="60"/>
      <c r="P547" s="5"/>
      <c r="Q547" s="70"/>
      <c r="R547" s="70"/>
      <c r="S547" s="70"/>
      <c r="T547" s="73"/>
      <c r="U547" s="70"/>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row>
    <row r="548" spans="2:65" ht="15.3">
      <c r="B548" s="79"/>
      <c r="C548" s="100"/>
      <c r="D548" s="79"/>
      <c r="E548" s="79"/>
      <c r="F548" s="8"/>
      <c r="G548" s="99"/>
      <c r="H548" s="8"/>
      <c r="I548" s="8"/>
      <c r="J548" s="8"/>
      <c r="K548" s="8"/>
      <c r="L548" s="8"/>
      <c r="M548" s="8"/>
      <c r="N548" s="8"/>
      <c r="O548" s="8"/>
      <c r="P548" s="8"/>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row>
    <row r="549" spans="2:65" ht="15.3">
      <c r="B549" s="79"/>
      <c r="C549" s="100"/>
      <c r="D549" s="79"/>
      <c r="E549" s="79"/>
      <c r="F549" s="8"/>
      <c r="G549" s="99"/>
      <c r="H549" s="8"/>
      <c r="I549" s="8"/>
      <c r="J549" s="8"/>
      <c r="K549" s="8"/>
      <c r="L549" s="8"/>
      <c r="M549" s="8"/>
      <c r="N549" s="8"/>
      <c r="O549" s="8"/>
      <c r="P549" s="8"/>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row>
    <row r="550" spans="2:65" ht="15.3">
      <c r="B550" s="79"/>
      <c r="C550" s="100"/>
      <c r="D550" s="79"/>
      <c r="E550" s="79"/>
      <c r="F550" s="8"/>
      <c r="G550" s="99"/>
      <c r="H550" s="8"/>
      <c r="I550" s="8"/>
      <c r="J550" s="8"/>
      <c r="K550" s="8"/>
      <c r="L550" s="8"/>
      <c r="M550" s="8"/>
      <c r="N550" s="8"/>
      <c r="O550" s="8"/>
      <c r="P550" s="8"/>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row>
    <row r="551" spans="2:65" ht="15.3">
      <c r="B551" s="79"/>
      <c r="C551" s="100"/>
      <c r="D551" s="79"/>
      <c r="E551" s="79"/>
      <c r="F551" s="8"/>
      <c r="G551" s="99"/>
      <c r="H551" s="8"/>
      <c r="I551" s="8"/>
      <c r="J551" s="8"/>
      <c r="K551" s="8"/>
      <c r="L551" s="8"/>
      <c r="M551" s="8"/>
      <c r="N551" s="8"/>
      <c r="O551" s="8"/>
      <c r="P551" s="8"/>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row>
    <row r="552" spans="2:65" ht="15.3">
      <c r="B552" s="79"/>
      <c r="C552" s="100"/>
      <c r="D552" s="79"/>
      <c r="E552" s="79"/>
      <c r="F552" s="8"/>
      <c r="G552" s="99"/>
      <c r="H552" s="8"/>
      <c r="I552" s="8"/>
      <c r="J552" s="8"/>
      <c r="K552" s="8"/>
      <c r="L552" s="8"/>
      <c r="M552" s="8"/>
      <c r="N552" s="8"/>
      <c r="O552" s="8"/>
      <c r="P552" s="8"/>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row>
    <row r="553" spans="2:65" ht="15.3">
      <c r="B553" s="79"/>
      <c r="C553" s="100"/>
      <c r="D553" s="79"/>
      <c r="E553" s="79"/>
      <c r="F553" s="8"/>
      <c r="G553" s="99"/>
      <c r="H553" s="8"/>
      <c r="I553" s="8"/>
      <c r="J553" s="8"/>
      <c r="K553" s="8"/>
      <c r="L553" s="8"/>
      <c r="M553" s="8"/>
      <c r="N553" s="8"/>
      <c r="O553" s="8"/>
      <c r="P553" s="8"/>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row>
    <row r="554" spans="2:65" ht="15.3">
      <c r="B554" s="79"/>
      <c r="C554" s="100"/>
      <c r="D554" s="79"/>
      <c r="E554" s="79"/>
      <c r="F554" s="8"/>
      <c r="G554" s="99"/>
      <c r="H554" s="8"/>
      <c r="I554" s="8"/>
      <c r="J554" s="8"/>
      <c r="K554" s="8"/>
      <c r="L554" s="8"/>
      <c r="M554" s="8"/>
      <c r="N554" s="8"/>
      <c r="O554" s="8"/>
      <c r="P554" s="8"/>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row>
    <row r="555" spans="2:65" ht="15.3">
      <c r="B555" s="79"/>
      <c r="C555" s="100"/>
      <c r="D555" s="79"/>
      <c r="E555" s="79"/>
      <c r="F555" s="8"/>
      <c r="G555" s="99"/>
      <c r="H555" s="8"/>
      <c r="I555" s="8"/>
      <c r="J555" s="8"/>
      <c r="K555" s="8"/>
      <c r="L555" s="8"/>
      <c r="M555" s="8"/>
      <c r="N555" s="8"/>
      <c r="O555" s="8"/>
      <c r="P555" s="8"/>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row>
    <row r="556" spans="2:65" ht="15.3">
      <c r="B556" s="79"/>
      <c r="C556" s="100"/>
      <c r="D556" s="79"/>
      <c r="E556" s="79"/>
      <c r="F556" s="8"/>
      <c r="G556" s="99"/>
      <c r="H556" s="8"/>
      <c r="I556" s="8"/>
      <c r="J556" s="8"/>
      <c r="K556" s="8"/>
      <c r="L556" s="8"/>
      <c r="M556" s="8"/>
      <c r="N556" s="8"/>
      <c r="O556" s="8"/>
      <c r="P556" s="8"/>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row>
    <row r="557" spans="2:65" ht="15.3">
      <c r="B557" s="79"/>
      <c r="C557" s="100"/>
      <c r="D557" s="79"/>
      <c r="E557" s="79"/>
      <c r="F557" s="8"/>
      <c r="G557" s="99"/>
      <c r="H557" s="8"/>
      <c r="I557" s="8"/>
      <c r="J557" s="8"/>
      <c r="K557" s="8"/>
      <c r="L557" s="8"/>
      <c r="M557" s="8"/>
      <c r="N557" s="8"/>
      <c r="O557" s="8"/>
      <c r="P557" s="8"/>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row>
    <row r="558" spans="2:65" ht="15.3">
      <c r="B558" s="79"/>
      <c r="C558" s="100"/>
      <c r="D558" s="79"/>
      <c r="E558" s="79"/>
      <c r="F558" s="8"/>
      <c r="G558" s="99"/>
      <c r="H558" s="8"/>
      <c r="I558" s="8"/>
      <c r="J558" s="8"/>
      <c r="K558" s="8"/>
      <c r="L558" s="8"/>
      <c r="M558" s="8"/>
      <c r="N558" s="8"/>
      <c r="O558" s="8"/>
      <c r="P558" s="8"/>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row>
    <row r="559" spans="2:65" ht="15.3">
      <c r="B559" s="79"/>
      <c r="C559" s="100"/>
      <c r="D559" s="79"/>
      <c r="E559" s="79"/>
      <c r="F559" s="8"/>
      <c r="G559" s="99"/>
      <c r="H559" s="8"/>
      <c r="I559" s="8"/>
      <c r="J559" s="8"/>
      <c r="K559" s="8"/>
      <c r="L559" s="8"/>
      <c r="M559" s="8"/>
      <c r="N559" s="8"/>
      <c r="O559" s="8"/>
      <c r="P559" s="8"/>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row>
    <row r="560" spans="2:65" ht="15.3">
      <c r="B560" s="79"/>
      <c r="C560" s="100"/>
      <c r="D560" s="79"/>
      <c r="E560" s="79"/>
      <c r="F560" s="8"/>
      <c r="G560" s="99"/>
      <c r="H560" s="8"/>
      <c r="I560" s="8"/>
      <c r="J560" s="8"/>
      <c r="K560" s="8"/>
      <c r="L560" s="8"/>
      <c r="M560" s="8"/>
      <c r="N560" s="8"/>
      <c r="O560" s="8"/>
      <c r="P560" s="8"/>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row>
    <row r="561" spans="2:65" ht="15.3">
      <c r="B561" s="79"/>
      <c r="C561" s="100"/>
      <c r="D561" s="79"/>
      <c r="E561" s="79"/>
      <c r="F561" s="8"/>
      <c r="G561" s="99"/>
      <c r="H561" s="8"/>
      <c r="I561" s="8"/>
      <c r="J561" s="8"/>
      <c r="K561" s="8"/>
      <c r="L561" s="8"/>
      <c r="M561" s="8"/>
      <c r="N561" s="8"/>
      <c r="O561" s="8"/>
      <c r="P561" s="8"/>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row>
    <row r="562" spans="2:65" ht="15.3">
      <c r="B562" s="79"/>
      <c r="C562" s="100"/>
      <c r="D562" s="79"/>
      <c r="E562" s="79"/>
      <c r="F562" s="8"/>
      <c r="G562" s="99"/>
      <c r="H562" s="8"/>
      <c r="I562" s="8"/>
      <c r="J562" s="8"/>
      <c r="K562" s="8"/>
      <c r="L562" s="8"/>
      <c r="M562" s="8"/>
      <c r="N562" s="8"/>
      <c r="O562" s="8"/>
      <c r="P562" s="8"/>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row>
    <row r="563" spans="2:65" ht="15.3">
      <c r="B563" s="79"/>
      <c r="C563" s="100"/>
      <c r="D563" s="79"/>
      <c r="E563" s="79"/>
      <c r="F563" s="8"/>
      <c r="G563" s="99"/>
      <c r="H563" s="8"/>
      <c r="I563" s="8"/>
      <c r="J563" s="8"/>
      <c r="K563" s="8"/>
      <c r="L563" s="8"/>
      <c r="M563" s="8"/>
      <c r="N563" s="8"/>
      <c r="O563" s="8"/>
      <c r="P563" s="8"/>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row>
    <row r="564" spans="2:65" ht="15.3">
      <c r="B564" s="79"/>
      <c r="C564" s="100"/>
      <c r="D564" s="79"/>
      <c r="E564" s="79"/>
      <c r="F564" s="8"/>
      <c r="G564" s="99"/>
      <c r="H564" s="8"/>
      <c r="I564" s="8"/>
      <c r="J564" s="8"/>
      <c r="K564" s="8"/>
      <c r="L564" s="8"/>
      <c r="M564" s="8"/>
      <c r="N564" s="8"/>
      <c r="O564" s="8"/>
      <c r="P564" s="8"/>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row>
    <row r="565" spans="2:65" ht="15.3">
      <c r="B565" s="79"/>
      <c r="C565" s="100"/>
      <c r="D565" s="79"/>
      <c r="E565" s="79"/>
      <c r="F565" s="8"/>
      <c r="G565" s="99"/>
      <c r="H565" s="8"/>
      <c r="I565" s="8"/>
      <c r="J565" s="8"/>
      <c r="K565" s="8"/>
      <c r="L565" s="8"/>
      <c r="M565" s="8"/>
      <c r="N565" s="8"/>
      <c r="O565" s="8"/>
      <c r="P565" s="8"/>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row>
    <row r="566" spans="2:65" ht="15.3">
      <c r="B566" s="79"/>
      <c r="C566" s="100"/>
      <c r="D566" s="79"/>
      <c r="E566" s="79"/>
      <c r="F566" s="8"/>
      <c r="G566" s="99"/>
      <c r="H566" s="8"/>
      <c r="I566" s="8"/>
      <c r="J566" s="8"/>
      <c r="K566" s="8"/>
      <c r="L566" s="8"/>
      <c r="M566" s="8"/>
      <c r="N566" s="8"/>
      <c r="O566" s="8"/>
      <c r="P566" s="8"/>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row>
    <row r="567" spans="2:65" ht="15.3">
      <c r="B567" s="79"/>
      <c r="C567" s="100"/>
      <c r="D567" s="79"/>
      <c r="E567" s="79"/>
      <c r="F567" s="8"/>
      <c r="G567" s="99"/>
      <c r="H567" s="8"/>
      <c r="I567" s="8"/>
      <c r="J567" s="8"/>
      <c r="K567" s="8"/>
      <c r="L567" s="8"/>
      <c r="M567" s="8"/>
      <c r="N567" s="8"/>
      <c r="O567" s="8"/>
      <c r="P567" s="8"/>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row>
    <row r="568" spans="2:65" ht="15.3">
      <c r="B568" s="79"/>
      <c r="C568" s="100"/>
      <c r="D568" s="79"/>
      <c r="E568" s="79"/>
      <c r="F568" s="8"/>
      <c r="G568" s="99"/>
      <c r="H568" s="8"/>
      <c r="I568" s="8"/>
      <c r="J568" s="8"/>
      <c r="K568" s="8"/>
      <c r="L568" s="8"/>
      <c r="M568" s="8"/>
      <c r="N568" s="8"/>
      <c r="O568" s="8"/>
      <c r="P568" s="8"/>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row>
    <row r="569" spans="2:65" ht="15.3">
      <c r="B569" s="79"/>
      <c r="C569" s="100"/>
      <c r="D569" s="79"/>
      <c r="E569" s="79"/>
      <c r="F569" s="8"/>
      <c r="G569" s="99"/>
      <c r="H569" s="8"/>
      <c r="I569" s="8"/>
      <c r="J569" s="8"/>
      <c r="K569" s="8"/>
      <c r="L569" s="8"/>
      <c r="M569" s="8"/>
      <c r="N569" s="8"/>
      <c r="O569" s="8"/>
      <c r="P569" s="8"/>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row>
    <row r="570" spans="2:65" ht="15.3">
      <c r="B570" s="79"/>
      <c r="C570" s="100"/>
      <c r="D570" s="79"/>
      <c r="E570" s="79"/>
      <c r="F570" s="8"/>
      <c r="G570" s="99"/>
      <c r="H570" s="8"/>
      <c r="I570" s="8"/>
      <c r="J570" s="8"/>
      <c r="K570" s="8"/>
      <c r="L570" s="8"/>
      <c r="M570" s="8"/>
      <c r="N570" s="8"/>
      <c r="O570" s="8"/>
      <c r="P570" s="8"/>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row>
    <row r="571" spans="2:65" ht="15.3">
      <c r="B571" s="79"/>
      <c r="C571" s="100"/>
      <c r="D571" s="79"/>
      <c r="E571" s="79"/>
      <c r="F571" s="8"/>
      <c r="G571" s="99"/>
      <c r="H571" s="8"/>
      <c r="I571" s="8"/>
      <c r="J571" s="8"/>
      <c r="K571" s="8"/>
      <c r="L571" s="8"/>
      <c r="M571" s="8"/>
      <c r="N571" s="8"/>
      <c r="O571" s="8"/>
      <c r="P571" s="8"/>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row>
    <row r="572" spans="2:65" ht="15.3">
      <c r="B572" s="79"/>
      <c r="C572" s="100"/>
      <c r="D572" s="79"/>
      <c r="E572" s="79"/>
      <c r="F572" s="8"/>
      <c r="G572" s="99"/>
      <c r="H572" s="8"/>
      <c r="I572" s="8"/>
      <c r="J572" s="8"/>
      <c r="K572" s="8"/>
      <c r="L572" s="8"/>
      <c r="M572" s="8"/>
      <c r="N572" s="8"/>
      <c r="O572" s="8"/>
      <c r="P572" s="8"/>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row>
    <row r="573" spans="2:65" ht="15.3">
      <c r="B573" s="79"/>
      <c r="C573" s="100"/>
      <c r="D573" s="79"/>
      <c r="E573" s="79"/>
      <c r="F573" s="8"/>
      <c r="G573" s="99"/>
      <c r="H573" s="8"/>
      <c r="I573" s="8"/>
      <c r="J573" s="8"/>
      <c r="K573" s="8"/>
      <c r="L573" s="8"/>
      <c r="M573" s="8"/>
      <c r="N573" s="8"/>
      <c r="O573" s="8"/>
      <c r="P573" s="8"/>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row>
    <row r="574" spans="2:65" ht="15.3">
      <c r="B574" s="79"/>
      <c r="C574" s="100"/>
      <c r="D574" s="79"/>
      <c r="E574" s="79"/>
      <c r="F574" s="8"/>
      <c r="G574" s="99"/>
      <c r="H574" s="8"/>
      <c r="I574" s="8"/>
      <c r="J574" s="8"/>
      <c r="K574" s="8"/>
      <c r="L574" s="8"/>
      <c r="M574" s="8"/>
      <c r="N574" s="8"/>
      <c r="O574" s="8"/>
      <c r="P574" s="8"/>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row>
    <row r="575" spans="2:65" ht="15.3">
      <c r="B575" s="79"/>
      <c r="C575" s="100"/>
      <c r="D575" s="79"/>
      <c r="E575" s="79"/>
      <c r="F575" s="8"/>
      <c r="G575" s="99"/>
      <c r="H575" s="8"/>
      <c r="I575" s="8"/>
      <c r="J575" s="8"/>
      <c r="K575" s="8"/>
      <c r="L575" s="8"/>
      <c r="M575" s="8"/>
      <c r="N575" s="8"/>
      <c r="O575" s="8"/>
      <c r="P575" s="8"/>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row>
    <row r="576" spans="2:65" ht="15.3">
      <c r="B576" s="79"/>
      <c r="C576" s="100"/>
      <c r="D576" s="79"/>
      <c r="E576" s="79"/>
      <c r="F576" s="8"/>
      <c r="G576" s="99"/>
      <c r="H576" s="8"/>
      <c r="I576" s="8"/>
      <c r="J576" s="8"/>
      <c r="K576" s="8"/>
      <c r="L576" s="8"/>
      <c r="M576" s="8"/>
      <c r="N576" s="8"/>
      <c r="O576" s="8"/>
      <c r="P576" s="8"/>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row>
    <row r="577" spans="2:65" ht="15.3">
      <c r="B577" s="79"/>
      <c r="C577" s="100"/>
      <c r="D577" s="79"/>
      <c r="E577" s="79"/>
      <c r="F577" s="8"/>
      <c r="G577" s="99"/>
      <c r="H577" s="8"/>
      <c r="I577" s="8"/>
      <c r="J577" s="8"/>
      <c r="K577" s="8"/>
      <c r="L577" s="8"/>
      <c r="M577" s="8"/>
      <c r="N577" s="8"/>
      <c r="O577" s="8"/>
      <c r="P577" s="8"/>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row>
    <row r="578" spans="2:65" ht="15.3">
      <c r="B578" s="79"/>
      <c r="C578" s="100"/>
      <c r="D578" s="79"/>
      <c r="E578" s="79"/>
      <c r="F578" s="8"/>
      <c r="G578" s="99"/>
      <c r="H578" s="8"/>
      <c r="I578" s="8"/>
      <c r="J578" s="8"/>
      <c r="K578" s="8"/>
      <c r="L578" s="8"/>
      <c r="M578" s="8"/>
      <c r="N578" s="8"/>
      <c r="O578" s="8"/>
      <c r="P578" s="8"/>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row>
    <row r="579" spans="2:65" ht="15.3">
      <c r="B579" s="79"/>
      <c r="C579" s="100"/>
      <c r="D579" s="79"/>
      <c r="E579" s="79"/>
      <c r="F579" s="8"/>
      <c r="G579" s="99"/>
      <c r="H579" s="8"/>
      <c r="I579" s="8"/>
      <c r="J579" s="8"/>
      <c r="K579" s="8"/>
      <c r="L579" s="8"/>
      <c r="M579" s="8"/>
      <c r="N579" s="8"/>
      <c r="O579" s="8"/>
      <c r="P579" s="8"/>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row>
    <row r="580" spans="2:65" ht="15.3">
      <c r="B580" s="79"/>
      <c r="C580" s="100"/>
      <c r="D580" s="79"/>
      <c r="E580" s="79"/>
      <c r="F580" s="8"/>
      <c r="G580" s="99"/>
      <c r="H580" s="8"/>
      <c r="I580" s="8"/>
      <c r="J580" s="8"/>
      <c r="K580" s="8"/>
      <c r="L580" s="8"/>
      <c r="M580" s="8"/>
      <c r="N580" s="8"/>
      <c r="O580" s="8"/>
      <c r="P580" s="8"/>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row>
    <row r="581" spans="2:65" ht="15.3">
      <c r="B581" s="79"/>
      <c r="C581" s="100"/>
      <c r="D581" s="79"/>
      <c r="E581" s="79"/>
      <c r="F581" s="8"/>
      <c r="G581" s="99"/>
      <c r="H581" s="8"/>
      <c r="I581" s="8"/>
      <c r="J581" s="8"/>
      <c r="K581" s="8"/>
      <c r="L581" s="8"/>
      <c r="M581" s="8"/>
      <c r="N581" s="8"/>
      <c r="O581" s="8"/>
      <c r="P581" s="8"/>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row>
    <row r="582" spans="2:65" ht="15.3">
      <c r="B582" s="79"/>
      <c r="C582" s="100"/>
      <c r="D582" s="79"/>
      <c r="E582" s="79"/>
      <c r="F582" s="8"/>
      <c r="G582" s="99"/>
      <c r="H582" s="8"/>
      <c r="I582" s="8"/>
      <c r="J582" s="8"/>
      <c r="K582" s="8"/>
      <c r="L582" s="8"/>
      <c r="M582" s="8"/>
      <c r="N582" s="8"/>
      <c r="O582" s="8"/>
      <c r="P582" s="8"/>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row>
    <row r="583" spans="2:65" ht="15.3">
      <c r="B583" s="79"/>
      <c r="C583" s="100"/>
      <c r="D583" s="79"/>
      <c r="E583" s="79"/>
      <c r="F583" s="8"/>
      <c r="G583" s="99"/>
      <c r="H583" s="8"/>
      <c r="I583" s="8"/>
      <c r="J583" s="8"/>
      <c r="K583" s="8"/>
      <c r="L583" s="8"/>
      <c r="M583" s="8"/>
      <c r="N583" s="8"/>
      <c r="O583" s="8"/>
      <c r="P583" s="8"/>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row>
    <row r="584" spans="2:65" ht="15.3">
      <c r="B584" s="79"/>
      <c r="C584" s="100"/>
      <c r="D584" s="79"/>
      <c r="E584" s="79"/>
      <c r="F584" s="8"/>
      <c r="G584" s="99"/>
      <c r="H584" s="8"/>
      <c r="I584" s="8"/>
      <c r="J584" s="8"/>
      <c r="K584" s="8"/>
      <c r="L584" s="8"/>
      <c r="M584" s="8"/>
      <c r="N584" s="8"/>
      <c r="O584" s="8"/>
      <c r="P584" s="8"/>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row>
    <row r="585" spans="2:65" ht="15.3">
      <c r="B585" s="79"/>
      <c r="C585" s="100"/>
      <c r="D585" s="79"/>
      <c r="E585" s="79"/>
      <c r="F585" s="8"/>
      <c r="G585" s="99"/>
      <c r="H585" s="8"/>
      <c r="I585" s="8"/>
      <c r="J585" s="8"/>
      <c r="K585" s="8"/>
      <c r="L585" s="8"/>
      <c r="M585" s="8"/>
      <c r="N585" s="8"/>
      <c r="O585" s="8"/>
      <c r="P585" s="8"/>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row>
    <row r="586" spans="2:65" ht="15.3">
      <c r="B586" s="79"/>
      <c r="C586" s="100"/>
      <c r="D586" s="79"/>
      <c r="E586" s="79"/>
      <c r="F586" s="8"/>
      <c r="G586" s="99"/>
      <c r="H586" s="8"/>
      <c r="I586" s="8"/>
      <c r="J586" s="8"/>
      <c r="K586" s="8"/>
      <c r="L586" s="8"/>
      <c r="M586" s="8"/>
      <c r="N586" s="8"/>
      <c r="O586" s="8"/>
      <c r="P586" s="8"/>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row>
    <row r="587" spans="2:65" ht="15.3">
      <c r="B587" s="79"/>
      <c r="C587" s="100"/>
      <c r="D587" s="79"/>
      <c r="E587" s="79"/>
      <c r="F587" s="8"/>
      <c r="G587" s="99"/>
      <c r="H587" s="8"/>
      <c r="I587" s="8"/>
      <c r="J587" s="8"/>
      <c r="K587" s="8"/>
      <c r="L587" s="8"/>
      <c r="M587" s="8"/>
      <c r="N587" s="8"/>
      <c r="O587" s="8"/>
      <c r="P587" s="8"/>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row>
    <row r="588" spans="2:65" ht="15.3">
      <c r="B588" s="79"/>
      <c r="C588" s="100"/>
      <c r="D588" s="79"/>
      <c r="E588" s="79"/>
      <c r="F588" s="8"/>
      <c r="G588" s="99"/>
      <c r="H588" s="8"/>
      <c r="I588" s="8"/>
      <c r="J588" s="8"/>
      <c r="K588" s="8"/>
      <c r="L588" s="8"/>
      <c r="M588" s="8"/>
      <c r="N588" s="8"/>
      <c r="O588" s="8"/>
      <c r="P588" s="8"/>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row>
    <row r="589" spans="2:65" ht="15.3">
      <c r="B589" s="79"/>
      <c r="C589" s="100"/>
      <c r="D589" s="79"/>
      <c r="E589" s="79"/>
      <c r="F589" s="8"/>
      <c r="G589" s="99"/>
      <c r="H589" s="8"/>
      <c r="I589" s="8"/>
      <c r="J589" s="8"/>
      <c r="K589" s="8"/>
      <c r="L589" s="8"/>
      <c r="M589" s="8"/>
      <c r="N589" s="8"/>
      <c r="O589" s="8"/>
      <c r="P589" s="8"/>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row>
    <row r="590" spans="2:65" ht="15.3">
      <c r="B590" s="79"/>
      <c r="C590" s="100"/>
      <c r="D590" s="79"/>
      <c r="E590" s="79"/>
      <c r="F590" s="8"/>
      <c r="G590" s="99"/>
      <c r="H590" s="8"/>
      <c r="I590" s="8"/>
      <c r="J590" s="8"/>
      <c r="K590" s="8"/>
      <c r="L590" s="8"/>
      <c r="M590" s="8"/>
      <c r="N590" s="8"/>
      <c r="O590" s="8"/>
      <c r="P590" s="8"/>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row>
    <row r="591" spans="2:65" ht="15.3">
      <c r="B591" s="79"/>
      <c r="C591" s="100"/>
      <c r="D591" s="79"/>
      <c r="E591" s="79"/>
      <c r="F591" s="8"/>
      <c r="G591" s="99"/>
      <c r="H591" s="8"/>
      <c r="I591" s="8"/>
      <c r="J591" s="8"/>
      <c r="K591" s="8"/>
      <c r="L591" s="8"/>
      <c r="M591" s="8"/>
      <c r="N591" s="8"/>
      <c r="O591" s="8"/>
      <c r="P591" s="8"/>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row>
    <row r="592" spans="2:65" ht="15.3">
      <c r="B592" s="79"/>
      <c r="C592" s="100"/>
      <c r="D592" s="79"/>
      <c r="E592" s="79"/>
      <c r="F592" s="8"/>
      <c r="G592" s="99"/>
      <c r="H592" s="8"/>
      <c r="I592" s="8"/>
      <c r="J592" s="8"/>
      <c r="K592" s="8"/>
      <c r="L592" s="8"/>
      <c r="M592" s="8"/>
      <c r="N592" s="8"/>
      <c r="O592" s="8"/>
      <c r="P592" s="8"/>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row>
    <row r="593" spans="2:46" ht="15.6">
      <c r="B593" s="79"/>
      <c r="C593" s="100"/>
      <c r="D593" s="79"/>
      <c r="E593" s="79"/>
      <c r="F593" s="79"/>
      <c r="G593" s="100"/>
      <c r="H593" s="79"/>
      <c r="I593" s="79"/>
      <c r="J593" s="79"/>
      <c r="K593" s="79"/>
      <c r="L593" s="79"/>
      <c r="M593" s="79"/>
      <c r="N593" s="79"/>
      <c r="O593" s="79"/>
      <c r="P593" s="79"/>
      <c r="Q593" s="79"/>
      <c r="R593" s="79"/>
      <c r="S593" s="79"/>
      <c r="T593" s="79"/>
      <c r="U593" s="79"/>
      <c r="V593" s="79"/>
      <c r="W593" s="79"/>
      <c r="X593" s="79"/>
      <c r="Y593" s="79"/>
      <c r="Z593" s="79"/>
      <c r="AA593" s="79"/>
      <c r="AB593" s="79"/>
      <c r="AC593" s="79"/>
      <c r="AD593" s="79"/>
      <c r="AE593" s="79"/>
      <c r="AF593" s="79"/>
      <c r="AG593" s="79"/>
      <c r="AH593" s="79"/>
      <c r="AI593" s="79"/>
      <c r="AJ593" s="79"/>
      <c r="AK593" s="79"/>
      <c r="AL593" s="9"/>
      <c r="AM593" s="9"/>
      <c r="AN593" s="9"/>
      <c r="AO593" s="9"/>
      <c r="AP593" s="9"/>
      <c r="AQ593" s="9"/>
      <c r="AR593" s="9"/>
      <c r="AS593" s="9"/>
      <c r="AT593" s="9"/>
    </row>
    <row r="594" spans="2:46" ht="15.6">
      <c r="B594" s="79"/>
      <c r="C594" s="100"/>
      <c r="D594" s="79"/>
      <c r="E594" s="79"/>
      <c r="F594" s="79"/>
      <c r="G594" s="100"/>
      <c r="H594" s="79"/>
      <c r="I594" s="79"/>
      <c r="J594" s="79"/>
      <c r="K594" s="79"/>
      <c r="L594" s="79"/>
      <c r="M594" s="79"/>
      <c r="N594" s="79"/>
      <c r="O594" s="79"/>
      <c r="P594" s="79"/>
      <c r="Q594" s="79"/>
      <c r="R594" s="79"/>
      <c r="S594" s="79"/>
      <c r="T594" s="79"/>
      <c r="U594" s="79"/>
      <c r="V594" s="79"/>
      <c r="W594" s="79"/>
      <c r="X594" s="79"/>
      <c r="Y594" s="79"/>
      <c r="Z594" s="79"/>
      <c r="AA594" s="79"/>
      <c r="AB594" s="79"/>
      <c r="AC594" s="79"/>
      <c r="AD594" s="79"/>
      <c r="AE594" s="79"/>
      <c r="AF594" s="79"/>
      <c r="AG594" s="79"/>
      <c r="AH594" s="79"/>
      <c r="AI594" s="79"/>
      <c r="AJ594" s="79"/>
      <c r="AK594" s="79"/>
      <c r="AL594" s="9"/>
      <c r="AM594" s="9"/>
      <c r="AN594" s="9"/>
      <c r="AO594" s="9"/>
      <c r="AP594" s="9"/>
      <c r="AQ594" s="9"/>
      <c r="AR594" s="9"/>
      <c r="AS594" s="9"/>
      <c r="AT594" s="9"/>
    </row>
    <row r="595" spans="2:46" ht="15.6">
      <c r="B595" s="79"/>
      <c r="C595" s="100"/>
      <c r="D595" s="79"/>
      <c r="E595" s="79"/>
      <c r="F595" s="79"/>
      <c r="G595" s="100"/>
      <c r="H595" s="79"/>
      <c r="I595" s="79"/>
      <c r="J595" s="79"/>
      <c r="K595" s="79"/>
      <c r="L595" s="79"/>
      <c r="M595" s="79"/>
      <c r="N595" s="79"/>
      <c r="O595" s="79"/>
      <c r="P595" s="79"/>
      <c r="Q595" s="79"/>
      <c r="R595" s="79"/>
      <c r="S595" s="79"/>
      <c r="T595" s="79"/>
      <c r="U595" s="79"/>
      <c r="V595" s="79"/>
      <c r="W595" s="79"/>
      <c r="X595" s="79"/>
      <c r="Y595" s="79"/>
      <c r="Z595" s="79"/>
      <c r="AA595" s="79"/>
      <c r="AB595" s="79"/>
      <c r="AC595" s="79"/>
      <c r="AD595" s="79"/>
      <c r="AE595" s="79"/>
      <c r="AF595" s="79"/>
      <c r="AG595" s="79"/>
      <c r="AH595" s="79"/>
      <c r="AI595" s="79"/>
      <c r="AJ595" s="79"/>
      <c r="AK595" s="79"/>
      <c r="AL595" s="9"/>
      <c r="AM595" s="9"/>
      <c r="AN595" s="9"/>
      <c r="AO595" s="9"/>
      <c r="AP595" s="9"/>
      <c r="AQ595" s="9"/>
      <c r="AR595" s="9"/>
      <c r="AS595" s="9"/>
      <c r="AT595" s="9"/>
    </row>
    <row r="596" spans="2:46" ht="15.6">
      <c r="B596" s="79"/>
      <c r="C596" s="100"/>
      <c r="D596" s="79"/>
      <c r="E596" s="79"/>
      <c r="F596" s="79"/>
      <c r="G596" s="100"/>
      <c r="H596" s="79"/>
      <c r="I596" s="79"/>
      <c r="J596" s="79"/>
      <c r="K596" s="79"/>
      <c r="L596" s="79"/>
      <c r="M596" s="79"/>
      <c r="N596" s="79"/>
      <c r="O596" s="79"/>
      <c r="P596" s="79"/>
      <c r="Q596" s="79"/>
      <c r="R596" s="79"/>
      <c r="S596" s="79"/>
      <c r="T596" s="79"/>
      <c r="U596" s="79"/>
      <c r="V596" s="79"/>
      <c r="W596" s="79"/>
      <c r="X596" s="79"/>
      <c r="Y596" s="79"/>
      <c r="Z596" s="79"/>
      <c r="AA596" s="79"/>
      <c r="AB596" s="79"/>
      <c r="AC596" s="79"/>
      <c r="AD596" s="79"/>
      <c r="AE596" s="79"/>
      <c r="AF596" s="79"/>
      <c r="AG596" s="79"/>
      <c r="AH596" s="79"/>
      <c r="AI596" s="79"/>
      <c r="AJ596" s="79"/>
      <c r="AK596" s="79"/>
      <c r="AL596" s="9"/>
      <c r="AM596" s="9"/>
      <c r="AN596" s="9"/>
      <c r="AO596" s="9"/>
      <c r="AP596" s="9"/>
      <c r="AQ596" s="9"/>
      <c r="AR596" s="9"/>
      <c r="AS596" s="9"/>
      <c r="AT596" s="9"/>
    </row>
    <row r="597" spans="2:46" ht="15.6">
      <c r="B597" s="79"/>
      <c r="C597" s="100"/>
      <c r="D597" s="79"/>
      <c r="E597" s="79"/>
      <c r="F597" s="79"/>
      <c r="G597" s="100"/>
      <c r="H597" s="79"/>
      <c r="I597" s="79"/>
      <c r="J597" s="79"/>
      <c r="K597" s="79"/>
      <c r="L597" s="79"/>
      <c r="M597" s="79"/>
      <c r="N597" s="79"/>
      <c r="O597" s="79"/>
      <c r="P597" s="79"/>
      <c r="Q597" s="79"/>
      <c r="R597" s="79"/>
      <c r="S597" s="79"/>
      <c r="T597" s="79"/>
      <c r="U597" s="79"/>
      <c r="V597" s="79"/>
      <c r="W597" s="79"/>
      <c r="X597" s="79"/>
      <c r="Y597" s="79"/>
      <c r="Z597" s="79"/>
      <c r="AA597" s="79"/>
      <c r="AB597" s="79"/>
      <c r="AC597" s="79"/>
      <c r="AD597" s="79"/>
      <c r="AE597" s="79"/>
      <c r="AF597" s="79"/>
      <c r="AG597" s="79"/>
      <c r="AH597" s="79"/>
      <c r="AI597" s="79"/>
      <c r="AJ597" s="79"/>
      <c r="AK597" s="79"/>
      <c r="AL597" s="9"/>
      <c r="AM597" s="9"/>
      <c r="AN597" s="9"/>
      <c r="AO597" s="9"/>
      <c r="AP597" s="9"/>
      <c r="AQ597" s="9"/>
      <c r="AR597" s="9"/>
      <c r="AS597" s="9"/>
      <c r="AT597" s="9"/>
    </row>
    <row r="598" spans="2:46" ht="15.6">
      <c r="B598" s="79"/>
      <c r="C598" s="100"/>
      <c r="D598" s="79"/>
      <c r="E598" s="79"/>
      <c r="F598" s="79"/>
      <c r="G598" s="100"/>
      <c r="H598" s="79"/>
      <c r="I598" s="79"/>
      <c r="J598" s="79"/>
      <c r="K598" s="79"/>
      <c r="L598" s="79"/>
      <c r="M598" s="79"/>
      <c r="N598" s="79"/>
      <c r="O598" s="79"/>
      <c r="P598" s="79"/>
      <c r="Q598" s="79"/>
      <c r="R598" s="79"/>
      <c r="S598" s="79"/>
      <c r="T598" s="79"/>
      <c r="U598" s="79"/>
      <c r="V598" s="79"/>
      <c r="W598" s="79"/>
      <c r="X598" s="79"/>
      <c r="Y598" s="79"/>
      <c r="Z598" s="79"/>
      <c r="AA598" s="79"/>
      <c r="AB598" s="79"/>
      <c r="AC598" s="79"/>
      <c r="AD598" s="79"/>
      <c r="AE598" s="79"/>
      <c r="AF598" s="79"/>
      <c r="AG598" s="79"/>
      <c r="AH598" s="79"/>
      <c r="AI598" s="79"/>
      <c r="AJ598" s="79"/>
      <c r="AK598" s="79"/>
      <c r="AL598" s="9"/>
      <c r="AM598" s="9"/>
      <c r="AN598" s="9"/>
      <c r="AO598" s="9"/>
      <c r="AP598" s="9"/>
      <c r="AQ598" s="9"/>
      <c r="AR598" s="9"/>
      <c r="AS598" s="9"/>
      <c r="AT598" s="9"/>
    </row>
    <row r="599" spans="2:46" ht="15.6">
      <c r="B599" s="79"/>
      <c r="C599" s="100"/>
      <c r="D599" s="79"/>
      <c r="E599" s="79"/>
      <c r="F599" s="79"/>
      <c r="G599" s="100"/>
      <c r="H599" s="79"/>
      <c r="I599" s="79"/>
      <c r="J599" s="79"/>
      <c r="K599" s="79"/>
      <c r="L599" s="79"/>
      <c r="M599" s="79"/>
      <c r="N599" s="79"/>
      <c r="O599" s="79"/>
      <c r="P599" s="79"/>
      <c r="Q599" s="79"/>
      <c r="R599" s="79"/>
      <c r="S599" s="79"/>
      <c r="T599" s="79"/>
      <c r="U599" s="79"/>
      <c r="V599" s="79"/>
      <c r="W599" s="79"/>
      <c r="X599" s="79"/>
      <c r="Y599" s="79"/>
      <c r="Z599" s="79"/>
      <c r="AA599" s="79"/>
      <c r="AB599" s="79"/>
      <c r="AC599" s="79"/>
      <c r="AD599" s="79"/>
      <c r="AE599" s="79"/>
      <c r="AF599" s="79"/>
      <c r="AG599" s="79"/>
      <c r="AH599" s="79"/>
      <c r="AI599" s="79"/>
      <c r="AJ599" s="79"/>
      <c r="AK599" s="79"/>
      <c r="AL599" s="9"/>
      <c r="AM599" s="9"/>
      <c r="AN599" s="9"/>
      <c r="AO599" s="9"/>
      <c r="AP599" s="9"/>
      <c r="AQ599" s="9"/>
      <c r="AR599" s="9"/>
      <c r="AS599" s="9"/>
      <c r="AT599" s="9"/>
    </row>
    <row r="600" spans="2:46" ht="15.6">
      <c r="B600" s="79"/>
      <c r="C600" s="100"/>
      <c r="D600" s="79"/>
      <c r="E600" s="79"/>
      <c r="F600" s="79"/>
      <c r="G600" s="100"/>
      <c r="H600" s="79"/>
      <c r="I600" s="79"/>
      <c r="J600" s="79"/>
      <c r="K600" s="79"/>
      <c r="L600" s="79"/>
      <c r="M600" s="79"/>
      <c r="N600" s="79"/>
      <c r="O600" s="79"/>
      <c r="P600" s="79"/>
      <c r="Q600" s="79"/>
      <c r="R600" s="79"/>
      <c r="S600" s="79"/>
      <c r="T600" s="79"/>
      <c r="U600" s="79"/>
      <c r="V600" s="79"/>
      <c r="W600" s="79"/>
      <c r="X600" s="79"/>
      <c r="Y600" s="79"/>
      <c r="Z600" s="79"/>
      <c r="AA600" s="79"/>
      <c r="AB600" s="79"/>
      <c r="AC600" s="79"/>
      <c r="AD600" s="79"/>
      <c r="AE600" s="79"/>
      <c r="AF600" s="79"/>
      <c r="AG600" s="79"/>
      <c r="AH600" s="79"/>
      <c r="AI600" s="79"/>
      <c r="AJ600" s="79"/>
      <c r="AK600" s="79"/>
      <c r="AL600" s="9"/>
      <c r="AM600" s="9"/>
      <c r="AN600" s="9"/>
      <c r="AO600" s="9"/>
      <c r="AP600" s="9"/>
      <c r="AQ600" s="9"/>
      <c r="AR600" s="9"/>
      <c r="AS600" s="9"/>
      <c r="AT600" s="9"/>
    </row>
    <row r="601" spans="2:46" ht="15.6">
      <c r="B601" s="79"/>
      <c r="C601" s="100"/>
      <c r="D601" s="79"/>
      <c r="E601" s="79"/>
      <c r="F601" s="79"/>
      <c r="G601" s="100"/>
      <c r="H601" s="79"/>
      <c r="I601" s="79"/>
      <c r="J601" s="79"/>
      <c r="K601" s="79"/>
      <c r="L601" s="79"/>
      <c r="M601" s="79"/>
      <c r="N601" s="79"/>
      <c r="O601" s="79"/>
      <c r="P601" s="79"/>
      <c r="Q601" s="79"/>
      <c r="R601" s="79"/>
      <c r="S601" s="79"/>
      <c r="T601" s="79"/>
      <c r="U601" s="79"/>
      <c r="V601" s="79"/>
      <c r="W601" s="79"/>
      <c r="X601" s="79"/>
      <c r="Y601" s="79"/>
      <c r="Z601" s="79"/>
      <c r="AA601" s="79"/>
      <c r="AB601" s="79"/>
      <c r="AC601" s="79"/>
      <c r="AD601" s="79"/>
      <c r="AE601" s="79"/>
      <c r="AF601" s="79"/>
      <c r="AG601" s="79"/>
      <c r="AH601" s="79"/>
      <c r="AI601" s="79"/>
      <c r="AJ601" s="79"/>
      <c r="AK601" s="79"/>
      <c r="AL601" s="9"/>
      <c r="AM601" s="9"/>
      <c r="AN601" s="9"/>
      <c r="AO601" s="9"/>
      <c r="AP601" s="9"/>
      <c r="AQ601" s="9"/>
      <c r="AR601" s="9"/>
      <c r="AS601" s="9"/>
      <c r="AT601" s="9"/>
    </row>
    <row r="602" spans="2:46" ht="15.6">
      <c r="B602" s="79"/>
      <c r="C602" s="100"/>
      <c r="D602" s="79"/>
      <c r="E602" s="79"/>
      <c r="F602" s="79"/>
      <c r="G602" s="100"/>
      <c r="H602" s="79"/>
      <c r="I602" s="79"/>
      <c r="J602" s="79"/>
      <c r="K602" s="79"/>
      <c r="L602" s="79"/>
      <c r="M602" s="79"/>
      <c r="N602" s="79"/>
      <c r="O602" s="79"/>
      <c r="P602" s="79"/>
      <c r="Q602" s="79"/>
      <c r="R602" s="79"/>
      <c r="S602" s="79"/>
      <c r="T602" s="79"/>
      <c r="U602" s="79"/>
      <c r="V602" s="79"/>
      <c r="W602" s="79"/>
      <c r="X602" s="79"/>
      <c r="Y602" s="79"/>
      <c r="Z602" s="79"/>
      <c r="AA602" s="79"/>
      <c r="AB602" s="79"/>
      <c r="AC602" s="79"/>
      <c r="AD602" s="79"/>
      <c r="AE602" s="79"/>
      <c r="AF602" s="79"/>
      <c r="AG602" s="79"/>
      <c r="AH602" s="79"/>
      <c r="AI602" s="79"/>
      <c r="AJ602" s="79"/>
      <c r="AK602" s="79"/>
      <c r="AL602" s="9"/>
      <c r="AM602" s="9"/>
      <c r="AN602" s="9"/>
      <c r="AO602" s="9"/>
      <c r="AP602" s="9"/>
      <c r="AQ602" s="9"/>
      <c r="AR602" s="9"/>
      <c r="AS602" s="9"/>
      <c r="AT602" s="9"/>
    </row>
    <row r="603" spans="2:46" ht="15.6">
      <c r="B603" s="79"/>
      <c r="C603" s="100"/>
      <c r="D603" s="79"/>
      <c r="E603" s="79"/>
      <c r="F603" s="79"/>
      <c r="G603" s="100"/>
      <c r="H603" s="79"/>
      <c r="I603" s="79"/>
      <c r="J603" s="79"/>
      <c r="K603" s="79"/>
      <c r="L603" s="79"/>
      <c r="M603" s="79"/>
      <c r="N603" s="79"/>
      <c r="O603" s="79"/>
      <c r="P603" s="79"/>
      <c r="Q603" s="79"/>
      <c r="R603" s="79"/>
      <c r="S603" s="79"/>
      <c r="T603" s="79"/>
      <c r="U603" s="79"/>
      <c r="V603" s="79"/>
      <c r="W603" s="79"/>
      <c r="X603" s="79"/>
      <c r="Y603" s="79"/>
      <c r="Z603" s="79"/>
      <c r="AA603" s="79"/>
      <c r="AB603" s="79"/>
      <c r="AC603" s="79"/>
      <c r="AD603" s="79"/>
      <c r="AE603" s="79"/>
      <c r="AF603" s="79"/>
      <c r="AG603" s="79"/>
      <c r="AH603" s="79"/>
      <c r="AI603" s="79"/>
      <c r="AJ603" s="79"/>
      <c r="AK603" s="79"/>
      <c r="AL603" s="9"/>
      <c r="AM603" s="9"/>
      <c r="AN603" s="9"/>
      <c r="AO603" s="9"/>
      <c r="AP603" s="9"/>
      <c r="AQ603" s="9"/>
      <c r="AR603" s="9"/>
      <c r="AS603" s="9"/>
      <c r="AT603" s="9"/>
    </row>
    <row r="604" spans="2:46" ht="15.6">
      <c r="B604" s="79"/>
      <c r="C604" s="100"/>
      <c r="D604" s="79"/>
      <c r="E604" s="79"/>
      <c r="F604" s="79"/>
      <c r="G604" s="100"/>
      <c r="H604" s="79"/>
      <c r="I604" s="79"/>
      <c r="J604" s="79"/>
      <c r="K604" s="79"/>
      <c r="L604" s="79"/>
      <c r="M604" s="79"/>
      <c r="N604" s="79"/>
      <c r="O604" s="79"/>
      <c r="P604" s="79"/>
      <c r="Q604" s="79"/>
      <c r="R604" s="79"/>
      <c r="S604" s="79"/>
      <c r="T604" s="79"/>
      <c r="U604" s="79"/>
      <c r="V604" s="79"/>
      <c r="W604" s="79"/>
      <c r="X604" s="79"/>
      <c r="Y604" s="79"/>
      <c r="Z604" s="79"/>
      <c r="AA604" s="79"/>
      <c r="AB604" s="79"/>
      <c r="AC604" s="79"/>
      <c r="AD604" s="79"/>
      <c r="AE604" s="79"/>
      <c r="AF604" s="79"/>
      <c r="AG604" s="79"/>
      <c r="AH604" s="79"/>
      <c r="AI604" s="79"/>
      <c r="AJ604" s="79"/>
      <c r="AK604" s="79"/>
      <c r="AL604" s="9"/>
      <c r="AM604" s="9"/>
      <c r="AN604" s="9"/>
      <c r="AO604" s="9"/>
      <c r="AP604" s="9"/>
      <c r="AQ604" s="9"/>
      <c r="AR604" s="9"/>
      <c r="AS604" s="9"/>
      <c r="AT604" s="9"/>
    </row>
    <row r="605" spans="2:46" ht="15.6">
      <c r="B605" s="79"/>
      <c r="C605" s="100"/>
      <c r="D605" s="79"/>
      <c r="E605" s="79"/>
      <c r="F605" s="79"/>
      <c r="G605" s="100"/>
      <c r="H605" s="79"/>
      <c r="I605" s="79"/>
      <c r="J605" s="79"/>
      <c r="K605" s="79"/>
      <c r="L605" s="79"/>
      <c r="M605" s="79"/>
      <c r="N605" s="79"/>
      <c r="O605" s="79"/>
      <c r="P605" s="79"/>
      <c r="Q605" s="79"/>
      <c r="R605" s="79"/>
      <c r="S605" s="79"/>
      <c r="T605" s="79"/>
      <c r="U605" s="79"/>
      <c r="V605" s="79"/>
      <c r="W605" s="79"/>
      <c r="X605" s="79"/>
      <c r="Y605" s="79"/>
      <c r="Z605" s="79"/>
      <c r="AA605" s="79"/>
      <c r="AB605" s="79"/>
      <c r="AC605" s="79"/>
      <c r="AD605" s="79"/>
      <c r="AE605" s="79"/>
      <c r="AF605" s="79"/>
      <c r="AG605" s="79"/>
      <c r="AH605" s="79"/>
      <c r="AI605" s="79"/>
      <c r="AJ605" s="79"/>
      <c r="AK605" s="79"/>
      <c r="AL605" s="9"/>
      <c r="AM605" s="9"/>
      <c r="AN605" s="9"/>
      <c r="AO605" s="9"/>
      <c r="AP605" s="9"/>
      <c r="AQ605" s="9"/>
      <c r="AR605" s="9"/>
      <c r="AS605" s="9"/>
      <c r="AT605" s="9"/>
    </row>
    <row r="606" spans="2:46" ht="15.6">
      <c r="B606" s="79"/>
      <c r="C606" s="100"/>
      <c r="D606" s="79"/>
      <c r="E606" s="79"/>
      <c r="F606" s="79"/>
      <c r="G606" s="100"/>
      <c r="H606" s="79"/>
      <c r="I606" s="79"/>
      <c r="J606" s="79"/>
      <c r="K606" s="79"/>
      <c r="L606" s="79"/>
      <c r="M606" s="79"/>
      <c r="N606" s="79"/>
      <c r="O606" s="79"/>
      <c r="P606" s="79"/>
      <c r="Q606" s="79"/>
      <c r="R606" s="79"/>
      <c r="S606" s="79"/>
      <c r="T606" s="79"/>
      <c r="U606" s="79"/>
      <c r="V606" s="79"/>
      <c r="W606" s="79"/>
      <c r="X606" s="79"/>
      <c r="Y606" s="79"/>
      <c r="Z606" s="79"/>
      <c r="AA606" s="79"/>
      <c r="AB606" s="79"/>
      <c r="AC606" s="79"/>
      <c r="AD606" s="79"/>
      <c r="AE606" s="79"/>
      <c r="AF606" s="79"/>
      <c r="AG606" s="79"/>
      <c r="AH606" s="79"/>
      <c r="AI606" s="79"/>
      <c r="AJ606" s="79"/>
      <c r="AK606" s="79"/>
      <c r="AL606" s="9"/>
      <c r="AM606" s="9"/>
      <c r="AN606" s="9"/>
      <c r="AO606" s="9"/>
      <c r="AP606" s="9"/>
      <c r="AQ606" s="9"/>
      <c r="AR606" s="9"/>
      <c r="AS606" s="9"/>
      <c r="AT606" s="9"/>
    </row>
    <row r="607" spans="2:46" ht="15.6">
      <c r="B607" s="79"/>
      <c r="C607" s="100"/>
      <c r="D607" s="79"/>
      <c r="E607" s="79"/>
      <c r="F607" s="79"/>
      <c r="G607" s="100"/>
      <c r="H607" s="79"/>
      <c r="I607" s="79"/>
      <c r="J607" s="79"/>
      <c r="K607" s="79"/>
      <c r="L607" s="79"/>
      <c r="M607" s="79"/>
      <c r="N607" s="79"/>
      <c r="O607" s="79"/>
      <c r="P607" s="79"/>
      <c r="Q607" s="79"/>
      <c r="R607" s="79"/>
      <c r="S607" s="79"/>
      <c r="T607" s="79"/>
      <c r="U607" s="79"/>
      <c r="V607" s="79"/>
      <c r="W607" s="79"/>
      <c r="X607" s="79"/>
      <c r="Y607" s="79"/>
      <c r="Z607" s="79"/>
      <c r="AA607" s="79"/>
      <c r="AB607" s="79"/>
      <c r="AC607" s="79"/>
      <c r="AD607" s="79"/>
      <c r="AE607" s="79"/>
      <c r="AF607" s="79"/>
      <c r="AG607" s="79"/>
      <c r="AH607" s="79"/>
      <c r="AI607" s="79"/>
      <c r="AJ607" s="79"/>
      <c r="AK607" s="79"/>
      <c r="AL607" s="9"/>
      <c r="AM607" s="9"/>
      <c r="AN607" s="9"/>
      <c r="AO607" s="9"/>
      <c r="AP607" s="9"/>
      <c r="AQ607" s="9"/>
      <c r="AR607" s="9"/>
      <c r="AS607" s="9"/>
      <c r="AT607" s="9"/>
    </row>
    <row r="608" spans="2:46" ht="15.6">
      <c r="B608" s="79"/>
      <c r="C608" s="100"/>
      <c r="D608" s="79"/>
      <c r="E608" s="79"/>
      <c r="F608" s="79"/>
      <c r="G608" s="100"/>
      <c r="H608" s="79"/>
      <c r="I608" s="79"/>
      <c r="J608" s="79"/>
      <c r="K608" s="79"/>
      <c r="L608" s="79"/>
      <c r="M608" s="79"/>
      <c r="N608" s="79"/>
      <c r="O608" s="79"/>
      <c r="P608" s="79"/>
      <c r="Q608" s="79"/>
      <c r="R608" s="79"/>
      <c r="S608" s="79"/>
      <c r="T608" s="79"/>
      <c r="U608" s="79"/>
      <c r="V608" s="79"/>
      <c r="W608" s="79"/>
      <c r="X608" s="79"/>
      <c r="Y608" s="79"/>
      <c r="Z608" s="79"/>
      <c r="AA608" s="79"/>
      <c r="AB608" s="79"/>
      <c r="AC608" s="79"/>
      <c r="AD608" s="79"/>
      <c r="AE608" s="79"/>
      <c r="AF608" s="79"/>
      <c r="AG608" s="79"/>
      <c r="AH608" s="79"/>
      <c r="AI608" s="79"/>
      <c r="AJ608" s="79"/>
      <c r="AK608" s="79"/>
      <c r="AL608" s="9"/>
      <c r="AM608" s="9"/>
      <c r="AN608" s="9"/>
      <c r="AO608" s="9"/>
      <c r="AP608" s="9"/>
      <c r="AQ608" s="9"/>
      <c r="AR608" s="9"/>
      <c r="AS608" s="9"/>
      <c r="AT608" s="9"/>
    </row>
    <row r="609" spans="2:46" ht="15.6">
      <c r="B609" s="79"/>
      <c r="C609" s="100"/>
      <c r="D609" s="79"/>
      <c r="E609" s="79"/>
      <c r="F609" s="79"/>
      <c r="G609" s="100"/>
      <c r="H609" s="79"/>
      <c r="I609" s="79"/>
      <c r="J609" s="79"/>
      <c r="K609" s="79"/>
      <c r="L609" s="79"/>
      <c r="M609" s="79"/>
      <c r="N609" s="79"/>
      <c r="O609" s="79"/>
      <c r="P609" s="79"/>
      <c r="Q609" s="79"/>
      <c r="R609" s="79"/>
      <c r="S609" s="79"/>
      <c r="T609" s="79"/>
      <c r="U609" s="79"/>
      <c r="V609" s="79"/>
      <c r="W609" s="79"/>
      <c r="X609" s="79"/>
      <c r="Y609" s="79"/>
      <c r="Z609" s="79"/>
      <c r="AA609" s="79"/>
      <c r="AB609" s="79"/>
      <c r="AC609" s="79"/>
      <c r="AD609" s="79"/>
      <c r="AE609" s="79"/>
      <c r="AF609" s="79"/>
      <c r="AG609" s="79"/>
      <c r="AH609" s="79"/>
      <c r="AI609" s="79"/>
      <c r="AJ609" s="79"/>
      <c r="AK609" s="79"/>
      <c r="AL609" s="9"/>
      <c r="AM609" s="9"/>
      <c r="AN609" s="9"/>
      <c r="AO609" s="9"/>
      <c r="AP609" s="9"/>
      <c r="AQ609" s="9"/>
      <c r="AR609" s="9"/>
      <c r="AS609" s="9"/>
      <c r="AT609" s="9"/>
    </row>
    <row r="610" spans="2:46" ht="15.6">
      <c r="B610" s="79"/>
      <c r="C610" s="100"/>
      <c r="D610" s="79"/>
      <c r="E610" s="79"/>
      <c r="F610" s="79"/>
      <c r="G610" s="100"/>
      <c r="H610" s="79"/>
      <c r="I610" s="79"/>
      <c r="J610" s="79"/>
      <c r="K610" s="79"/>
      <c r="L610" s="79"/>
      <c r="M610" s="79"/>
      <c r="N610" s="79"/>
      <c r="O610" s="79"/>
      <c r="P610" s="79"/>
      <c r="Q610" s="79"/>
      <c r="R610" s="79"/>
      <c r="S610" s="79"/>
      <c r="T610" s="79"/>
      <c r="U610" s="79"/>
      <c r="V610" s="79"/>
      <c r="W610" s="79"/>
      <c r="X610" s="79"/>
      <c r="Y610" s="79"/>
      <c r="Z610" s="79"/>
      <c r="AA610" s="79"/>
      <c r="AB610" s="79"/>
      <c r="AC610" s="79"/>
      <c r="AD610" s="79"/>
      <c r="AE610" s="79"/>
      <c r="AF610" s="79"/>
      <c r="AG610" s="79"/>
      <c r="AH610" s="79"/>
      <c r="AI610" s="79"/>
      <c r="AJ610" s="79"/>
      <c r="AK610" s="79"/>
      <c r="AL610" s="9"/>
      <c r="AM610" s="9"/>
      <c r="AN610" s="9"/>
      <c r="AO610" s="9"/>
      <c r="AP610" s="9"/>
      <c r="AQ610" s="9"/>
      <c r="AR610" s="9"/>
      <c r="AS610" s="9"/>
      <c r="AT610" s="9"/>
    </row>
    <row r="611" spans="2:46" ht="15.6">
      <c r="B611" s="79"/>
      <c r="C611" s="100"/>
      <c r="D611" s="79"/>
      <c r="E611" s="79"/>
      <c r="F611" s="79"/>
      <c r="G611" s="100"/>
      <c r="H611" s="79"/>
      <c r="I611" s="79"/>
      <c r="J611" s="79"/>
      <c r="K611" s="79"/>
      <c r="L611" s="79"/>
      <c r="M611" s="79"/>
      <c r="N611" s="79"/>
      <c r="O611" s="79"/>
      <c r="P611" s="79"/>
      <c r="Q611" s="79"/>
      <c r="R611" s="79"/>
      <c r="S611" s="79"/>
      <c r="T611" s="79"/>
      <c r="U611" s="79"/>
      <c r="V611" s="79"/>
      <c r="W611" s="79"/>
      <c r="X611" s="79"/>
      <c r="Y611" s="79"/>
      <c r="Z611" s="79"/>
      <c r="AA611" s="79"/>
      <c r="AB611" s="79"/>
      <c r="AC611" s="79"/>
      <c r="AD611" s="79"/>
      <c r="AE611" s="79"/>
      <c r="AF611" s="79"/>
      <c r="AG611" s="79"/>
      <c r="AH611" s="79"/>
      <c r="AI611" s="79"/>
      <c r="AJ611" s="79"/>
      <c r="AK611" s="79"/>
      <c r="AL611" s="9"/>
      <c r="AM611" s="9"/>
      <c r="AN611" s="9"/>
      <c r="AO611" s="9"/>
      <c r="AP611" s="9"/>
      <c r="AQ611" s="9"/>
      <c r="AR611" s="9"/>
      <c r="AS611" s="9"/>
      <c r="AT611" s="9"/>
    </row>
    <row r="612" spans="2:46" ht="15.6">
      <c r="B612" s="79"/>
      <c r="C612" s="100"/>
      <c r="D612" s="79"/>
      <c r="E612" s="79"/>
      <c r="F612" s="79"/>
      <c r="G612" s="100"/>
      <c r="H612" s="79"/>
      <c r="I612" s="79"/>
      <c r="J612" s="79"/>
      <c r="K612" s="79"/>
      <c r="L612" s="79"/>
      <c r="M612" s="79"/>
      <c r="N612" s="79"/>
      <c r="O612" s="79"/>
      <c r="P612" s="79"/>
      <c r="Q612" s="79"/>
      <c r="R612" s="79"/>
      <c r="S612" s="79"/>
      <c r="T612" s="79"/>
      <c r="U612" s="79"/>
      <c r="V612" s="79"/>
      <c r="W612" s="79"/>
      <c r="X612" s="79"/>
      <c r="Y612" s="79"/>
      <c r="Z612" s="79"/>
      <c r="AA612" s="79"/>
      <c r="AB612" s="79"/>
      <c r="AC612" s="79"/>
      <c r="AD612" s="79"/>
      <c r="AE612" s="79"/>
      <c r="AF612" s="79"/>
      <c r="AG612" s="79"/>
      <c r="AH612" s="79"/>
      <c r="AI612" s="79"/>
      <c r="AJ612" s="79"/>
      <c r="AK612" s="79"/>
      <c r="AL612" s="9"/>
      <c r="AM612" s="9"/>
      <c r="AN612" s="9"/>
      <c r="AO612" s="9"/>
      <c r="AP612" s="9"/>
      <c r="AQ612" s="9"/>
      <c r="AR612" s="9"/>
      <c r="AS612" s="9"/>
      <c r="AT612" s="9"/>
    </row>
    <row r="613" spans="2:46" ht="15.6">
      <c r="B613" s="79"/>
      <c r="C613" s="100"/>
      <c r="D613" s="79"/>
      <c r="E613" s="79"/>
      <c r="F613" s="79"/>
      <c r="G613" s="100"/>
      <c r="H613" s="79"/>
      <c r="I613" s="79"/>
      <c r="J613" s="79"/>
      <c r="K613" s="79"/>
      <c r="L613" s="79"/>
      <c r="M613" s="79"/>
      <c r="N613" s="79"/>
      <c r="O613" s="79"/>
      <c r="P613" s="79"/>
      <c r="Q613" s="79"/>
      <c r="R613" s="79"/>
      <c r="S613" s="79"/>
      <c r="T613" s="79"/>
      <c r="U613" s="79"/>
      <c r="V613" s="79"/>
      <c r="W613" s="79"/>
      <c r="X613" s="79"/>
      <c r="Y613" s="79"/>
      <c r="Z613" s="79"/>
      <c r="AA613" s="79"/>
      <c r="AB613" s="79"/>
      <c r="AC613" s="79"/>
      <c r="AD613" s="79"/>
      <c r="AE613" s="79"/>
      <c r="AF613" s="79"/>
      <c r="AG613" s="79"/>
      <c r="AH613" s="79"/>
      <c r="AI613" s="79"/>
      <c r="AJ613" s="79"/>
      <c r="AK613" s="79"/>
      <c r="AL613" s="9"/>
      <c r="AM613" s="9"/>
      <c r="AN613" s="9"/>
      <c r="AO613" s="9"/>
      <c r="AP613" s="9"/>
      <c r="AQ613" s="9"/>
      <c r="AR613" s="9"/>
      <c r="AS613" s="9"/>
      <c r="AT613" s="9"/>
    </row>
    <row r="614" spans="2:46" ht="15.6">
      <c r="B614" s="79"/>
      <c r="C614" s="100"/>
      <c r="D614" s="79"/>
      <c r="E614" s="79"/>
      <c r="F614" s="79"/>
      <c r="G614" s="100"/>
      <c r="H614" s="79"/>
      <c r="I614" s="79"/>
      <c r="J614" s="79"/>
      <c r="K614" s="79"/>
      <c r="L614" s="79"/>
      <c r="M614" s="79"/>
      <c r="N614" s="79"/>
      <c r="O614" s="79"/>
      <c r="P614" s="79"/>
      <c r="Q614" s="79"/>
      <c r="R614" s="79"/>
      <c r="S614" s="79"/>
      <c r="T614" s="79"/>
      <c r="U614" s="79"/>
      <c r="V614" s="79"/>
      <c r="W614" s="79"/>
      <c r="X614" s="79"/>
      <c r="Y614" s="79"/>
      <c r="Z614" s="79"/>
      <c r="AA614" s="79"/>
      <c r="AB614" s="79"/>
      <c r="AC614" s="79"/>
      <c r="AD614" s="79"/>
      <c r="AE614" s="79"/>
      <c r="AF614" s="79"/>
      <c r="AG614" s="79"/>
      <c r="AH614" s="79"/>
      <c r="AI614" s="79"/>
      <c r="AJ614" s="79"/>
      <c r="AK614" s="79"/>
      <c r="AL614" s="9"/>
      <c r="AM614" s="9"/>
      <c r="AN614" s="9"/>
      <c r="AO614" s="9"/>
      <c r="AP614" s="9"/>
      <c r="AQ614" s="9"/>
      <c r="AR614" s="9"/>
      <c r="AS614" s="9"/>
      <c r="AT614" s="9"/>
    </row>
    <row r="615" spans="2:46" ht="15.6">
      <c r="B615" s="79"/>
      <c r="C615" s="100"/>
      <c r="D615" s="79"/>
      <c r="E615" s="79"/>
      <c r="F615" s="79"/>
      <c r="G615" s="100"/>
      <c r="H615" s="79"/>
      <c r="I615" s="79"/>
      <c r="J615" s="79"/>
      <c r="K615" s="79"/>
      <c r="L615" s="79"/>
      <c r="M615" s="79"/>
      <c r="N615" s="79"/>
      <c r="O615" s="79"/>
      <c r="P615" s="79"/>
      <c r="Q615" s="79"/>
      <c r="R615" s="79"/>
      <c r="S615" s="79"/>
      <c r="T615" s="79"/>
      <c r="U615" s="79"/>
      <c r="V615" s="79"/>
      <c r="W615" s="79"/>
      <c r="X615" s="79"/>
      <c r="Y615" s="79"/>
      <c r="Z615" s="79"/>
      <c r="AA615" s="79"/>
      <c r="AB615" s="79"/>
      <c r="AC615" s="79"/>
      <c r="AD615" s="79"/>
      <c r="AE615" s="79"/>
      <c r="AF615" s="79"/>
      <c r="AG615" s="79"/>
      <c r="AH615" s="79"/>
      <c r="AI615" s="79"/>
      <c r="AJ615" s="79"/>
      <c r="AK615" s="79"/>
      <c r="AL615" s="9"/>
      <c r="AM615" s="9"/>
      <c r="AN615" s="9"/>
      <c r="AO615" s="9"/>
      <c r="AP615" s="9"/>
      <c r="AQ615" s="9"/>
      <c r="AR615" s="9"/>
      <c r="AS615" s="9"/>
      <c r="AT615" s="9"/>
    </row>
    <row r="616" spans="2:46" ht="15.6">
      <c r="B616" s="79"/>
      <c r="C616" s="100"/>
      <c r="D616" s="79"/>
      <c r="E616" s="79"/>
      <c r="F616" s="79"/>
      <c r="G616" s="100"/>
      <c r="H616" s="79"/>
      <c r="I616" s="79"/>
      <c r="J616" s="79"/>
      <c r="K616" s="79"/>
      <c r="L616" s="79"/>
      <c r="M616" s="79"/>
      <c r="N616" s="79"/>
      <c r="O616" s="79"/>
      <c r="P616" s="79"/>
      <c r="Q616" s="79"/>
      <c r="R616" s="79"/>
      <c r="S616" s="79"/>
      <c r="T616" s="79"/>
      <c r="U616" s="79"/>
      <c r="V616" s="79"/>
      <c r="W616" s="79"/>
      <c r="X616" s="79"/>
      <c r="Y616" s="79"/>
      <c r="Z616" s="79"/>
      <c r="AA616" s="79"/>
      <c r="AB616" s="79"/>
      <c r="AC616" s="79"/>
      <c r="AD616" s="79"/>
      <c r="AE616" s="79"/>
      <c r="AF616" s="79"/>
      <c r="AG616" s="79"/>
      <c r="AH616" s="79"/>
      <c r="AI616" s="79"/>
      <c r="AJ616" s="79"/>
      <c r="AK616" s="79"/>
      <c r="AL616" s="9"/>
      <c r="AM616" s="9"/>
      <c r="AN616" s="9"/>
      <c r="AO616" s="9"/>
      <c r="AP616" s="9"/>
      <c r="AQ616" s="9"/>
      <c r="AR616" s="9"/>
      <c r="AS616" s="9"/>
      <c r="AT616" s="9"/>
    </row>
    <row r="617" spans="2:46" ht="15.6">
      <c r="B617" s="79"/>
      <c r="C617" s="100"/>
      <c r="D617" s="79"/>
      <c r="E617" s="79"/>
      <c r="F617" s="79"/>
      <c r="G617" s="100"/>
      <c r="H617" s="79"/>
      <c r="I617" s="79"/>
      <c r="J617" s="79"/>
      <c r="K617" s="79"/>
      <c r="L617" s="79"/>
      <c r="M617" s="79"/>
      <c r="N617" s="79"/>
      <c r="O617" s="79"/>
      <c r="P617" s="79"/>
      <c r="Q617" s="79"/>
      <c r="R617" s="79"/>
      <c r="S617" s="79"/>
      <c r="T617" s="79"/>
      <c r="U617" s="79"/>
      <c r="V617" s="79"/>
      <c r="W617" s="79"/>
      <c r="X617" s="79"/>
      <c r="Y617" s="79"/>
      <c r="Z617" s="79"/>
      <c r="AA617" s="79"/>
      <c r="AB617" s="79"/>
      <c r="AC617" s="79"/>
      <c r="AD617" s="79"/>
      <c r="AE617" s="79"/>
      <c r="AF617" s="79"/>
      <c r="AG617" s="79"/>
      <c r="AH617" s="79"/>
      <c r="AI617" s="79"/>
      <c r="AJ617" s="79"/>
      <c r="AK617" s="79"/>
      <c r="AL617" s="9"/>
      <c r="AM617" s="9"/>
      <c r="AN617" s="9"/>
      <c r="AO617" s="9"/>
      <c r="AP617" s="9"/>
      <c r="AQ617" s="9"/>
      <c r="AR617" s="9"/>
      <c r="AS617" s="9"/>
      <c r="AT617" s="9"/>
    </row>
    <row r="618" spans="2:46" ht="15.6">
      <c r="B618" s="79"/>
      <c r="C618" s="100"/>
      <c r="D618" s="79"/>
      <c r="E618" s="79"/>
      <c r="F618" s="79"/>
      <c r="G618" s="100"/>
      <c r="H618" s="79"/>
      <c r="I618" s="79"/>
      <c r="J618" s="79"/>
      <c r="K618" s="79"/>
      <c r="L618" s="79"/>
      <c r="M618" s="79"/>
      <c r="N618" s="79"/>
      <c r="O618" s="79"/>
      <c r="P618" s="79"/>
      <c r="Q618" s="79"/>
      <c r="R618" s="79"/>
      <c r="S618" s="79"/>
      <c r="T618" s="79"/>
      <c r="U618" s="79"/>
      <c r="V618" s="79"/>
      <c r="W618" s="79"/>
      <c r="X618" s="79"/>
      <c r="Y618" s="79"/>
      <c r="Z618" s="79"/>
      <c r="AA618" s="79"/>
      <c r="AB618" s="79"/>
      <c r="AC618" s="79"/>
      <c r="AD618" s="79"/>
      <c r="AE618" s="79"/>
      <c r="AF618" s="79"/>
      <c r="AG618" s="79"/>
      <c r="AH618" s="79"/>
      <c r="AI618" s="79"/>
      <c r="AJ618" s="79"/>
      <c r="AK618" s="79"/>
      <c r="AL618" s="9"/>
      <c r="AM618" s="9"/>
      <c r="AN618" s="9"/>
      <c r="AO618" s="9"/>
      <c r="AP618" s="9"/>
      <c r="AQ618" s="9"/>
      <c r="AR618" s="9"/>
      <c r="AS618" s="9"/>
      <c r="AT618" s="9"/>
    </row>
    <row r="619" spans="2:46" ht="15.6">
      <c r="B619" s="79"/>
      <c r="C619" s="100"/>
      <c r="D619" s="79"/>
      <c r="E619" s="79"/>
      <c r="F619" s="79"/>
      <c r="G619" s="100"/>
      <c r="H619" s="79"/>
      <c r="I619" s="79"/>
      <c r="J619" s="79"/>
      <c r="K619" s="79"/>
      <c r="L619" s="79"/>
      <c r="M619" s="79"/>
      <c r="N619" s="79"/>
      <c r="O619" s="79"/>
      <c r="P619" s="79"/>
      <c r="Q619" s="79"/>
      <c r="R619" s="79"/>
      <c r="S619" s="79"/>
      <c r="T619" s="79"/>
      <c r="U619" s="79"/>
      <c r="V619" s="79"/>
      <c r="W619" s="79"/>
      <c r="X619" s="79"/>
      <c r="Y619" s="79"/>
      <c r="Z619" s="79"/>
      <c r="AA619" s="79"/>
      <c r="AB619" s="79"/>
      <c r="AC619" s="79"/>
      <c r="AD619" s="79"/>
      <c r="AE619" s="79"/>
      <c r="AF619" s="79"/>
      <c r="AG619" s="79"/>
      <c r="AH619" s="79"/>
      <c r="AI619" s="79"/>
      <c r="AJ619" s="79"/>
      <c r="AK619" s="79"/>
      <c r="AL619" s="9"/>
      <c r="AM619" s="9"/>
      <c r="AN619" s="9"/>
      <c r="AO619" s="9"/>
      <c r="AP619" s="9"/>
      <c r="AQ619" s="9"/>
      <c r="AR619" s="9"/>
      <c r="AS619" s="9"/>
      <c r="AT619" s="9"/>
    </row>
    <row r="620" spans="2:46" ht="15.6">
      <c r="B620" s="79"/>
      <c r="C620" s="100"/>
      <c r="D620" s="79"/>
      <c r="E620" s="79"/>
      <c r="F620" s="79"/>
      <c r="G620" s="100"/>
      <c r="H620" s="79"/>
      <c r="I620" s="79"/>
      <c r="J620" s="79"/>
      <c r="K620" s="79"/>
      <c r="L620" s="79"/>
      <c r="M620" s="79"/>
      <c r="N620" s="79"/>
      <c r="O620" s="79"/>
      <c r="P620" s="79"/>
      <c r="Q620" s="79"/>
      <c r="R620" s="79"/>
      <c r="S620" s="79"/>
      <c r="T620" s="79"/>
      <c r="U620" s="79"/>
      <c r="V620" s="79"/>
      <c r="W620" s="79"/>
      <c r="X620" s="79"/>
      <c r="Y620" s="79"/>
      <c r="Z620" s="79"/>
      <c r="AA620" s="79"/>
      <c r="AB620" s="79"/>
      <c r="AC620" s="79"/>
      <c r="AD620" s="79"/>
      <c r="AE620" s="79"/>
      <c r="AF620" s="79"/>
      <c r="AG620" s="79"/>
      <c r="AH620" s="79"/>
      <c r="AI620" s="79"/>
      <c r="AJ620" s="79"/>
      <c r="AK620" s="79"/>
      <c r="AL620" s="9"/>
      <c r="AM620" s="9"/>
      <c r="AN620" s="9"/>
      <c r="AO620" s="9"/>
      <c r="AP620" s="9"/>
      <c r="AQ620" s="9"/>
      <c r="AR620" s="9"/>
      <c r="AS620" s="9"/>
      <c r="AT620" s="9"/>
    </row>
    <row r="621" spans="2:46" ht="15.6">
      <c r="B621" s="79"/>
      <c r="C621" s="100"/>
      <c r="D621" s="79"/>
      <c r="E621" s="79"/>
      <c r="F621" s="79"/>
      <c r="G621" s="100"/>
      <c r="H621" s="79"/>
      <c r="I621" s="79"/>
      <c r="J621" s="79"/>
      <c r="K621" s="79"/>
      <c r="L621" s="79"/>
      <c r="M621" s="79"/>
      <c r="N621" s="79"/>
      <c r="O621" s="79"/>
      <c r="P621" s="79"/>
      <c r="Q621" s="79"/>
      <c r="R621" s="79"/>
      <c r="S621" s="79"/>
      <c r="T621" s="79"/>
      <c r="U621" s="79"/>
      <c r="V621" s="79"/>
      <c r="W621" s="79"/>
      <c r="X621" s="79"/>
      <c r="Y621" s="79"/>
      <c r="Z621" s="79"/>
      <c r="AA621" s="79"/>
      <c r="AB621" s="79"/>
      <c r="AC621" s="79"/>
      <c r="AD621" s="79"/>
      <c r="AE621" s="79"/>
      <c r="AF621" s="79"/>
      <c r="AG621" s="79"/>
      <c r="AH621" s="79"/>
      <c r="AI621" s="79"/>
      <c r="AJ621" s="79"/>
      <c r="AK621" s="79"/>
      <c r="AL621" s="9"/>
      <c r="AM621" s="9"/>
      <c r="AN621" s="9"/>
      <c r="AO621" s="9"/>
      <c r="AP621" s="9"/>
      <c r="AQ621" s="9"/>
      <c r="AR621" s="9"/>
      <c r="AS621" s="9"/>
      <c r="AT621" s="9"/>
    </row>
    <row r="622" spans="2:46" ht="15.6">
      <c r="B622" s="79"/>
      <c r="C622" s="100"/>
      <c r="D622" s="79"/>
      <c r="E622" s="79"/>
      <c r="F622" s="79"/>
      <c r="G622" s="100"/>
      <c r="H622" s="79"/>
      <c r="I622" s="79"/>
      <c r="J622" s="79"/>
      <c r="K622" s="79"/>
      <c r="L622" s="79"/>
      <c r="M622" s="79"/>
      <c r="N622" s="79"/>
      <c r="O622" s="79"/>
      <c r="P622" s="79"/>
      <c r="Q622" s="79"/>
      <c r="R622" s="79"/>
      <c r="S622" s="79"/>
      <c r="T622" s="79"/>
      <c r="U622" s="79"/>
      <c r="V622" s="79"/>
      <c r="W622" s="79"/>
      <c r="X622" s="79"/>
      <c r="Y622" s="79"/>
      <c r="Z622" s="79"/>
      <c r="AA622" s="79"/>
      <c r="AB622" s="79"/>
      <c r="AC622" s="79"/>
      <c r="AD622" s="79"/>
      <c r="AE622" s="79"/>
      <c r="AF622" s="79"/>
      <c r="AG622" s="79"/>
      <c r="AH622" s="79"/>
      <c r="AI622" s="79"/>
      <c r="AJ622" s="79"/>
      <c r="AK622" s="79"/>
      <c r="AL622" s="9"/>
      <c r="AM622" s="9"/>
      <c r="AN622" s="9"/>
      <c r="AO622" s="9"/>
      <c r="AP622" s="9"/>
      <c r="AQ622" s="9"/>
      <c r="AR622" s="9"/>
      <c r="AS622" s="9"/>
      <c r="AT622" s="9"/>
    </row>
    <row r="623" spans="2:46" ht="15.6">
      <c r="B623" s="79"/>
      <c r="C623" s="100"/>
      <c r="D623" s="79"/>
      <c r="E623" s="79"/>
      <c r="F623" s="79"/>
      <c r="G623" s="100"/>
      <c r="H623" s="79"/>
      <c r="I623" s="79"/>
      <c r="J623" s="79"/>
      <c r="K623" s="79"/>
      <c r="L623" s="79"/>
      <c r="M623" s="79"/>
      <c r="N623" s="79"/>
      <c r="O623" s="79"/>
      <c r="P623" s="79"/>
      <c r="Q623" s="79"/>
      <c r="R623" s="79"/>
      <c r="S623" s="79"/>
      <c r="T623" s="79"/>
      <c r="U623" s="79"/>
      <c r="V623" s="79"/>
      <c r="W623" s="79"/>
      <c r="X623" s="79"/>
      <c r="Y623" s="79"/>
      <c r="Z623" s="79"/>
      <c r="AA623" s="79"/>
      <c r="AB623" s="79"/>
      <c r="AC623" s="79"/>
      <c r="AD623" s="79"/>
      <c r="AE623" s="79"/>
      <c r="AF623" s="79"/>
      <c r="AG623" s="79"/>
      <c r="AH623" s="79"/>
      <c r="AI623" s="79"/>
      <c r="AJ623" s="79"/>
      <c r="AK623" s="79"/>
      <c r="AL623" s="9"/>
      <c r="AM623" s="9"/>
      <c r="AN623" s="9"/>
      <c r="AO623" s="9"/>
      <c r="AP623" s="9"/>
      <c r="AQ623" s="9"/>
      <c r="AR623" s="9"/>
      <c r="AS623" s="9"/>
      <c r="AT623" s="9"/>
    </row>
    <row r="624" spans="2:46" ht="15.6">
      <c r="B624" s="79"/>
      <c r="C624" s="100"/>
      <c r="D624" s="79"/>
      <c r="E624" s="79"/>
      <c r="F624" s="79"/>
      <c r="G624" s="100"/>
      <c r="H624" s="79"/>
      <c r="I624" s="79"/>
      <c r="J624" s="79"/>
      <c r="K624" s="79"/>
      <c r="L624" s="79"/>
      <c r="M624" s="79"/>
      <c r="N624" s="79"/>
      <c r="O624" s="79"/>
      <c r="P624" s="79"/>
      <c r="Q624" s="79"/>
      <c r="R624" s="79"/>
      <c r="S624" s="79"/>
      <c r="T624" s="79"/>
      <c r="U624" s="79"/>
      <c r="V624" s="79"/>
      <c r="W624" s="79"/>
      <c r="X624" s="79"/>
      <c r="Y624" s="79"/>
      <c r="Z624" s="79"/>
      <c r="AA624" s="79"/>
      <c r="AB624" s="79"/>
      <c r="AC624" s="79"/>
      <c r="AD624" s="79"/>
      <c r="AE624" s="79"/>
      <c r="AF624" s="79"/>
      <c r="AG624" s="79"/>
      <c r="AH624" s="79"/>
      <c r="AI624" s="79"/>
      <c r="AJ624" s="79"/>
      <c r="AK624" s="79"/>
      <c r="AL624" s="9"/>
      <c r="AM624" s="9"/>
      <c r="AN624" s="9"/>
      <c r="AO624" s="9"/>
      <c r="AP624" s="9"/>
      <c r="AQ624" s="9"/>
      <c r="AR624" s="9"/>
      <c r="AS624" s="9"/>
      <c r="AT624" s="9"/>
    </row>
    <row r="625" spans="2:46" ht="15.6">
      <c r="B625" s="79"/>
      <c r="C625" s="100"/>
      <c r="D625" s="79"/>
      <c r="E625" s="79"/>
      <c r="F625" s="79"/>
      <c r="G625" s="100"/>
      <c r="H625" s="79"/>
      <c r="I625" s="79"/>
      <c r="J625" s="79"/>
      <c r="K625" s="79"/>
      <c r="L625" s="79"/>
      <c r="M625" s="79"/>
      <c r="N625" s="79"/>
      <c r="O625" s="79"/>
      <c r="P625" s="79"/>
      <c r="Q625" s="79"/>
      <c r="R625" s="79"/>
      <c r="S625" s="79"/>
      <c r="T625" s="79"/>
      <c r="U625" s="79"/>
      <c r="V625" s="79"/>
      <c r="W625" s="79"/>
      <c r="X625" s="79"/>
      <c r="Y625" s="79"/>
      <c r="Z625" s="79"/>
      <c r="AA625" s="79"/>
      <c r="AB625" s="79"/>
      <c r="AC625" s="79"/>
      <c r="AD625" s="79"/>
      <c r="AE625" s="79"/>
      <c r="AF625" s="79"/>
      <c r="AG625" s="79"/>
      <c r="AH625" s="79"/>
      <c r="AI625" s="79"/>
      <c r="AJ625" s="79"/>
      <c r="AK625" s="79"/>
      <c r="AL625" s="9"/>
      <c r="AM625" s="9"/>
      <c r="AN625" s="9"/>
      <c r="AO625" s="9"/>
      <c r="AP625" s="9"/>
      <c r="AQ625" s="9"/>
      <c r="AR625" s="9"/>
      <c r="AS625" s="9"/>
      <c r="AT625" s="9"/>
    </row>
    <row r="626" spans="2:46" ht="15.6">
      <c r="B626" s="79"/>
      <c r="C626" s="100"/>
      <c r="D626" s="79"/>
      <c r="E626" s="79"/>
      <c r="F626" s="79"/>
      <c r="G626" s="100"/>
      <c r="H626" s="79"/>
      <c r="I626" s="79"/>
      <c r="J626" s="79"/>
      <c r="K626" s="79"/>
      <c r="L626" s="79"/>
      <c r="M626" s="79"/>
      <c r="N626" s="79"/>
      <c r="O626" s="79"/>
      <c r="P626" s="79"/>
      <c r="Q626" s="79"/>
      <c r="R626" s="79"/>
      <c r="S626" s="79"/>
      <c r="T626" s="79"/>
      <c r="U626" s="79"/>
      <c r="V626" s="79"/>
      <c r="W626" s="79"/>
      <c r="X626" s="79"/>
      <c r="Y626" s="79"/>
      <c r="Z626" s="79"/>
      <c r="AA626" s="79"/>
      <c r="AB626" s="79"/>
      <c r="AC626" s="79"/>
      <c r="AD626" s="79"/>
      <c r="AE626" s="79"/>
      <c r="AF626" s="79"/>
      <c r="AG626" s="79"/>
      <c r="AH626" s="79"/>
      <c r="AI626" s="79"/>
      <c r="AJ626" s="79"/>
      <c r="AK626" s="79"/>
      <c r="AL626" s="9"/>
      <c r="AM626" s="9"/>
      <c r="AN626" s="9"/>
      <c r="AO626" s="9"/>
      <c r="AP626" s="9"/>
      <c r="AQ626" s="9"/>
      <c r="AR626" s="9"/>
      <c r="AS626" s="9"/>
      <c r="AT626" s="9"/>
    </row>
    <row r="627" spans="2:46" ht="15.6">
      <c r="B627" s="79"/>
      <c r="C627" s="100"/>
      <c r="D627" s="79"/>
      <c r="E627" s="79"/>
      <c r="F627" s="79"/>
      <c r="G627" s="100"/>
      <c r="H627" s="79"/>
      <c r="I627" s="79"/>
      <c r="J627" s="79"/>
      <c r="K627" s="79"/>
      <c r="L627" s="79"/>
      <c r="M627" s="79"/>
      <c r="N627" s="79"/>
      <c r="O627" s="79"/>
      <c r="P627" s="79"/>
      <c r="Q627" s="79"/>
      <c r="R627" s="79"/>
      <c r="S627" s="79"/>
      <c r="T627" s="79"/>
      <c r="U627" s="79"/>
      <c r="V627" s="79"/>
      <c r="W627" s="79"/>
      <c r="X627" s="79"/>
      <c r="Y627" s="79"/>
      <c r="Z627" s="79"/>
      <c r="AA627" s="79"/>
      <c r="AB627" s="79"/>
      <c r="AC627" s="79"/>
      <c r="AD627" s="79"/>
      <c r="AE627" s="79"/>
      <c r="AF627" s="79"/>
      <c r="AG627" s="79"/>
      <c r="AH627" s="79"/>
      <c r="AI627" s="79"/>
      <c r="AJ627" s="79"/>
      <c r="AK627" s="79"/>
      <c r="AL627" s="9"/>
      <c r="AM627" s="9"/>
      <c r="AN627" s="9"/>
      <c r="AO627" s="9"/>
      <c r="AP627" s="9"/>
      <c r="AQ627" s="9"/>
      <c r="AR627" s="9"/>
      <c r="AS627" s="9"/>
      <c r="AT627" s="9"/>
    </row>
    <row r="628" spans="2:46" ht="15.6">
      <c r="B628" s="79"/>
      <c r="C628" s="100"/>
      <c r="D628" s="79"/>
      <c r="E628" s="79"/>
      <c r="F628" s="79"/>
      <c r="G628" s="100"/>
      <c r="H628" s="79"/>
      <c r="I628" s="79"/>
      <c r="J628" s="79"/>
      <c r="K628" s="79"/>
      <c r="L628" s="79"/>
      <c r="M628" s="79"/>
      <c r="N628" s="79"/>
      <c r="O628" s="79"/>
      <c r="P628" s="79"/>
      <c r="Q628" s="79"/>
      <c r="R628" s="79"/>
      <c r="S628" s="79"/>
      <c r="T628" s="79"/>
      <c r="U628" s="79"/>
      <c r="V628" s="79"/>
      <c r="W628" s="79"/>
      <c r="X628" s="79"/>
      <c r="Y628" s="79"/>
      <c r="Z628" s="79"/>
      <c r="AA628" s="79"/>
      <c r="AB628" s="79"/>
      <c r="AC628" s="79"/>
      <c r="AD628" s="79"/>
      <c r="AE628" s="79"/>
      <c r="AF628" s="79"/>
      <c r="AG628" s="79"/>
      <c r="AH628" s="79"/>
      <c r="AI628" s="79"/>
      <c r="AJ628" s="79"/>
      <c r="AK628" s="79"/>
      <c r="AL628" s="9"/>
      <c r="AM628" s="9"/>
      <c r="AN628" s="9"/>
      <c r="AO628" s="9"/>
      <c r="AP628" s="9"/>
      <c r="AQ628" s="9"/>
      <c r="AR628" s="9"/>
      <c r="AS628" s="9"/>
      <c r="AT628" s="9"/>
    </row>
    <row r="629" spans="2:46" ht="15.6">
      <c r="B629" s="79"/>
      <c r="C629" s="100"/>
      <c r="D629" s="79"/>
      <c r="E629" s="79"/>
      <c r="F629" s="79"/>
      <c r="G629" s="100"/>
      <c r="H629" s="79"/>
      <c r="I629" s="79"/>
      <c r="J629" s="79"/>
      <c r="K629" s="79"/>
      <c r="L629" s="79"/>
      <c r="M629" s="79"/>
      <c r="N629" s="79"/>
      <c r="O629" s="79"/>
      <c r="P629" s="79"/>
      <c r="Q629" s="79"/>
      <c r="R629" s="79"/>
      <c r="S629" s="79"/>
      <c r="T629" s="79"/>
      <c r="U629" s="79"/>
      <c r="V629" s="79"/>
      <c r="W629" s="79"/>
      <c r="X629" s="79"/>
      <c r="Y629" s="79"/>
      <c r="Z629" s="79"/>
      <c r="AA629" s="79"/>
      <c r="AB629" s="79"/>
      <c r="AC629" s="79"/>
      <c r="AD629" s="79"/>
      <c r="AE629" s="79"/>
      <c r="AF629" s="79"/>
      <c r="AG629" s="79"/>
      <c r="AH629" s="79"/>
      <c r="AI629" s="79"/>
      <c r="AJ629" s="79"/>
      <c r="AK629" s="79"/>
      <c r="AL629" s="9"/>
      <c r="AM629" s="9"/>
      <c r="AN629" s="9"/>
      <c r="AO629" s="9"/>
      <c r="AP629" s="9"/>
      <c r="AQ629" s="9"/>
      <c r="AR629" s="9"/>
      <c r="AS629" s="9"/>
      <c r="AT629" s="9"/>
    </row>
    <row r="630" spans="2:46" ht="15.6">
      <c r="B630" s="79"/>
      <c r="C630" s="100"/>
      <c r="D630" s="79"/>
      <c r="E630" s="79"/>
      <c r="F630" s="79"/>
      <c r="G630" s="100"/>
      <c r="H630" s="79"/>
      <c r="I630" s="79"/>
      <c r="J630" s="79"/>
      <c r="K630" s="79"/>
      <c r="L630" s="79"/>
      <c r="M630" s="79"/>
      <c r="N630" s="79"/>
      <c r="O630" s="79"/>
      <c r="P630" s="79"/>
      <c r="Q630" s="79"/>
      <c r="R630" s="79"/>
      <c r="S630" s="79"/>
      <c r="T630" s="79"/>
      <c r="U630" s="79"/>
      <c r="V630" s="79"/>
      <c r="W630" s="79"/>
      <c r="X630" s="79"/>
      <c r="Y630" s="79"/>
      <c r="Z630" s="79"/>
      <c r="AA630" s="79"/>
      <c r="AB630" s="79"/>
      <c r="AC630" s="79"/>
      <c r="AD630" s="79"/>
      <c r="AE630" s="79"/>
      <c r="AF630" s="79"/>
      <c r="AG630" s="79"/>
      <c r="AH630" s="79"/>
      <c r="AI630" s="79"/>
      <c r="AJ630" s="79"/>
      <c r="AK630" s="79"/>
      <c r="AL630" s="9"/>
      <c r="AM630" s="9"/>
      <c r="AN630" s="9"/>
      <c r="AO630" s="9"/>
      <c r="AP630" s="9"/>
      <c r="AQ630" s="9"/>
      <c r="AR630" s="9"/>
      <c r="AS630" s="9"/>
      <c r="AT630" s="9"/>
    </row>
    <row r="631" spans="2:46" ht="15.6">
      <c r="B631" s="79"/>
      <c r="C631" s="100"/>
      <c r="D631" s="79"/>
      <c r="E631" s="79"/>
      <c r="F631" s="79"/>
      <c r="G631" s="100"/>
      <c r="H631" s="79"/>
      <c r="I631" s="79"/>
      <c r="J631" s="79"/>
      <c r="K631" s="79"/>
      <c r="L631" s="79"/>
      <c r="M631" s="79"/>
      <c r="N631" s="79"/>
      <c r="O631" s="79"/>
      <c r="P631" s="79"/>
      <c r="Q631" s="79"/>
      <c r="R631" s="79"/>
      <c r="S631" s="79"/>
      <c r="T631" s="79"/>
      <c r="U631" s="79"/>
      <c r="V631" s="79"/>
      <c r="W631" s="79"/>
      <c r="X631" s="79"/>
      <c r="Y631" s="79"/>
      <c r="Z631" s="79"/>
      <c r="AA631" s="79"/>
      <c r="AB631" s="79"/>
      <c r="AC631" s="79"/>
      <c r="AD631" s="79"/>
      <c r="AE631" s="79"/>
      <c r="AF631" s="79"/>
      <c r="AG631" s="79"/>
      <c r="AH631" s="79"/>
      <c r="AI631" s="79"/>
      <c r="AJ631" s="79"/>
      <c r="AK631" s="79"/>
      <c r="AL631" s="9"/>
      <c r="AM631" s="9"/>
      <c r="AN631" s="9"/>
      <c r="AO631" s="9"/>
      <c r="AP631" s="9"/>
      <c r="AQ631" s="9"/>
      <c r="AR631" s="9"/>
      <c r="AS631" s="9"/>
      <c r="AT631" s="9"/>
    </row>
    <row r="632" spans="2:46" ht="15.6">
      <c r="B632" s="79"/>
      <c r="C632" s="100"/>
      <c r="D632" s="79"/>
      <c r="E632" s="79"/>
      <c r="F632" s="79"/>
      <c r="G632" s="100"/>
      <c r="H632" s="79"/>
      <c r="I632" s="79"/>
      <c r="J632" s="79"/>
      <c r="K632" s="79"/>
      <c r="L632" s="79"/>
      <c r="M632" s="79"/>
      <c r="N632" s="79"/>
      <c r="O632" s="79"/>
      <c r="P632" s="79"/>
      <c r="Q632" s="79"/>
      <c r="R632" s="79"/>
      <c r="S632" s="79"/>
      <c r="T632" s="79"/>
      <c r="U632" s="79"/>
      <c r="V632" s="79"/>
      <c r="W632" s="79"/>
      <c r="X632" s="79"/>
      <c r="Y632" s="79"/>
      <c r="Z632" s="79"/>
      <c r="AA632" s="79"/>
      <c r="AB632" s="79"/>
      <c r="AC632" s="79"/>
      <c r="AD632" s="79"/>
      <c r="AE632" s="79"/>
      <c r="AF632" s="79"/>
      <c r="AG632" s="79"/>
      <c r="AH632" s="79"/>
      <c r="AI632" s="79"/>
      <c r="AJ632" s="79"/>
      <c r="AK632" s="79"/>
      <c r="AL632" s="9"/>
      <c r="AM632" s="9"/>
      <c r="AN632" s="9"/>
      <c r="AO632" s="9"/>
      <c r="AP632" s="9"/>
      <c r="AQ632" s="9"/>
      <c r="AR632" s="9"/>
      <c r="AS632" s="9"/>
      <c r="AT632" s="9"/>
    </row>
    <row r="633" spans="2:46" ht="15.6">
      <c r="B633" s="79"/>
      <c r="C633" s="100"/>
      <c r="D633" s="79"/>
      <c r="E633" s="79"/>
      <c r="F633" s="79"/>
      <c r="G633" s="100"/>
      <c r="H633" s="79"/>
      <c r="I633" s="79"/>
      <c r="J633" s="79"/>
      <c r="K633" s="79"/>
      <c r="L633" s="79"/>
      <c r="M633" s="79"/>
      <c r="N633" s="79"/>
      <c r="O633" s="79"/>
      <c r="P633" s="79"/>
      <c r="Q633" s="79"/>
      <c r="R633" s="79"/>
      <c r="S633" s="79"/>
      <c r="T633" s="79"/>
      <c r="U633" s="79"/>
      <c r="V633" s="79"/>
      <c r="W633" s="79"/>
      <c r="X633" s="79"/>
      <c r="Y633" s="79"/>
      <c r="Z633" s="79"/>
      <c r="AA633" s="79"/>
      <c r="AB633" s="79"/>
      <c r="AC633" s="79"/>
      <c r="AD633" s="79"/>
      <c r="AE633" s="79"/>
      <c r="AF633" s="79"/>
      <c r="AG633" s="79"/>
      <c r="AH633" s="79"/>
      <c r="AI633" s="79"/>
      <c r="AJ633" s="79"/>
      <c r="AK633" s="79"/>
      <c r="AL633" s="9"/>
      <c r="AM633" s="9"/>
      <c r="AN633" s="9"/>
      <c r="AO633" s="9"/>
      <c r="AP633" s="9"/>
      <c r="AQ633" s="9"/>
      <c r="AR633" s="9"/>
      <c r="AS633" s="9"/>
      <c r="AT633" s="9"/>
    </row>
    <row r="634" spans="2:46" ht="15.6">
      <c r="B634" s="79"/>
      <c r="C634" s="100"/>
      <c r="D634" s="79"/>
      <c r="E634" s="79"/>
      <c r="F634" s="79"/>
      <c r="G634" s="100"/>
      <c r="H634" s="79"/>
      <c r="I634" s="79"/>
      <c r="J634" s="79"/>
      <c r="K634" s="79"/>
      <c r="L634" s="79"/>
      <c r="M634" s="79"/>
      <c r="N634" s="79"/>
      <c r="O634" s="79"/>
      <c r="P634" s="79"/>
      <c r="Q634" s="79"/>
      <c r="R634" s="79"/>
      <c r="S634" s="79"/>
      <c r="T634" s="79"/>
      <c r="U634" s="79"/>
      <c r="V634" s="79"/>
      <c r="W634" s="79"/>
      <c r="X634" s="79"/>
      <c r="Y634" s="79"/>
      <c r="Z634" s="79"/>
      <c r="AA634" s="79"/>
      <c r="AB634" s="79"/>
      <c r="AC634" s="79"/>
      <c r="AD634" s="79"/>
      <c r="AE634" s="79"/>
      <c r="AF634" s="79"/>
      <c r="AG634" s="79"/>
      <c r="AH634" s="79"/>
      <c r="AI634" s="79"/>
      <c r="AJ634" s="79"/>
      <c r="AK634" s="79"/>
      <c r="AL634" s="9"/>
      <c r="AM634" s="9"/>
      <c r="AN634" s="9"/>
      <c r="AO634" s="9"/>
      <c r="AP634" s="9"/>
      <c r="AQ634" s="9"/>
      <c r="AR634" s="9"/>
      <c r="AS634" s="9"/>
      <c r="AT634" s="9"/>
    </row>
    <row r="635" spans="2:46" ht="15.3">
      <c r="B635" s="79"/>
      <c r="C635" s="100"/>
      <c r="D635" s="79"/>
      <c r="E635" s="79"/>
      <c r="F635" s="79"/>
      <c r="G635" s="100"/>
      <c r="H635" s="79"/>
      <c r="I635" s="79"/>
      <c r="J635" s="79"/>
      <c r="K635" s="79"/>
      <c r="L635" s="79"/>
      <c r="M635" s="79"/>
      <c r="N635" s="79"/>
      <c r="O635" s="79"/>
      <c r="P635" s="79"/>
      <c r="Q635" s="79"/>
      <c r="R635" s="79"/>
      <c r="S635" s="79"/>
      <c r="T635" s="79"/>
      <c r="U635" s="79"/>
      <c r="V635" s="79"/>
      <c r="W635" s="79"/>
      <c r="X635" s="79"/>
      <c r="Y635" s="79"/>
      <c r="Z635" s="79"/>
      <c r="AA635" s="79"/>
      <c r="AB635" s="79"/>
      <c r="AC635" s="79"/>
      <c r="AD635" s="79"/>
      <c r="AE635" s="79"/>
      <c r="AF635" s="79"/>
      <c r="AG635" s="79"/>
      <c r="AH635" s="79"/>
      <c r="AI635" s="79"/>
      <c r="AJ635" s="79"/>
      <c r="AK635" s="79"/>
    </row>
    <row r="636" spans="2:46" ht="15.3">
      <c r="B636" s="79"/>
      <c r="C636" s="100"/>
      <c r="D636" s="79"/>
      <c r="E636" s="79"/>
      <c r="F636" s="79"/>
      <c r="G636" s="100"/>
      <c r="H636" s="79"/>
      <c r="I636" s="79"/>
      <c r="J636" s="79"/>
      <c r="K636" s="79"/>
      <c r="L636" s="79"/>
      <c r="M636" s="79"/>
      <c r="N636" s="79"/>
      <c r="O636" s="79"/>
      <c r="P636" s="79"/>
      <c r="Q636" s="79"/>
      <c r="R636" s="79"/>
      <c r="S636" s="79"/>
      <c r="T636" s="79"/>
      <c r="U636" s="79"/>
      <c r="V636" s="79"/>
      <c r="W636" s="79"/>
      <c r="X636" s="79"/>
      <c r="Y636" s="79"/>
      <c r="Z636" s="79"/>
      <c r="AA636" s="79"/>
      <c r="AB636" s="79"/>
      <c r="AC636" s="79"/>
      <c r="AD636" s="79"/>
      <c r="AE636" s="79"/>
      <c r="AF636" s="79"/>
      <c r="AG636" s="79"/>
      <c r="AH636" s="79"/>
      <c r="AI636" s="79"/>
      <c r="AJ636" s="79"/>
      <c r="AK636" s="79"/>
    </row>
    <row r="637" spans="2:46" ht="15.3">
      <c r="B637" s="79"/>
      <c r="C637" s="100"/>
      <c r="D637" s="79"/>
      <c r="E637" s="79"/>
      <c r="F637" s="79"/>
      <c r="G637" s="100"/>
      <c r="H637" s="79"/>
      <c r="I637" s="79"/>
      <c r="J637" s="79"/>
      <c r="K637" s="79"/>
      <c r="L637" s="79"/>
      <c r="M637" s="79"/>
      <c r="N637" s="79"/>
      <c r="O637" s="79"/>
      <c r="P637" s="79"/>
      <c r="Q637" s="79"/>
      <c r="R637" s="79"/>
      <c r="S637" s="79"/>
      <c r="T637" s="79"/>
      <c r="U637" s="79"/>
      <c r="V637" s="79"/>
      <c r="W637" s="79"/>
      <c r="X637" s="79"/>
      <c r="Y637" s="79"/>
      <c r="Z637" s="79"/>
      <c r="AA637" s="79"/>
      <c r="AB637" s="79"/>
      <c r="AC637" s="79"/>
      <c r="AD637" s="79"/>
      <c r="AE637" s="79"/>
      <c r="AF637" s="79"/>
      <c r="AG637" s="79"/>
      <c r="AH637" s="79"/>
      <c r="AI637" s="79"/>
      <c r="AJ637" s="79"/>
      <c r="AK637" s="79"/>
    </row>
    <row r="638" spans="2:46" ht="15.3">
      <c r="B638" s="79"/>
      <c r="C638" s="100"/>
      <c r="D638" s="79"/>
      <c r="E638" s="79"/>
      <c r="F638" s="79"/>
      <c r="G638" s="100"/>
      <c r="H638" s="79"/>
      <c r="I638" s="79"/>
      <c r="J638" s="79"/>
      <c r="K638" s="79"/>
      <c r="L638" s="79"/>
      <c r="M638" s="79"/>
      <c r="N638" s="79"/>
      <c r="O638" s="79"/>
      <c r="P638" s="79"/>
      <c r="Q638" s="79"/>
      <c r="R638" s="79"/>
      <c r="S638" s="79"/>
      <c r="T638" s="79"/>
      <c r="U638" s="79"/>
      <c r="V638" s="79"/>
      <c r="W638" s="79"/>
      <c r="X638" s="79"/>
      <c r="Y638" s="79"/>
      <c r="Z638" s="79"/>
      <c r="AA638" s="79"/>
      <c r="AB638" s="79"/>
      <c r="AC638" s="79"/>
      <c r="AD638" s="79"/>
      <c r="AE638" s="79"/>
      <c r="AF638" s="79"/>
      <c r="AG638" s="79"/>
      <c r="AH638" s="79"/>
      <c r="AI638" s="79"/>
      <c r="AJ638" s="79"/>
      <c r="AK638" s="79"/>
    </row>
    <row r="639" spans="2:46" ht="15.3">
      <c r="B639" s="79"/>
      <c r="C639" s="100"/>
      <c r="D639" s="79"/>
      <c r="E639" s="79"/>
      <c r="F639" s="79"/>
      <c r="G639" s="100"/>
      <c r="H639" s="79"/>
      <c r="I639" s="79"/>
      <c r="J639" s="79"/>
      <c r="K639" s="79"/>
      <c r="L639" s="79"/>
      <c r="M639" s="79"/>
      <c r="N639" s="79"/>
      <c r="O639" s="79"/>
      <c r="P639" s="79"/>
      <c r="Q639" s="79"/>
      <c r="R639" s="79"/>
      <c r="S639" s="79"/>
      <c r="T639" s="79"/>
      <c r="U639" s="79"/>
      <c r="V639" s="79"/>
      <c r="W639" s="79"/>
      <c r="X639" s="79"/>
      <c r="Y639" s="79"/>
      <c r="Z639" s="79"/>
      <c r="AA639" s="79"/>
      <c r="AB639" s="79"/>
      <c r="AC639" s="79"/>
      <c r="AD639" s="79"/>
      <c r="AE639" s="79"/>
      <c r="AF639" s="79"/>
      <c r="AG639" s="79"/>
      <c r="AH639" s="79"/>
      <c r="AI639" s="79"/>
      <c r="AJ639" s="79"/>
      <c r="AK639" s="79"/>
    </row>
    <row r="640" spans="2:46" ht="15.3">
      <c r="B640" s="79"/>
      <c r="C640" s="100"/>
      <c r="D640" s="79"/>
      <c r="E640" s="79"/>
      <c r="F640" s="79"/>
      <c r="G640" s="100"/>
      <c r="H640" s="79"/>
      <c r="I640" s="79"/>
      <c r="J640" s="79"/>
      <c r="K640" s="79"/>
      <c r="L640" s="79"/>
      <c r="M640" s="79"/>
      <c r="N640" s="79"/>
      <c r="O640" s="79"/>
      <c r="P640" s="79"/>
      <c r="Q640" s="79"/>
      <c r="R640" s="79"/>
      <c r="S640" s="79"/>
      <c r="T640" s="79"/>
      <c r="U640" s="79"/>
      <c r="V640" s="79"/>
      <c r="W640" s="79"/>
      <c r="X640" s="79"/>
      <c r="Y640" s="79"/>
      <c r="Z640" s="79"/>
      <c r="AA640" s="79"/>
      <c r="AB640" s="79"/>
      <c r="AC640" s="79"/>
      <c r="AD640" s="79"/>
      <c r="AE640" s="79"/>
      <c r="AF640" s="79"/>
      <c r="AG640" s="79"/>
      <c r="AH640" s="79"/>
      <c r="AI640" s="79"/>
      <c r="AJ640" s="79"/>
      <c r="AK640" s="79"/>
    </row>
    <row r="641" spans="2:37" ht="15.3">
      <c r="B641" s="79"/>
      <c r="C641" s="100"/>
      <c r="D641" s="79"/>
      <c r="E641" s="79"/>
      <c r="F641" s="79"/>
      <c r="G641" s="100"/>
      <c r="H641" s="79"/>
      <c r="I641" s="79"/>
      <c r="J641" s="79"/>
      <c r="K641" s="79"/>
      <c r="L641" s="79"/>
      <c r="M641" s="79"/>
      <c r="N641" s="79"/>
      <c r="O641" s="79"/>
      <c r="P641" s="79"/>
      <c r="Q641" s="79"/>
      <c r="R641" s="79"/>
      <c r="S641" s="79"/>
      <c r="T641" s="79"/>
      <c r="U641" s="79"/>
      <c r="V641" s="79"/>
      <c r="W641" s="79"/>
      <c r="X641" s="79"/>
      <c r="Y641" s="79"/>
      <c r="Z641" s="79"/>
      <c r="AA641" s="79"/>
      <c r="AB641" s="79"/>
      <c r="AC641" s="79"/>
      <c r="AD641" s="79"/>
      <c r="AE641" s="79"/>
      <c r="AF641" s="79"/>
      <c r="AG641" s="79"/>
      <c r="AH641" s="79"/>
      <c r="AI641" s="79"/>
      <c r="AJ641" s="79"/>
      <c r="AK641" s="79"/>
    </row>
    <row r="642" spans="2:37" ht="15.3">
      <c r="B642" s="79"/>
      <c r="C642" s="100"/>
      <c r="D642" s="79"/>
      <c r="E642" s="79"/>
      <c r="F642" s="79"/>
      <c r="G642" s="100"/>
      <c r="H642" s="79"/>
      <c r="I642" s="79"/>
      <c r="J642" s="79"/>
      <c r="K642" s="79"/>
      <c r="L642" s="79"/>
      <c r="M642" s="79"/>
      <c r="N642" s="79"/>
      <c r="O642" s="79"/>
      <c r="P642" s="79"/>
      <c r="Q642" s="79"/>
      <c r="R642" s="79"/>
      <c r="S642" s="79"/>
      <c r="T642" s="79"/>
      <c r="U642" s="79"/>
      <c r="V642" s="79"/>
      <c r="W642" s="79"/>
      <c r="X642" s="79"/>
      <c r="Y642" s="79"/>
      <c r="Z642" s="79"/>
      <c r="AA642" s="79"/>
      <c r="AB642" s="79"/>
      <c r="AC642" s="79"/>
      <c r="AD642" s="79"/>
      <c r="AE642" s="79"/>
      <c r="AF642" s="79"/>
      <c r="AG642" s="79"/>
      <c r="AH642" s="79"/>
      <c r="AI642" s="79"/>
      <c r="AJ642" s="79"/>
      <c r="AK642" s="79"/>
    </row>
    <row r="643" spans="2:37" ht="15.3">
      <c r="B643" s="79"/>
      <c r="C643" s="100"/>
      <c r="D643" s="79"/>
      <c r="E643" s="79"/>
      <c r="F643" s="79"/>
      <c r="G643" s="100"/>
      <c r="H643" s="79"/>
      <c r="I643" s="79"/>
      <c r="J643" s="79"/>
      <c r="K643" s="79"/>
      <c r="L643" s="79"/>
      <c r="M643" s="79"/>
      <c r="N643" s="79"/>
      <c r="O643" s="79"/>
      <c r="P643" s="79"/>
      <c r="Q643" s="79"/>
      <c r="R643" s="79"/>
      <c r="S643" s="79"/>
      <c r="T643" s="79"/>
      <c r="U643" s="79"/>
      <c r="V643" s="79"/>
      <c r="W643" s="79"/>
      <c r="X643" s="79"/>
      <c r="Y643" s="79"/>
      <c r="Z643" s="79"/>
      <c r="AA643" s="79"/>
      <c r="AB643" s="79"/>
      <c r="AC643" s="79"/>
      <c r="AD643" s="79"/>
      <c r="AE643" s="79"/>
      <c r="AF643" s="79"/>
      <c r="AG643" s="79"/>
      <c r="AH643" s="79"/>
      <c r="AI643" s="79"/>
      <c r="AJ643" s="79"/>
      <c r="AK643" s="79"/>
    </row>
    <row r="644" spans="2:37" ht="15.3">
      <c r="B644" s="79"/>
      <c r="C644" s="100"/>
      <c r="D644" s="79"/>
      <c r="E644" s="79"/>
      <c r="F644" s="79"/>
      <c r="G644" s="100"/>
      <c r="H644" s="79"/>
      <c r="I644" s="79"/>
      <c r="J644" s="79"/>
      <c r="K644" s="79"/>
      <c r="L644" s="79"/>
      <c r="M644" s="79"/>
      <c r="N644" s="79"/>
      <c r="O644" s="79"/>
      <c r="P644" s="79"/>
      <c r="Q644" s="79"/>
      <c r="R644" s="79"/>
      <c r="S644" s="79"/>
      <c r="T644" s="79"/>
      <c r="U644" s="79"/>
      <c r="V644" s="79"/>
      <c r="W644" s="79"/>
      <c r="X644" s="79"/>
      <c r="Y644" s="79"/>
      <c r="Z644" s="79"/>
      <c r="AA644" s="79"/>
      <c r="AB644" s="79"/>
      <c r="AC644" s="79"/>
      <c r="AD644" s="79"/>
      <c r="AE644" s="79"/>
      <c r="AF644" s="79"/>
      <c r="AG644" s="79"/>
      <c r="AH644" s="79"/>
      <c r="AI644" s="79"/>
      <c r="AJ644" s="79"/>
      <c r="AK644" s="79"/>
    </row>
    <row r="645" spans="2:37" ht="15.3">
      <c r="B645" s="79"/>
      <c r="C645" s="100"/>
      <c r="D645" s="79"/>
      <c r="E645" s="79"/>
      <c r="F645" s="79"/>
      <c r="G645" s="100"/>
      <c r="H645" s="79"/>
      <c r="I645" s="79"/>
      <c r="J645" s="79"/>
      <c r="K645" s="79"/>
      <c r="L645" s="79"/>
      <c r="M645" s="79"/>
      <c r="N645" s="79"/>
      <c r="O645" s="79"/>
      <c r="P645" s="79"/>
      <c r="Q645" s="79"/>
      <c r="R645" s="79"/>
      <c r="S645" s="79"/>
      <c r="T645" s="79"/>
      <c r="U645" s="79"/>
      <c r="V645" s="79"/>
      <c r="W645" s="79"/>
      <c r="X645" s="79"/>
      <c r="Y645" s="79"/>
      <c r="Z645" s="79"/>
      <c r="AA645" s="79"/>
      <c r="AB645" s="79"/>
      <c r="AC645" s="79"/>
      <c r="AD645" s="79"/>
      <c r="AE645" s="79"/>
      <c r="AF645" s="79"/>
      <c r="AG645" s="79"/>
      <c r="AH645" s="79"/>
      <c r="AI645" s="79"/>
      <c r="AJ645" s="79"/>
      <c r="AK645" s="79"/>
    </row>
    <row r="646" spans="2:37" ht="15.3">
      <c r="B646" s="79"/>
      <c r="C646" s="100"/>
      <c r="D646" s="79"/>
      <c r="E646" s="79"/>
      <c r="F646" s="79"/>
      <c r="G646" s="100"/>
      <c r="H646" s="79"/>
      <c r="I646" s="79"/>
      <c r="J646" s="79"/>
      <c r="K646" s="79"/>
      <c r="L646" s="79"/>
      <c r="M646" s="79"/>
      <c r="N646" s="79"/>
      <c r="O646" s="79"/>
      <c r="P646" s="79"/>
      <c r="Q646" s="79"/>
      <c r="R646" s="79"/>
      <c r="S646" s="79"/>
      <c r="T646" s="79"/>
      <c r="U646" s="79"/>
      <c r="V646" s="79"/>
      <c r="W646" s="79"/>
      <c r="X646" s="79"/>
      <c r="Y646" s="79"/>
      <c r="Z646" s="79"/>
      <c r="AA646" s="79"/>
      <c r="AB646" s="79"/>
      <c r="AC646" s="79"/>
      <c r="AD646" s="79"/>
      <c r="AE646" s="79"/>
      <c r="AF646" s="79"/>
      <c r="AG646" s="79"/>
      <c r="AH646" s="79"/>
      <c r="AI646" s="79"/>
      <c r="AJ646" s="79"/>
      <c r="AK646" s="79"/>
    </row>
    <row r="647" spans="2:37" ht="15.3">
      <c r="B647" s="79"/>
      <c r="C647" s="100"/>
      <c r="D647" s="79"/>
      <c r="E647" s="79"/>
      <c r="F647" s="79"/>
      <c r="G647" s="100"/>
      <c r="H647" s="79"/>
      <c r="I647" s="79"/>
      <c r="J647" s="79"/>
      <c r="K647" s="79"/>
      <c r="L647" s="79"/>
      <c r="M647" s="79"/>
      <c r="N647" s="79"/>
      <c r="O647" s="79"/>
      <c r="P647" s="79"/>
      <c r="Q647" s="79"/>
      <c r="R647" s="79"/>
      <c r="S647" s="79"/>
      <c r="T647" s="79"/>
      <c r="U647" s="79"/>
      <c r="V647" s="79"/>
      <c r="W647" s="79"/>
      <c r="X647" s="79"/>
      <c r="Y647" s="79"/>
      <c r="Z647" s="79"/>
      <c r="AA647" s="79"/>
      <c r="AB647" s="79"/>
      <c r="AC647" s="79"/>
      <c r="AD647" s="79"/>
      <c r="AE647" s="79"/>
      <c r="AF647" s="79"/>
      <c r="AG647" s="79"/>
      <c r="AH647" s="79"/>
      <c r="AI647" s="79"/>
      <c r="AJ647" s="79"/>
      <c r="AK647" s="79"/>
    </row>
    <row r="648" spans="2:37" ht="15.3">
      <c r="B648" s="79"/>
      <c r="C648" s="100"/>
      <c r="D648" s="79"/>
      <c r="E648" s="79"/>
      <c r="F648" s="79"/>
      <c r="G648" s="100"/>
      <c r="H648" s="79"/>
      <c r="I648" s="79"/>
      <c r="J648" s="79"/>
      <c r="K648" s="79"/>
      <c r="L648" s="79"/>
      <c r="M648" s="79"/>
      <c r="N648" s="79"/>
      <c r="O648" s="79"/>
      <c r="P648" s="79"/>
      <c r="Q648" s="79"/>
      <c r="R648" s="79"/>
      <c r="S648" s="79"/>
      <c r="T648" s="79"/>
      <c r="U648" s="79"/>
      <c r="V648" s="79"/>
      <c r="W648" s="79"/>
      <c r="X648" s="79"/>
      <c r="Y648" s="79"/>
      <c r="Z648" s="79"/>
      <c r="AA648" s="79"/>
      <c r="AB648" s="79"/>
      <c r="AC648" s="79"/>
      <c r="AD648" s="79"/>
      <c r="AE648" s="79"/>
      <c r="AF648" s="79"/>
      <c r="AG648" s="79"/>
      <c r="AH648" s="79"/>
      <c r="AI648" s="79"/>
      <c r="AJ648" s="79"/>
      <c r="AK648" s="79"/>
    </row>
    <row r="649" spans="2:37" ht="15.3">
      <c r="B649" s="79"/>
      <c r="C649" s="100"/>
      <c r="D649" s="79"/>
      <c r="E649" s="79"/>
      <c r="F649" s="79"/>
      <c r="G649" s="100"/>
      <c r="H649" s="79"/>
      <c r="I649" s="79"/>
      <c r="J649" s="79"/>
      <c r="K649" s="79"/>
      <c r="L649" s="79"/>
      <c r="M649" s="79"/>
      <c r="N649" s="79"/>
      <c r="O649" s="79"/>
      <c r="P649" s="79"/>
      <c r="Q649" s="79"/>
      <c r="R649" s="79"/>
      <c r="S649" s="79"/>
      <c r="T649" s="79"/>
      <c r="U649" s="79"/>
      <c r="V649" s="79"/>
      <c r="W649" s="79"/>
      <c r="X649" s="79"/>
      <c r="Y649" s="79"/>
      <c r="Z649" s="79"/>
      <c r="AA649" s="79"/>
      <c r="AB649" s="79"/>
      <c r="AC649" s="79"/>
      <c r="AD649" s="79"/>
      <c r="AE649" s="79"/>
      <c r="AF649" s="79"/>
      <c r="AG649" s="79"/>
      <c r="AH649" s="79"/>
      <c r="AI649" s="79"/>
      <c r="AJ649" s="79"/>
      <c r="AK649" s="79"/>
    </row>
    <row r="650" spans="2:37" ht="15.3">
      <c r="B650" s="79"/>
      <c r="C650" s="100"/>
      <c r="D650" s="79"/>
      <c r="E650" s="79"/>
      <c r="F650" s="79"/>
      <c r="G650" s="100"/>
      <c r="H650" s="79"/>
      <c r="I650" s="79"/>
      <c r="J650" s="79"/>
      <c r="K650" s="79"/>
      <c r="L650" s="79"/>
      <c r="M650" s="79"/>
      <c r="N650" s="79"/>
      <c r="O650" s="79"/>
      <c r="P650" s="79"/>
      <c r="Q650" s="79"/>
      <c r="R650" s="79"/>
      <c r="S650" s="79"/>
      <c r="T650" s="79"/>
      <c r="U650" s="79"/>
      <c r="V650" s="79"/>
      <c r="W650" s="79"/>
      <c r="X650" s="79"/>
      <c r="Y650" s="79"/>
      <c r="Z650" s="79"/>
      <c r="AA650" s="79"/>
      <c r="AB650" s="79"/>
      <c r="AC650" s="79"/>
      <c r="AD650" s="79"/>
      <c r="AE650" s="79"/>
      <c r="AF650" s="79"/>
      <c r="AG650" s="79"/>
      <c r="AH650" s="79"/>
      <c r="AI650" s="79"/>
      <c r="AJ650" s="79"/>
      <c r="AK650" s="79"/>
    </row>
    <row r="651" spans="2:37" ht="15.3">
      <c r="B651" s="79"/>
      <c r="C651" s="100"/>
      <c r="D651" s="79"/>
      <c r="E651" s="79"/>
      <c r="F651" s="79"/>
      <c r="G651" s="100"/>
      <c r="H651" s="79"/>
      <c r="I651" s="79"/>
      <c r="J651" s="79"/>
      <c r="K651" s="79"/>
      <c r="L651" s="79"/>
      <c r="M651" s="79"/>
      <c r="N651" s="79"/>
      <c r="O651" s="79"/>
      <c r="P651" s="79"/>
      <c r="Q651" s="79"/>
      <c r="R651" s="79"/>
      <c r="S651" s="79"/>
      <c r="T651" s="79"/>
      <c r="U651" s="79"/>
      <c r="V651" s="79"/>
      <c r="W651" s="79"/>
      <c r="X651" s="79"/>
      <c r="Y651" s="79"/>
      <c r="Z651" s="79"/>
      <c r="AA651" s="79"/>
      <c r="AB651" s="79"/>
      <c r="AC651" s="79"/>
      <c r="AD651" s="79"/>
      <c r="AE651" s="79"/>
      <c r="AF651" s="79"/>
      <c r="AG651" s="79"/>
      <c r="AH651" s="79"/>
      <c r="AI651" s="79"/>
      <c r="AJ651" s="79"/>
      <c r="AK651" s="79"/>
    </row>
    <row r="652" spans="2:37" ht="15.3">
      <c r="B652" s="79"/>
      <c r="C652" s="100"/>
      <c r="D652" s="79"/>
      <c r="E652" s="79"/>
      <c r="F652" s="79"/>
      <c r="G652" s="100"/>
      <c r="H652" s="79"/>
      <c r="I652" s="79"/>
      <c r="J652" s="79"/>
      <c r="K652" s="79"/>
      <c r="L652" s="79"/>
      <c r="M652" s="79"/>
      <c r="N652" s="79"/>
      <c r="O652" s="79"/>
      <c r="P652" s="79"/>
      <c r="Q652" s="79"/>
      <c r="R652" s="79"/>
      <c r="S652" s="79"/>
      <c r="T652" s="79"/>
      <c r="U652" s="79"/>
      <c r="V652" s="79"/>
      <c r="W652" s="79"/>
      <c r="X652" s="79"/>
      <c r="Y652" s="79"/>
      <c r="Z652" s="79"/>
      <c r="AA652" s="79"/>
      <c r="AB652" s="79"/>
      <c r="AC652" s="79"/>
      <c r="AD652" s="79"/>
      <c r="AE652" s="79"/>
      <c r="AF652" s="79"/>
      <c r="AG652" s="79"/>
      <c r="AH652" s="79"/>
      <c r="AI652" s="79"/>
      <c r="AJ652" s="79"/>
      <c r="AK652" s="79"/>
    </row>
    <row r="653" spans="2:37" ht="15.3">
      <c r="B653" s="79"/>
      <c r="C653" s="100"/>
      <c r="D653" s="79"/>
      <c r="E653" s="79"/>
      <c r="F653" s="79"/>
      <c r="G653" s="100"/>
      <c r="H653" s="79"/>
      <c r="I653" s="79"/>
      <c r="J653" s="79"/>
      <c r="K653" s="79"/>
      <c r="L653" s="79"/>
      <c r="M653" s="79"/>
      <c r="N653" s="79"/>
      <c r="O653" s="79"/>
      <c r="P653" s="79"/>
      <c r="Q653" s="79"/>
      <c r="R653" s="79"/>
      <c r="S653" s="79"/>
      <c r="T653" s="79"/>
      <c r="U653" s="79"/>
      <c r="V653" s="79"/>
      <c r="W653" s="79"/>
      <c r="X653" s="79"/>
      <c r="Y653" s="79"/>
      <c r="Z653" s="79"/>
      <c r="AA653" s="79"/>
      <c r="AB653" s="79"/>
      <c r="AC653" s="79"/>
      <c r="AD653" s="79"/>
      <c r="AE653" s="79"/>
      <c r="AF653" s="79"/>
      <c r="AG653" s="79"/>
      <c r="AH653" s="79"/>
      <c r="AI653" s="79"/>
      <c r="AJ653" s="79"/>
      <c r="AK653" s="79"/>
    </row>
    <row r="654" spans="2:37" ht="15.3">
      <c r="B654" s="79"/>
      <c r="C654" s="100"/>
      <c r="D654" s="79"/>
      <c r="E654" s="79"/>
      <c r="F654" s="79"/>
      <c r="G654" s="100"/>
      <c r="H654" s="79"/>
      <c r="I654" s="79"/>
      <c r="J654" s="79"/>
      <c r="K654" s="79"/>
      <c r="L654" s="79"/>
      <c r="M654" s="79"/>
      <c r="N654" s="79"/>
      <c r="O654" s="79"/>
      <c r="P654" s="79"/>
      <c r="Q654" s="79"/>
      <c r="R654" s="79"/>
      <c r="S654" s="79"/>
      <c r="T654" s="79"/>
      <c r="U654" s="79"/>
      <c r="V654" s="79"/>
      <c r="W654" s="79"/>
      <c r="X654" s="79"/>
      <c r="Y654" s="79"/>
      <c r="Z654" s="79"/>
      <c r="AA654" s="79"/>
      <c r="AB654" s="79"/>
      <c r="AC654" s="79"/>
      <c r="AD654" s="79"/>
      <c r="AE654" s="79"/>
      <c r="AF654" s="79"/>
      <c r="AG654" s="79"/>
      <c r="AH654" s="79"/>
      <c r="AI654" s="79"/>
      <c r="AJ654" s="79"/>
      <c r="AK654" s="79"/>
    </row>
    <row r="655" spans="2:37" ht="15.3">
      <c r="B655" s="79"/>
      <c r="C655" s="100"/>
      <c r="D655" s="79"/>
      <c r="E655" s="79"/>
      <c r="F655" s="79"/>
      <c r="G655" s="100"/>
      <c r="H655" s="79"/>
      <c r="I655" s="79"/>
      <c r="J655" s="79"/>
      <c r="K655" s="79"/>
      <c r="L655" s="79"/>
      <c r="M655" s="79"/>
      <c r="N655" s="79"/>
      <c r="O655" s="79"/>
      <c r="P655" s="79"/>
      <c r="Q655" s="79"/>
      <c r="R655" s="79"/>
      <c r="S655" s="79"/>
      <c r="T655" s="79"/>
      <c r="U655" s="79"/>
      <c r="V655" s="79"/>
      <c r="W655" s="79"/>
      <c r="X655" s="79"/>
      <c r="Y655" s="79"/>
      <c r="Z655" s="79"/>
      <c r="AA655" s="79"/>
      <c r="AB655" s="79"/>
      <c r="AC655" s="79"/>
      <c r="AD655" s="79"/>
      <c r="AE655" s="79"/>
      <c r="AF655" s="79"/>
      <c r="AG655" s="79"/>
      <c r="AH655" s="79"/>
      <c r="AI655" s="79"/>
      <c r="AJ655" s="79"/>
      <c r="AK655" s="79"/>
    </row>
    <row r="656" spans="2:37" ht="15.3">
      <c r="B656" s="79"/>
      <c r="C656" s="100"/>
      <c r="D656" s="79"/>
      <c r="E656" s="79"/>
      <c r="F656" s="79"/>
      <c r="G656" s="100"/>
      <c r="H656" s="79"/>
      <c r="I656" s="79"/>
      <c r="J656" s="79"/>
      <c r="K656" s="79"/>
      <c r="L656" s="79"/>
      <c r="M656" s="79"/>
      <c r="N656" s="79"/>
      <c r="O656" s="79"/>
      <c r="P656" s="79"/>
      <c r="Q656" s="79"/>
      <c r="R656" s="79"/>
      <c r="S656" s="79"/>
      <c r="T656" s="79"/>
      <c r="U656" s="79"/>
      <c r="V656" s="79"/>
      <c r="W656" s="79"/>
      <c r="X656" s="79"/>
      <c r="Y656" s="79"/>
      <c r="Z656" s="79"/>
      <c r="AA656" s="79"/>
      <c r="AB656" s="79"/>
      <c r="AC656" s="79"/>
      <c r="AD656" s="79"/>
      <c r="AE656" s="79"/>
      <c r="AF656" s="79"/>
      <c r="AG656" s="79"/>
      <c r="AH656" s="79"/>
      <c r="AI656" s="79"/>
      <c r="AJ656" s="79"/>
      <c r="AK656" s="79"/>
    </row>
    <row r="657" spans="2:37" ht="15.3">
      <c r="B657" s="79"/>
      <c r="C657" s="100"/>
      <c r="D657" s="79"/>
      <c r="E657" s="79"/>
      <c r="F657" s="79"/>
      <c r="G657" s="100"/>
      <c r="H657" s="79"/>
      <c r="I657" s="79"/>
      <c r="J657" s="79"/>
      <c r="K657" s="79"/>
      <c r="L657" s="79"/>
      <c r="M657" s="79"/>
      <c r="N657" s="79"/>
      <c r="O657" s="79"/>
      <c r="P657" s="79"/>
      <c r="Q657" s="79"/>
      <c r="R657" s="79"/>
      <c r="S657" s="79"/>
      <c r="T657" s="79"/>
      <c r="U657" s="79"/>
      <c r="V657" s="79"/>
      <c r="W657" s="79"/>
      <c r="X657" s="79"/>
      <c r="Y657" s="79"/>
      <c r="Z657" s="79"/>
      <c r="AA657" s="79"/>
      <c r="AB657" s="79"/>
      <c r="AC657" s="79"/>
      <c r="AD657" s="79"/>
      <c r="AE657" s="79"/>
      <c r="AF657" s="79"/>
      <c r="AG657" s="79"/>
      <c r="AH657" s="79"/>
      <c r="AI657" s="79"/>
      <c r="AJ657" s="79"/>
      <c r="AK657" s="79"/>
    </row>
    <row r="658" spans="2:37" ht="15.3">
      <c r="B658" s="79"/>
      <c r="C658" s="100"/>
      <c r="D658" s="79"/>
      <c r="E658" s="79"/>
      <c r="F658" s="79"/>
      <c r="G658" s="100"/>
      <c r="H658" s="79"/>
      <c r="I658" s="79"/>
      <c r="J658" s="79"/>
      <c r="K658" s="79"/>
      <c r="L658" s="79"/>
      <c r="M658" s="79"/>
      <c r="N658" s="79"/>
      <c r="O658" s="79"/>
      <c r="P658" s="79"/>
      <c r="Q658" s="79"/>
      <c r="R658" s="79"/>
      <c r="S658" s="79"/>
      <c r="T658" s="79"/>
      <c r="U658" s="79"/>
      <c r="V658" s="79"/>
      <c r="W658" s="79"/>
      <c r="X658" s="79"/>
      <c r="Y658" s="79"/>
      <c r="Z658" s="79"/>
      <c r="AA658" s="79"/>
      <c r="AB658" s="79"/>
      <c r="AC658" s="79"/>
      <c r="AD658" s="79"/>
      <c r="AE658" s="79"/>
      <c r="AF658" s="79"/>
      <c r="AG658" s="79"/>
      <c r="AH658" s="79"/>
      <c r="AI658" s="79"/>
      <c r="AJ658" s="79"/>
      <c r="AK658" s="79"/>
    </row>
    <row r="659" spans="2:37" ht="15.3">
      <c r="B659" s="79"/>
      <c r="C659" s="100"/>
      <c r="D659" s="79"/>
      <c r="E659" s="79"/>
      <c r="F659" s="79"/>
      <c r="G659" s="100"/>
      <c r="H659" s="79"/>
      <c r="I659" s="79"/>
      <c r="J659" s="79"/>
      <c r="K659" s="79"/>
      <c r="L659" s="79"/>
      <c r="M659" s="79"/>
      <c r="N659" s="79"/>
      <c r="O659" s="79"/>
      <c r="P659" s="79"/>
      <c r="Q659" s="79"/>
      <c r="R659" s="79"/>
      <c r="S659" s="79"/>
      <c r="T659" s="79"/>
      <c r="U659" s="79"/>
      <c r="V659" s="79"/>
      <c r="W659" s="79"/>
      <c r="X659" s="79"/>
      <c r="Y659" s="79"/>
      <c r="Z659" s="79"/>
      <c r="AA659" s="79"/>
      <c r="AB659" s="79"/>
      <c r="AC659" s="79"/>
      <c r="AD659" s="79"/>
      <c r="AE659" s="79"/>
      <c r="AF659" s="79"/>
      <c r="AG659" s="79"/>
      <c r="AH659" s="79"/>
      <c r="AI659" s="79"/>
      <c r="AJ659" s="79"/>
      <c r="AK659" s="79"/>
    </row>
    <row r="660" spans="2:37" ht="15.3">
      <c r="B660" s="79"/>
      <c r="C660" s="100"/>
      <c r="D660" s="79"/>
      <c r="E660" s="79"/>
      <c r="F660" s="79"/>
      <c r="G660" s="100"/>
      <c r="H660" s="79"/>
      <c r="I660" s="79"/>
      <c r="J660" s="79"/>
      <c r="K660" s="79"/>
      <c r="L660" s="79"/>
      <c r="M660" s="79"/>
      <c r="N660" s="79"/>
      <c r="O660" s="79"/>
      <c r="P660" s="79"/>
      <c r="Q660" s="79"/>
      <c r="R660" s="79"/>
      <c r="S660" s="79"/>
      <c r="T660" s="79"/>
      <c r="U660" s="79"/>
      <c r="V660" s="79"/>
      <c r="W660" s="79"/>
      <c r="X660" s="79"/>
      <c r="Y660" s="79"/>
      <c r="Z660" s="79"/>
      <c r="AA660" s="79"/>
      <c r="AB660" s="79"/>
      <c r="AC660" s="79"/>
      <c r="AD660" s="79"/>
      <c r="AE660" s="79"/>
      <c r="AF660" s="79"/>
      <c r="AG660" s="79"/>
      <c r="AH660" s="79"/>
      <c r="AI660" s="79"/>
      <c r="AJ660" s="79"/>
      <c r="AK660" s="79"/>
    </row>
    <row r="661" spans="2:37" ht="15.3">
      <c r="B661" s="79"/>
      <c r="C661" s="100"/>
      <c r="D661" s="79"/>
      <c r="E661" s="79"/>
      <c r="F661" s="79"/>
      <c r="G661" s="100"/>
      <c r="H661" s="79"/>
      <c r="I661" s="79"/>
      <c r="J661" s="79"/>
      <c r="K661" s="79"/>
      <c r="L661" s="79"/>
      <c r="M661" s="79"/>
      <c r="N661" s="79"/>
      <c r="O661" s="79"/>
      <c r="P661" s="79"/>
      <c r="Q661" s="79"/>
      <c r="R661" s="79"/>
      <c r="S661" s="79"/>
      <c r="T661" s="79"/>
      <c r="U661" s="79"/>
      <c r="V661" s="79"/>
      <c r="W661" s="79"/>
      <c r="X661" s="79"/>
      <c r="Y661" s="79"/>
      <c r="Z661" s="79"/>
      <c r="AA661" s="79"/>
      <c r="AB661" s="79"/>
      <c r="AC661" s="79"/>
      <c r="AD661" s="79"/>
      <c r="AE661" s="79"/>
      <c r="AF661" s="79"/>
      <c r="AG661" s="79"/>
      <c r="AH661" s="79"/>
      <c r="AI661" s="79"/>
      <c r="AJ661" s="79"/>
      <c r="AK661" s="79"/>
    </row>
    <row r="662" spans="2:37" ht="15.3">
      <c r="B662" s="79"/>
      <c r="C662" s="100"/>
      <c r="D662" s="79"/>
      <c r="E662" s="79"/>
      <c r="F662" s="79"/>
      <c r="G662" s="100"/>
      <c r="H662" s="79"/>
      <c r="I662" s="79"/>
      <c r="J662" s="79"/>
      <c r="K662" s="79"/>
      <c r="L662" s="79"/>
      <c r="M662" s="79"/>
      <c r="N662" s="79"/>
      <c r="O662" s="79"/>
      <c r="P662" s="79"/>
      <c r="Q662" s="79"/>
      <c r="R662" s="79"/>
      <c r="S662" s="79"/>
      <c r="T662" s="79"/>
      <c r="U662" s="79"/>
      <c r="V662" s="79"/>
      <c r="W662" s="79"/>
      <c r="X662" s="79"/>
      <c r="Y662" s="79"/>
      <c r="Z662" s="79"/>
      <c r="AA662" s="79"/>
      <c r="AB662" s="79"/>
      <c r="AC662" s="79"/>
      <c r="AD662" s="79"/>
      <c r="AE662" s="79"/>
      <c r="AF662" s="79"/>
      <c r="AG662" s="79"/>
      <c r="AH662" s="79"/>
      <c r="AI662" s="79"/>
      <c r="AJ662" s="79"/>
      <c r="AK662" s="79"/>
    </row>
    <row r="663" spans="2:37" ht="15.3">
      <c r="B663" s="79"/>
      <c r="C663" s="100"/>
      <c r="D663" s="79"/>
      <c r="E663" s="79"/>
      <c r="F663" s="79"/>
      <c r="G663" s="100"/>
      <c r="H663" s="79"/>
      <c r="I663" s="79"/>
      <c r="J663" s="79"/>
      <c r="K663" s="79"/>
      <c r="L663" s="79"/>
      <c r="M663" s="79"/>
      <c r="N663" s="79"/>
      <c r="O663" s="79"/>
      <c r="P663" s="79"/>
      <c r="Q663" s="79"/>
      <c r="R663" s="79"/>
      <c r="S663" s="79"/>
      <c r="T663" s="79"/>
      <c r="U663" s="79"/>
      <c r="V663" s="79"/>
      <c r="W663" s="79"/>
      <c r="X663" s="79"/>
      <c r="Y663" s="79"/>
      <c r="Z663" s="79"/>
      <c r="AA663" s="79"/>
      <c r="AB663" s="79"/>
      <c r="AC663" s="79"/>
      <c r="AD663" s="79"/>
      <c r="AE663" s="79"/>
      <c r="AF663" s="79"/>
      <c r="AG663" s="79"/>
      <c r="AH663" s="79"/>
      <c r="AI663" s="79"/>
      <c r="AJ663" s="79"/>
      <c r="AK663" s="79"/>
    </row>
    <row r="664" spans="2:37" ht="15.3">
      <c r="B664" s="79"/>
      <c r="C664" s="100"/>
      <c r="D664" s="79"/>
      <c r="E664" s="79"/>
      <c r="F664" s="79"/>
      <c r="G664" s="100"/>
      <c r="H664" s="79"/>
      <c r="I664" s="79"/>
      <c r="J664" s="79"/>
      <c r="K664" s="79"/>
      <c r="L664" s="79"/>
      <c r="M664" s="79"/>
      <c r="N664" s="79"/>
      <c r="O664" s="79"/>
      <c r="P664" s="79"/>
      <c r="Q664" s="79"/>
      <c r="R664" s="79"/>
      <c r="S664" s="79"/>
      <c r="T664" s="79"/>
      <c r="U664" s="79"/>
      <c r="V664" s="79"/>
      <c r="W664" s="79"/>
      <c r="X664" s="79"/>
      <c r="Y664" s="79"/>
      <c r="Z664" s="79"/>
      <c r="AA664" s="79"/>
      <c r="AB664" s="79"/>
      <c r="AC664" s="79"/>
      <c r="AD664" s="79"/>
      <c r="AE664" s="79"/>
      <c r="AF664" s="79"/>
      <c r="AG664" s="79"/>
      <c r="AH664" s="79"/>
      <c r="AI664" s="79"/>
      <c r="AJ664" s="79"/>
      <c r="AK664" s="79"/>
    </row>
    <row r="665" spans="2:37" ht="15.3">
      <c r="B665" s="79"/>
      <c r="C665" s="100"/>
      <c r="D665" s="79"/>
      <c r="E665" s="79"/>
      <c r="F665" s="79"/>
      <c r="G665" s="100"/>
      <c r="H665" s="79"/>
      <c r="I665" s="79"/>
      <c r="J665" s="79"/>
      <c r="K665" s="79"/>
      <c r="L665" s="79"/>
      <c r="M665" s="79"/>
      <c r="N665" s="79"/>
      <c r="O665" s="79"/>
      <c r="P665" s="79"/>
      <c r="Q665" s="79"/>
      <c r="R665" s="79"/>
      <c r="S665" s="79"/>
      <c r="T665" s="79"/>
      <c r="U665" s="79"/>
      <c r="V665" s="79"/>
      <c r="W665" s="79"/>
      <c r="X665" s="79"/>
      <c r="Y665" s="79"/>
      <c r="Z665" s="79"/>
      <c r="AA665" s="79"/>
      <c r="AB665" s="79"/>
      <c r="AC665" s="79"/>
      <c r="AD665" s="79"/>
      <c r="AE665" s="79"/>
      <c r="AF665" s="79"/>
      <c r="AG665" s="79"/>
      <c r="AH665" s="79"/>
      <c r="AI665" s="79"/>
      <c r="AJ665" s="79"/>
      <c r="AK665" s="79"/>
    </row>
    <row r="666" spans="2:37" ht="15.3">
      <c r="B666" s="79"/>
      <c r="C666" s="100"/>
      <c r="D666" s="79"/>
      <c r="E666" s="79"/>
      <c r="F666" s="79"/>
      <c r="G666" s="100"/>
      <c r="H666" s="79"/>
      <c r="I666" s="79"/>
      <c r="J666" s="79"/>
      <c r="K666" s="79"/>
      <c r="L666" s="79"/>
      <c r="M666" s="79"/>
      <c r="N666" s="79"/>
      <c r="O666" s="79"/>
      <c r="P666" s="79"/>
      <c r="Q666" s="79"/>
      <c r="R666" s="79"/>
      <c r="S666" s="79"/>
      <c r="T666" s="79"/>
      <c r="U666" s="79"/>
      <c r="V666" s="79"/>
      <c r="W666" s="79"/>
      <c r="X666" s="79"/>
      <c r="Y666" s="79"/>
      <c r="Z666" s="79"/>
      <c r="AA666" s="79"/>
      <c r="AB666" s="79"/>
      <c r="AC666" s="79"/>
      <c r="AD666" s="79"/>
      <c r="AE666" s="79"/>
      <c r="AF666" s="79"/>
      <c r="AG666" s="79"/>
      <c r="AH666" s="79"/>
      <c r="AI666" s="79"/>
      <c r="AJ666" s="79"/>
      <c r="AK666" s="79"/>
    </row>
    <row r="667" spans="2:37" ht="15.3">
      <c r="B667" s="79"/>
      <c r="C667" s="100"/>
      <c r="D667" s="79"/>
      <c r="E667" s="79"/>
      <c r="F667" s="79"/>
      <c r="G667" s="100"/>
      <c r="H667" s="79"/>
      <c r="I667" s="79"/>
      <c r="J667" s="79"/>
      <c r="K667" s="79"/>
      <c r="L667" s="79"/>
      <c r="M667" s="79"/>
      <c r="N667" s="79"/>
      <c r="O667" s="79"/>
      <c r="P667" s="79"/>
      <c r="Q667" s="79"/>
      <c r="R667" s="79"/>
      <c r="S667" s="79"/>
      <c r="T667" s="79"/>
      <c r="U667" s="79"/>
      <c r="V667" s="79"/>
      <c r="W667" s="79"/>
      <c r="X667" s="79"/>
      <c r="Y667" s="79"/>
      <c r="Z667" s="79"/>
      <c r="AA667" s="79"/>
      <c r="AB667" s="79"/>
      <c r="AC667" s="79"/>
      <c r="AD667" s="79"/>
      <c r="AE667" s="79"/>
      <c r="AF667" s="79"/>
      <c r="AG667" s="79"/>
      <c r="AH667" s="79"/>
      <c r="AI667" s="79"/>
      <c r="AJ667" s="79"/>
      <c r="AK667" s="79"/>
    </row>
    <row r="668" spans="2:37">
      <c r="B668" s="80"/>
      <c r="C668" s="101"/>
      <c r="D668" s="80"/>
      <c r="E668" s="80"/>
      <c r="F668" s="80"/>
      <c r="G668" s="101"/>
      <c r="H668" s="80"/>
      <c r="I668" s="80"/>
      <c r="J668" s="80"/>
      <c r="K668" s="80"/>
    </row>
    <row r="669" spans="2:37">
      <c r="B669" s="80"/>
      <c r="C669" s="101"/>
      <c r="D669" s="80"/>
      <c r="E669" s="80"/>
      <c r="F669" s="80"/>
      <c r="G669" s="101"/>
      <c r="H669" s="80"/>
      <c r="I669" s="80"/>
      <c r="J669" s="80"/>
      <c r="K669" s="80"/>
    </row>
    <row r="670" spans="2:37">
      <c r="B670" s="80"/>
      <c r="C670" s="101"/>
      <c r="D670" s="80"/>
      <c r="E670" s="80"/>
      <c r="F670" s="80"/>
      <c r="G670" s="101"/>
      <c r="H670" s="80"/>
      <c r="I670" s="80"/>
      <c r="J670" s="80"/>
      <c r="K670" s="80"/>
    </row>
    <row r="671" spans="2:37">
      <c r="B671" s="80"/>
      <c r="C671" s="101"/>
      <c r="D671" s="80"/>
      <c r="E671" s="80"/>
      <c r="F671" s="80"/>
      <c r="G671" s="101"/>
      <c r="H671" s="80"/>
      <c r="I671" s="80"/>
      <c r="J671" s="80"/>
      <c r="K671" s="80"/>
    </row>
    <row r="672" spans="2:37">
      <c r="B672" s="80"/>
      <c r="C672" s="101"/>
      <c r="D672" s="80"/>
      <c r="E672" s="80"/>
      <c r="F672" s="80"/>
      <c r="G672" s="101"/>
      <c r="H672" s="80"/>
      <c r="I672" s="80"/>
      <c r="J672" s="80"/>
      <c r="K672" s="80"/>
    </row>
    <row r="673" spans="2:11">
      <c r="B673" s="80"/>
      <c r="C673" s="101"/>
      <c r="D673" s="80"/>
      <c r="E673" s="80"/>
      <c r="F673" s="80"/>
      <c r="G673" s="101"/>
      <c r="H673" s="80"/>
      <c r="I673" s="80"/>
      <c r="J673" s="80"/>
      <c r="K673" s="80"/>
    </row>
    <row r="674" spans="2:11">
      <c r="B674" s="80"/>
      <c r="C674" s="101"/>
      <c r="D674" s="80"/>
      <c r="E674" s="80"/>
      <c r="F674" s="80"/>
      <c r="G674" s="101"/>
      <c r="H674" s="80"/>
      <c r="I674" s="80"/>
      <c r="J674" s="80"/>
      <c r="K674" s="80"/>
    </row>
    <row r="675" spans="2:11">
      <c r="B675" s="80"/>
      <c r="C675" s="101"/>
      <c r="D675" s="80"/>
      <c r="E675" s="80"/>
      <c r="F675" s="80"/>
      <c r="G675" s="101"/>
      <c r="H675" s="80"/>
      <c r="I675" s="80"/>
      <c r="J675" s="80"/>
      <c r="K675" s="80"/>
    </row>
    <row r="676" spans="2:11">
      <c r="B676" s="80"/>
      <c r="C676" s="101"/>
      <c r="D676" s="80"/>
      <c r="E676" s="80"/>
      <c r="F676" s="80"/>
      <c r="G676" s="101"/>
      <c r="H676" s="80"/>
      <c r="I676" s="80"/>
      <c r="J676" s="80"/>
      <c r="K676" s="80"/>
    </row>
    <row r="677" spans="2:11">
      <c r="B677" s="80"/>
      <c r="C677" s="101"/>
      <c r="D677" s="80"/>
      <c r="E677" s="80"/>
      <c r="F677" s="80"/>
      <c r="G677" s="101"/>
      <c r="H677" s="80"/>
      <c r="I677" s="80"/>
      <c r="J677" s="80"/>
      <c r="K677" s="80"/>
    </row>
    <row r="678" spans="2:11">
      <c r="B678" s="80"/>
      <c r="C678" s="101"/>
      <c r="D678" s="80"/>
      <c r="E678" s="80"/>
      <c r="F678" s="80"/>
      <c r="G678" s="101"/>
      <c r="H678" s="80"/>
      <c r="I678" s="80"/>
      <c r="J678" s="80"/>
      <c r="K678" s="80"/>
    </row>
    <row r="679" spans="2:11">
      <c r="B679" s="80"/>
      <c r="C679" s="101"/>
      <c r="D679" s="80"/>
      <c r="E679" s="80"/>
      <c r="F679" s="80"/>
      <c r="G679" s="101"/>
      <c r="H679" s="80"/>
      <c r="I679" s="80"/>
      <c r="J679" s="80"/>
      <c r="K679" s="80"/>
    </row>
    <row r="680" spans="2:11">
      <c r="B680" s="80"/>
      <c r="C680" s="101"/>
      <c r="D680" s="80"/>
      <c r="E680" s="80"/>
      <c r="F680" s="80"/>
      <c r="G680" s="101"/>
      <c r="H680" s="80"/>
      <c r="I680" s="80"/>
      <c r="J680" s="80"/>
      <c r="K680" s="80"/>
    </row>
    <row r="681" spans="2:11">
      <c r="B681" s="80"/>
      <c r="C681" s="101"/>
      <c r="D681" s="80"/>
      <c r="E681" s="80"/>
      <c r="F681" s="80"/>
      <c r="G681" s="101"/>
      <c r="H681" s="80"/>
      <c r="I681" s="80"/>
      <c r="J681" s="80"/>
      <c r="K681" s="80"/>
    </row>
    <row r="682" spans="2:11">
      <c r="B682" s="80"/>
      <c r="C682" s="101"/>
      <c r="D682" s="80"/>
      <c r="E682" s="80"/>
      <c r="F682" s="80"/>
      <c r="G682" s="101"/>
      <c r="H682" s="80"/>
      <c r="I682" s="80"/>
      <c r="J682" s="80"/>
      <c r="K682" s="80"/>
    </row>
    <row r="683" spans="2:11">
      <c r="B683" s="80"/>
      <c r="C683" s="101"/>
      <c r="D683" s="80"/>
      <c r="E683" s="80"/>
      <c r="F683" s="80"/>
      <c r="G683" s="101"/>
      <c r="H683" s="80"/>
      <c r="I683" s="80"/>
      <c r="J683" s="80"/>
      <c r="K683" s="80"/>
    </row>
    <row r="684" spans="2:11">
      <c r="B684" s="80"/>
      <c r="C684" s="101"/>
      <c r="D684" s="80"/>
      <c r="E684" s="80"/>
      <c r="F684" s="80"/>
      <c r="G684" s="101"/>
      <c r="H684" s="80"/>
      <c r="I684" s="80"/>
      <c r="J684" s="80"/>
      <c r="K684" s="80"/>
    </row>
    <row r="685" spans="2:11">
      <c r="B685" s="80"/>
      <c r="C685" s="101"/>
      <c r="D685" s="80"/>
      <c r="E685" s="80"/>
      <c r="F685" s="80"/>
      <c r="G685" s="101"/>
      <c r="H685" s="80"/>
      <c r="I685" s="80"/>
      <c r="J685" s="80"/>
      <c r="K685" s="80"/>
    </row>
    <row r="686" spans="2:11">
      <c r="B686" s="80"/>
      <c r="C686" s="101"/>
      <c r="D686" s="80"/>
      <c r="E686" s="80"/>
      <c r="F686" s="80"/>
      <c r="G686" s="101"/>
      <c r="H686" s="80"/>
      <c r="I686" s="80"/>
      <c r="J686" s="80"/>
      <c r="K686" s="80"/>
    </row>
    <row r="687" spans="2:11">
      <c r="B687" s="80"/>
      <c r="C687" s="101"/>
      <c r="D687" s="80"/>
      <c r="E687" s="80"/>
      <c r="F687" s="80"/>
      <c r="G687" s="101"/>
      <c r="H687" s="80"/>
      <c r="I687" s="80"/>
      <c r="J687" s="80"/>
      <c r="K687" s="80"/>
    </row>
    <row r="688" spans="2:11">
      <c r="B688" s="80"/>
      <c r="C688" s="101"/>
      <c r="D688" s="80"/>
      <c r="E688" s="80"/>
      <c r="F688" s="80"/>
      <c r="G688" s="101"/>
      <c r="H688" s="80"/>
      <c r="I688" s="80"/>
      <c r="J688" s="80"/>
      <c r="K688" s="80"/>
    </row>
    <row r="689" spans="2:11">
      <c r="B689" s="80"/>
      <c r="C689" s="101"/>
      <c r="D689" s="80"/>
      <c r="E689" s="80"/>
      <c r="F689" s="80"/>
      <c r="G689" s="101"/>
      <c r="H689" s="80"/>
      <c r="I689" s="80"/>
      <c r="J689" s="80"/>
      <c r="K689" s="80"/>
    </row>
    <row r="690" spans="2:11">
      <c r="B690" s="80"/>
      <c r="C690" s="101"/>
      <c r="D690" s="80"/>
      <c r="E690" s="80"/>
      <c r="F690" s="80"/>
      <c r="G690" s="101"/>
      <c r="H690" s="80"/>
      <c r="I690" s="80"/>
      <c r="J690" s="80"/>
      <c r="K690" s="80"/>
    </row>
    <row r="691" spans="2:11">
      <c r="B691" s="80"/>
      <c r="C691" s="101"/>
      <c r="D691" s="80"/>
      <c r="E691" s="80"/>
      <c r="F691" s="80"/>
      <c r="G691" s="101"/>
      <c r="H691" s="80"/>
      <c r="I691" s="80"/>
      <c r="J691" s="80"/>
      <c r="K691" s="80"/>
    </row>
    <row r="692" spans="2:11">
      <c r="B692" s="80"/>
      <c r="C692" s="101"/>
      <c r="D692" s="80"/>
      <c r="E692" s="80"/>
      <c r="F692" s="80"/>
      <c r="G692" s="101"/>
      <c r="H692" s="80"/>
      <c r="I692" s="80"/>
      <c r="J692" s="80"/>
      <c r="K692" s="80"/>
    </row>
    <row r="693" spans="2:11">
      <c r="B693" s="80"/>
      <c r="C693" s="101"/>
      <c r="D693" s="80"/>
      <c r="E693" s="80"/>
      <c r="F693" s="80"/>
      <c r="G693" s="101"/>
      <c r="H693" s="80"/>
      <c r="I693" s="80"/>
      <c r="J693" s="80"/>
      <c r="K693" s="80"/>
    </row>
    <row r="694" spans="2:11">
      <c r="B694" s="80"/>
      <c r="C694" s="101"/>
      <c r="D694" s="80"/>
      <c r="E694" s="80"/>
      <c r="F694" s="80"/>
      <c r="G694" s="101"/>
      <c r="H694" s="80"/>
      <c r="I694" s="80"/>
      <c r="J694" s="80"/>
      <c r="K694" s="80"/>
    </row>
    <row r="695" spans="2:11">
      <c r="B695" s="80"/>
      <c r="C695" s="101"/>
      <c r="D695" s="80"/>
      <c r="E695" s="80"/>
      <c r="F695" s="80"/>
      <c r="G695" s="101"/>
      <c r="H695" s="80"/>
      <c r="I695" s="80"/>
      <c r="J695" s="80"/>
      <c r="K695" s="80"/>
    </row>
    <row r="696" spans="2:11">
      <c r="B696" s="80"/>
      <c r="C696" s="101"/>
      <c r="D696" s="80"/>
      <c r="E696" s="80"/>
      <c r="F696" s="80"/>
      <c r="G696" s="101"/>
      <c r="H696" s="80"/>
      <c r="I696" s="80"/>
      <c r="J696" s="80"/>
      <c r="K696" s="80"/>
    </row>
    <row r="697" spans="2:11">
      <c r="B697" s="80"/>
      <c r="C697" s="101"/>
      <c r="D697" s="80"/>
      <c r="E697" s="80"/>
      <c r="F697" s="80"/>
      <c r="G697" s="101"/>
      <c r="H697" s="80"/>
      <c r="I697" s="80"/>
      <c r="J697" s="80"/>
      <c r="K697" s="80"/>
    </row>
    <row r="698" spans="2:11">
      <c r="B698" s="80"/>
      <c r="C698" s="101"/>
      <c r="D698" s="80"/>
      <c r="E698" s="80"/>
      <c r="F698" s="80"/>
      <c r="G698" s="101"/>
      <c r="H698" s="80"/>
      <c r="I698" s="80"/>
      <c r="J698" s="80"/>
      <c r="K698" s="80"/>
    </row>
    <row r="699" spans="2:11">
      <c r="B699" s="80"/>
      <c r="C699" s="101"/>
      <c r="D699" s="80"/>
      <c r="E699" s="80"/>
      <c r="F699" s="80"/>
      <c r="G699" s="101"/>
      <c r="H699" s="80"/>
      <c r="I699" s="80"/>
      <c r="J699" s="80"/>
      <c r="K699" s="80"/>
    </row>
    <row r="700" spans="2:11">
      <c r="B700" s="80"/>
      <c r="C700" s="101"/>
      <c r="D700" s="80"/>
      <c r="E700" s="80"/>
      <c r="F700" s="80"/>
      <c r="G700" s="101"/>
      <c r="H700" s="80"/>
      <c r="I700" s="80"/>
      <c r="J700" s="80"/>
      <c r="K700" s="80"/>
    </row>
    <row r="701" spans="2:11">
      <c r="B701" s="80"/>
      <c r="C701" s="101"/>
      <c r="D701" s="80"/>
      <c r="E701" s="80"/>
      <c r="F701" s="80"/>
      <c r="G701" s="101"/>
      <c r="H701" s="80"/>
      <c r="I701" s="80"/>
      <c r="J701" s="80"/>
      <c r="K701" s="80"/>
    </row>
    <row r="702" spans="2:11">
      <c r="B702" s="80"/>
      <c r="C702" s="101"/>
      <c r="D702" s="80"/>
      <c r="E702" s="80"/>
      <c r="F702" s="80"/>
      <c r="G702" s="101"/>
      <c r="H702" s="80"/>
      <c r="I702" s="80"/>
      <c r="J702" s="80"/>
      <c r="K702" s="80"/>
    </row>
    <row r="703" spans="2:11">
      <c r="B703" s="80"/>
      <c r="C703" s="101"/>
      <c r="D703" s="80"/>
      <c r="E703" s="80"/>
      <c r="F703" s="80"/>
      <c r="G703" s="101"/>
      <c r="H703" s="80"/>
      <c r="I703" s="80"/>
      <c r="J703" s="80"/>
      <c r="K703" s="80"/>
    </row>
    <row r="704" spans="2:11">
      <c r="B704" s="80"/>
      <c r="C704" s="101"/>
      <c r="D704" s="80"/>
      <c r="E704" s="80"/>
      <c r="F704" s="80"/>
      <c r="G704" s="101"/>
      <c r="H704" s="80"/>
      <c r="I704" s="80"/>
      <c r="J704" s="80"/>
      <c r="K704" s="80"/>
    </row>
    <row r="705" spans="2:11">
      <c r="B705" s="80"/>
      <c r="C705" s="101"/>
      <c r="D705" s="80"/>
      <c r="E705" s="80"/>
      <c r="F705" s="80"/>
      <c r="G705" s="101"/>
      <c r="H705" s="80"/>
      <c r="I705" s="80"/>
      <c r="J705" s="80"/>
      <c r="K705" s="80"/>
    </row>
    <row r="706" spans="2:11">
      <c r="B706" s="80"/>
      <c r="C706" s="101"/>
      <c r="D706" s="80"/>
      <c r="E706" s="80"/>
      <c r="F706" s="80"/>
      <c r="G706" s="101"/>
      <c r="H706" s="80"/>
      <c r="I706" s="80"/>
      <c r="J706" s="80"/>
      <c r="K706" s="80"/>
    </row>
    <row r="707" spans="2:11">
      <c r="B707" s="80"/>
      <c r="C707" s="101"/>
      <c r="D707" s="80"/>
      <c r="E707" s="80"/>
      <c r="F707" s="80"/>
      <c r="G707" s="101"/>
      <c r="H707" s="80"/>
      <c r="I707" s="80"/>
      <c r="J707" s="80"/>
      <c r="K707" s="80"/>
    </row>
    <row r="708" spans="2:11">
      <c r="B708" s="80"/>
      <c r="C708" s="101"/>
      <c r="D708" s="80"/>
      <c r="E708" s="80"/>
      <c r="F708" s="80"/>
      <c r="G708" s="101"/>
      <c r="H708" s="80"/>
      <c r="I708" s="80"/>
      <c r="J708" s="80"/>
      <c r="K708" s="80"/>
    </row>
    <row r="709" spans="2:11">
      <c r="B709" s="80"/>
      <c r="C709" s="101"/>
      <c r="D709" s="80"/>
      <c r="E709" s="80"/>
      <c r="F709" s="80"/>
      <c r="G709" s="101"/>
      <c r="H709" s="80"/>
      <c r="I709" s="80"/>
      <c r="J709" s="80"/>
      <c r="K709" s="80"/>
    </row>
    <row r="710" spans="2:11">
      <c r="B710" s="80"/>
      <c r="C710" s="101"/>
      <c r="D710" s="80"/>
      <c r="E710" s="80"/>
      <c r="F710" s="80"/>
      <c r="G710" s="101"/>
      <c r="H710" s="80"/>
      <c r="I710" s="80"/>
      <c r="J710" s="80"/>
      <c r="K710" s="80"/>
    </row>
    <row r="711" spans="2:11">
      <c r="B711" s="80"/>
      <c r="C711" s="101"/>
      <c r="D711" s="80"/>
      <c r="E711" s="80"/>
      <c r="F711" s="80"/>
      <c r="G711" s="101"/>
      <c r="H711" s="80"/>
      <c r="I711" s="80"/>
      <c r="J711" s="80"/>
      <c r="K711" s="80"/>
    </row>
    <row r="712" spans="2:11">
      <c r="B712" s="80"/>
      <c r="C712" s="101"/>
      <c r="D712" s="80"/>
      <c r="E712" s="80"/>
      <c r="F712" s="80"/>
      <c r="G712" s="101"/>
      <c r="H712" s="80"/>
      <c r="I712" s="80"/>
      <c r="J712" s="80"/>
      <c r="K712" s="80"/>
    </row>
    <row r="713" spans="2:11">
      <c r="B713" s="80"/>
      <c r="C713" s="101"/>
      <c r="D713" s="80"/>
      <c r="E713" s="80"/>
      <c r="F713" s="80"/>
      <c r="G713" s="101"/>
      <c r="H713" s="80"/>
      <c r="I713" s="80"/>
      <c r="J713" s="80"/>
      <c r="K713" s="80"/>
    </row>
    <row r="714" spans="2:11">
      <c r="B714" s="80"/>
      <c r="C714" s="101"/>
      <c r="D714" s="80"/>
      <c r="E714" s="80"/>
      <c r="F714" s="80"/>
      <c r="G714" s="101"/>
      <c r="H714" s="80"/>
      <c r="I714" s="80"/>
      <c r="J714" s="80"/>
      <c r="K714" s="80"/>
    </row>
    <row r="715" spans="2:11">
      <c r="B715" s="80"/>
      <c r="C715" s="101"/>
      <c r="D715" s="80"/>
      <c r="E715" s="80"/>
      <c r="F715" s="80"/>
      <c r="G715" s="101"/>
      <c r="H715" s="80"/>
      <c r="I715" s="80"/>
      <c r="J715" s="80"/>
      <c r="K715" s="80"/>
    </row>
    <row r="716" spans="2:11">
      <c r="B716" s="80"/>
      <c r="C716" s="101"/>
      <c r="D716" s="80"/>
      <c r="E716" s="80"/>
      <c r="F716" s="80"/>
      <c r="G716" s="101"/>
      <c r="H716" s="80"/>
      <c r="I716" s="80"/>
      <c r="J716" s="80"/>
      <c r="K716" s="80"/>
    </row>
    <row r="717" spans="2:11">
      <c r="B717" s="80"/>
      <c r="C717" s="101"/>
      <c r="D717" s="80"/>
      <c r="E717" s="80"/>
      <c r="F717" s="80"/>
      <c r="G717" s="101"/>
      <c r="H717" s="80"/>
      <c r="I717" s="80"/>
      <c r="J717" s="80"/>
      <c r="K717" s="80"/>
    </row>
    <row r="718" spans="2:11">
      <c r="B718" s="80"/>
      <c r="C718" s="101"/>
      <c r="D718" s="80"/>
      <c r="E718" s="80"/>
      <c r="F718" s="80"/>
      <c r="G718" s="101"/>
      <c r="H718" s="80"/>
      <c r="I718" s="80"/>
      <c r="J718" s="80"/>
      <c r="K718" s="80"/>
    </row>
    <row r="719" spans="2:11">
      <c r="B719" s="80"/>
      <c r="C719" s="101"/>
      <c r="D719" s="80"/>
      <c r="E719" s="80"/>
      <c r="F719" s="80"/>
      <c r="G719" s="101"/>
      <c r="H719" s="80"/>
      <c r="I719" s="80"/>
      <c r="J719" s="80"/>
      <c r="K719" s="80"/>
    </row>
    <row r="720" spans="2:11">
      <c r="B720" s="80"/>
      <c r="C720" s="101"/>
      <c r="D720" s="80"/>
      <c r="E720" s="80"/>
      <c r="F720" s="80"/>
      <c r="G720" s="101"/>
      <c r="H720" s="80"/>
      <c r="I720" s="80"/>
      <c r="J720" s="80"/>
      <c r="K720" s="80"/>
    </row>
    <row r="721" spans="2:11">
      <c r="B721" s="80"/>
      <c r="C721" s="101"/>
      <c r="D721" s="80"/>
      <c r="E721" s="80"/>
      <c r="F721" s="80"/>
      <c r="G721" s="101"/>
      <c r="H721" s="80"/>
      <c r="I721" s="80"/>
      <c r="J721" s="80"/>
      <c r="K721" s="80"/>
    </row>
    <row r="722" spans="2:11">
      <c r="B722" s="80"/>
      <c r="C722" s="101"/>
      <c r="D722" s="80"/>
      <c r="E722" s="80"/>
      <c r="F722" s="80"/>
      <c r="G722" s="101"/>
      <c r="H722" s="80"/>
      <c r="I722" s="80"/>
      <c r="J722" s="80"/>
      <c r="K722" s="80"/>
    </row>
    <row r="723" spans="2:11">
      <c r="B723" s="80"/>
      <c r="C723" s="101"/>
      <c r="D723" s="80"/>
      <c r="E723" s="80"/>
      <c r="F723" s="80"/>
      <c r="G723" s="101"/>
      <c r="H723" s="80"/>
      <c r="I723" s="80"/>
      <c r="J723" s="80"/>
      <c r="K723" s="80"/>
    </row>
    <row r="724" spans="2:11">
      <c r="B724" s="80"/>
      <c r="C724" s="101"/>
      <c r="D724" s="80"/>
      <c r="E724" s="80"/>
      <c r="F724" s="80"/>
      <c r="G724" s="101"/>
      <c r="H724" s="80"/>
      <c r="I724" s="80"/>
      <c r="J724" s="80"/>
      <c r="K724" s="80"/>
    </row>
    <row r="725" spans="2:11">
      <c r="B725" s="80"/>
      <c r="C725" s="101"/>
      <c r="D725" s="80"/>
      <c r="E725" s="80"/>
      <c r="F725" s="80"/>
      <c r="G725" s="101"/>
      <c r="H725" s="80"/>
      <c r="I725" s="80"/>
      <c r="J725" s="80"/>
      <c r="K725" s="80"/>
    </row>
    <row r="726" spans="2:11">
      <c r="B726" s="80"/>
      <c r="C726" s="101"/>
      <c r="D726" s="80"/>
      <c r="E726" s="80"/>
      <c r="F726" s="80"/>
      <c r="G726" s="101"/>
      <c r="H726" s="80"/>
      <c r="I726" s="80"/>
      <c r="J726" s="80"/>
      <c r="K726" s="80"/>
    </row>
    <row r="727" spans="2:11">
      <c r="B727" s="80"/>
      <c r="C727" s="101"/>
      <c r="D727" s="80"/>
      <c r="E727" s="80"/>
      <c r="F727" s="80"/>
      <c r="G727" s="101"/>
      <c r="H727" s="80"/>
      <c r="I727" s="80"/>
      <c r="J727" s="80"/>
      <c r="K727" s="80"/>
    </row>
    <row r="728" spans="2:11">
      <c r="B728" s="80"/>
      <c r="C728" s="101"/>
      <c r="D728" s="80"/>
      <c r="E728" s="80"/>
      <c r="F728" s="80"/>
      <c r="G728" s="101"/>
      <c r="H728" s="80"/>
      <c r="I728" s="80"/>
      <c r="J728" s="80"/>
      <c r="K728" s="80"/>
    </row>
    <row r="729" spans="2:11">
      <c r="B729" s="80"/>
      <c r="C729" s="101"/>
      <c r="D729" s="80"/>
      <c r="E729" s="80"/>
      <c r="F729" s="80"/>
      <c r="G729" s="101"/>
      <c r="H729" s="80"/>
      <c r="I729" s="80"/>
      <c r="J729" s="80"/>
      <c r="K729" s="80"/>
    </row>
    <row r="730" spans="2:11">
      <c r="B730" s="80"/>
      <c r="C730" s="101"/>
      <c r="D730" s="80"/>
      <c r="E730" s="80"/>
      <c r="F730" s="80"/>
      <c r="G730" s="101"/>
      <c r="H730" s="80"/>
      <c r="I730" s="80"/>
      <c r="J730" s="80"/>
      <c r="K730" s="80"/>
    </row>
    <row r="731" spans="2:11">
      <c r="B731" s="80"/>
      <c r="C731" s="101"/>
      <c r="D731" s="80"/>
      <c r="E731" s="80"/>
      <c r="F731" s="80"/>
      <c r="G731" s="101"/>
      <c r="H731" s="80"/>
      <c r="I731" s="80"/>
      <c r="J731" s="80"/>
      <c r="K731" s="80"/>
    </row>
    <row r="732" spans="2:11">
      <c r="B732" s="80"/>
      <c r="C732" s="101"/>
      <c r="D732" s="80"/>
      <c r="E732" s="80"/>
      <c r="F732" s="80"/>
      <c r="G732" s="101"/>
      <c r="H732" s="80"/>
      <c r="I732" s="80"/>
      <c r="J732" s="80"/>
      <c r="K732" s="80"/>
    </row>
    <row r="733" spans="2:11">
      <c r="B733" s="80"/>
      <c r="C733" s="101"/>
      <c r="D733" s="80"/>
      <c r="E733" s="80"/>
      <c r="F733" s="80"/>
      <c r="G733" s="101"/>
      <c r="H733" s="80"/>
      <c r="I733" s="80"/>
      <c r="J733" s="80"/>
      <c r="K733" s="80"/>
    </row>
    <row r="734" spans="2:11">
      <c r="B734" s="80"/>
      <c r="C734" s="101"/>
      <c r="D734" s="80"/>
      <c r="E734" s="80"/>
      <c r="F734" s="80"/>
      <c r="G734" s="101"/>
      <c r="H734" s="80"/>
      <c r="I734" s="80"/>
      <c r="J734" s="80"/>
      <c r="K734" s="80"/>
    </row>
    <row r="735" spans="2:11">
      <c r="B735" s="80"/>
      <c r="C735" s="101"/>
      <c r="D735" s="80"/>
      <c r="E735" s="80"/>
      <c r="F735" s="80"/>
      <c r="G735" s="101"/>
      <c r="H735" s="80"/>
      <c r="I735" s="80"/>
      <c r="J735" s="80"/>
      <c r="K735" s="80"/>
    </row>
    <row r="736" spans="2:11">
      <c r="B736" s="80"/>
      <c r="C736" s="101"/>
      <c r="D736" s="80"/>
      <c r="E736" s="80"/>
      <c r="F736" s="80"/>
      <c r="G736" s="101"/>
      <c r="H736" s="80"/>
      <c r="I736" s="80"/>
      <c r="J736" s="80"/>
      <c r="K736" s="80"/>
    </row>
    <row r="737" spans="2:11">
      <c r="B737" s="80"/>
      <c r="C737" s="101"/>
      <c r="D737" s="80"/>
      <c r="E737" s="80"/>
      <c r="F737" s="80"/>
      <c r="G737" s="101"/>
      <c r="H737" s="80"/>
      <c r="I737" s="80"/>
      <c r="J737" s="80"/>
      <c r="K737" s="80"/>
    </row>
    <row r="738" spans="2:11">
      <c r="B738" s="80"/>
      <c r="C738" s="101"/>
      <c r="D738" s="80"/>
      <c r="E738" s="80"/>
      <c r="F738" s="80"/>
      <c r="G738" s="101"/>
      <c r="H738" s="80"/>
      <c r="I738" s="80"/>
      <c r="J738" s="80"/>
      <c r="K738" s="80"/>
    </row>
    <row r="739" spans="2:11">
      <c r="B739" s="80"/>
      <c r="C739" s="101"/>
      <c r="D739" s="80"/>
      <c r="E739" s="80"/>
      <c r="F739" s="80"/>
      <c r="G739" s="101"/>
      <c r="H739" s="80"/>
      <c r="I739" s="80"/>
      <c r="J739" s="80"/>
      <c r="K739" s="80"/>
    </row>
    <row r="740" spans="2:11">
      <c r="B740" s="80"/>
      <c r="C740" s="101"/>
      <c r="D740" s="80"/>
      <c r="E740" s="80"/>
      <c r="F740" s="80"/>
      <c r="G740" s="101"/>
      <c r="H740" s="80"/>
      <c r="I740" s="80"/>
      <c r="J740" s="80"/>
      <c r="K740" s="80"/>
    </row>
    <row r="741" spans="2:11">
      <c r="B741" s="80"/>
      <c r="C741" s="101"/>
      <c r="D741" s="80"/>
      <c r="E741" s="80"/>
      <c r="F741" s="80"/>
      <c r="G741" s="101"/>
      <c r="H741" s="80"/>
      <c r="I741" s="80"/>
      <c r="J741" s="80"/>
      <c r="K741" s="80"/>
    </row>
    <row r="742" spans="2:11">
      <c r="B742" s="80"/>
      <c r="C742" s="101"/>
      <c r="D742" s="80"/>
      <c r="E742" s="80"/>
      <c r="F742" s="80"/>
      <c r="G742" s="101"/>
      <c r="H742" s="80"/>
      <c r="I742" s="80"/>
      <c r="J742" s="80"/>
      <c r="K742" s="80"/>
    </row>
    <row r="743" spans="2:11">
      <c r="B743" s="80"/>
      <c r="C743" s="101"/>
      <c r="D743" s="80"/>
      <c r="E743" s="80"/>
      <c r="F743" s="80"/>
      <c r="G743" s="101"/>
      <c r="H743" s="80"/>
      <c r="I743" s="80"/>
      <c r="J743" s="80"/>
      <c r="K743" s="80"/>
    </row>
    <row r="744" spans="2:11">
      <c r="B744" s="80"/>
      <c r="C744" s="101"/>
      <c r="D744" s="80"/>
      <c r="E744" s="80"/>
      <c r="F744" s="80"/>
      <c r="G744" s="101"/>
      <c r="H744" s="80"/>
      <c r="I744" s="80"/>
      <c r="J744" s="80"/>
      <c r="K744" s="80"/>
    </row>
    <row r="745" spans="2:11">
      <c r="B745" s="80"/>
      <c r="C745" s="101"/>
      <c r="D745" s="80"/>
      <c r="E745" s="80"/>
      <c r="F745" s="80"/>
      <c r="G745" s="101"/>
      <c r="H745" s="80"/>
      <c r="I745" s="80"/>
      <c r="J745" s="80"/>
      <c r="K745" s="80"/>
    </row>
    <row r="746" spans="2:11">
      <c r="B746" s="80"/>
      <c r="C746" s="101"/>
      <c r="D746" s="80"/>
      <c r="E746" s="80"/>
      <c r="F746" s="80"/>
      <c r="G746" s="101"/>
      <c r="H746" s="80"/>
      <c r="I746" s="80"/>
      <c r="J746" s="80"/>
      <c r="K746" s="80"/>
    </row>
    <row r="747" spans="2:11">
      <c r="B747" s="80"/>
      <c r="C747" s="101"/>
      <c r="D747" s="80"/>
      <c r="E747" s="80"/>
      <c r="F747" s="80"/>
      <c r="G747" s="101"/>
      <c r="H747" s="80"/>
      <c r="I747" s="80"/>
      <c r="J747" s="80"/>
      <c r="K747" s="80"/>
    </row>
    <row r="748" spans="2:11">
      <c r="B748" s="80"/>
      <c r="C748" s="101"/>
      <c r="D748" s="80"/>
      <c r="E748" s="80"/>
      <c r="F748" s="80"/>
      <c r="G748" s="101"/>
      <c r="H748" s="80"/>
      <c r="I748" s="80"/>
      <c r="J748" s="80"/>
      <c r="K748" s="80"/>
    </row>
    <row r="749" spans="2:11">
      <c r="B749" s="80"/>
      <c r="C749" s="101"/>
      <c r="D749" s="80"/>
      <c r="E749" s="80"/>
      <c r="F749" s="80"/>
      <c r="G749" s="101"/>
      <c r="H749" s="80"/>
      <c r="I749" s="80"/>
      <c r="J749" s="80"/>
      <c r="K749" s="80"/>
    </row>
    <row r="750" spans="2:11">
      <c r="B750" s="80"/>
      <c r="C750" s="101"/>
      <c r="D750" s="80"/>
      <c r="E750" s="80"/>
      <c r="F750" s="80"/>
      <c r="G750" s="101"/>
      <c r="H750" s="80"/>
      <c r="I750" s="80"/>
      <c r="J750" s="80"/>
      <c r="K750" s="80"/>
    </row>
    <row r="751" spans="2:11">
      <c r="B751" s="80"/>
      <c r="C751" s="101"/>
      <c r="D751" s="80"/>
      <c r="E751" s="80"/>
      <c r="F751" s="80"/>
      <c r="G751" s="101"/>
      <c r="H751" s="80"/>
      <c r="I751" s="80"/>
      <c r="J751" s="80"/>
      <c r="K751" s="80"/>
    </row>
    <row r="752" spans="2:11">
      <c r="B752" s="80"/>
      <c r="C752" s="101"/>
      <c r="D752" s="80"/>
      <c r="E752" s="80"/>
      <c r="F752" s="80"/>
      <c r="G752" s="101"/>
      <c r="H752" s="80"/>
      <c r="I752" s="80"/>
      <c r="J752" s="80"/>
      <c r="K752" s="80"/>
    </row>
    <row r="753" spans="2:11">
      <c r="B753" s="80"/>
      <c r="C753" s="101"/>
      <c r="D753" s="80"/>
      <c r="E753" s="80"/>
      <c r="F753" s="80"/>
      <c r="G753" s="101"/>
      <c r="H753" s="80"/>
      <c r="I753" s="80"/>
      <c r="J753" s="80"/>
      <c r="K753" s="80"/>
    </row>
    <row r="754" spans="2:11">
      <c r="B754" s="80"/>
      <c r="C754" s="101"/>
      <c r="D754" s="80"/>
      <c r="E754" s="80"/>
      <c r="F754" s="80"/>
      <c r="G754" s="101"/>
      <c r="H754" s="80"/>
      <c r="I754" s="80"/>
      <c r="J754" s="80"/>
      <c r="K754" s="80"/>
    </row>
    <row r="755" spans="2:11">
      <c r="B755" s="80"/>
      <c r="C755" s="101"/>
      <c r="D755" s="80"/>
      <c r="E755" s="80"/>
      <c r="F755" s="80"/>
      <c r="G755" s="101"/>
      <c r="H755" s="80"/>
      <c r="I755" s="80"/>
      <c r="J755" s="80"/>
      <c r="K755" s="80"/>
    </row>
    <row r="756" spans="2:11">
      <c r="B756" s="80"/>
      <c r="C756" s="101"/>
      <c r="D756" s="80"/>
      <c r="E756" s="80"/>
      <c r="F756" s="80"/>
      <c r="G756" s="101"/>
      <c r="H756" s="80"/>
      <c r="I756" s="80"/>
      <c r="J756" s="80"/>
      <c r="K756" s="80"/>
    </row>
    <row r="757" spans="2:11">
      <c r="B757" s="80"/>
      <c r="C757" s="101"/>
      <c r="D757" s="80"/>
      <c r="E757" s="80"/>
      <c r="F757" s="80"/>
      <c r="G757" s="101"/>
      <c r="H757" s="80"/>
      <c r="I757" s="80"/>
      <c r="J757" s="80"/>
      <c r="K757" s="80"/>
    </row>
    <row r="758" spans="2:11">
      <c r="B758" s="80"/>
      <c r="C758" s="101"/>
      <c r="D758" s="80"/>
      <c r="E758" s="80"/>
      <c r="F758" s="80"/>
      <c r="G758" s="101"/>
      <c r="H758" s="80"/>
      <c r="I758" s="80"/>
      <c r="J758" s="80"/>
      <c r="K758" s="80"/>
    </row>
    <row r="759" spans="2:11">
      <c r="B759" s="80"/>
      <c r="C759" s="101"/>
      <c r="D759" s="80"/>
      <c r="E759" s="80"/>
      <c r="F759" s="80"/>
      <c r="G759" s="101"/>
      <c r="H759" s="80"/>
      <c r="I759" s="80"/>
      <c r="J759" s="80"/>
      <c r="K759" s="80"/>
    </row>
    <row r="760" spans="2:11">
      <c r="B760" s="80"/>
      <c r="C760" s="101"/>
      <c r="D760" s="80"/>
      <c r="E760" s="80"/>
      <c r="F760" s="80"/>
      <c r="G760" s="101"/>
      <c r="H760" s="80"/>
      <c r="I760" s="80"/>
      <c r="J760" s="80"/>
      <c r="K760" s="80"/>
    </row>
    <row r="761" spans="2:11">
      <c r="B761" s="80"/>
      <c r="C761" s="101"/>
      <c r="D761" s="80"/>
      <c r="E761" s="80"/>
      <c r="F761" s="80"/>
      <c r="G761" s="101"/>
      <c r="H761" s="80"/>
      <c r="I761" s="80"/>
      <c r="J761" s="80"/>
      <c r="K761" s="80"/>
    </row>
    <row r="762" spans="2:11">
      <c r="B762" s="80"/>
      <c r="C762" s="101"/>
      <c r="D762" s="80"/>
      <c r="E762" s="80"/>
      <c r="F762" s="80"/>
      <c r="G762" s="101"/>
      <c r="H762" s="80"/>
      <c r="I762" s="80"/>
      <c r="J762" s="80"/>
      <c r="K762" s="80"/>
    </row>
    <row r="763" spans="2:11">
      <c r="B763" s="80"/>
      <c r="C763" s="101"/>
      <c r="D763" s="80"/>
      <c r="E763" s="80"/>
      <c r="F763" s="80"/>
      <c r="G763" s="101"/>
      <c r="H763" s="80"/>
      <c r="I763" s="80"/>
      <c r="J763" s="80"/>
      <c r="K763" s="80"/>
    </row>
    <row r="764" spans="2:11">
      <c r="B764" s="80"/>
      <c r="C764" s="101"/>
      <c r="D764" s="80"/>
      <c r="E764" s="80"/>
      <c r="F764" s="80"/>
      <c r="G764" s="101"/>
      <c r="H764" s="80"/>
      <c r="I764" s="80"/>
      <c r="J764" s="80"/>
      <c r="K764" s="80"/>
    </row>
    <row r="765" spans="2:11">
      <c r="B765" s="80"/>
      <c r="C765" s="101"/>
      <c r="D765" s="80"/>
      <c r="E765" s="80"/>
      <c r="F765" s="80"/>
      <c r="G765" s="101"/>
      <c r="H765" s="80"/>
      <c r="I765" s="80"/>
      <c r="J765" s="80"/>
      <c r="K765" s="80"/>
    </row>
    <row r="766" spans="2:11">
      <c r="B766" s="80"/>
      <c r="C766" s="101"/>
      <c r="D766" s="80"/>
      <c r="E766" s="80"/>
      <c r="F766" s="80"/>
      <c r="G766" s="101"/>
      <c r="H766" s="80"/>
      <c r="I766" s="80"/>
      <c r="J766" s="80"/>
      <c r="K766" s="80"/>
    </row>
    <row r="767" spans="2:11">
      <c r="B767" s="80"/>
      <c r="C767" s="101"/>
      <c r="D767" s="80"/>
      <c r="E767" s="80"/>
      <c r="F767" s="80"/>
      <c r="G767" s="101"/>
      <c r="H767" s="80"/>
      <c r="I767" s="80"/>
      <c r="J767" s="80"/>
      <c r="K767" s="80"/>
    </row>
    <row r="768" spans="2:11">
      <c r="B768" s="80"/>
      <c r="C768" s="101"/>
      <c r="D768" s="80"/>
      <c r="E768" s="80"/>
      <c r="F768" s="80"/>
      <c r="G768" s="101"/>
      <c r="H768" s="80"/>
      <c r="I768" s="80"/>
      <c r="J768" s="80"/>
      <c r="K768" s="80"/>
    </row>
    <row r="769" spans="2:11">
      <c r="B769" s="80"/>
      <c r="C769" s="101"/>
      <c r="D769" s="80"/>
      <c r="E769" s="80"/>
      <c r="F769" s="80"/>
      <c r="G769" s="101"/>
      <c r="H769" s="80"/>
      <c r="I769" s="80"/>
      <c r="J769" s="80"/>
      <c r="K769" s="80"/>
    </row>
    <row r="770" spans="2:11">
      <c r="B770" s="80"/>
      <c r="C770" s="101"/>
      <c r="D770" s="80"/>
      <c r="E770" s="80"/>
      <c r="F770" s="80"/>
      <c r="G770" s="101"/>
      <c r="H770" s="80"/>
      <c r="I770" s="80"/>
      <c r="J770" s="80"/>
      <c r="K770" s="80"/>
    </row>
    <row r="771" spans="2:11">
      <c r="B771" s="80"/>
      <c r="C771" s="101"/>
      <c r="D771" s="80"/>
      <c r="E771" s="80"/>
      <c r="F771" s="80"/>
      <c r="G771" s="101"/>
      <c r="H771" s="80"/>
      <c r="I771" s="80"/>
      <c r="J771" s="80"/>
      <c r="K771" s="80"/>
    </row>
    <row r="772" spans="2:11">
      <c r="B772" s="80"/>
      <c r="C772" s="101"/>
      <c r="D772" s="80"/>
      <c r="E772" s="80"/>
      <c r="F772" s="80"/>
      <c r="G772" s="101"/>
      <c r="H772" s="80"/>
      <c r="I772" s="80"/>
      <c r="J772" s="80"/>
      <c r="K772" s="80"/>
    </row>
    <row r="773" spans="2:11">
      <c r="B773" s="80"/>
      <c r="C773" s="101"/>
      <c r="D773" s="80"/>
      <c r="E773" s="80"/>
      <c r="F773" s="80"/>
      <c r="G773" s="101"/>
      <c r="H773" s="80"/>
      <c r="I773" s="80"/>
      <c r="J773" s="80"/>
      <c r="K773" s="80"/>
    </row>
    <row r="774" spans="2:11">
      <c r="B774" s="80"/>
      <c r="C774" s="101"/>
      <c r="D774" s="80"/>
      <c r="E774" s="80"/>
      <c r="F774" s="80"/>
      <c r="G774" s="101"/>
      <c r="H774" s="80"/>
      <c r="I774" s="80"/>
      <c r="J774" s="80"/>
      <c r="K774" s="80"/>
    </row>
    <row r="775" spans="2:11">
      <c r="B775" s="80"/>
      <c r="C775" s="101"/>
      <c r="D775" s="80"/>
      <c r="E775" s="80"/>
      <c r="F775" s="80"/>
      <c r="G775" s="101"/>
      <c r="H775" s="80"/>
      <c r="I775" s="80"/>
      <c r="J775" s="80"/>
      <c r="K775" s="80"/>
    </row>
    <row r="776" spans="2:11">
      <c r="B776" s="80"/>
      <c r="C776" s="101"/>
      <c r="D776" s="80"/>
      <c r="E776" s="80"/>
      <c r="F776" s="80"/>
      <c r="G776" s="101"/>
      <c r="H776" s="80"/>
      <c r="I776" s="80"/>
      <c r="J776" s="80"/>
      <c r="K776" s="80"/>
    </row>
    <row r="777" spans="2:11">
      <c r="B777" s="80"/>
      <c r="C777" s="101"/>
      <c r="D777" s="80"/>
      <c r="E777" s="80"/>
      <c r="F777" s="80"/>
      <c r="G777" s="101"/>
      <c r="H777" s="80"/>
      <c r="I777" s="80"/>
      <c r="J777" s="80"/>
      <c r="K777" s="80"/>
    </row>
    <row r="778" spans="2:11">
      <c r="B778" s="80"/>
      <c r="C778" s="101"/>
      <c r="D778" s="80"/>
      <c r="E778" s="80"/>
      <c r="F778" s="80"/>
      <c r="G778" s="101"/>
      <c r="H778" s="80"/>
      <c r="I778" s="80"/>
      <c r="J778" s="80"/>
      <c r="K778" s="80"/>
    </row>
    <row r="779" spans="2:11">
      <c r="B779" s="80"/>
      <c r="C779" s="101"/>
      <c r="D779" s="80"/>
      <c r="E779" s="80"/>
      <c r="F779" s="80"/>
      <c r="G779" s="101"/>
      <c r="H779" s="80"/>
      <c r="I779" s="80"/>
      <c r="J779" s="80"/>
      <c r="K779" s="80"/>
    </row>
    <row r="780" spans="2:11">
      <c r="B780" s="80"/>
      <c r="C780" s="101"/>
      <c r="D780" s="80"/>
      <c r="E780" s="80"/>
      <c r="F780" s="80"/>
      <c r="G780" s="101"/>
      <c r="H780" s="80"/>
      <c r="I780" s="80"/>
      <c r="J780" s="80"/>
      <c r="K780" s="80"/>
    </row>
    <row r="781" spans="2:11">
      <c r="B781" s="80"/>
      <c r="C781" s="101"/>
      <c r="D781" s="80"/>
      <c r="E781" s="80"/>
      <c r="F781" s="80"/>
      <c r="G781" s="101"/>
      <c r="H781" s="80"/>
      <c r="I781" s="80"/>
      <c r="J781" s="80"/>
      <c r="K781" s="80"/>
    </row>
    <row r="782" spans="2:11">
      <c r="B782" s="80"/>
      <c r="C782" s="101"/>
      <c r="D782" s="80"/>
      <c r="E782" s="80"/>
      <c r="F782" s="80"/>
      <c r="G782" s="101"/>
      <c r="H782" s="80"/>
      <c r="I782" s="80"/>
      <c r="J782" s="80"/>
      <c r="K782" s="80"/>
    </row>
    <row r="783" spans="2:11">
      <c r="B783" s="80"/>
      <c r="C783" s="101"/>
      <c r="D783" s="80"/>
      <c r="E783" s="80"/>
      <c r="F783" s="80"/>
      <c r="G783" s="101"/>
      <c r="H783" s="80"/>
      <c r="I783" s="80"/>
      <c r="J783" s="80"/>
      <c r="K783" s="80"/>
    </row>
    <row r="784" spans="2:11">
      <c r="B784" s="80"/>
      <c r="C784" s="101"/>
      <c r="D784" s="80"/>
      <c r="E784" s="80"/>
      <c r="F784" s="80"/>
      <c r="G784" s="101"/>
      <c r="H784" s="80"/>
      <c r="I784" s="80"/>
      <c r="J784" s="80"/>
      <c r="K784" s="80"/>
    </row>
    <row r="785" spans="2:11">
      <c r="B785" s="80"/>
      <c r="C785" s="101"/>
      <c r="D785" s="80"/>
      <c r="E785" s="80"/>
      <c r="F785" s="80"/>
      <c r="G785" s="101"/>
      <c r="H785" s="80"/>
      <c r="I785" s="80"/>
      <c r="J785" s="80"/>
      <c r="K785" s="80"/>
    </row>
    <row r="786" spans="2:11">
      <c r="B786" s="80"/>
      <c r="C786" s="101"/>
      <c r="D786" s="80"/>
      <c r="E786" s="80"/>
      <c r="F786" s="80"/>
      <c r="G786" s="101"/>
      <c r="H786" s="80"/>
      <c r="I786" s="80"/>
      <c r="J786" s="80"/>
      <c r="K786" s="80"/>
    </row>
    <row r="787" spans="2:11">
      <c r="B787" s="80"/>
      <c r="C787" s="101"/>
      <c r="D787" s="80"/>
      <c r="E787" s="80"/>
      <c r="F787" s="80"/>
      <c r="G787" s="101"/>
      <c r="H787" s="80"/>
      <c r="I787" s="80"/>
      <c r="J787" s="80"/>
      <c r="K787" s="80"/>
    </row>
    <row r="788" spans="2:11">
      <c r="B788" s="80"/>
      <c r="C788" s="101"/>
      <c r="D788" s="80"/>
      <c r="E788" s="80"/>
      <c r="F788" s="80"/>
      <c r="G788" s="101"/>
      <c r="H788" s="80"/>
      <c r="I788" s="80"/>
      <c r="J788" s="80"/>
      <c r="K788" s="80"/>
    </row>
    <row r="789" spans="2:11">
      <c r="B789" s="80"/>
      <c r="C789" s="101"/>
      <c r="D789" s="80"/>
      <c r="E789" s="80"/>
      <c r="F789" s="80"/>
      <c r="G789" s="101"/>
      <c r="H789" s="80"/>
      <c r="I789" s="80"/>
      <c r="J789" s="80"/>
      <c r="K789" s="80"/>
    </row>
    <row r="790" spans="2:11">
      <c r="B790" s="80"/>
      <c r="C790" s="101"/>
      <c r="D790" s="80"/>
      <c r="E790" s="80"/>
      <c r="F790" s="80"/>
      <c r="G790" s="101"/>
      <c r="H790" s="80"/>
      <c r="I790" s="80"/>
      <c r="J790" s="80"/>
      <c r="K790" s="80"/>
    </row>
    <row r="791" spans="2:11">
      <c r="B791" s="80"/>
      <c r="C791" s="101"/>
      <c r="D791" s="80"/>
      <c r="E791" s="80"/>
      <c r="F791" s="80"/>
      <c r="G791" s="101"/>
      <c r="H791" s="80"/>
      <c r="I791" s="80"/>
      <c r="J791" s="80"/>
      <c r="K791" s="80"/>
    </row>
    <row r="792" spans="2:11">
      <c r="B792" s="80"/>
      <c r="C792" s="101"/>
      <c r="D792" s="80"/>
      <c r="E792" s="80"/>
      <c r="F792" s="80"/>
      <c r="G792" s="101"/>
      <c r="H792" s="80"/>
      <c r="I792" s="80"/>
      <c r="J792" s="80"/>
      <c r="K792" s="80"/>
    </row>
    <row r="793" spans="2:11">
      <c r="B793" s="80"/>
      <c r="C793" s="101"/>
      <c r="D793" s="80"/>
      <c r="E793" s="80"/>
      <c r="F793" s="80"/>
      <c r="G793" s="101"/>
      <c r="H793" s="80"/>
      <c r="I793" s="80"/>
      <c r="J793" s="80"/>
      <c r="K793" s="80"/>
    </row>
    <row r="794" spans="2:11">
      <c r="B794" s="80"/>
      <c r="C794" s="101"/>
      <c r="D794" s="80"/>
      <c r="E794" s="80"/>
      <c r="F794" s="80"/>
      <c r="G794" s="101"/>
      <c r="H794" s="80"/>
      <c r="I794" s="80"/>
      <c r="J794" s="80"/>
      <c r="K794" s="80"/>
    </row>
    <row r="795" spans="2:11">
      <c r="B795" s="80"/>
      <c r="C795" s="101"/>
      <c r="D795" s="80"/>
      <c r="E795" s="80"/>
      <c r="F795" s="80"/>
      <c r="G795" s="101"/>
      <c r="H795" s="80"/>
      <c r="I795" s="80"/>
      <c r="J795" s="80"/>
      <c r="K795" s="80"/>
    </row>
    <row r="796" spans="2:11">
      <c r="B796" s="80"/>
      <c r="C796" s="101"/>
      <c r="D796" s="80"/>
      <c r="E796" s="80"/>
      <c r="F796" s="80"/>
      <c r="G796" s="101"/>
      <c r="H796" s="80"/>
      <c r="I796" s="80"/>
      <c r="J796" s="80"/>
      <c r="K796" s="80"/>
    </row>
    <row r="797" spans="2:11">
      <c r="B797" s="80"/>
      <c r="C797" s="101"/>
      <c r="D797" s="80"/>
      <c r="E797" s="80"/>
      <c r="F797" s="80"/>
      <c r="G797" s="101"/>
      <c r="H797" s="80"/>
      <c r="I797" s="80"/>
      <c r="J797" s="80"/>
      <c r="K797" s="80"/>
    </row>
    <row r="798" spans="2:11">
      <c r="B798" s="80"/>
      <c r="C798" s="101"/>
      <c r="D798" s="80"/>
      <c r="E798" s="80"/>
      <c r="F798" s="80"/>
      <c r="G798" s="101"/>
      <c r="H798" s="80"/>
      <c r="I798" s="80"/>
      <c r="J798" s="80"/>
      <c r="K798" s="80"/>
    </row>
    <row r="799" spans="2:11">
      <c r="B799" s="80"/>
      <c r="C799" s="101"/>
      <c r="D799" s="80"/>
      <c r="E799" s="80"/>
      <c r="F799" s="80"/>
      <c r="G799" s="101"/>
      <c r="H799" s="80"/>
      <c r="I799" s="80"/>
      <c r="J799" s="80"/>
      <c r="K799" s="80"/>
    </row>
    <row r="800" spans="2:11">
      <c r="B800" s="80"/>
      <c r="C800" s="101"/>
      <c r="D800" s="80"/>
      <c r="E800" s="80"/>
      <c r="F800" s="80"/>
      <c r="G800" s="101"/>
      <c r="H800" s="80"/>
      <c r="I800" s="80"/>
      <c r="J800" s="80"/>
      <c r="K800" s="80"/>
    </row>
    <row r="801" spans="2:11">
      <c r="B801" s="80"/>
      <c r="C801" s="101"/>
      <c r="D801" s="80"/>
      <c r="E801" s="80"/>
      <c r="F801" s="80"/>
      <c r="G801" s="101"/>
      <c r="H801" s="80"/>
      <c r="I801" s="80"/>
      <c r="J801" s="80"/>
      <c r="K801" s="80"/>
    </row>
    <row r="802" spans="2:11">
      <c r="B802" s="80"/>
      <c r="C802" s="101"/>
      <c r="D802" s="80"/>
      <c r="E802" s="80"/>
      <c r="F802" s="80"/>
      <c r="G802" s="101"/>
      <c r="H802" s="80"/>
      <c r="I802" s="80"/>
      <c r="J802" s="80"/>
      <c r="K802" s="80"/>
    </row>
    <row r="803" spans="2:11">
      <c r="B803" s="80"/>
      <c r="C803" s="101"/>
      <c r="D803" s="80"/>
      <c r="E803" s="80"/>
      <c r="F803" s="80"/>
      <c r="G803" s="101"/>
      <c r="H803" s="80"/>
      <c r="I803" s="80"/>
      <c r="J803" s="80"/>
      <c r="K803" s="80"/>
    </row>
    <row r="804" spans="2:11">
      <c r="B804" s="80"/>
      <c r="C804" s="101"/>
      <c r="D804" s="80"/>
      <c r="E804" s="80"/>
      <c r="F804" s="80"/>
      <c r="G804" s="101"/>
      <c r="H804" s="80"/>
      <c r="I804" s="80"/>
      <c r="J804" s="80"/>
      <c r="K804" s="80"/>
    </row>
    <row r="805" spans="2:11">
      <c r="B805" s="80"/>
      <c r="C805" s="101"/>
      <c r="D805" s="80"/>
      <c r="E805" s="80"/>
      <c r="F805" s="80"/>
      <c r="G805" s="101"/>
      <c r="H805" s="80"/>
      <c r="I805" s="80"/>
      <c r="J805" s="80"/>
      <c r="K805" s="80"/>
    </row>
    <row r="806" spans="2:11">
      <c r="B806" s="80"/>
      <c r="C806" s="101"/>
      <c r="D806" s="80"/>
      <c r="E806" s="80"/>
      <c r="F806" s="80"/>
      <c r="G806" s="101"/>
      <c r="H806" s="80"/>
      <c r="I806" s="80"/>
      <c r="J806" s="80"/>
      <c r="K806" s="80"/>
    </row>
    <row r="807" spans="2:11">
      <c r="B807" s="80"/>
      <c r="C807" s="101"/>
      <c r="D807" s="80"/>
      <c r="E807" s="80"/>
      <c r="F807" s="80"/>
      <c r="G807" s="101"/>
      <c r="H807" s="80"/>
      <c r="I807" s="80"/>
      <c r="J807" s="80"/>
      <c r="K807" s="80"/>
    </row>
    <row r="808" spans="2:11">
      <c r="B808" s="80"/>
      <c r="C808" s="101"/>
      <c r="D808" s="80"/>
      <c r="E808" s="80"/>
      <c r="F808" s="80"/>
      <c r="G808" s="101"/>
      <c r="H808" s="80"/>
      <c r="I808" s="80"/>
      <c r="J808" s="80"/>
      <c r="K808" s="80"/>
    </row>
    <row r="809" spans="2:11">
      <c r="B809" s="80"/>
      <c r="C809" s="101"/>
      <c r="D809" s="80"/>
      <c r="E809" s="80"/>
      <c r="F809" s="80"/>
      <c r="G809" s="101"/>
      <c r="H809" s="80"/>
      <c r="I809" s="80"/>
      <c r="J809" s="80"/>
      <c r="K809" s="80"/>
    </row>
    <row r="810" spans="2:11">
      <c r="B810" s="80"/>
      <c r="C810" s="101"/>
      <c r="D810" s="80"/>
      <c r="E810" s="80"/>
      <c r="F810" s="80"/>
      <c r="G810" s="101"/>
      <c r="H810" s="80"/>
      <c r="I810" s="80"/>
      <c r="J810" s="80"/>
      <c r="K810" s="80"/>
    </row>
    <row r="811" spans="2:11">
      <c r="B811" s="80"/>
      <c r="C811" s="101"/>
      <c r="D811" s="80"/>
      <c r="E811" s="80"/>
      <c r="F811" s="80"/>
      <c r="G811" s="101"/>
      <c r="H811" s="80"/>
      <c r="I811" s="80"/>
      <c r="J811" s="80"/>
      <c r="K811" s="80"/>
    </row>
    <row r="812" spans="2:11">
      <c r="B812" s="80"/>
      <c r="C812" s="101"/>
      <c r="D812" s="80"/>
      <c r="E812" s="80"/>
      <c r="F812" s="80"/>
      <c r="G812" s="101"/>
      <c r="H812" s="80"/>
      <c r="I812" s="80"/>
      <c r="J812" s="80"/>
      <c r="K812" s="80"/>
    </row>
    <row r="813" spans="2:11">
      <c r="B813" s="80"/>
      <c r="C813" s="101"/>
      <c r="D813" s="80"/>
      <c r="E813" s="80"/>
      <c r="F813" s="80"/>
      <c r="G813" s="101"/>
      <c r="H813" s="80"/>
      <c r="I813" s="80"/>
      <c r="J813" s="80"/>
      <c r="K813" s="80"/>
    </row>
    <row r="814" spans="2:11">
      <c r="B814" s="80"/>
      <c r="C814" s="101"/>
      <c r="D814" s="80"/>
      <c r="E814" s="80"/>
      <c r="F814" s="80"/>
      <c r="G814" s="101"/>
      <c r="H814" s="80"/>
      <c r="I814" s="80"/>
      <c r="J814" s="80"/>
      <c r="K814" s="80"/>
    </row>
    <row r="815" spans="2:11">
      <c r="B815" s="80"/>
      <c r="C815" s="101"/>
      <c r="D815" s="80"/>
      <c r="E815" s="80"/>
      <c r="F815" s="80"/>
      <c r="G815" s="101"/>
      <c r="H815" s="80"/>
      <c r="I815" s="80"/>
      <c r="J815" s="80"/>
      <c r="K815" s="80"/>
    </row>
    <row r="816" spans="2:11">
      <c r="B816" s="80"/>
      <c r="C816" s="101"/>
      <c r="D816" s="80"/>
      <c r="E816" s="80"/>
      <c r="F816" s="80"/>
      <c r="G816" s="101"/>
      <c r="H816" s="80"/>
      <c r="I816" s="80"/>
      <c r="J816" s="80"/>
      <c r="K816" s="80"/>
    </row>
    <row r="817" spans="2:11">
      <c r="B817" s="80"/>
      <c r="C817" s="101"/>
      <c r="D817" s="80"/>
      <c r="E817" s="80"/>
      <c r="F817" s="80"/>
      <c r="G817" s="101"/>
      <c r="H817" s="80"/>
      <c r="I817" s="80"/>
      <c r="J817" s="80"/>
      <c r="K817" s="80"/>
    </row>
    <row r="818" spans="2:11">
      <c r="B818" s="80"/>
      <c r="C818" s="101"/>
      <c r="D818" s="80"/>
      <c r="E818" s="80"/>
      <c r="F818" s="80"/>
      <c r="G818" s="101"/>
      <c r="H818" s="80"/>
      <c r="I818" s="80"/>
      <c r="J818" s="80"/>
      <c r="K818" s="80"/>
    </row>
    <row r="819" spans="2:11">
      <c r="B819" s="80"/>
      <c r="C819" s="101"/>
      <c r="D819" s="80"/>
      <c r="E819" s="80"/>
      <c r="F819" s="80"/>
      <c r="G819" s="101"/>
      <c r="H819" s="80"/>
      <c r="I819" s="80"/>
      <c r="J819" s="80"/>
      <c r="K819" s="80"/>
    </row>
    <row r="820" spans="2:11">
      <c r="B820" s="80"/>
      <c r="C820" s="101"/>
      <c r="D820" s="80"/>
      <c r="E820" s="80"/>
      <c r="F820" s="80"/>
      <c r="G820" s="101"/>
      <c r="H820" s="80"/>
      <c r="I820" s="80"/>
      <c r="J820" s="80"/>
      <c r="K820" s="80"/>
    </row>
    <row r="821" spans="2:11">
      <c r="B821" s="80"/>
      <c r="C821" s="101"/>
      <c r="D821" s="80"/>
      <c r="E821" s="80"/>
      <c r="F821" s="80"/>
      <c r="G821" s="101"/>
      <c r="H821" s="80"/>
      <c r="I821" s="80"/>
      <c r="J821" s="80"/>
      <c r="K821" s="80"/>
    </row>
    <row r="822" spans="2:11">
      <c r="B822" s="80"/>
      <c r="C822" s="101"/>
      <c r="D822" s="80"/>
      <c r="E822" s="80"/>
      <c r="F822" s="80"/>
      <c r="G822" s="101"/>
      <c r="H822" s="80"/>
      <c r="I822" s="80"/>
      <c r="J822" s="80"/>
      <c r="K822" s="80"/>
    </row>
    <row r="823" spans="2:11">
      <c r="B823" s="80"/>
      <c r="C823" s="101"/>
      <c r="D823" s="80"/>
      <c r="E823" s="80"/>
      <c r="F823" s="80"/>
      <c r="G823" s="101"/>
      <c r="H823" s="80"/>
      <c r="I823" s="80"/>
      <c r="J823" s="80"/>
      <c r="K823" s="80"/>
    </row>
    <row r="824" spans="2:11">
      <c r="B824" s="80"/>
      <c r="C824" s="101"/>
      <c r="D824" s="80"/>
      <c r="E824" s="80"/>
      <c r="F824" s="80"/>
      <c r="G824" s="101"/>
      <c r="H824" s="80"/>
      <c r="I824" s="80"/>
      <c r="J824" s="80"/>
      <c r="K824" s="80"/>
    </row>
    <row r="825" spans="2:11">
      <c r="B825" s="80"/>
      <c r="C825" s="101"/>
      <c r="D825" s="80"/>
      <c r="E825" s="80"/>
      <c r="F825" s="80"/>
      <c r="G825" s="101"/>
      <c r="H825" s="80"/>
      <c r="I825" s="80"/>
      <c r="J825" s="80"/>
      <c r="K825" s="80"/>
    </row>
    <row r="826" spans="2:11">
      <c r="B826" s="80"/>
      <c r="C826" s="101"/>
      <c r="D826" s="80"/>
      <c r="E826" s="80"/>
      <c r="F826" s="80"/>
      <c r="G826" s="101"/>
      <c r="H826" s="80"/>
      <c r="I826" s="80"/>
      <c r="J826" s="80"/>
      <c r="K826" s="80"/>
    </row>
    <row r="827" spans="2:11">
      <c r="B827" s="80"/>
      <c r="C827" s="101"/>
      <c r="D827" s="80"/>
      <c r="E827" s="80"/>
      <c r="F827" s="80"/>
      <c r="G827" s="101"/>
      <c r="H827" s="80"/>
      <c r="I827" s="80"/>
      <c r="J827" s="80"/>
      <c r="K827" s="80"/>
    </row>
    <row r="828" spans="2:11">
      <c r="B828" s="80"/>
      <c r="C828" s="101"/>
      <c r="D828" s="80"/>
      <c r="E828" s="80"/>
      <c r="F828" s="80"/>
      <c r="G828" s="101"/>
      <c r="H828" s="80"/>
      <c r="I828" s="80"/>
      <c r="J828" s="80"/>
      <c r="K828" s="80"/>
    </row>
    <row r="829" spans="2:11">
      <c r="B829" s="80"/>
      <c r="C829" s="101"/>
      <c r="D829" s="80"/>
      <c r="E829" s="80"/>
      <c r="F829" s="80"/>
      <c r="G829" s="101"/>
      <c r="H829" s="80"/>
      <c r="I829" s="80"/>
      <c r="J829" s="80"/>
      <c r="K829" s="80"/>
    </row>
    <row r="830" spans="2:11">
      <c r="B830" s="80"/>
      <c r="C830" s="101"/>
      <c r="D830" s="80"/>
      <c r="E830" s="80"/>
      <c r="F830" s="80"/>
      <c r="G830" s="101"/>
      <c r="H830" s="80"/>
      <c r="I830" s="80"/>
      <c r="J830" s="80"/>
      <c r="K830" s="80"/>
    </row>
    <row r="831" spans="2:11">
      <c r="B831" s="80"/>
      <c r="C831" s="101"/>
      <c r="D831" s="80"/>
      <c r="E831" s="80"/>
      <c r="F831" s="80"/>
      <c r="G831" s="101"/>
      <c r="H831" s="80"/>
      <c r="I831" s="80"/>
      <c r="J831" s="80"/>
      <c r="K831" s="80"/>
    </row>
    <row r="832" spans="2:11">
      <c r="B832" s="80"/>
      <c r="C832" s="101"/>
      <c r="D832" s="80"/>
      <c r="E832" s="80"/>
      <c r="F832" s="80"/>
      <c r="G832" s="101"/>
      <c r="H832" s="80"/>
      <c r="I832" s="80"/>
      <c r="J832" s="80"/>
      <c r="K832" s="80"/>
    </row>
    <row r="833" spans="2:11">
      <c r="B833" s="80"/>
      <c r="C833" s="101"/>
      <c r="D833" s="80"/>
      <c r="E833" s="80"/>
      <c r="F833" s="80"/>
      <c r="G833" s="101"/>
      <c r="H833" s="80"/>
      <c r="I833" s="80"/>
      <c r="J833" s="80"/>
      <c r="K833" s="80"/>
    </row>
    <row r="834" spans="2:11">
      <c r="B834" s="80"/>
      <c r="C834" s="101"/>
      <c r="D834" s="80"/>
      <c r="E834" s="80"/>
      <c r="F834" s="80"/>
      <c r="G834" s="101"/>
      <c r="H834" s="80"/>
      <c r="I834" s="80"/>
      <c r="J834" s="80"/>
      <c r="K834" s="80"/>
    </row>
    <row r="835" spans="2:11">
      <c r="B835" s="80"/>
      <c r="C835" s="101"/>
      <c r="D835" s="80"/>
      <c r="E835" s="80"/>
      <c r="F835" s="80"/>
      <c r="G835" s="101"/>
      <c r="H835" s="80"/>
      <c r="I835" s="80"/>
      <c r="J835" s="80"/>
      <c r="K835" s="80"/>
    </row>
    <row r="836" spans="2:11">
      <c r="B836" s="80"/>
      <c r="C836" s="101"/>
      <c r="D836" s="80"/>
      <c r="E836" s="80"/>
      <c r="F836" s="80"/>
      <c r="G836" s="101"/>
      <c r="H836" s="80"/>
      <c r="I836" s="80"/>
      <c r="J836" s="80"/>
      <c r="K836" s="80"/>
    </row>
    <row r="837" spans="2:11">
      <c r="B837" s="80"/>
      <c r="C837" s="101"/>
      <c r="D837" s="80"/>
      <c r="E837" s="80"/>
      <c r="F837" s="80"/>
      <c r="G837" s="101"/>
      <c r="H837" s="80"/>
      <c r="I837" s="80"/>
      <c r="J837" s="80"/>
      <c r="K837" s="80"/>
    </row>
    <row r="838" spans="2:11">
      <c r="B838" s="80"/>
      <c r="C838" s="101"/>
      <c r="D838" s="80"/>
      <c r="E838" s="80"/>
      <c r="F838" s="80"/>
      <c r="G838" s="101"/>
      <c r="H838" s="80"/>
      <c r="I838" s="80"/>
      <c r="J838" s="80"/>
      <c r="K838" s="80"/>
    </row>
    <row r="839" spans="2:11">
      <c r="B839" s="80"/>
      <c r="C839" s="101"/>
      <c r="D839" s="80"/>
      <c r="E839" s="80"/>
      <c r="F839" s="80"/>
      <c r="G839" s="101"/>
      <c r="H839" s="80"/>
      <c r="I839" s="80"/>
      <c r="J839" s="80"/>
      <c r="K839" s="80"/>
    </row>
    <row r="840" spans="2:11">
      <c r="B840" s="80"/>
      <c r="C840" s="101"/>
      <c r="D840" s="80"/>
      <c r="E840" s="80"/>
      <c r="F840" s="80"/>
      <c r="G840" s="101"/>
      <c r="H840" s="80"/>
      <c r="I840" s="80"/>
      <c r="J840" s="80"/>
      <c r="K840" s="80"/>
    </row>
    <row r="841" spans="2:11">
      <c r="B841" s="80"/>
      <c r="C841" s="101"/>
      <c r="D841" s="80"/>
      <c r="E841" s="80"/>
      <c r="F841" s="80"/>
      <c r="G841" s="101"/>
      <c r="H841" s="80"/>
      <c r="I841" s="80"/>
      <c r="J841" s="80"/>
      <c r="K841" s="80"/>
    </row>
    <row r="842" spans="2:11">
      <c r="B842" s="80"/>
      <c r="C842" s="101"/>
      <c r="D842" s="80"/>
      <c r="E842" s="80"/>
      <c r="F842" s="80"/>
      <c r="G842" s="101"/>
      <c r="H842" s="80"/>
      <c r="I842" s="80"/>
      <c r="J842" s="80"/>
      <c r="K842" s="80"/>
    </row>
    <row r="843" spans="2:11">
      <c r="B843" s="80"/>
      <c r="C843" s="101"/>
      <c r="D843" s="80"/>
      <c r="E843" s="80"/>
      <c r="F843" s="80"/>
      <c r="G843" s="101"/>
      <c r="H843" s="80"/>
      <c r="I843" s="80"/>
      <c r="J843" s="80"/>
      <c r="K843" s="80"/>
    </row>
    <row r="844" spans="2:11">
      <c r="B844" s="80"/>
      <c r="C844" s="101"/>
      <c r="D844" s="80"/>
      <c r="E844" s="80"/>
      <c r="F844" s="80"/>
      <c r="G844" s="101"/>
      <c r="H844" s="80"/>
      <c r="I844" s="80"/>
      <c r="J844" s="80"/>
      <c r="K844" s="80"/>
    </row>
    <row r="845" spans="2:11">
      <c r="B845" s="80"/>
      <c r="C845" s="101"/>
      <c r="D845" s="80"/>
      <c r="E845" s="80"/>
      <c r="F845" s="80"/>
      <c r="G845" s="101"/>
      <c r="H845" s="80"/>
      <c r="I845" s="80"/>
      <c r="J845" s="80"/>
      <c r="K845" s="80"/>
    </row>
    <row r="846" spans="2:11">
      <c r="B846" s="80"/>
      <c r="C846" s="101"/>
      <c r="D846" s="80"/>
      <c r="E846" s="80"/>
      <c r="F846" s="80"/>
      <c r="G846" s="101"/>
      <c r="H846" s="80"/>
      <c r="I846" s="80"/>
      <c r="J846" s="80"/>
      <c r="K846" s="80"/>
    </row>
    <row r="847" spans="2:11">
      <c r="B847" s="80"/>
      <c r="C847" s="101"/>
      <c r="D847" s="80"/>
      <c r="E847" s="80"/>
      <c r="F847" s="80"/>
      <c r="G847" s="101"/>
      <c r="H847" s="80"/>
      <c r="I847" s="80"/>
      <c r="J847" s="80"/>
      <c r="K847" s="80"/>
    </row>
    <row r="848" spans="2:11">
      <c r="B848" s="80"/>
      <c r="C848" s="101"/>
      <c r="D848" s="80"/>
      <c r="E848" s="80"/>
      <c r="F848" s="80"/>
      <c r="G848" s="101"/>
      <c r="H848" s="80"/>
      <c r="I848" s="80"/>
      <c r="J848" s="80"/>
      <c r="K848" s="80"/>
    </row>
    <row r="849" spans="2:11">
      <c r="B849" s="80"/>
      <c r="C849" s="101"/>
      <c r="D849" s="80"/>
      <c r="E849" s="80"/>
      <c r="F849" s="80"/>
      <c r="G849" s="101"/>
      <c r="H849" s="80"/>
      <c r="I849" s="80"/>
      <c r="J849" s="80"/>
      <c r="K849" s="80"/>
    </row>
    <row r="850" spans="2:11">
      <c r="B850" s="80"/>
      <c r="C850" s="101"/>
      <c r="D850" s="80"/>
      <c r="E850" s="80"/>
      <c r="F850" s="80"/>
      <c r="G850" s="101"/>
      <c r="H850" s="80"/>
      <c r="I850" s="80"/>
      <c r="J850" s="80"/>
      <c r="K850" s="80"/>
    </row>
    <row r="851" spans="2:11">
      <c r="B851" s="80"/>
      <c r="C851" s="101"/>
      <c r="D851" s="80"/>
      <c r="E851" s="80"/>
      <c r="F851" s="80"/>
      <c r="G851" s="101"/>
      <c r="H851" s="80"/>
      <c r="I851" s="80"/>
      <c r="J851" s="80"/>
      <c r="K851" s="80"/>
    </row>
    <row r="852" spans="2:11">
      <c r="B852" s="80"/>
      <c r="C852" s="101"/>
      <c r="D852" s="80"/>
      <c r="E852" s="80"/>
      <c r="F852" s="80"/>
      <c r="G852" s="101"/>
      <c r="H852" s="80"/>
      <c r="I852" s="80"/>
      <c r="J852" s="80"/>
      <c r="K852" s="80"/>
    </row>
    <row r="853" spans="2:11">
      <c r="B853" s="80"/>
      <c r="C853" s="101"/>
      <c r="D853" s="80"/>
      <c r="E853" s="80"/>
      <c r="F853" s="80"/>
      <c r="G853" s="101"/>
      <c r="H853" s="80"/>
      <c r="I853" s="80"/>
      <c r="J853" s="80"/>
      <c r="K853" s="80"/>
    </row>
    <row r="854" spans="2:11">
      <c r="B854" s="80"/>
      <c r="C854" s="101"/>
      <c r="D854" s="80"/>
      <c r="E854" s="80"/>
      <c r="F854" s="80"/>
      <c r="G854" s="101"/>
      <c r="H854" s="80"/>
      <c r="I854" s="80"/>
      <c r="J854" s="80"/>
      <c r="K854" s="80"/>
    </row>
    <row r="855" spans="2:11">
      <c r="B855" s="80"/>
      <c r="C855" s="101"/>
      <c r="D855" s="80"/>
      <c r="E855" s="80"/>
      <c r="F855" s="80"/>
      <c r="G855" s="101"/>
      <c r="H855" s="80"/>
      <c r="I855" s="80"/>
      <c r="J855" s="80"/>
      <c r="K855" s="80"/>
    </row>
    <row r="856" spans="2:11">
      <c r="B856" s="80"/>
      <c r="C856" s="101"/>
      <c r="D856" s="80"/>
      <c r="E856" s="80"/>
      <c r="F856" s="80"/>
      <c r="G856" s="101"/>
      <c r="H856" s="80"/>
      <c r="I856" s="80"/>
      <c r="J856" s="80"/>
      <c r="K856" s="80"/>
    </row>
    <row r="857" spans="2:11">
      <c r="B857" s="80"/>
      <c r="C857" s="101"/>
      <c r="D857" s="80"/>
      <c r="E857" s="80"/>
      <c r="F857" s="80"/>
      <c r="G857" s="101"/>
      <c r="H857" s="80"/>
      <c r="I857" s="80"/>
      <c r="J857" s="80"/>
      <c r="K857" s="80"/>
    </row>
    <row r="858" spans="2:11">
      <c r="B858" s="80"/>
      <c r="C858" s="101"/>
      <c r="D858" s="80"/>
      <c r="E858" s="80"/>
      <c r="F858" s="80"/>
      <c r="G858" s="101"/>
      <c r="H858" s="80"/>
      <c r="I858" s="80"/>
      <c r="J858" s="80"/>
      <c r="K858" s="80"/>
    </row>
    <row r="859" spans="2:11">
      <c r="B859" s="80"/>
      <c r="C859" s="101"/>
      <c r="D859" s="80"/>
      <c r="E859" s="80"/>
      <c r="F859" s="80"/>
      <c r="G859" s="101"/>
      <c r="H859" s="80"/>
      <c r="I859" s="80"/>
      <c r="J859" s="80"/>
      <c r="K859" s="80"/>
    </row>
    <row r="860" spans="2:11">
      <c r="B860" s="80"/>
      <c r="C860" s="101"/>
      <c r="D860" s="80"/>
      <c r="E860" s="80"/>
      <c r="F860" s="80"/>
      <c r="G860" s="101"/>
      <c r="H860" s="80"/>
      <c r="I860" s="80"/>
      <c r="J860" s="80"/>
      <c r="K860" s="80"/>
    </row>
    <row r="861" spans="2:11">
      <c r="B861" s="80"/>
      <c r="C861" s="101"/>
      <c r="D861" s="80"/>
      <c r="E861" s="80"/>
      <c r="F861" s="80"/>
      <c r="G861" s="101"/>
      <c r="H861" s="80"/>
      <c r="I861" s="80"/>
      <c r="J861" s="80"/>
      <c r="K861" s="80"/>
    </row>
    <row r="862" spans="2:11">
      <c r="B862" s="80"/>
      <c r="C862" s="101"/>
      <c r="D862" s="80"/>
      <c r="E862" s="80"/>
      <c r="F862" s="80"/>
      <c r="G862" s="101"/>
      <c r="H862" s="80"/>
      <c r="I862" s="80"/>
      <c r="J862" s="80"/>
      <c r="K862" s="80"/>
    </row>
    <row r="863" spans="2:11">
      <c r="B863" s="80"/>
      <c r="C863" s="101"/>
      <c r="D863" s="80"/>
      <c r="E863" s="80"/>
      <c r="F863" s="80"/>
      <c r="G863" s="101"/>
      <c r="H863" s="80"/>
      <c r="I863" s="80"/>
      <c r="J863" s="80"/>
      <c r="K863" s="80"/>
    </row>
    <row r="864" spans="2:11">
      <c r="B864" s="80"/>
      <c r="C864" s="101"/>
      <c r="D864" s="80"/>
      <c r="E864" s="80"/>
      <c r="F864" s="80"/>
      <c r="G864" s="101"/>
      <c r="H864" s="80"/>
      <c r="I864" s="80"/>
      <c r="J864" s="80"/>
      <c r="K864" s="80"/>
    </row>
    <row r="865" spans="2:11">
      <c r="B865" s="80"/>
      <c r="C865" s="101"/>
      <c r="D865" s="80"/>
      <c r="E865" s="80"/>
      <c r="F865" s="80"/>
      <c r="G865" s="101"/>
      <c r="H865" s="80"/>
      <c r="I865" s="80"/>
      <c r="J865" s="80"/>
      <c r="K865" s="80"/>
    </row>
    <row r="866" spans="2:11">
      <c r="B866" s="80"/>
      <c r="C866" s="101"/>
      <c r="D866" s="80"/>
      <c r="E866" s="80"/>
      <c r="F866" s="80"/>
      <c r="G866" s="101"/>
      <c r="H866" s="80"/>
      <c r="I866" s="80"/>
      <c r="J866" s="80"/>
      <c r="K866" s="80"/>
    </row>
    <row r="867" spans="2:11">
      <c r="B867" s="80"/>
      <c r="C867" s="101"/>
      <c r="D867" s="80"/>
      <c r="E867" s="80"/>
      <c r="F867" s="80"/>
      <c r="G867" s="101"/>
      <c r="H867" s="80"/>
      <c r="I867" s="80"/>
      <c r="J867" s="80"/>
      <c r="K867" s="80"/>
    </row>
    <row r="868" spans="2:11">
      <c r="B868" s="80"/>
      <c r="C868" s="101"/>
      <c r="D868" s="80"/>
      <c r="E868" s="80"/>
      <c r="F868" s="80"/>
      <c r="G868" s="101"/>
      <c r="H868" s="80"/>
      <c r="I868" s="80"/>
      <c r="J868" s="80"/>
      <c r="K868" s="80"/>
    </row>
    <row r="869" spans="2:11">
      <c r="B869" s="80"/>
      <c r="C869" s="101"/>
      <c r="D869" s="80"/>
      <c r="E869" s="80"/>
      <c r="F869" s="80"/>
      <c r="G869" s="101"/>
      <c r="H869" s="80"/>
      <c r="I869" s="80"/>
      <c r="J869" s="80"/>
      <c r="K869" s="80"/>
    </row>
    <row r="870" spans="2:11">
      <c r="B870" s="80"/>
      <c r="C870" s="101"/>
      <c r="D870" s="80"/>
      <c r="E870" s="80"/>
      <c r="F870" s="80"/>
      <c r="G870" s="101"/>
      <c r="H870" s="80"/>
      <c r="I870" s="80"/>
      <c r="J870" s="80"/>
      <c r="K870" s="80"/>
    </row>
    <row r="871" spans="2:11">
      <c r="B871" s="80"/>
      <c r="C871" s="101"/>
      <c r="D871" s="80"/>
      <c r="E871" s="80"/>
      <c r="F871" s="80"/>
      <c r="G871" s="101"/>
      <c r="H871" s="80"/>
      <c r="I871" s="80"/>
      <c r="J871" s="80"/>
      <c r="K871" s="80"/>
    </row>
    <row r="872" spans="2:11">
      <c r="B872" s="80"/>
      <c r="C872" s="101"/>
      <c r="D872" s="80"/>
      <c r="E872" s="80"/>
      <c r="F872" s="80"/>
      <c r="G872" s="101"/>
      <c r="H872" s="80"/>
      <c r="I872" s="80"/>
      <c r="J872" s="80"/>
      <c r="K872" s="80"/>
    </row>
    <row r="873" spans="2:11">
      <c r="B873" s="80"/>
      <c r="C873" s="101"/>
      <c r="D873" s="80"/>
      <c r="E873" s="80"/>
      <c r="F873" s="80"/>
      <c r="G873" s="101"/>
      <c r="H873" s="80"/>
      <c r="I873" s="80"/>
      <c r="J873" s="80"/>
      <c r="K873" s="80"/>
    </row>
    <row r="874" spans="2:11">
      <c r="B874" s="80"/>
      <c r="C874" s="101"/>
      <c r="D874" s="80"/>
      <c r="E874" s="80"/>
      <c r="F874" s="80"/>
      <c r="G874" s="101"/>
      <c r="H874" s="80"/>
      <c r="I874" s="80"/>
      <c r="J874" s="80"/>
      <c r="K874" s="80"/>
    </row>
    <row r="875" spans="2:11">
      <c r="B875" s="80"/>
      <c r="C875" s="101"/>
      <c r="D875" s="80"/>
      <c r="E875" s="80"/>
      <c r="F875" s="80"/>
      <c r="G875" s="101"/>
      <c r="H875" s="80"/>
      <c r="I875" s="80"/>
      <c r="J875" s="80"/>
      <c r="K875" s="80"/>
    </row>
    <row r="876" spans="2:11">
      <c r="B876" s="80"/>
      <c r="C876" s="101"/>
      <c r="D876" s="80"/>
      <c r="E876" s="80"/>
      <c r="F876" s="80"/>
      <c r="G876" s="101"/>
      <c r="H876" s="80"/>
      <c r="I876" s="80"/>
      <c r="J876" s="80"/>
      <c r="K876" s="80"/>
    </row>
    <row r="877" spans="2:11">
      <c r="B877" s="80"/>
      <c r="C877" s="101"/>
      <c r="D877" s="80"/>
      <c r="E877" s="80"/>
      <c r="F877" s="80"/>
      <c r="G877" s="101"/>
      <c r="H877" s="80"/>
      <c r="I877" s="80"/>
      <c r="J877" s="80"/>
      <c r="K877" s="80"/>
    </row>
    <row r="878" spans="2:11">
      <c r="B878" s="80"/>
      <c r="C878" s="101"/>
      <c r="D878" s="80"/>
      <c r="E878" s="80"/>
      <c r="F878" s="80"/>
      <c r="G878" s="101"/>
      <c r="H878" s="80"/>
      <c r="I878" s="80"/>
      <c r="J878" s="80"/>
      <c r="K878" s="80"/>
    </row>
    <row r="879" spans="2:11">
      <c r="B879" s="80"/>
      <c r="C879" s="101"/>
      <c r="D879" s="80"/>
      <c r="E879" s="80"/>
      <c r="F879" s="80"/>
      <c r="G879" s="101"/>
      <c r="H879" s="80"/>
      <c r="I879" s="80"/>
      <c r="J879" s="80"/>
      <c r="K879" s="80"/>
    </row>
    <row r="880" spans="2:11">
      <c r="B880" s="80"/>
      <c r="C880" s="101"/>
      <c r="D880" s="80"/>
      <c r="E880" s="80"/>
      <c r="F880" s="80"/>
      <c r="G880" s="101"/>
      <c r="H880" s="80"/>
      <c r="I880" s="80"/>
      <c r="J880" s="80"/>
      <c r="K880" s="80"/>
    </row>
    <row r="881" spans="2:11">
      <c r="B881" s="80"/>
      <c r="C881" s="101"/>
      <c r="D881" s="80"/>
      <c r="E881" s="80"/>
      <c r="F881" s="80"/>
      <c r="G881" s="101"/>
      <c r="H881" s="80"/>
      <c r="I881" s="80"/>
      <c r="J881" s="80"/>
      <c r="K881" s="80"/>
    </row>
    <row r="882" spans="2:11">
      <c r="B882" s="80"/>
      <c r="C882" s="101"/>
      <c r="D882" s="80"/>
      <c r="E882" s="80"/>
      <c r="F882" s="80"/>
      <c r="G882" s="101"/>
      <c r="H882" s="80"/>
      <c r="I882" s="80"/>
      <c r="J882" s="80"/>
      <c r="K882" s="80"/>
    </row>
    <row r="883" spans="2:11">
      <c r="B883" s="80"/>
      <c r="C883" s="101"/>
      <c r="D883" s="80"/>
      <c r="E883" s="80"/>
      <c r="F883" s="80"/>
      <c r="G883" s="101"/>
      <c r="H883" s="80"/>
      <c r="I883" s="80"/>
      <c r="J883" s="80"/>
      <c r="K883" s="80"/>
    </row>
    <row r="884" spans="2:11">
      <c r="B884" s="80"/>
      <c r="C884" s="101"/>
      <c r="D884" s="80"/>
      <c r="E884" s="80"/>
      <c r="F884" s="80"/>
      <c r="G884" s="101"/>
      <c r="H884" s="80"/>
      <c r="I884" s="80"/>
      <c r="J884" s="80"/>
      <c r="K884" s="80"/>
    </row>
    <row r="885" spans="2:11">
      <c r="B885" s="80"/>
      <c r="C885" s="101"/>
      <c r="D885" s="80"/>
      <c r="E885" s="80"/>
      <c r="F885" s="80"/>
      <c r="G885" s="101"/>
      <c r="H885" s="80"/>
      <c r="I885" s="80"/>
      <c r="J885" s="80"/>
      <c r="K885" s="80"/>
    </row>
    <row r="886" spans="2:11">
      <c r="B886" s="80"/>
      <c r="C886" s="101"/>
      <c r="D886" s="80"/>
      <c r="E886" s="80"/>
      <c r="F886" s="80"/>
      <c r="G886" s="101"/>
      <c r="H886" s="80"/>
      <c r="I886" s="80"/>
      <c r="J886" s="80"/>
      <c r="K886" s="80"/>
    </row>
    <row r="887" spans="2:11">
      <c r="B887" s="80"/>
      <c r="C887" s="101"/>
      <c r="D887" s="80"/>
      <c r="E887" s="80"/>
      <c r="F887" s="80"/>
      <c r="G887" s="101"/>
      <c r="H887" s="80"/>
      <c r="I887" s="80"/>
      <c r="J887" s="80"/>
      <c r="K887" s="80"/>
    </row>
    <row r="888" spans="2:11">
      <c r="B888" s="80"/>
      <c r="C888" s="101"/>
      <c r="D888" s="80"/>
      <c r="E888" s="80"/>
      <c r="F888" s="80"/>
      <c r="G888" s="101"/>
      <c r="H888" s="80"/>
      <c r="I888" s="80"/>
      <c r="J888" s="80"/>
      <c r="K888" s="80"/>
    </row>
    <row r="889" spans="2:11">
      <c r="B889" s="80"/>
      <c r="C889" s="101"/>
      <c r="D889" s="80"/>
      <c r="E889" s="80"/>
      <c r="F889" s="80"/>
      <c r="G889" s="101"/>
      <c r="H889" s="80"/>
      <c r="I889" s="80"/>
      <c r="J889" s="80"/>
      <c r="K889" s="80"/>
    </row>
    <row r="890" spans="2:11">
      <c r="B890" s="80"/>
      <c r="C890" s="101"/>
      <c r="D890" s="80"/>
      <c r="E890" s="80"/>
      <c r="F890" s="80"/>
      <c r="G890" s="101"/>
      <c r="H890" s="80"/>
      <c r="I890" s="80"/>
      <c r="J890" s="80"/>
      <c r="K890" s="80"/>
    </row>
    <row r="891" spans="2:11">
      <c r="B891" s="80"/>
      <c r="C891" s="101"/>
      <c r="D891" s="80"/>
      <c r="E891" s="80"/>
      <c r="F891" s="80"/>
      <c r="G891" s="101"/>
      <c r="H891" s="80"/>
      <c r="I891" s="80"/>
      <c r="J891" s="80"/>
      <c r="K891" s="80"/>
    </row>
    <row r="892" spans="2:11">
      <c r="B892" s="80"/>
      <c r="C892" s="101"/>
      <c r="D892" s="80"/>
      <c r="E892" s="80"/>
      <c r="F892" s="80"/>
      <c r="G892" s="101"/>
      <c r="H892" s="80"/>
      <c r="I892" s="80"/>
      <c r="J892" s="80"/>
      <c r="K892" s="80"/>
    </row>
    <row r="893" spans="2:11">
      <c r="B893" s="80"/>
      <c r="C893" s="101"/>
      <c r="D893" s="80"/>
      <c r="E893" s="80"/>
      <c r="F893" s="80"/>
      <c r="G893" s="101"/>
      <c r="H893" s="80"/>
      <c r="I893" s="80"/>
      <c r="J893" s="80"/>
      <c r="K893" s="80"/>
    </row>
    <row r="894" spans="2:11">
      <c r="B894" s="80"/>
      <c r="C894" s="101"/>
      <c r="D894" s="80"/>
      <c r="E894" s="80"/>
      <c r="F894" s="80"/>
      <c r="G894" s="101"/>
      <c r="H894" s="80"/>
      <c r="I894" s="80"/>
      <c r="J894" s="80"/>
      <c r="K894" s="80"/>
    </row>
    <row r="895" spans="2:11">
      <c r="B895" s="80"/>
      <c r="C895" s="101"/>
      <c r="D895" s="80"/>
      <c r="E895" s="80"/>
      <c r="F895" s="80"/>
      <c r="G895" s="101"/>
      <c r="H895" s="80"/>
      <c r="I895" s="80"/>
      <c r="J895" s="80"/>
      <c r="K895" s="80"/>
    </row>
    <row r="896" spans="2:11">
      <c r="B896" s="80"/>
      <c r="C896" s="101"/>
      <c r="D896" s="80"/>
      <c r="E896" s="80"/>
      <c r="F896" s="80"/>
      <c r="G896" s="101"/>
      <c r="H896" s="80"/>
      <c r="I896" s="80"/>
      <c r="J896" s="80"/>
      <c r="K896" s="80"/>
    </row>
    <row r="897" spans="2:11">
      <c r="B897" s="80"/>
      <c r="C897" s="101"/>
      <c r="D897" s="80"/>
      <c r="E897" s="80"/>
      <c r="F897" s="80"/>
      <c r="G897" s="101"/>
      <c r="H897" s="80"/>
      <c r="I897" s="80"/>
      <c r="J897" s="80"/>
      <c r="K897" s="80"/>
    </row>
    <row r="898" spans="2:11">
      <c r="B898" s="80"/>
      <c r="C898" s="101"/>
      <c r="D898" s="80"/>
      <c r="E898" s="80"/>
      <c r="F898" s="80"/>
      <c r="G898" s="101"/>
      <c r="H898" s="80"/>
      <c r="I898" s="80"/>
      <c r="J898" s="80"/>
      <c r="K898" s="80"/>
    </row>
    <row r="899" spans="2:11">
      <c r="B899" s="80"/>
      <c r="C899" s="101"/>
      <c r="D899" s="80"/>
      <c r="E899" s="80"/>
      <c r="F899" s="80"/>
      <c r="G899" s="101"/>
      <c r="H899" s="80"/>
      <c r="I899" s="80"/>
      <c r="J899" s="80"/>
      <c r="K899" s="80"/>
    </row>
    <row r="900" spans="2:11">
      <c r="B900" s="80"/>
      <c r="C900" s="101"/>
      <c r="D900" s="80"/>
      <c r="E900" s="80"/>
      <c r="F900" s="80"/>
      <c r="G900" s="101"/>
      <c r="H900" s="80"/>
      <c r="I900" s="80"/>
      <c r="J900" s="80"/>
      <c r="K900" s="80"/>
    </row>
    <row r="901" spans="2:11">
      <c r="B901" s="80"/>
      <c r="C901" s="101"/>
      <c r="D901" s="80"/>
      <c r="E901" s="80"/>
      <c r="F901" s="80"/>
      <c r="G901" s="101"/>
      <c r="H901" s="80"/>
      <c r="I901" s="80"/>
      <c r="J901" s="80"/>
      <c r="K901" s="80"/>
    </row>
    <row r="902" spans="2:11">
      <c r="B902" s="80"/>
      <c r="C902" s="101"/>
      <c r="D902" s="80"/>
      <c r="E902" s="80"/>
      <c r="F902" s="80"/>
      <c r="G902" s="101"/>
      <c r="H902" s="80"/>
      <c r="I902" s="80"/>
      <c r="J902" s="80"/>
      <c r="K902" s="80"/>
    </row>
    <row r="903" spans="2:11">
      <c r="B903" s="80"/>
      <c r="C903" s="101"/>
      <c r="D903" s="80"/>
      <c r="E903" s="80"/>
      <c r="F903" s="80"/>
      <c r="G903" s="101"/>
      <c r="H903" s="80"/>
      <c r="I903" s="80"/>
      <c r="J903" s="80"/>
      <c r="K903" s="80"/>
    </row>
    <row r="904" spans="2:11">
      <c r="B904" s="80"/>
      <c r="C904" s="101"/>
      <c r="D904" s="80"/>
      <c r="E904" s="80"/>
      <c r="F904" s="80"/>
      <c r="G904" s="101"/>
      <c r="H904" s="80"/>
      <c r="I904" s="80"/>
      <c r="J904" s="80"/>
      <c r="K904" s="80"/>
    </row>
    <row r="905" spans="2:11">
      <c r="B905" s="80"/>
      <c r="C905" s="101"/>
      <c r="D905" s="80"/>
      <c r="E905" s="80"/>
      <c r="F905" s="80"/>
      <c r="G905" s="101"/>
      <c r="H905" s="80"/>
      <c r="I905" s="80"/>
      <c r="J905" s="80"/>
      <c r="K905" s="80"/>
    </row>
    <row r="906" spans="2:11">
      <c r="B906" s="80"/>
      <c r="C906" s="101"/>
      <c r="D906" s="80"/>
      <c r="E906" s="80"/>
      <c r="F906" s="80"/>
      <c r="G906" s="101"/>
      <c r="H906" s="80"/>
      <c r="I906" s="80"/>
      <c r="J906" s="80"/>
      <c r="K906" s="80"/>
    </row>
    <row r="907" spans="2:11">
      <c r="B907" s="80"/>
      <c r="C907" s="101"/>
      <c r="D907" s="80"/>
      <c r="E907" s="80"/>
      <c r="F907" s="80"/>
      <c r="G907" s="101"/>
      <c r="H907" s="80"/>
      <c r="I907" s="80"/>
      <c r="J907" s="80"/>
      <c r="K907" s="80"/>
    </row>
    <row r="908" spans="2:11">
      <c r="B908" s="80"/>
      <c r="C908" s="101"/>
      <c r="D908" s="80"/>
      <c r="E908" s="80"/>
      <c r="F908" s="80"/>
      <c r="G908" s="101"/>
      <c r="H908" s="80"/>
      <c r="I908" s="80"/>
      <c r="J908" s="80"/>
      <c r="K908" s="80"/>
    </row>
    <row r="909" spans="2:11">
      <c r="B909" s="80"/>
      <c r="C909" s="101"/>
      <c r="D909" s="80"/>
      <c r="E909" s="80"/>
      <c r="F909" s="80"/>
      <c r="G909" s="101"/>
      <c r="H909" s="80"/>
      <c r="I909" s="80"/>
      <c r="J909" s="80"/>
      <c r="K909" s="80"/>
    </row>
    <row r="910" spans="2:11">
      <c r="B910" s="80"/>
      <c r="C910" s="101"/>
      <c r="D910" s="80"/>
      <c r="E910" s="80"/>
      <c r="F910" s="80"/>
      <c r="G910" s="101"/>
      <c r="H910" s="80"/>
      <c r="I910" s="80"/>
      <c r="J910" s="80"/>
      <c r="K910" s="80"/>
    </row>
    <row r="911" spans="2:11">
      <c r="B911" s="80"/>
      <c r="C911" s="101"/>
      <c r="D911" s="80"/>
      <c r="E911" s="80"/>
      <c r="F911" s="80"/>
      <c r="G911" s="101"/>
      <c r="H911" s="80"/>
      <c r="I911" s="80"/>
      <c r="J911" s="80"/>
      <c r="K911" s="80"/>
    </row>
    <row r="912" spans="2:11">
      <c r="B912" s="80"/>
      <c r="C912" s="101"/>
      <c r="D912" s="80"/>
      <c r="E912" s="80"/>
      <c r="F912" s="80"/>
      <c r="G912" s="101"/>
      <c r="H912" s="80"/>
      <c r="I912" s="80"/>
      <c r="J912" s="80"/>
      <c r="K912" s="80"/>
    </row>
    <row r="913" spans="2:11">
      <c r="B913" s="80"/>
      <c r="C913" s="101"/>
      <c r="D913" s="80"/>
      <c r="E913" s="80"/>
      <c r="F913" s="80"/>
      <c r="G913" s="101"/>
      <c r="H913" s="80"/>
      <c r="I913" s="80"/>
      <c r="J913" s="80"/>
      <c r="K913" s="80"/>
    </row>
    <row r="914" spans="2:11">
      <c r="B914" s="80"/>
      <c r="C914" s="101"/>
      <c r="D914" s="80"/>
      <c r="E914" s="80"/>
      <c r="F914" s="80"/>
      <c r="G914" s="101"/>
      <c r="H914" s="80"/>
      <c r="I914" s="80"/>
      <c r="J914" s="80"/>
      <c r="K914" s="80"/>
    </row>
    <row r="915" spans="2:11">
      <c r="B915" s="80"/>
      <c r="C915" s="101"/>
      <c r="D915" s="80"/>
      <c r="E915" s="80"/>
      <c r="F915" s="80"/>
      <c r="G915" s="101"/>
      <c r="H915" s="80"/>
      <c r="I915" s="80"/>
      <c r="J915" s="80"/>
      <c r="K915" s="80"/>
    </row>
    <row r="916" spans="2:11">
      <c r="B916" s="80"/>
      <c r="C916" s="101"/>
      <c r="D916" s="80"/>
      <c r="E916" s="80"/>
      <c r="F916" s="80"/>
      <c r="G916" s="101"/>
      <c r="H916" s="80"/>
      <c r="I916" s="80"/>
      <c r="J916" s="80"/>
      <c r="K916" s="80"/>
    </row>
    <row r="917" spans="2:11">
      <c r="B917" s="80"/>
      <c r="C917" s="101"/>
      <c r="D917" s="80"/>
      <c r="E917" s="80"/>
      <c r="F917" s="80"/>
      <c r="G917" s="101"/>
      <c r="H917" s="80"/>
      <c r="I917" s="80"/>
      <c r="J917" s="80"/>
      <c r="K917" s="80"/>
    </row>
    <row r="918" spans="2:11">
      <c r="B918" s="80"/>
      <c r="C918" s="101"/>
      <c r="D918" s="80"/>
      <c r="E918" s="80"/>
      <c r="F918" s="80"/>
      <c r="G918" s="101"/>
      <c r="H918" s="80"/>
      <c r="I918" s="80"/>
      <c r="J918" s="80"/>
      <c r="K918" s="80"/>
    </row>
    <row r="919" spans="2:11">
      <c r="B919" s="80"/>
      <c r="C919" s="101"/>
      <c r="D919" s="80"/>
      <c r="E919" s="80"/>
      <c r="F919" s="80"/>
      <c r="G919" s="101"/>
      <c r="H919" s="80"/>
      <c r="I919" s="80"/>
      <c r="J919" s="80"/>
      <c r="K919" s="80"/>
    </row>
    <row r="920" spans="2:11">
      <c r="B920" s="80"/>
      <c r="C920" s="101"/>
      <c r="D920" s="80"/>
      <c r="E920" s="80"/>
      <c r="F920" s="80"/>
      <c r="G920" s="101"/>
      <c r="H920" s="80"/>
      <c r="I920" s="80"/>
      <c r="J920" s="80"/>
      <c r="K920" s="80"/>
    </row>
    <row r="921" spans="2:11">
      <c r="B921" s="80"/>
      <c r="C921" s="101"/>
      <c r="D921" s="80"/>
      <c r="E921" s="80"/>
      <c r="F921" s="80"/>
      <c r="G921" s="101"/>
      <c r="H921" s="80"/>
      <c r="I921" s="80"/>
      <c r="J921" s="80"/>
      <c r="K921" s="80"/>
    </row>
    <row r="922" spans="2:11">
      <c r="B922" s="80"/>
      <c r="C922" s="101"/>
      <c r="D922" s="80"/>
      <c r="E922" s="80"/>
      <c r="F922" s="80"/>
      <c r="G922" s="101"/>
      <c r="H922" s="80"/>
      <c r="I922" s="80"/>
      <c r="J922" s="80"/>
      <c r="K922" s="80"/>
    </row>
    <row r="923" spans="2:11">
      <c r="B923" s="80"/>
      <c r="C923" s="101"/>
      <c r="D923" s="80"/>
      <c r="E923" s="80"/>
      <c r="F923" s="80"/>
      <c r="G923" s="101"/>
      <c r="H923" s="80"/>
      <c r="I923" s="80"/>
      <c r="J923" s="80"/>
      <c r="K923" s="80"/>
    </row>
    <row r="924" spans="2:11">
      <c r="B924" s="80"/>
      <c r="C924" s="101"/>
      <c r="D924" s="80"/>
      <c r="E924" s="80"/>
      <c r="F924" s="80"/>
      <c r="G924" s="101"/>
      <c r="H924" s="80"/>
      <c r="I924" s="80"/>
      <c r="J924" s="80"/>
      <c r="K924" s="80"/>
    </row>
    <row r="925" spans="2:11">
      <c r="B925" s="80"/>
      <c r="C925" s="101"/>
      <c r="D925" s="80"/>
      <c r="E925" s="80"/>
      <c r="F925" s="80"/>
      <c r="G925" s="101"/>
      <c r="H925" s="80"/>
      <c r="I925" s="80"/>
      <c r="J925" s="80"/>
      <c r="K925" s="80"/>
    </row>
    <row r="926" spans="2:11">
      <c r="B926" s="80"/>
      <c r="C926" s="101"/>
      <c r="D926" s="80"/>
      <c r="E926" s="80"/>
      <c r="F926" s="80"/>
      <c r="G926" s="101"/>
      <c r="H926" s="80"/>
      <c r="I926" s="80"/>
      <c r="J926" s="80"/>
      <c r="K926" s="80"/>
    </row>
    <row r="927" spans="2:11">
      <c r="B927" s="80"/>
      <c r="C927" s="101"/>
      <c r="D927" s="80"/>
      <c r="E927" s="80"/>
      <c r="F927" s="80"/>
      <c r="G927" s="101"/>
      <c r="H927" s="80"/>
      <c r="I927" s="80"/>
      <c r="J927" s="80"/>
      <c r="K927" s="80"/>
    </row>
    <row r="928" spans="2:11">
      <c r="B928" s="80"/>
      <c r="C928" s="101"/>
      <c r="D928" s="80"/>
      <c r="E928" s="80"/>
      <c r="F928" s="80"/>
      <c r="G928" s="101"/>
      <c r="H928" s="80"/>
      <c r="I928" s="80"/>
      <c r="J928" s="80"/>
      <c r="K928" s="80"/>
    </row>
    <row r="929" spans="2:11">
      <c r="B929" s="80"/>
      <c r="C929" s="101"/>
      <c r="D929" s="80"/>
      <c r="E929" s="80"/>
      <c r="F929" s="80"/>
      <c r="G929" s="101"/>
      <c r="H929" s="80"/>
      <c r="I929" s="80"/>
      <c r="J929" s="80"/>
      <c r="K929" s="80"/>
    </row>
    <row r="930" spans="2:11">
      <c r="B930" s="80"/>
      <c r="C930" s="101"/>
      <c r="D930" s="80"/>
      <c r="E930" s="80"/>
      <c r="F930" s="80"/>
      <c r="G930" s="101"/>
      <c r="H930" s="80"/>
      <c r="I930" s="80"/>
      <c r="J930" s="80"/>
      <c r="K930" s="80"/>
    </row>
    <row r="931" spans="2:11">
      <c r="B931" s="80"/>
      <c r="C931" s="101"/>
      <c r="D931" s="80"/>
      <c r="E931" s="80"/>
      <c r="F931" s="80"/>
      <c r="G931" s="101"/>
      <c r="H931" s="80"/>
      <c r="I931" s="80"/>
      <c r="J931" s="80"/>
      <c r="K931" s="80"/>
    </row>
    <row r="932" spans="2:11">
      <c r="B932" s="80"/>
      <c r="C932" s="101"/>
      <c r="D932" s="80"/>
      <c r="E932" s="80"/>
      <c r="F932" s="80"/>
      <c r="G932" s="101"/>
      <c r="H932" s="80"/>
      <c r="I932" s="80"/>
      <c r="J932" s="80"/>
      <c r="K932" s="80"/>
    </row>
    <row r="933" spans="2:11">
      <c r="B933" s="80"/>
      <c r="C933" s="101"/>
      <c r="D933" s="80"/>
      <c r="E933" s="80"/>
      <c r="F933" s="80"/>
      <c r="G933" s="101"/>
      <c r="H933" s="80"/>
      <c r="I933" s="80"/>
      <c r="J933" s="80"/>
      <c r="K933" s="80"/>
    </row>
    <row r="934" spans="2:11">
      <c r="B934" s="80"/>
      <c r="C934" s="101"/>
      <c r="D934" s="80"/>
      <c r="E934" s="80"/>
      <c r="F934" s="80"/>
      <c r="G934" s="101"/>
      <c r="H934" s="80"/>
      <c r="I934" s="80"/>
      <c r="J934" s="80"/>
      <c r="K934" s="80"/>
    </row>
    <row r="935" spans="2:11">
      <c r="B935" s="80"/>
      <c r="C935" s="101"/>
      <c r="D935" s="80"/>
      <c r="E935" s="80"/>
      <c r="F935" s="80"/>
      <c r="G935" s="101"/>
      <c r="H935" s="80"/>
      <c r="I935" s="80"/>
      <c r="J935" s="80"/>
      <c r="K935" s="80"/>
    </row>
    <row r="936" spans="2:11">
      <c r="B936" s="80"/>
      <c r="C936" s="101"/>
      <c r="D936" s="80"/>
      <c r="E936" s="80"/>
      <c r="F936" s="80"/>
      <c r="G936" s="101"/>
      <c r="H936" s="80"/>
      <c r="I936" s="80"/>
      <c r="J936" s="80"/>
      <c r="K936" s="80"/>
    </row>
    <row r="937" spans="2:11">
      <c r="B937" s="80"/>
      <c r="C937" s="101"/>
      <c r="D937" s="80"/>
      <c r="E937" s="80"/>
      <c r="F937" s="80"/>
      <c r="G937" s="101"/>
      <c r="H937" s="80"/>
      <c r="I937" s="80"/>
      <c r="J937" s="80"/>
      <c r="K937" s="80"/>
    </row>
    <row r="938" spans="2:11">
      <c r="B938" s="80"/>
      <c r="C938" s="101"/>
      <c r="D938" s="80"/>
      <c r="E938" s="80"/>
      <c r="F938" s="80"/>
      <c r="G938" s="101"/>
      <c r="H938" s="80"/>
      <c r="I938" s="80"/>
      <c r="J938" s="80"/>
      <c r="K938" s="80"/>
    </row>
    <row r="939" spans="2:11">
      <c r="B939" s="80"/>
      <c r="C939" s="101"/>
      <c r="D939" s="80"/>
      <c r="E939" s="80"/>
      <c r="F939" s="80"/>
      <c r="G939" s="101"/>
      <c r="H939" s="80"/>
      <c r="I939" s="80"/>
      <c r="J939" s="80"/>
      <c r="K939" s="80"/>
    </row>
    <row r="940" spans="2:11">
      <c r="B940" s="80"/>
      <c r="C940" s="101"/>
      <c r="D940" s="80"/>
      <c r="E940" s="80"/>
      <c r="F940" s="80"/>
      <c r="G940" s="101"/>
      <c r="H940" s="80"/>
      <c r="I940" s="80"/>
      <c r="J940" s="80"/>
      <c r="K940" s="80"/>
    </row>
    <row r="941" spans="2:11">
      <c r="B941" s="80"/>
      <c r="C941" s="101"/>
      <c r="D941" s="80"/>
      <c r="E941" s="80"/>
      <c r="F941" s="80"/>
      <c r="G941" s="101"/>
      <c r="H941" s="80"/>
      <c r="I941" s="80"/>
      <c r="J941" s="80"/>
      <c r="K941" s="80"/>
    </row>
    <row r="942" spans="2:11">
      <c r="B942" s="80"/>
      <c r="C942" s="101"/>
      <c r="D942" s="80"/>
      <c r="E942" s="80"/>
      <c r="F942" s="80"/>
      <c r="G942" s="101"/>
      <c r="H942" s="80"/>
      <c r="I942" s="80"/>
      <c r="J942" s="80"/>
      <c r="K942" s="80"/>
    </row>
    <row r="943" spans="2:11">
      <c r="B943" s="80"/>
      <c r="C943" s="101"/>
      <c r="D943" s="80"/>
      <c r="E943" s="80"/>
      <c r="F943" s="80"/>
      <c r="G943" s="101"/>
      <c r="H943" s="80"/>
      <c r="I943" s="80"/>
      <c r="J943" s="80"/>
      <c r="K943" s="80"/>
    </row>
    <row r="944" spans="2:11">
      <c r="B944" s="80"/>
      <c r="C944" s="101"/>
      <c r="D944" s="80"/>
      <c r="E944" s="80"/>
      <c r="F944" s="80"/>
      <c r="G944" s="101"/>
      <c r="H944" s="80"/>
      <c r="I944" s="80"/>
      <c r="J944" s="80"/>
      <c r="K944" s="80"/>
    </row>
    <row r="945" spans="2:11">
      <c r="B945" s="80"/>
      <c r="C945" s="101"/>
      <c r="D945" s="80"/>
      <c r="E945" s="80"/>
      <c r="F945" s="80"/>
      <c r="G945" s="101"/>
      <c r="H945" s="80"/>
      <c r="I945" s="80"/>
      <c r="J945" s="80"/>
      <c r="K945" s="80"/>
    </row>
    <row r="946" spans="2:11">
      <c r="B946" s="80"/>
      <c r="C946" s="101"/>
      <c r="D946" s="80"/>
      <c r="E946" s="80"/>
      <c r="F946" s="80"/>
      <c r="G946" s="101"/>
      <c r="H946" s="80"/>
      <c r="I946" s="80"/>
      <c r="J946" s="80"/>
      <c r="K946" s="80"/>
    </row>
    <row r="947" spans="2:11">
      <c r="B947" s="80"/>
      <c r="C947" s="101"/>
      <c r="D947" s="80"/>
      <c r="E947" s="80"/>
      <c r="F947" s="80"/>
      <c r="G947" s="101"/>
      <c r="H947" s="80"/>
      <c r="I947" s="80"/>
      <c r="J947" s="80"/>
      <c r="K947" s="80"/>
    </row>
    <row r="948" spans="2:11">
      <c r="B948" s="80"/>
      <c r="C948" s="101"/>
      <c r="D948" s="80"/>
      <c r="E948" s="80"/>
      <c r="F948" s="80"/>
      <c r="G948" s="101"/>
      <c r="H948" s="80"/>
      <c r="I948" s="80"/>
      <c r="J948" s="80"/>
      <c r="K948" s="80"/>
    </row>
    <row r="949" spans="2:11">
      <c r="B949" s="80"/>
      <c r="C949" s="101"/>
      <c r="D949" s="80"/>
      <c r="E949" s="80"/>
      <c r="F949" s="80"/>
      <c r="G949" s="101"/>
      <c r="H949" s="80"/>
      <c r="I949" s="80"/>
      <c r="J949" s="80"/>
      <c r="K949" s="80"/>
    </row>
    <row r="950" spans="2:11">
      <c r="B950" s="80"/>
      <c r="C950" s="101"/>
      <c r="D950" s="80"/>
      <c r="E950" s="80"/>
      <c r="F950" s="80"/>
      <c r="G950" s="101"/>
      <c r="H950" s="80"/>
      <c r="I950" s="80"/>
      <c r="J950" s="80"/>
      <c r="K950" s="80"/>
    </row>
    <row r="951" spans="2:11">
      <c r="B951" s="80"/>
      <c r="C951" s="101"/>
      <c r="D951" s="80"/>
      <c r="E951" s="80"/>
      <c r="F951" s="80"/>
      <c r="G951" s="101"/>
      <c r="H951" s="80"/>
      <c r="I951" s="80"/>
      <c r="J951" s="80"/>
      <c r="K951" s="80"/>
    </row>
    <row r="952" spans="2:11">
      <c r="B952" s="80"/>
      <c r="C952" s="101"/>
      <c r="D952" s="80"/>
      <c r="E952" s="80"/>
      <c r="F952" s="80"/>
      <c r="G952" s="101"/>
      <c r="H952" s="80"/>
      <c r="I952" s="80"/>
      <c r="J952" s="80"/>
      <c r="K952" s="80"/>
    </row>
    <row r="953" spans="2:11">
      <c r="B953" s="80"/>
      <c r="C953" s="101"/>
      <c r="D953" s="80"/>
      <c r="E953" s="80"/>
      <c r="F953" s="80"/>
      <c r="G953" s="101"/>
      <c r="H953" s="80"/>
      <c r="I953" s="80"/>
      <c r="J953" s="80"/>
      <c r="K953" s="80"/>
    </row>
    <row r="954" spans="2:11">
      <c r="B954" s="80"/>
      <c r="C954" s="101"/>
      <c r="D954" s="80"/>
      <c r="E954" s="80"/>
      <c r="F954" s="80"/>
      <c r="G954" s="101"/>
      <c r="H954" s="80"/>
      <c r="I954" s="80"/>
      <c r="J954" s="80"/>
      <c r="K954" s="80"/>
    </row>
    <row r="955" spans="2:11">
      <c r="B955" s="80"/>
      <c r="C955" s="101"/>
      <c r="D955" s="80"/>
      <c r="E955" s="80"/>
      <c r="F955" s="80"/>
      <c r="G955" s="101"/>
      <c r="H955" s="80"/>
      <c r="I955" s="80"/>
      <c r="J955" s="80"/>
      <c r="K955" s="80"/>
    </row>
    <row r="956" spans="2:11">
      <c r="B956" s="80"/>
      <c r="C956" s="101"/>
      <c r="D956" s="80"/>
      <c r="E956" s="80"/>
      <c r="F956" s="80"/>
      <c r="G956" s="101"/>
      <c r="H956" s="80"/>
      <c r="I956" s="80"/>
      <c r="J956" s="80"/>
      <c r="K956" s="80"/>
    </row>
    <row r="957" spans="2:11">
      <c r="B957" s="80"/>
      <c r="C957" s="101"/>
      <c r="D957" s="80"/>
      <c r="E957" s="80"/>
      <c r="F957" s="80"/>
      <c r="G957" s="101"/>
      <c r="H957" s="80"/>
      <c r="I957" s="80"/>
      <c r="J957" s="80"/>
      <c r="K957" s="80"/>
    </row>
    <row r="958" spans="2:11">
      <c r="B958" s="80"/>
      <c r="C958" s="101"/>
      <c r="D958" s="80"/>
      <c r="E958" s="80"/>
      <c r="F958" s="80"/>
      <c r="G958" s="101"/>
      <c r="H958" s="80"/>
      <c r="I958" s="80"/>
      <c r="J958" s="80"/>
      <c r="K958" s="80"/>
    </row>
    <row r="959" spans="2:11">
      <c r="B959" s="80"/>
      <c r="C959" s="101"/>
      <c r="D959" s="80"/>
      <c r="E959" s="80"/>
      <c r="F959" s="80"/>
      <c r="G959" s="101"/>
      <c r="H959" s="80"/>
      <c r="I959" s="80"/>
      <c r="J959" s="80"/>
      <c r="K959" s="80"/>
    </row>
    <row r="960" spans="2:11">
      <c r="B960" s="80"/>
      <c r="C960" s="101"/>
      <c r="D960" s="80"/>
      <c r="E960" s="80"/>
      <c r="F960" s="80"/>
      <c r="G960" s="101"/>
      <c r="H960" s="80"/>
      <c r="I960" s="80"/>
      <c r="J960" s="80"/>
      <c r="K960" s="80"/>
    </row>
    <row r="961" spans="2:11">
      <c r="B961" s="80"/>
      <c r="C961" s="101"/>
      <c r="D961" s="80"/>
      <c r="E961" s="80"/>
      <c r="F961" s="80"/>
      <c r="G961" s="101"/>
      <c r="H961" s="80"/>
      <c r="I961" s="80"/>
      <c r="J961" s="80"/>
      <c r="K961" s="80"/>
    </row>
    <row r="962" spans="2:11">
      <c r="B962" s="80"/>
      <c r="C962" s="101"/>
      <c r="D962" s="80"/>
      <c r="E962" s="80"/>
      <c r="F962" s="80"/>
      <c r="G962" s="101"/>
      <c r="H962" s="80"/>
      <c r="I962" s="80"/>
      <c r="J962" s="80"/>
      <c r="K962" s="80"/>
    </row>
    <row r="963" spans="2:11">
      <c r="B963" s="80"/>
      <c r="C963" s="101"/>
      <c r="D963" s="80"/>
      <c r="E963" s="80"/>
      <c r="F963" s="80"/>
      <c r="G963" s="101"/>
      <c r="H963" s="80"/>
      <c r="I963" s="80"/>
      <c r="J963" s="80"/>
      <c r="K963" s="80"/>
    </row>
    <row r="964" spans="2:11">
      <c r="B964" s="80"/>
      <c r="C964" s="101"/>
      <c r="D964" s="80"/>
      <c r="E964" s="80"/>
      <c r="F964" s="80"/>
      <c r="G964" s="101"/>
      <c r="H964" s="80"/>
      <c r="I964" s="80"/>
      <c r="J964" s="80"/>
      <c r="K964" s="80"/>
    </row>
    <row r="965" spans="2:11">
      <c r="B965" s="80"/>
      <c r="C965" s="101"/>
      <c r="D965" s="80"/>
      <c r="E965" s="80"/>
      <c r="F965" s="80"/>
      <c r="G965" s="101"/>
      <c r="H965" s="80"/>
      <c r="I965" s="80"/>
      <c r="J965" s="80"/>
      <c r="K965" s="80"/>
    </row>
    <row r="966" spans="2:11">
      <c r="B966" s="80"/>
      <c r="C966" s="101"/>
      <c r="D966" s="80"/>
      <c r="E966" s="80"/>
      <c r="F966" s="80"/>
      <c r="G966" s="101"/>
      <c r="H966" s="80"/>
      <c r="I966" s="80"/>
      <c r="J966" s="80"/>
      <c r="K966" s="80"/>
    </row>
    <row r="967" spans="2:11">
      <c r="B967" s="80"/>
      <c r="C967" s="101"/>
      <c r="D967" s="80"/>
      <c r="E967" s="80"/>
      <c r="F967" s="80"/>
      <c r="G967" s="101"/>
      <c r="H967" s="80"/>
      <c r="I967" s="80"/>
      <c r="J967" s="80"/>
      <c r="K967" s="80"/>
    </row>
    <row r="968" spans="2:11">
      <c r="B968" s="80"/>
      <c r="C968" s="101"/>
      <c r="D968" s="80"/>
      <c r="E968" s="80"/>
      <c r="F968" s="80"/>
      <c r="G968" s="101"/>
      <c r="H968" s="80"/>
      <c r="I968" s="80"/>
      <c r="J968" s="80"/>
      <c r="K968" s="80"/>
    </row>
    <row r="969" spans="2:11">
      <c r="B969" s="80"/>
      <c r="C969" s="101"/>
      <c r="D969" s="80"/>
      <c r="E969" s="80"/>
      <c r="F969" s="80"/>
      <c r="G969" s="101"/>
      <c r="H969" s="80"/>
      <c r="I969" s="80"/>
      <c r="J969" s="80"/>
      <c r="K969" s="80"/>
    </row>
    <row r="970" spans="2:11">
      <c r="B970" s="80"/>
      <c r="C970" s="101"/>
      <c r="D970" s="80"/>
      <c r="E970" s="80"/>
      <c r="F970" s="80"/>
      <c r="G970" s="101"/>
      <c r="H970" s="80"/>
      <c r="I970" s="80"/>
      <c r="J970" s="80"/>
      <c r="K970" s="80"/>
    </row>
    <row r="971" spans="2:11">
      <c r="B971" s="80"/>
      <c r="C971" s="101"/>
      <c r="D971" s="80"/>
      <c r="E971" s="80"/>
      <c r="F971" s="80"/>
      <c r="G971" s="101"/>
      <c r="H971" s="80"/>
      <c r="I971" s="80"/>
      <c r="J971" s="80"/>
      <c r="K971" s="80"/>
    </row>
    <row r="972" spans="2:11">
      <c r="B972" s="80"/>
      <c r="C972" s="101"/>
      <c r="D972" s="80"/>
      <c r="E972" s="80"/>
      <c r="F972" s="80"/>
      <c r="G972" s="101"/>
      <c r="H972" s="80"/>
      <c r="I972" s="80"/>
      <c r="J972" s="80"/>
      <c r="K972" s="80"/>
    </row>
    <row r="973" spans="2:11">
      <c r="B973" s="80"/>
      <c r="C973" s="101"/>
      <c r="D973" s="80"/>
      <c r="E973" s="80"/>
      <c r="F973" s="80"/>
      <c r="G973" s="101"/>
      <c r="H973" s="80"/>
      <c r="I973" s="80"/>
      <c r="J973" s="80"/>
      <c r="K973" s="80"/>
    </row>
    <row r="974" spans="2:11">
      <c r="B974" s="80"/>
      <c r="C974" s="101"/>
      <c r="D974" s="80"/>
      <c r="E974" s="80"/>
      <c r="F974" s="80"/>
      <c r="G974" s="101"/>
      <c r="H974" s="80"/>
      <c r="I974" s="80"/>
      <c r="J974" s="80"/>
      <c r="K974" s="80"/>
    </row>
    <row r="975" spans="2:11">
      <c r="B975" s="80"/>
      <c r="C975" s="101"/>
      <c r="D975" s="80"/>
      <c r="E975" s="80"/>
      <c r="F975" s="80"/>
      <c r="G975" s="101"/>
      <c r="H975" s="80"/>
      <c r="I975" s="80"/>
      <c r="J975" s="80"/>
      <c r="K975" s="80"/>
    </row>
    <row r="976" spans="2:11">
      <c r="B976" s="80"/>
      <c r="C976" s="101"/>
      <c r="D976" s="80"/>
      <c r="E976" s="80"/>
      <c r="F976" s="80"/>
      <c r="G976" s="101"/>
      <c r="H976" s="80"/>
      <c r="I976" s="80"/>
      <c r="J976" s="80"/>
      <c r="K976" s="80"/>
    </row>
    <row r="977" spans="2:11">
      <c r="B977" s="80"/>
      <c r="C977" s="101"/>
      <c r="D977" s="80"/>
      <c r="E977" s="80"/>
      <c r="F977" s="80"/>
      <c r="G977" s="101"/>
      <c r="H977" s="80"/>
      <c r="I977" s="80"/>
      <c r="J977" s="80"/>
      <c r="K977" s="80"/>
    </row>
    <row r="978" spans="2:11">
      <c r="B978" s="80"/>
      <c r="C978" s="101"/>
      <c r="D978" s="80"/>
      <c r="E978" s="80"/>
      <c r="F978" s="80"/>
      <c r="G978" s="101"/>
      <c r="H978" s="80"/>
      <c r="I978" s="80"/>
      <c r="J978" s="80"/>
      <c r="K978" s="80"/>
    </row>
    <row r="979" spans="2:11">
      <c r="B979" s="80"/>
      <c r="C979" s="101"/>
      <c r="D979" s="80"/>
      <c r="E979" s="80"/>
      <c r="F979" s="80"/>
      <c r="G979" s="101"/>
      <c r="H979" s="80"/>
      <c r="I979" s="80"/>
      <c r="J979" s="80"/>
      <c r="K979" s="80"/>
    </row>
    <row r="980" spans="2:11">
      <c r="B980" s="80"/>
      <c r="C980" s="101"/>
      <c r="D980" s="80"/>
      <c r="E980" s="80"/>
      <c r="F980" s="80"/>
      <c r="G980" s="101"/>
      <c r="H980" s="80"/>
      <c r="I980" s="80"/>
      <c r="J980" s="80"/>
      <c r="K980" s="80"/>
    </row>
    <row r="981" spans="2:11">
      <c r="B981" s="80"/>
      <c r="C981" s="101"/>
      <c r="D981" s="80"/>
      <c r="E981" s="80"/>
      <c r="F981" s="80"/>
      <c r="G981" s="101"/>
      <c r="H981" s="80"/>
      <c r="I981" s="80"/>
      <c r="J981" s="80"/>
      <c r="K981" s="80"/>
    </row>
    <row r="982" spans="2:11">
      <c r="B982" s="80"/>
      <c r="C982" s="101"/>
      <c r="D982" s="80"/>
      <c r="E982" s="80"/>
      <c r="F982" s="80"/>
      <c r="G982" s="101"/>
      <c r="H982" s="80"/>
      <c r="I982" s="80"/>
      <c r="J982" s="80"/>
      <c r="K982" s="80"/>
    </row>
    <row r="983" spans="2:11">
      <c r="B983" s="80"/>
      <c r="C983" s="101"/>
      <c r="D983" s="80"/>
      <c r="E983" s="80"/>
      <c r="F983" s="80"/>
      <c r="G983" s="101"/>
      <c r="H983" s="80"/>
      <c r="I983" s="80"/>
      <c r="J983" s="80"/>
      <c r="K983" s="80"/>
    </row>
    <row r="984" spans="2:11">
      <c r="B984" s="80"/>
      <c r="C984" s="101"/>
      <c r="D984" s="80"/>
      <c r="E984" s="80"/>
      <c r="F984" s="80"/>
      <c r="G984" s="101"/>
      <c r="H984" s="80"/>
      <c r="I984" s="80"/>
      <c r="J984" s="80"/>
      <c r="K984" s="80"/>
    </row>
    <row r="985" spans="2:11">
      <c r="B985" s="80"/>
      <c r="C985" s="101"/>
      <c r="D985" s="80"/>
      <c r="E985" s="80"/>
      <c r="F985" s="80"/>
      <c r="G985" s="101"/>
      <c r="H985" s="80"/>
      <c r="I985" s="80"/>
      <c r="J985" s="80"/>
      <c r="K985" s="80"/>
    </row>
    <row r="986" spans="2:11">
      <c r="B986" s="80"/>
      <c r="C986" s="101"/>
      <c r="D986" s="80"/>
      <c r="E986" s="80"/>
      <c r="F986" s="80"/>
      <c r="G986" s="101"/>
      <c r="H986" s="80"/>
      <c r="I986" s="80"/>
      <c r="J986" s="80"/>
      <c r="K986" s="80"/>
    </row>
    <row r="987" spans="2:11">
      <c r="B987" s="80"/>
      <c r="C987" s="101"/>
      <c r="D987" s="80"/>
      <c r="E987" s="80"/>
      <c r="F987" s="80"/>
      <c r="G987" s="101"/>
      <c r="H987" s="80"/>
      <c r="I987" s="80"/>
      <c r="J987" s="80"/>
      <c r="K987" s="80"/>
    </row>
    <row r="988" spans="2:11">
      <c r="B988" s="80"/>
      <c r="C988" s="101"/>
      <c r="D988" s="80"/>
      <c r="E988" s="80"/>
      <c r="F988" s="80"/>
      <c r="G988" s="101"/>
      <c r="H988" s="80"/>
      <c r="I988" s="80"/>
      <c r="J988" s="80"/>
      <c r="K988" s="80"/>
    </row>
    <row r="989" spans="2:11">
      <c r="B989" s="80"/>
      <c r="C989" s="101"/>
      <c r="D989" s="80"/>
      <c r="E989" s="80"/>
      <c r="F989" s="80"/>
      <c r="G989" s="101"/>
      <c r="H989" s="80"/>
      <c r="I989" s="80"/>
      <c r="J989" s="80"/>
      <c r="K989" s="80"/>
    </row>
    <row r="990" spans="2:11">
      <c r="B990" s="80"/>
      <c r="C990" s="101"/>
      <c r="D990" s="80"/>
      <c r="E990" s="80"/>
      <c r="F990" s="80"/>
      <c r="G990" s="101"/>
      <c r="H990" s="80"/>
      <c r="I990" s="80"/>
      <c r="J990" s="80"/>
      <c r="K990" s="80"/>
    </row>
    <row r="991" spans="2:11">
      <c r="B991" s="80"/>
      <c r="C991" s="101"/>
      <c r="D991" s="80"/>
      <c r="E991" s="80"/>
      <c r="F991" s="80"/>
      <c r="G991" s="101"/>
      <c r="H991" s="80"/>
      <c r="I991" s="80"/>
      <c r="J991" s="80"/>
      <c r="K991" s="80"/>
    </row>
    <row r="992" spans="2:11">
      <c r="B992" s="80"/>
      <c r="C992" s="101"/>
      <c r="D992" s="80"/>
      <c r="E992" s="80"/>
      <c r="F992" s="80"/>
      <c r="G992" s="101"/>
      <c r="H992" s="80"/>
      <c r="I992" s="80"/>
      <c r="J992" s="80"/>
      <c r="K992" s="80"/>
    </row>
    <row r="993" spans="2:11">
      <c r="B993" s="80"/>
      <c r="C993" s="101"/>
      <c r="D993" s="80"/>
      <c r="E993" s="80"/>
      <c r="F993" s="80"/>
      <c r="G993" s="101"/>
      <c r="H993" s="80"/>
      <c r="I993" s="80"/>
      <c r="J993" s="80"/>
      <c r="K993" s="80"/>
    </row>
    <row r="994" spans="2:11">
      <c r="B994" s="80"/>
      <c r="C994" s="101"/>
      <c r="D994" s="80"/>
      <c r="E994" s="80"/>
      <c r="F994" s="80"/>
      <c r="G994" s="101"/>
      <c r="H994" s="80"/>
      <c r="I994" s="80"/>
      <c r="J994" s="80"/>
      <c r="K994" s="80"/>
    </row>
    <row r="995" spans="2:11">
      <c r="B995" s="80"/>
      <c r="C995" s="101"/>
      <c r="D995" s="80"/>
      <c r="E995" s="80"/>
      <c r="F995" s="80"/>
      <c r="G995" s="101"/>
      <c r="H995" s="80"/>
      <c r="I995" s="80"/>
      <c r="J995" s="80"/>
      <c r="K995" s="80"/>
    </row>
    <row r="996" spans="2:11">
      <c r="B996" s="80"/>
      <c r="C996" s="101"/>
      <c r="D996" s="80"/>
      <c r="E996" s="80"/>
      <c r="F996" s="80"/>
      <c r="G996" s="101"/>
      <c r="H996" s="80"/>
      <c r="I996" s="80"/>
      <c r="J996" s="80"/>
      <c r="K996" s="80"/>
    </row>
    <row r="997" spans="2:11">
      <c r="B997" s="80"/>
      <c r="C997" s="101"/>
      <c r="D997" s="80"/>
      <c r="E997" s="80"/>
      <c r="F997" s="80"/>
      <c r="G997" s="101"/>
      <c r="H997" s="80"/>
      <c r="I997" s="80"/>
      <c r="J997" s="80"/>
      <c r="K997" s="80"/>
    </row>
    <row r="998" spans="2:11">
      <c r="B998" s="80"/>
      <c r="C998" s="101"/>
      <c r="D998" s="80"/>
      <c r="E998" s="80"/>
      <c r="F998" s="80"/>
      <c r="G998" s="101"/>
      <c r="H998" s="80"/>
      <c r="I998" s="80"/>
      <c r="J998" s="80"/>
      <c r="K998" s="80"/>
    </row>
    <row r="999" spans="2:11">
      <c r="B999" s="80"/>
      <c r="C999" s="101"/>
      <c r="D999" s="80"/>
      <c r="E999" s="80"/>
      <c r="F999" s="80"/>
      <c r="G999" s="101"/>
      <c r="H999" s="80"/>
      <c r="I999" s="80"/>
      <c r="J999" s="80"/>
      <c r="K999" s="80"/>
    </row>
    <row r="1000" spans="2:11">
      <c r="B1000" s="80"/>
      <c r="C1000" s="101"/>
      <c r="D1000" s="80"/>
      <c r="E1000" s="80"/>
      <c r="F1000" s="80"/>
      <c r="G1000" s="101"/>
      <c r="H1000" s="80"/>
      <c r="I1000" s="80"/>
      <c r="J1000" s="80"/>
      <c r="K1000" s="80"/>
    </row>
    <row r="1001" spans="2:11">
      <c r="B1001" s="80"/>
      <c r="C1001" s="101"/>
      <c r="D1001" s="80"/>
      <c r="E1001" s="80"/>
      <c r="F1001" s="80"/>
      <c r="G1001" s="101"/>
      <c r="H1001" s="80"/>
      <c r="I1001" s="80"/>
      <c r="J1001" s="80"/>
      <c r="K1001" s="80"/>
    </row>
    <row r="1002" spans="2:11">
      <c r="B1002" s="80"/>
      <c r="C1002" s="101"/>
      <c r="D1002" s="80"/>
      <c r="E1002" s="80"/>
      <c r="F1002" s="80"/>
      <c r="G1002" s="101"/>
      <c r="H1002" s="80"/>
      <c r="I1002" s="80"/>
      <c r="J1002" s="80"/>
      <c r="K1002" s="80"/>
    </row>
    <row r="1003" spans="2:11">
      <c r="B1003" s="80"/>
      <c r="C1003" s="101"/>
      <c r="D1003" s="80"/>
      <c r="E1003" s="80"/>
      <c r="F1003" s="80"/>
      <c r="G1003" s="101"/>
      <c r="H1003" s="80"/>
      <c r="I1003" s="80"/>
      <c r="J1003" s="80"/>
      <c r="K1003" s="80"/>
    </row>
    <row r="1004" spans="2:11">
      <c r="B1004" s="80"/>
      <c r="C1004" s="101"/>
      <c r="D1004" s="80"/>
      <c r="E1004" s="80"/>
      <c r="F1004" s="80"/>
      <c r="G1004" s="101"/>
      <c r="H1004" s="80"/>
      <c r="I1004" s="80"/>
      <c r="J1004" s="80"/>
      <c r="K1004" s="80"/>
    </row>
    <row r="1005" spans="2:11">
      <c r="B1005" s="80"/>
      <c r="C1005" s="101"/>
      <c r="D1005" s="80"/>
      <c r="E1005" s="80"/>
      <c r="F1005" s="80"/>
      <c r="G1005" s="101"/>
      <c r="H1005" s="80"/>
      <c r="I1005" s="80"/>
      <c r="J1005" s="80"/>
      <c r="K1005" s="80"/>
    </row>
    <row r="1006" spans="2:11">
      <c r="B1006" s="80"/>
      <c r="C1006" s="101"/>
      <c r="D1006" s="80"/>
      <c r="E1006" s="80"/>
      <c r="F1006" s="80"/>
      <c r="G1006" s="101"/>
      <c r="H1006" s="80"/>
      <c r="I1006" s="80"/>
      <c r="J1006" s="80"/>
      <c r="K1006" s="80"/>
    </row>
    <row r="1007" spans="2:11">
      <c r="B1007" s="80"/>
      <c r="C1007" s="101"/>
      <c r="D1007" s="80"/>
      <c r="E1007" s="80"/>
      <c r="F1007" s="80"/>
      <c r="G1007" s="101"/>
      <c r="H1007" s="80"/>
      <c r="I1007" s="80"/>
      <c r="J1007" s="80"/>
      <c r="K1007" s="80"/>
    </row>
    <row r="1008" spans="2:11">
      <c r="B1008" s="80"/>
      <c r="C1008" s="101"/>
      <c r="D1008" s="80"/>
      <c r="E1008" s="80"/>
      <c r="F1008" s="80"/>
      <c r="G1008" s="101"/>
      <c r="H1008" s="80"/>
      <c r="I1008" s="80"/>
      <c r="J1008" s="80"/>
      <c r="K1008" s="80"/>
    </row>
    <row r="1009" spans="2:11">
      <c r="B1009" s="80"/>
      <c r="C1009" s="101"/>
      <c r="D1009" s="80"/>
      <c r="E1009" s="80"/>
      <c r="F1009" s="80"/>
      <c r="G1009" s="101"/>
      <c r="H1009" s="80"/>
      <c r="I1009" s="80"/>
      <c r="J1009" s="80"/>
      <c r="K1009" s="80"/>
    </row>
    <row r="1010" spans="2:11">
      <c r="B1010" s="80"/>
      <c r="C1010" s="101"/>
      <c r="D1010" s="80"/>
      <c r="E1010" s="80"/>
      <c r="F1010" s="80"/>
      <c r="G1010" s="101"/>
      <c r="H1010" s="80"/>
      <c r="I1010" s="80"/>
      <c r="J1010" s="80"/>
      <c r="K1010" s="80"/>
    </row>
    <row r="1011" spans="2:11">
      <c r="B1011" s="80"/>
      <c r="C1011" s="101"/>
      <c r="D1011" s="80"/>
      <c r="E1011" s="80"/>
      <c r="F1011" s="80"/>
      <c r="G1011" s="101"/>
      <c r="H1011" s="80"/>
      <c r="I1011" s="80"/>
      <c r="J1011" s="80"/>
      <c r="K1011" s="80"/>
    </row>
    <row r="1012" spans="2:11">
      <c r="B1012" s="80"/>
      <c r="C1012" s="101"/>
      <c r="D1012" s="80"/>
      <c r="E1012" s="80"/>
      <c r="F1012" s="80"/>
      <c r="G1012" s="101"/>
      <c r="H1012" s="80"/>
      <c r="I1012" s="80"/>
      <c r="J1012" s="80"/>
      <c r="K1012" s="80"/>
    </row>
    <row r="1013" spans="2:11">
      <c r="B1013" s="80"/>
      <c r="C1013" s="101"/>
      <c r="D1013" s="80"/>
      <c r="E1013" s="80"/>
      <c r="F1013" s="80"/>
      <c r="G1013" s="101"/>
      <c r="H1013" s="80"/>
      <c r="I1013" s="80"/>
      <c r="J1013" s="80"/>
      <c r="K1013" s="80"/>
    </row>
    <row r="1014" spans="2:11">
      <c r="B1014" s="80"/>
      <c r="C1014" s="101"/>
      <c r="D1014" s="80"/>
      <c r="E1014" s="80"/>
      <c r="F1014" s="80"/>
      <c r="G1014" s="101"/>
      <c r="H1014" s="80"/>
      <c r="I1014" s="80"/>
      <c r="J1014" s="80"/>
      <c r="K1014" s="80"/>
    </row>
    <row r="1015" spans="2:11">
      <c r="B1015" s="80"/>
      <c r="C1015" s="101"/>
      <c r="D1015" s="80"/>
      <c r="E1015" s="80"/>
      <c r="F1015" s="80"/>
      <c r="G1015" s="101"/>
      <c r="H1015" s="80"/>
      <c r="I1015" s="80"/>
      <c r="J1015" s="80"/>
      <c r="K1015" s="80"/>
    </row>
    <row r="1016" spans="2:11">
      <c r="B1016" s="80"/>
      <c r="C1016" s="101"/>
      <c r="D1016" s="80"/>
      <c r="E1016" s="80"/>
      <c r="F1016" s="80"/>
      <c r="G1016" s="101"/>
      <c r="H1016" s="80"/>
      <c r="I1016" s="80"/>
      <c r="J1016" s="80"/>
      <c r="K1016" s="80"/>
    </row>
    <row r="1017" spans="2:11">
      <c r="B1017" s="80"/>
      <c r="C1017" s="101"/>
      <c r="D1017" s="80"/>
      <c r="E1017" s="80"/>
      <c r="F1017" s="80"/>
      <c r="G1017" s="101"/>
      <c r="H1017" s="80"/>
      <c r="I1017" s="80"/>
      <c r="J1017" s="80"/>
      <c r="K1017" s="80"/>
    </row>
    <row r="1018" spans="2:11">
      <c r="B1018" s="80"/>
      <c r="C1018" s="101"/>
      <c r="D1018" s="80"/>
      <c r="E1018" s="80"/>
      <c r="F1018" s="80"/>
      <c r="G1018" s="101"/>
      <c r="H1018" s="80"/>
      <c r="I1018" s="80"/>
      <c r="J1018" s="80"/>
      <c r="K1018" s="80"/>
    </row>
    <row r="1019" spans="2:11">
      <c r="B1019" s="80"/>
      <c r="C1019" s="101"/>
      <c r="D1019" s="80"/>
      <c r="E1019" s="80"/>
      <c r="F1019" s="80"/>
      <c r="G1019" s="101"/>
      <c r="H1019" s="80"/>
      <c r="I1019" s="80"/>
      <c r="J1019" s="80"/>
      <c r="K1019" s="80"/>
    </row>
    <row r="1020" spans="2:11">
      <c r="B1020" s="80"/>
      <c r="C1020" s="101"/>
      <c r="D1020" s="80"/>
      <c r="E1020" s="80"/>
      <c r="F1020" s="80"/>
      <c r="G1020" s="101"/>
      <c r="H1020" s="80"/>
      <c r="I1020" s="80"/>
      <c r="J1020" s="80"/>
      <c r="K1020" s="80"/>
    </row>
    <row r="1021" spans="2:11">
      <c r="B1021" s="80"/>
      <c r="C1021" s="101"/>
      <c r="D1021" s="80"/>
      <c r="E1021" s="80"/>
      <c r="F1021" s="80"/>
      <c r="G1021" s="101"/>
      <c r="H1021" s="80"/>
      <c r="I1021" s="80"/>
      <c r="J1021" s="80"/>
      <c r="K1021" s="80"/>
    </row>
    <row r="1022" spans="2:11">
      <c r="B1022" s="80"/>
      <c r="C1022" s="101"/>
      <c r="D1022" s="80"/>
      <c r="E1022" s="80"/>
      <c r="F1022" s="80"/>
      <c r="G1022" s="101"/>
      <c r="H1022" s="80"/>
      <c r="I1022" s="80"/>
      <c r="J1022" s="80"/>
      <c r="K1022" s="80"/>
    </row>
    <row r="1023" spans="2:11">
      <c r="B1023" s="80"/>
      <c r="C1023" s="101"/>
      <c r="D1023" s="80"/>
      <c r="E1023" s="80"/>
      <c r="F1023" s="80"/>
      <c r="G1023" s="101"/>
      <c r="H1023" s="80"/>
      <c r="I1023" s="80"/>
      <c r="J1023" s="80"/>
      <c r="K1023" s="80"/>
    </row>
    <row r="1024" spans="2:11">
      <c r="B1024" s="80"/>
      <c r="C1024" s="101"/>
      <c r="D1024" s="80"/>
      <c r="E1024" s="80"/>
      <c r="F1024" s="80"/>
      <c r="G1024" s="101"/>
      <c r="H1024" s="80"/>
      <c r="I1024" s="80"/>
      <c r="J1024" s="80"/>
      <c r="K1024" s="80"/>
    </row>
    <row r="1025" spans="2:11">
      <c r="B1025" s="80"/>
      <c r="C1025" s="101"/>
      <c r="D1025" s="80"/>
      <c r="E1025" s="80"/>
      <c r="F1025" s="80"/>
      <c r="G1025" s="101"/>
      <c r="H1025" s="80"/>
      <c r="I1025" s="80"/>
      <c r="J1025" s="80"/>
      <c r="K1025" s="80"/>
    </row>
    <row r="1026" spans="2:11">
      <c r="B1026" s="80"/>
      <c r="C1026" s="101"/>
      <c r="D1026" s="80"/>
      <c r="E1026" s="80"/>
      <c r="F1026" s="80"/>
      <c r="G1026" s="101"/>
      <c r="H1026" s="80"/>
      <c r="I1026" s="80"/>
      <c r="J1026" s="80"/>
      <c r="K1026" s="80"/>
    </row>
    <row r="1027" spans="2:11">
      <c r="B1027" s="80"/>
      <c r="C1027" s="101"/>
      <c r="D1027" s="80"/>
      <c r="E1027" s="80"/>
      <c r="F1027" s="80"/>
      <c r="G1027" s="101"/>
      <c r="H1027" s="80"/>
      <c r="I1027" s="80"/>
      <c r="J1027" s="80"/>
      <c r="K1027" s="80"/>
    </row>
    <row r="1028" spans="2:11">
      <c r="B1028" s="80"/>
      <c r="C1028" s="101"/>
      <c r="D1028" s="80"/>
      <c r="E1028" s="80"/>
      <c r="F1028" s="80"/>
      <c r="G1028" s="101"/>
      <c r="H1028" s="80"/>
      <c r="I1028" s="80"/>
      <c r="J1028" s="80"/>
      <c r="K1028" s="80"/>
    </row>
    <row r="1029" spans="2:11">
      <c r="B1029" s="80"/>
      <c r="C1029" s="101"/>
      <c r="D1029" s="80"/>
      <c r="E1029" s="80"/>
      <c r="F1029" s="80"/>
      <c r="G1029" s="101"/>
      <c r="H1029" s="80"/>
      <c r="I1029" s="80"/>
      <c r="J1029" s="80"/>
      <c r="K1029" s="80"/>
    </row>
    <row r="1030" spans="2:11">
      <c r="B1030" s="80"/>
      <c r="C1030" s="101"/>
      <c r="D1030" s="80"/>
      <c r="E1030" s="80"/>
      <c r="F1030" s="80"/>
      <c r="G1030" s="101"/>
      <c r="H1030" s="80"/>
      <c r="I1030" s="80"/>
      <c r="J1030" s="80"/>
      <c r="K1030" s="80"/>
    </row>
    <row r="1031" spans="2:11">
      <c r="B1031" s="80"/>
      <c r="C1031" s="101"/>
      <c r="D1031" s="80"/>
      <c r="E1031" s="80"/>
      <c r="F1031" s="80"/>
      <c r="G1031" s="101"/>
      <c r="H1031" s="80"/>
      <c r="I1031" s="80"/>
      <c r="J1031" s="80"/>
      <c r="K1031" s="80"/>
    </row>
    <row r="1032" spans="2:11">
      <c r="B1032" s="80"/>
      <c r="C1032" s="101"/>
      <c r="D1032" s="80"/>
      <c r="E1032" s="80"/>
      <c r="F1032" s="80"/>
      <c r="G1032" s="101"/>
      <c r="H1032" s="80"/>
      <c r="I1032" s="80"/>
      <c r="J1032" s="80"/>
      <c r="K1032" s="80"/>
    </row>
    <row r="1033" spans="2:11">
      <c r="B1033" s="80"/>
      <c r="C1033" s="101"/>
      <c r="D1033" s="80"/>
      <c r="E1033" s="80"/>
      <c r="F1033" s="80"/>
      <c r="G1033" s="101"/>
      <c r="H1033" s="80"/>
      <c r="I1033" s="80"/>
      <c r="J1033" s="80"/>
      <c r="K1033" s="80"/>
    </row>
    <row r="1034" spans="2:11">
      <c r="B1034" s="80"/>
      <c r="C1034" s="101"/>
      <c r="D1034" s="80"/>
      <c r="E1034" s="80"/>
      <c r="F1034" s="80"/>
      <c r="G1034" s="101"/>
      <c r="H1034" s="80"/>
      <c r="I1034" s="80"/>
      <c r="J1034" s="80"/>
      <c r="K1034" s="80"/>
    </row>
    <row r="1035" spans="2:11">
      <c r="B1035" s="80"/>
      <c r="C1035" s="101"/>
      <c r="D1035" s="80"/>
      <c r="E1035" s="80"/>
      <c r="F1035" s="80"/>
      <c r="G1035" s="101"/>
      <c r="H1035" s="80"/>
      <c r="I1035" s="80"/>
      <c r="J1035" s="80"/>
      <c r="K1035" s="80"/>
    </row>
    <row r="1036" spans="2:11">
      <c r="B1036" s="80"/>
      <c r="C1036" s="101"/>
      <c r="D1036" s="80"/>
      <c r="E1036" s="80"/>
      <c r="F1036" s="80"/>
      <c r="G1036" s="101"/>
      <c r="H1036" s="80"/>
      <c r="I1036" s="80"/>
      <c r="J1036" s="80"/>
      <c r="K1036" s="80"/>
    </row>
    <row r="1037" spans="2:11">
      <c r="B1037" s="80"/>
      <c r="C1037" s="101"/>
      <c r="D1037" s="80"/>
      <c r="E1037" s="80"/>
      <c r="F1037" s="80"/>
      <c r="G1037" s="101"/>
      <c r="H1037" s="80"/>
      <c r="I1037" s="80"/>
      <c r="J1037" s="80"/>
      <c r="K1037" s="80"/>
    </row>
    <row r="1038" spans="2:11">
      <c r="B1038" s="80"/>
      <c r="C1038" s="101"/>
      <c r="D1038" s="80"/>
      <c r="E1038" s="80"/>
      <c r="F1038" s="80"/>
      <c r="G1038" s="101"/>
      <c r="H1038" s="80"/>
      <c r="I1038" s="80"/>
      <c r="J1038" s="80"/>
      <c r="K1038" s="80"/>
    </row>
    <row r="1039" spans="2:11">
      <c r="B1039" s="80"/>
      <c r="C1039" s="101"/>
      <c r="D1039" s="80"/>
      <c r="E1039" s="80"/>
      <c r="F1039" s="80"/>
      <c r="G1039" s="101"/>
      <c r="H1039" s="80"/>
      <c r="I1039" s="80"/>
      <c r="J1039" s="80"/>
      <c r="K1039" s="80"/>
    </row>
    <row r="1040" spans="2:11">
      <c r="B1040" s="80"/>
      <c r="C1040" s="101"/>
      <c r="D1040" s="80"/>
      <c r="E1040" s="80"/>
      <c r="F1040" s="80"/>
      <c r="G1040" s="101"/>
      <c r="H1040" s="80"/>
      <c r="I1040" s="80"/>
      <c r="J1040" s="80"/>
      <c r="K1040" s="80"/>
    </row>
    <row r="1041" spans="2:11">
      <c r="B1041" s="80"/>
      <c r="C1041" s="101"/>
      <c r="D1041" s="80"/>
      <c r="E1041" s="80"/>
      <c r="F1041" s="80"/>
      <c r="G1041" s="101"/>
      <c r="H1041" s="80"/>
      <c r="I1041" s="80"/>
      <c r="J1041" s="80"/>
      <c r="K1041" s="80"/>
    </row>
    <row r="1042" spans="2:11">
      <c r="B1042" s="80"/>
      <c r="C1042" s="101"/>
      <c r="D1042" s="80"/>
      <c r="E1042" s="80"/>
      <c r="F1042" s="80"/>
      <c r="G1042" s="101"/>
      <c r="H1042" s="80"/>
      <c r="I1042" s="80"/>
      <c r="J1042" s="80"/>
      <c r="K1042" s="80"/>
    </row>
    <row r="1043" spans="2:11">
      <c r="B1043" s="80"/>
      <c r="C1043" s="101"/>
      <c r="D1043" s="80"/>
      <c r="E1043" s="80"/>
      <c r="F1043" s="80"/>
      <c r="G1043" s="101"/>
      <c r="H1043" s="80"/>
      <c r="I1043" s="80"/>
      <c r="J1043" s="80"/>
      <c r="K1043" s="80"/>
    </row>
    <row r="1044" spans="2:11">
      <c r="B1044" s="80"/>
      <c r="C1044" s="101"/>
      <c r="D1044" s="80"/>
      <c r="E1044" s="80"/>
      <c r="F1044" s="80"/>
      <c r="G1044" s="101"/>
      <c r="H1044" s="80"/>
      <c r="I1044" s="80"/>
      <c r="J1044" s="80"/>
      <c r="K1044" s="80"/>
    </row>
    <row r="1045" spans="2:11">
      <c r="B1045" s="80"/>
      <c r="C1045" s="101"/>
      <c r="D1045" s="80"/>
      <c r="E1045" s="80"/>
      <c r="F1045" s="80"/>
      <c r="G1045" s="101"/>
      <c r="H1045" s="80"/>
      <c r="I1045" s="80"/>
      <c r="J1045" s="80"/>
      <c r="K1045" s="80"/>
    </row>
    <row r="1046" spans="2:11">
      <c r="B1046" s="80"/>
      <c r="C1046" s="101"/>
      <c r="D1046" s="80"/>
      <c r="E1046" s="80"/>
      <c r="F1046" s="80"/>
      <c r="G1046" s="101"/>
      <c r="H1046" s="80"/>
      <c r="I1046" s="80"/>
      <c r="J1046" s="80"/>
      <c r="K1046" s="80"/>
    </row>
    <row r="1047" spans="2:11">
      <c r="B1047" s="80"/>
      <c r="C1047" s="101"/>
      <c r="D1047" s="80"/>
      <c r="E1047" s="80"/>
      <c r="F1047" s="80"/>
      <c r="G1047" s="101"/>
      <c r="H1047" s="80"/>
      <c r="I1047" s="80"/>
      <c r="J1047" s="80"/>
      <c r="K1047" s="80"/>
    </row>
    <row r="1048" spans="2:11">
      <c r="B1048" s="80"/>
      <c r="C1048" s="101"/>
      <c r="D1048" s="80"/>
      <c r="E1048" s="80"/>
      <c r="F1048" s="80"/>
      <c r="G1048" s="101"/>
      <c r="H1048" s="80"/>
      <c r="I1048" s="80"/>
      <c r="J1048" s="80"/>
      <c r="K1048" s="80"/>
    </row>
    <row r="1049" spans="2:11">
      <c r="B1049" s="80"/>
      <c r="C1049" s="101"/>
      <c r="D1049" s="80"/>
      <c r="E1049" s="80"/>
      <c r="F1049" s="80"/>
      <c r="G1049" s="101"/>
      <c r="H1049" s="80"/>
      <c r="I1049" s="80"/>
      <c r="J1049" s="80"/>
      <c r="K1049" s="80"/>
    </row>
    <row r="1050" spans="2:11">
      <c r="B1050" s="80"/>
      <c r="C1050" s="101"/>
      <c r="D1050" s="80"/>
      <c r="E1050" s="80"/>
      <c r="F1050" s="80"/>
      <c r="G1050" s="101"/>
      <c r="H1050" s="80"/>
      <c r="I1050" s="80"/>
      <c r="J1050" s="80"/>
      <c r="K1050" s="80"/>
    </row>
    <row r="1051" spans="2:11">
      <c r="B1051" s="80"/>
      <c r="C1051" s="101"/>
      <c r="D1051" s="80"/>
      <c r="E1051" s="80"/>
      <c r="F1051" s="80"/>
      <c r="G1051" s="101"/>
      <c r="H1051" s="80"/>
      <c r="I1051" s="80"/>
      <c r="J1051" s="80"/>
      <c r="K1051" s="80"/>
    </row>
    <row r="1052" spans="2:11">
      <c r="B1052" s="80"/>
      <c r="C1052" s="101"/>
      <c r="D1052" s="80"/>
      <c r="E1052" s="80"/>
      <c r="F1052" s="80"/>
      <c r="G1052" s="101"/>
      <c r="H1052" s="80"/>
      <c r="I1052" s="80"/>
      <c r="J1052" s="80"/>
      <c r="K1052" s="80"/>
    </row>
    <row r="1053" spans="2:11">
      <c r="B1053" s="80"/>
      <c r="C1053" s="101"/>
      <c r="D1053" s="80"/>
      <c r="E1053" s="80"/>
      <c r="F1053" s="80"/>
      <c r="G1053" s="101"/>
      <c r="H1053" s="80"/>
      <c r="I1053" s="80"/>
      <c r="J1053" s="80"/>
      <c r="K1053" s="80"/>
    </row>
    <row r="1054" spans="2:11">
      <c r="B1054" s="80"/>
      <c r="C1054" s="101"/>
      <c r="D1054" s="80"/>
      <c r="E1054" s="80"/>
      <c r="F1054" s="80"/>
      <c r="G1054" s="101"/>
      <c r="H1054" s="80"/>
      <c r="I1054" s="80"/>
      <c r="J1054" s="80"/>
      <c r="K1054" s="80"/>
    </row>
    <row r="1055" spans="2:11">
      <c r="B1055" s="80"/>
      <c r="C1055" s="101"/>
      <c r="D1055" s="80"/>
      <c r="E1055" s="80"/>
      <c r="F1055" s="80"/>
      <c r="G1055" s="101"/>
      <c r="H1055" s="80"/>
      <c r="I1055" s="80"/>
      <c r="J1055" s="80"/>
      <c r="K1055" s="80"/>
    </row>
    <row r="1056" spans="2:11">
      <c r="B1056" s="80"/>
      <c r="C1056" s="101"/>
      <c r="D1056" s="80"/>
      <c r="E1056" s="80"/>
      <c r="F1056" s="80"/>
      <c r="G1056" s="101"/>
      <c r="H1056" s="80"/>
      <c r="I1056" s="80"/>
      <c r="J1056" s="80"/>
      <c r="K1056" s="80"/>
    </row>
    <row r="1057" spans="2:11">
      <c r="B1057" s="80"/>
      <c r="C1057" s="101"/>
      <c r="D1057" s="80"/>
      <c r="E1057" s="80"/>
      <c r="F1057" s="80"/>
      <c r="G1057" s="101"/>
      <c r="H1057" s="80"/>
      <c r="I1057" s="80"/>
      <c r="J1057" s="80"/>
      <c r="K1057" s="80"/>
    </row>
    <row r="1058" spans="2:11">
      <c r="B1058" s="80"/>
      <c r="C1058" s="101"/>
      <c r="D1058" s="80"/>
      <c r="E1058" s="80"/>
      <c r="F1058" s="80"/>
      <c r="G1058" s="101"/>
      <c r="H1058" s="80"/>
      <c r="I1058" s="80"/>
      <c r="J1058" s="80"/>
      <c r="K1058" s="80"/>
    </row>
    <row r="1059" spans="2:11">
      <c r="B1059" s="80"/>
      <c r="C1059" s="101"/>
      <c r="D1059" s="80"/>
      <c r="E1059" s="80"/>
      <c r="F1059" s="80"/>
      <c r="G1059" s="101"/>
      <c r="H1059" s="80"/>
      <c r="I1059" s="80"/>
      <c r="J1059" s="80"/>
      <c r="K1059" s="80"/>
    </row>
    <row r="1060" spans="2:11">
      <c r="B1060" s="80"/>
      <c r="C1060" s="101"/>
      <c r="D1060" s="80"/>
      <c r="E1060" s="80"/>
      <c r="F1060" s="80"/>
      <c r="G1060" s="101"/>
      <c r="H1060" s="80"/>
      <c r="I1060" s="80"/>
      <c r="J1060" s="80"/>
      <c r="K1060" s="80"/>
    </row>
    <row r="1061" spans="2:11">
      <c r="B1061" s="80"/>
      <c r="C1061" s="101"/>
      <c r="D1061" s="80"/>
      <c r="E1061" s="80"/>
      <c r="F1061" s="80"/>
      <c r="G1061" s="101"/>
      <c r="H1061" s="80"/>
      <c r="I1061" s="80"/>
      <c r="J1061" s="80"/>
      <c r="K1061" s="80"/>
    </row>
    <row r="1062" spans="2:11">
      <c r="B1062" s="80"/>
      <c r="C1062" s="101"/>
      <c r="D1062" s="80"/>
      <c r="E1062" s="80"/>
      <c r="F1062" s="80"/>
      <c r="G1062" s="101"/>
      <c r="H1062" s="80"/>
      <c r="I1062" s="80"/>
      <c r="J1062" s="80"/>
      <c r="K1062" s="80"/>
    </row>
    <row r="1063" spans="2:11">
      <c r="B1063" s="80"/>
      <c r="C1063" s="101"/>
      <c r="D1063" s="80"/>
      <c r="E1063" s="80"/>
      <c r="F1063" s="80"/>
      <c r="G1063" s="101"/>
      <c r="H1063" s="80"/>
      <c r="I1063" s="80"/>
      <c r="J1063" s="80"/>
      <c r="K1063" s="80"/>
    </row>
    <row r="1064" spans="2:11">
      <c r="B1064" s="80"/>
      <c r="C1064" s="101"/>
      <c r="D1064" s="80"/>
      <c r="E1064" s="80"/>
      <c r="F1064" s="80"/>
      <c r="G1064" s="101"/>
      <c r="H1064" s="80"/>
      <c r="I1064" s="80"/>
      <c r="J1064" s="80"/>
      <c r="K1064" s="80"/>
    </row>
    <row r="1065" spans="2:11">
      <c r="B1065" s="80"/>
      <c r="C1065" s="101"/>
      <c r="D1065" s="80"/>
      <c r="E1065" s="80"/>
      <c r="F1065" s="80"/>
      <c r="G1065" s="101"/>
      <c r="H1065" s="80"/>
      <c r="I1065" s="80"/>
      <c r="J1065" s="80"/>
      <c r="K1065" s="80"/>
    </row>
    <row r="1066" spans="2:11">
      <c r="B1066" s="80"/>
      <c r="C1066" s="101"/>
      <c r="D1066" s="80"/>
      <c r="E1066" s="80"/>
      <c r="F1066" s="80"/>
      <c r="G1066" s="101"/>
      <c r="H1066" s="80"/>
      <c r="I1066" s="80"/>
      <c r="J1066" s="80"/>
      <c r="K1066" s="80"/>
    </row>
    <row r="1067" spans="2:11">
      <c r="B1067" s="80"/>
      <c r="C1067" s="101"/>
      <c r="D1067" s="80"/>
      <c r="E1067" s="80"/>
      <c r="F1067" s="80"/>
      <c r="G1067" s="101"/>
      <c r="H1067" s="80"/>
      <c r="I1067" s="80"/>
      <c r="J1067" s="80"/>
      <c r="K1067" s="80"/>
    </row>
    <row r="1068" spans="2:11">
      <c r="B1068" s="80"/>
      <c r="C1068" s="101"/>
      <c r="D1068" s="80"/>
      <c r="E1068" s="80"/>
      <c r="F1068" s="80"/>
      <c r="G1068" s="101"/>
      <c r="H1068" s="80"/>
      <c r="I1068" s="80"/>
      <c r="J1068" s="80"/>
      <c r="K1068" s="80"/>
    </row>
    <row r="1069" spans="2:11">
      <c r="B1069" s="80"/>
      <c r="C1069" s="101"/>
      <c r="D1069" s="80"/>
      <c r="E1069" s="80"/>
      <c r="F1069" s="80"/>
      <c r="G1069" s="101"/>
      <c r="H1069" s="80"/>
      <c r="I1069" s="80"/>
      <c r="J1069" s="80"/>
      <c r="K1069" s="80"/>
    </row>
    <row r="1070" spans="2:11">
      <c r="B1070" s="80"/>
      <c r="C1070" s="101"/>
      <c r="D1070" s="80"/>
      <c r="E1070" s="80"/>
      <c r="F1070" s="80"/>
      <c r="G1070" s="101"/>
      <c r="H1070" s="80"/>
      <c r="I1070" s="80"/>
      <c r="J1070" s="80"/>
      <c r="K1070" s="80"/>
    </row>
    <row r="1071" spans="2:11">
      <c r="B1071" s="80"/>
      <c r="C1071" s="101"/>
      <c r="D1071" s="80"/>
      <c r="E1071" s="80"/>
      <c r="F1071" s="80"/>
      <c r="G1071" s="101"/>
      <c r="H1071" s="80"/>
      <c r="I1071" s="80"/>
      <c r="J1071" s="80"/>
      <c r="K1071" s="80"/>
    </row>
    <row r="1072" spans="2:11">
      <c r="B1072" s="80"/>
      <c r="C1072" s="101"/>
      <c r="D1072" s="80"/>
      <c r="E1072" s="80"/>
      <c r="F1072" s="80"/>
      <c r="G1072" s="101"/>
      <c r="H1072" s="80"/>
      <c r="I1072" s="80"/>
      <c r="J1072" s="80"/>
      <c r="K1072" s="80"/>
    </row>
    <row r="1073" spans="2:11">
      <c r="B1073" s="80"/>
      <c r="C1073" s="101"/>
      <c r="D1073" s="80"/>
      <c r="E1073" s="80"/>
      <c r="F1073" s="80"/>
      <c r="G1073" s="101"/>
      <c r="H1073" s="80"/>
      <c r="I1073" s="80"/>
      <c r="J1073" s="80"/>
      <c r="K1073" s="80"/>
    </row>
    <row r="1074" spans="2:11">
      <c r="B1074" s="80"/>
      <c r="C1074" s="101"/>
      <c r="D1074" s="80"/>
      <c r="E1074" s="80"/>
      <c r="F1074" s="80"/>
      <c r="G1074" s="101"/>
      <c r="H1074" s="80"/>
      <c r="I1074" s="80"/>
      <c r="J1074" s="80"/>
      <c r="K1074" s="80"/>
    </row>
    <row r="1075" spans="2:11">
      <c r="B1075" s="80"/>
      <c r="C1075" s="101"/>
      <c r="D1075" s="80"/>
      <c r="E1075" s="80"/>
      <c r="F1075" s="80"/>
      <c r="G1075" s="101"/>
      <c r="H1075" s="80"/>
      <c r="I1075" s="80"/>
      <c r="J1075" s="80"/>
      <c r="K1075" s="80"/>
    </row>
    <row r="1076" spans="2:11">
      <c r="B1076" s="80"/>
      <c r="C1076" s="101"/>
      <c r="D1076" s="80"/>
      <c r="E1076" s="80"/>
      <c r="F1076" s="80"/>
      <c r="G1076" s="101"/>
      <c r="H1076" s="80"/>
      <c r="I1076" s="80"/>
      <c r="J1076" s="80"/>
      <c r="K1076" s="80"/>
    </row>
    <row r="1077" spans="2:11">
      <c r="B1077" s="80"/>
      <c r="C1077" s="101"/>
      <c r="D1077" s="80"/>
      <c r="E1077" s="80"/>
      <c r="F1077" s="80"/>
      <c r="G1077" s="101"/>
      <c r="H1077" s="80"/>
      <c r="I1077" s="80"/>
      <c r="J1077" s="80"/>
      <c r="K1077" s="80"/>
    </row>
    <row r="1078" spans="2:11">
      <c r="B1078" s="80"/>
      <c r="C1078" s="101"/>
      <c r="D1078" s="80"/>
      <c r="E1078" s="80"/>
      <c r="F1078" s="80"/>
      <c r="G1078" s="101"/>
      <c r="H1078" s="80"/>
      <c r="I1078" s="80"/>
      <c r="J1078" s="80"/>
      <c r="K1078" s="80"/>
    </row>
    <row r="1079" spans="2:11">
      <c r="B1079" s="80"/>
      <c r="C1079" s="101"/>
      <c r="D1079" s="80"/>
      <c r="E1079" s="80"/>
      <c r="F1079" s="80"/>
      <c r="G1079" s="101"/>
      <c r="H1079" s="80"/>
      <c r="I1079" s="80"/>
      <c r="J1079" s="80"/>
      <c r="K1079" s="80"/>
    </row>
    <row r="1080" spans="2:11">
      <c r="B1080" s="80"/>
      <c r="C1080" s="101"/>
      <c r="D1080" s="80"/>
      <c r="E1080" s="80"/>
      <c r="F1080" s="80"/>
      <c r="G1080" s="101"/>
      <c r="H1080" s="80"/>
      <c r="I1080" s="80"/>
      <c r="J1080" s="80"/>
      <c r="K1080" s="80"/>
    </row>
    <row r="1081" spans="2:11">
      <c r="B1081" s="80"/>
      <c r="C1081" s="101"/>
      <c r="D1081" s="80"/>
      <c r="E1081" s="80"/>
      <c r="F1081" s="80"/>
      <c r="G1081" s="101"/>
      <c r="H1081" s="80"/>
      <c r="I1081" s="80"/>
      <c r="J1081" s="80"/>
      <c r="K1081" s="80"/>
    </row>
    <row r="1082" spans="2:11">
      <c r="B1082" s="80"/>
      <c r="C1082" s="101"/>
      <c r="D1082" s="80"/>
      <c r="E1082" s="80"/>
      <c r="F1082" s="80"/>
      <c r="G1082" s="101"/>
      <c r="H1082" s="80"/>
      <c r="I1082" s="80"/>
      <c r="J1082" s="80"/>
      <c r="K1082" s="80"/>
    </row>
    <row r="1083" spans="2:11">
      <c r="B1083" s="80"/>
      <c r="C1083" s="101"/>
      <c r="D1083" s="80"/>
      <c r="E1083" s="80"/>
      <c r="F1083" s="80"/>
      <c r="G1083" s="101"/>
      <c r="H1083" s="80"/>
      <c r="I1083" s="80"/>
      <c r="J1083" s="80"/>
      <c r="K1083" s="80"/>
    </row>
    <row r="1084" spans="2:11">
      <c r="B1084" s="80"/>
      <c r="C1084" s="101"/>
      <c r="D1084" s="80"/>
      <c r="E1084" s="80"/>
      <c r="F1084" s="80"/>
      <c r="G1084" s="101"/>
      <c r="H1084" s="80"/>
      <c r="I1084" s="80"/>
      <c r="J1084" s="80"/>
      <c r="K1084" s="80"/>
    </row>
    <row r="1085" spans="2:11">
      <c r="B1085" s="80"/>
      <c r="C1085" s="101"/>
      <c r="D1085" s="80"/>
      <c r="E1085" s="80"/>
      <c r="F1085" s="80"/>
      <c r="G1085" s="101"/>
      <c r="H1085" s="80"/>
      <c r="I1085" s="80"/>
      <c r="J1085" s="80"/>
      <c r="K1085" s="80"/>
    </row>
    <row r="1086" spans="2:11">
      <c r="B1086" s="80"/>
      <c r="C1086" s="101"/>
      <c r="D1086" s="80"/>
      <c r="E1086" s="80"/>
      <c r="F1086" s="80"/>
      <c r="G1086" s="101"/>
      <c r="H1086" s="80"/>
      <c r="I1086" s="80"/>
      <c r="J1086" s="80"/>
      <c r="K1086" s="80"/>
    </row>
    <row r="1087" spans="2:11">
      <c r="B1087" s="80"/>
      <c r="C1087" s="101"/>
      <c r="D1087" s="80"/>
      <c r="E1087" s="80"/>
      <c r="F1087" s="80"/>
      <c r="G1087" s="101"/>
      <c r="H1087" s="80"/>
      <c r="I1087" s="80"/>
      <c r="J1087" s="80"/>
      <c r="K1087" s="80"/>
    </row>
    <row r="1088" spans="2:11">
      <c r="B1088" s="80"/>
      <c r="C1088" s="101"/>
      <c r="D1088" s="80"/>
      <c r="E1088" s="80"/>
      <c r="F1088" s="80"/>
      <c r="G1088" s="101"/>
      <c r="H1088" s="80"/>
      <c r="I1088" s="80"/>
      <c r="J1088" s="80"/>
      <c r="K1088" s="80"/>
    </row>
    <row r="1089" spans="2:11">
      <c r="B1089" s="80"/>
      <c r="C1089" s="101"/>
      <c r="D1089" s="80"/>
      <c r="E1089" s="80"/>
      <c r="F1089" s="80"/>
      <c r="G1089" s="101"/>
      <c r="H1089" s="80"/>
      <c r="I1089" s="80"/>
      <c r="J1089" s="80"/>
      <c r="K1089" s="80"/>
    </row>
    <row r="1090" spans="2:11">
      <c r="B1090" s="80"/>
      <c r="C1090" s="101"/>
      <c r="D1090" s="80"/>
      <c r="E1090" s="80"/>
      <c r="F1090" s="80"/>
      <c r="G1090" s="101"/>
      <c r="H1090" s="80"/>
      <c r="I1090" s="80"/>
      <c r="J1090" s="80"/>
      <c r="K1090" s="80"/>
    </row>
    <row r="1091" spans="2:11">
      <c r="B1091" s="80"/>
      <c r="C1091" s="101"/>
      <c r="D1091" s="80"/>
      <c r="E1091" s="80"/>
      <c r="F1091" s="80"/>
      <c r="G1091" s="101"/>
      <c r="H1091" s="80"/>
      <c r="I1091" s="80"/>
      <c r="J1091" s="80"/>
      <c r="K1091" s="80"/>
    </row>
    <row r="1092" spans="2:11">
      <c r="B1092" s="80"/>
      <c r="C1092" s="101"/>
      <c r="D1092" s="80"/>
      <c r="E1092" s="80"/>
      <c r="F1092" s="80"/>
      <c r="G1092" s="101"/>
      <c r="H1092" s="80"/>
      <c r="I1092" s="80"/>
      <c r="J1092" s="80"/>
      <c r="K1092" s="80"/>
    </row>
    <row r="1093" spans="2:11">
      <c r="B1093" s="80"/>
      <c r="C1093" s="101"/>
      <c r="D1093" s="80"/>
      <c r="E1093" s="80"/>
      <c r="F1093" s="80"/>
      <c r="G1093" s="101"/>
      <c r="H1093" s="80"/>
      <c r="I1093" s="80"/>
      <c r="J1093" s="80"/>
      <c r="K1093" s="80"/>
    </row>
    <row r="1094" spans="2:11">
      <c r="B1094" s="80"/>
      <c r="C1094" s="101"/>
      <c r="D1094" s="80"/>
      <c r="E1094" s="80"/>
      <c r="F1094" s="80"/>
      <c r="G1094" s="101"/>
      <c r="H1094" s="80"/>
      <c r="I1094" s="80"/>
      <c r="J1094" s="80"/>
      <c r="K1094" s="80"/>
    </row>
    <row r="1095" spans="2:11">
      <c r="B1095" s="80"/>
      <c r="C1095" s="101"/>
      <c r="D1095" s="80"/>
      <c r="E1095" s="80"/>
      <c r="F1095" s="80"/>
      <c r="G1095" s="101"/>
      <c r="H1095" s="80"/>
      <c r="I1095" s="80"/>
      <c r="J1095" s="80"/>
      <c r="K1095" s="80"/>
    </row>
    <row r="1096" spans="2:11">
      <c r="B1096" s="80"/>
      <c r="C1096" s="101"/>
      <c r="D1096" s="80"/>
      <c r="E1096" s="80"/>
      <c r="F1096" s="80"/>
      <c r="G1096" s="101"/>
      <c r="H1096" s="80"/>
      <c r="I1096" s="80"/>
      <c r="J1096" s="80"/>
      <c r="K1096" s="80"/>
    </row>
    <row r="1097" spans="2:11">
      <c r="B1097" s="80"/>
      <c r="C1097" s="101"/>
      <c r="D1097" s="80"/>
      <c r="E1097" s="80"/>
      <c r="F1097" s="80"/>
      <c r="G1097" s="101"/>
      <c r="H1097" s="80"/>
      <c r="I1097" s="80"/>
      <c r="J1097" s="80"/>
      <c r="K1097" s="80"/>
    </row>
    <row r="1098" spans="2:11">
      <c r="B1098" s="80"/>
      <c r="C1098" s="101"/>
      <c r="D1098" s="80"/>
      <c r="E1098" s="80"/>
      <c r="F1098" s="80"/>
      <c r="G1098" s="101"/>
      <c r="H1098" s="80"/>
      <c r="I1098" s="80"/>
      <c r="J1098" s="80"/>
      <c r="K1098" s="80"/>
    </row>
    <row r="1099" spans="2:11">
      <c r="B1099" s="80"/>
      <c r="C1099" s="101"/>
      <c r="D1099" s="80"/>
      <c r="E1099" s="80"/>
      <c r="F1099" s="80"/>
      <c r="G1099" s="101"/>
      <c r="H1099" s="80"/>
      <c r="I1099" s="80"/>
      <c r="J1099" s="80"/>
      <c r="K1099" s="80"/>
    </row>
    <row r="1100" spans="2:11">
      <c r="B1100" s="80"/>
      <c r="C1100" s="101"/>
      <c r="D1100" s="80"/>
      <c r="E1100" s="80"/>
      <c r="F1100" s="80"/>
      <c r="G1100" s="101"/>
      <c r="H1100" s="80"/>
      <c r="I1100" s="80"/>
      <c r="J1100" s="80"/>
      <c r="K1100" s="80"/>
    </row>
    <row r="1101" spans="2:11">
      <c r="B1101" s="80"/>
      <c r="C1101" s="101"/>
      <c r="D1101" s="80"/>
      <c r="E1101" s="80"/>
      <c r="F1101" s="80"/>
      <c r="G1101" s="101"/>
      <c r="H1101" s="80"/>
      <c r="I1101" s="80"/>
      <c r="J1101" s="80"/>
      <c r="K1101" s="80"/>
    </row>
    <row r="1102" spans="2:11">
      <c r="B1102" s="80"/>
      <c r="C1102" s="101"/>
      <c r="D1102" s="80"/>
      <c r="E1102" s="80"/>
      <c r="F1102" s="80"/>
      <c r="G1102" s="101"/>
      <c r="H1102" s="80"/>
      <c r="I1102" s="80"/>
      <c r="J1102" s="80"/>
      <c r="K1102" s="80"/>
    </row>
    <row r="1103" spans="2:11">
      <c r="B1103" s="80"/>
      <c r="C1103" s="101"/>
      <c r="D1103" s="80"/>
      <c r="E1103" s="80"/>
      <c r="F1103" s="80"/>
      <c r="G1103" s="101"/>
      <c r="H1103" s="80"/>
      <c r="I1103" s="80"/>
      <c r="J1103" s="80"/>
      <c r="K1103" s="80"/>
    </row>
    <row r="1104" spans="2:11">
      <c r="B1104" s="80"/>
      <c r="C1104" s="101"/>
      <c r="D1104" s="80"/>
      <c r="E1104" s="80"/>
      <c r="F1104" s="80"/>
      <c r="G1104" s="101"/>
      <c r="H1104" s="80"/>
      <c r="I1104" s="80"/>
      <c r="J1104" s="80"/>
      <c r="K1104" s="80"/>
    </row>
    <row r="1105" spans="2:11">
      <c r="B1105" s="80"/>
      <c r="C1105" s="101"/>
      <c r="D1105" s="80"/>
      <c r="E1105" s="80"/>
      <c r="F1105" s="80"/>
      <c r="G1105" s="101"/>
      <c r="H1105" s="80"/>
      <c r="I1105" s="80"/>
      <c r="J1105" s="80"/>
      <c r="K1105" s="80"/>
    </row>
    <row r="1106" spans="2:11">
      <c r="B1106" s="80"/>
      <c r="C1106" s="101"/>
      <c r="D1106" s="80"/>
      <c r="E1106" s="80"/>
      <c r="F1106" s="80"/>
      <c r="G1106" s="101"/>
      <c r="H1106" s="80"/>
      <c r="I1106" s="80"/>
      <c r="J1106" s="80"/>
      <c r="K1106" s="80"/>
    </row>
    <row r="1107" spans="2:11">
      <c r="B1107" s="80"/>
      <c r="C1107" s="101"/>
      <c r="D1107" s="80"/>
      <c r="E1107" s="80"/>
      <c r="F1107" s="80"/>
      <c r="G1107" s="101"/>
      <c r="H1107" s="80"/>
      <c r="I1107" s="80"/>
      <c r="J1107" s="80"/>
      <c r="K1107" s="80"/>
    </row>
    <row r="1108" spans="2:11">
      <c r="B1108" s="80"/>
      <c r="C1108" s="101"/>
      <c r="D1108" s="80"/>
      <c r="E1108" s="80"/>
      <c r="F1108" s="80"/>
      <c r="G1108" s="101"/>
      <c r="H1108" s="80"/>
      <c r="I1108" s="80"/>
      <c r="J1108" s="80"/>
      <c r="K1108" s="80"/>
    </row>
    <row r="1109" spans="2:11">
      <c r="B1109" s="80"/>
      <c r="C1109" s="101"/>
      <c r="D1109" s="80"/>
      <c r="E1109" s="80"/>
      <c r="F1109" s="80"/>
      <c r="G1109" s="101"/>
      <c r="H1109" s="80"/>
      <c r="I1109" s="80"/>
      <c r="J1109" s="80"/>
      <c r="K1109" s="80"/>
    </row>
    <row r="1110" spans="2:11">
      <c r="B1110" s="80"/>
      <c r="C1110" s="101"/>
      <c r="D1110" s="80"/>
      <c r="E1110" s="80"/>
      <c r="F1110" s="80"/>
      <c r="G1110" s="101"/>
      <c r="H1110" s="80"/>
      <c r="I1110" s="80"/>
      <c r="J1110" s="80"/>
      <c r="K1110" s="80"/>
    </row>
    <row r="1111" spans="2:11">
      <c r="B1111" s="80"/>
      <c r="C1111" s="101"/>
      <c r="D1111" s="80"/>
      <c r="E1111" s="80"/>
      <c r="F1111" s="80"/>
      <c r="G1111" s="101"/>
      <c r="H1111" s="80"/>
      <c r="I1111" s="80"/>
      <c r="J1111" s="80"/>
      <c r="K1111" s="80"/>
    </row>
    <row r="1112" spans="2:11">
      <c r="B1112" s="80"/>
      <c r="C1112" s="101"/>
      <c r="D1112" s="80"/>
      <c r="E1112" s="80"/>
      <c r="F1112" s="80"/>
      <c r="G1112" s="101"/>
      <c r="H1112" s="80"/>
      <c r="I1112" s="80"/>
      <c r="J1112" s="80"/>
      <c r="K1112" s="80"/>
    </row>
    <row r="1113" spans="2:11">
      <c r="B1113" s="80"/>
      <c r="C1113" s="101"/>
      <c r="D1113" s="80"/>
      <c r="E1113" s="80"/>
      <c r="F1113" s="80"/>
      <c r="G1113" s="101"/>
      <c r="H1113" s="80"/>
      <c r="I1113" s="80"/>
      <c r="J1113" s="80"/>
      <c r="K1113" s="80"/>
    </row>
    <row r="1114" spans="2:11">
      <c r="B1114" s="80"/>
      <c r="C1114" s="101"/>
      <c r="D1114" s="80"/>
      <c r="E1114" s="80"/>
      <c r="F1114" s="80"/>
      <c r="G1114" s="101"/>
      <c r="H1114" s="80"/>
      <c r="I1114" s="80"/>
      <c r="J1114" s="80"/>
      <c r="K1114" s="80"/>
    </row>
    <row r="1115" spans="2:11">
      <c r="B1115" s="80"/>
      <c r="C1115" s="101"/>
      <c r="D1115" s="80"/>
      <c r="E1115" s="80"/>
      <c r="F1115" s="80"/>
      <c r="G1115" s="101"/>
      <c r="H1115" s="80"/>
      <c r="I1115" s="80"/>
      <c r="J1115" s="80"/>
      <c r="K1115" s="80"/>
    </row>
    <row r="1116" spans="2:11">
      <c r="B1116" s="80"/>
      <c r="C1116" s="101"/>
      <c r="D1116" s="80"/>
      <c r="E1116" s="80"/>
      <c r="F1116" s="80"/>
      <c r="G1116" s="101"/>
      <c r="H1116" s="80"/>
      <c r="I1116" s="80"/>
      <c r="J1116" s="80"/>
      <c r="K1116" s="80"/>
    </row>
    <row r="1117" spans="2:11">
      <c r="B1117" s="80"/>
      <c r="C1117" s="101"/>
      <c r="D1117" s="80"/>
      <c r="E1117" s="80"/>
      <c r="F1117" s="80"/>
      <c r="G1117" s="101"/>
      <c r="H1117" s="80"/>
      <c r="I1117" s="80"/>
      <c r="J1117" s="80"/>
      <c r="K1117" s="80"/>
    </row>
    <row r="1118" spans="2:11">
      <c r="B1118" s="80"/>
      <c r="C1118" s="101"/>
      <c r="D1118" s="80"/>
      <c r="E1118" s="80"/>
      <c r="F1118" s="80"/>
      <c r="G1118" s="101"/>
      <c r="H1118" s="80"/>
      <c r="I1118" s="80"/>
      <c r="J1118" s="80"/>
      <c r="K1118" s="80"/>
    </row>
    <row r="1119" spans="2:11">
      <c r="B1119" s="80"/>
      <c r="C1119" s="101"/>
      <c r="D1119" s="80"/>
      <c r="E1119" s="80"/>
      <c r="F1119" s="80"/>
      <c r="G1119" s="101"/>
      <c r="H1119" s="80"/>
      <c r="I1119" s="80"/>
      <c r="J1119" s="80"/>
      <c r="K1119" s="80"/>
    </row>
    <row r="1120" spans="2:11">
      <c r="B1120" s="80"/>
      <c r="C1120" s="101"/>
      <c r="D1120" s="80"/>
      <c r="E1120" s="80"/>
      <c r="F1120" s="80"/>
      <c r="G1120" s="101"/>
      <c r="H1120" s="80"/>
      <c r="I1120" s="80"/>
      <c r="J1120" s="80"/>
      <c r="K1120" s="80"/>
    </row>
    <row r="1121" spans="2:11">
      <c r="B1121" s="80"/>
      <c r="C1121" s="101"/>
      <c r="D1121" s="80"/>
      <c r="E1121" s="80"/>
      <c r="F1121" s="80"/>
      <c r="G1121" s="101"/>
      <c r="H1121" s="80"/>
      <c r="I1121" s="80"/>
      <c r="J1121" s="80"/>
      <c r="K1121" s="80"/>
    </row>
    <row r="1122" spans="2:11">
      <c r="B1122" s="80"/>
      <c r="C1122" s="101"/>
      <c r="D1122" s="80"/>
      <c r="E1122" s="80"/>
      <c r="F1122" s="80"/>
      <c r="G1122" s="101"/>
      <c r="H1122" s="80"/>
      <c r="I1122" s="80"/>
      <c r="J1122" s="80"/>
      <c r="K1122" s="80"/>
    </row>
    <row r="1123" spans="2:11">
      <c r="B1123" s="80"/>
      <c r="C1123" s="101"/>
      <c r="D1123" s="80"/>
      <c r="E1123" s="80"/>
      <c r="F1123" s="80"/>
      <c r="G1123" s="101"/>
      <c r="H1123" s="80"/>
      <c r="I1123" s="80"/>
      <c r="J1123" s="80"/>
      <c r="K1123" s="80"/>
    </row>
    <row r="1124" spans="2:11">
      <c r="B1124" s="80"/>
      <c r="C1124" s="101"/>
      <c r="D1124" s="80"/>
      <c r="E1124" s="80"/>
      <c r="F1124" s="80"/>
      <c r="G1124" s="101"/>
      <c r="H1124" s="80"/>
      <c r="I1124" s="80"/>
      <c r="J1124" s="80"/>
      <c r="K1124" s="80"/>
    </row>
    <row r="1125" spans="2:11">
      <c r="B1125" s="80"/>
      <c r="C1125" s="101"/>
      <c r="D1125" s="80"/>
      <c r="E1125" s="80"/>
      <c r="F1125" s="80"/>
      <c r="G1125" s="101"/>
      <c r="H1125" s="80"/>
      <c r="I1125" s="80"/>
      <c r="J1125" s="80"/>
      <c r="K1125" s="80"/>
    </row>
    <row r="1126" spans="2:11">
      <c r="B1126" s="80"/>
      <c r="C1126" s="101"/>
      <c r="D1126" s="80"/>
      <c r="E1126" s="80"/>
      <c r="F1126" s="80"/>
      <c r="G1126" s="101"/>
      <c r="H1126" s="80"/>
      <c r="I1126" s="80"/>
      <c r="J1126" s="80"/>
      <c r="K1126" s="80"/>
    </row>
    <row r="1127" spans="2:11">
      <c r="B1127" s="80"/>
      <c r="C1127" s="101"/>
      <c r="D1127" s="80"/>
      <c r="E1127" s="80"/>
      <c r="F1127" s="80"/>
      <c r="G1127" s="101"/>
      <c r="H1127" s="80"/>
      <c r="I1127" s="80"/>
      <c r="J1127" s="80"/>
      <c r="K1127" s="80"/>
    </row>
    <row r="1128" spans="2:11">
      <c r="B1128" s="80"/>
      <c r="C1128" s="101"/>
      <c r="D1128" s="80"/>
      <c r="E1128" s="80"/>
      <c r="F1128" s="80"/>
      <c r="G1128" s="101"/>
      <c r="H1128" s="80"/>
      <c r="I1128" s="80"/>
      <c r="J1128" s="80"/>
      <c r="K1128" s="80"/>
    </row>
    <row r="1129" spans="2:11">
      <c r="B1129" s="80"/>
      <c r="C1129" s="101"/>
      <c r="D1129" s="80"/>
      <c r="E1129" s="80"/>
      <c r="F1129" s="80"/>
      <c r="G1129" s="101"/>
      <c r="H1129" s="80"/>
      <c r="I1129" s="80"/>
      <c r="J1129" s="80"/>
      <c r="K1129" s="80"/>
    </row>
    <row r="1130" spans="2:11">
      <c r="B1130" s="80"/>
      <c r="C1130" s="101"/>
      <c r="D1130" s="80"/>
      <c r="E1130" s="80"/>
      <c r="F1130" s="80"/>
      <c r="G1130" s="101"/>
      <c r="H1130" s="80"/>
      <c r="I1130" s="80"/>
      <c r="J1130" s="80"/>
      <c r="K1130" s="80"/>
    </row>
    <row r="1131" spans="2:11">
      <c r="B1131" s="80"/>
      <c r="C1131" s="101"/>
      <c r="D1131" s="80"/>
      <c r="E1131" s="80"/>
      <c r="F1131" s="80"/>
      <c r="G1131" s="101"/>
      <c r="H1131" s="80"/>
      <c r="I1131" s="80"/>
      <c r="J1131" s="80"/>
      <c r="K1131" s="80"/>
    </row>
    <row r="1132" spans="2:11">
      <c r="B1132" s="80"/>
      <c r="C1132" s="101"/>
      <c r="D1132" s="80"/>
      <c r="E1132" s="80"/>
      <c r="F1132" s="80"/>
      <c r="G1132" s="101"/>
      <c r="H1132" s="80"/>
      <c r="I1132" s="80"/>
      <c r="J1132" s="80"/>
      <c r="K1132" s="80"/>
    </row>
    <row r="1133" spans="2:11">
      <c r="B1133" s="80"/>
      <c r="C1133" s="101"/>
      <c r="D1133" s="80"/>
      <c r="E1133" s="80"/>
      <c r="F1133" s="80"/>
      <c r="G1133" s="101"/>
      <c r="H1133" s="80"/>
      <c r="I1133" s="80"/>
      <c r="J1133" s="80"/>
      <c r="K1133" s="80"/>
    </row>
    <row r="1134" spans="2:11">
      <c r="B1134" s="80"/>
      <c r="C1134" s="101"/>
      <c r="D1134" s="80"/>
      <c r="E1134" s="80"/>
      <c r="F1134" s="80"/>
      <c r="G1134" s="101"/>
      <c r="H1134" s="80"/>
      <c r="I1134" s="80"/>
      <c r="J1134" s="80"/>
      <c r="K1134" s="80"/>
    </row>
    <row r="1135" spans="2:11">
      <c r="B1135" s="80"/>
      <c r="C1135" s="101"/>
      <c r="D1135" s="80"/>
      <c r="E1135" s="80"/>
      <c r="F1135" s="80"/>
      <c r="G1135" s="101"/>
      <c r="H1135" s="80"/>
      <c r="I1135" s="80"/>
      <c r="J1135" s="80"/>
      <c r="K1135" s="80"/>
    </row>
    <row r="1136" spans="2:11">
      <c r="B1136" s="80"/>
      <c r="C1136" s="101"/>
      <c r="D1136" s="80"/>
      <c r="E1136" s="80"/>
      <c r="F1136" s="80"/>
      <c r="G1136" s="101"/>
      <c r="H1136" s="80"/>
      <c r="I1136" s="80"/>
      <c r="J1136" s="80"/>
      <c r="K1136" s="80"/>
    </row>
    <row r="1137" spans="2:11">
      <c r="B1137" s="80"/>
      <c r="C1137" s="101"/>
      <c r="D1137" s="80"/>
      <c r="E1137" s="80"/>
      <c r="F1137" s="80"/>
      <c r="G1137" s="101"/>
      <c r="H1137" s="80"/>
      <c r="I1137" s="80"/>
      <c r="J1137" s="80"/>
      <c r="K1137" s="80"/>
    </row>
    <row r="1138" spans="2:11">
      <c r="B1138" s="80"/>
      <c r="C1138" s="101"/>
      <c r="D1138" s="80"/>
      <c r="E1138" s="80"/>
      <c r="F1138" s="80"/>
      <c r="G1138" s="101"/>
      <c r="H1138" s="80"/>
      <c r="I1138" s="80"/>
      <c r="J1138" s="80"/>
      <c r="K1138" s="80"/>
    </row>
    <row r="1139" spans="2:11">
      <c r="B1139" s="80"/>
      <c r="C1139" s="101"/>
      <c r="D1139" s="80"/>
      <c r="E1139" s="80"/>
      <c r="F1139" s="80"/>
      <c r="G1139" s="101"/>
      <c r="H1139" s="80"/>
      <c r="I1139" s="80"/>
      <c r="J1139" s="80"/>
      <c r="K1139" s="80"/>
    </row>
    <row r="1140" spans="2:11">
      <c r="B1140" s="80"/>
      <c r="C1140" s="101"/>
      <c r="D1140" s="80"/>
      <c r="E1140" s="80"/>
      <c r="F1140" s="80"/>
      <c r="G1140" s="101"/>
      <c r="H1140" s="80"/>
      <c r="I1140" s="80"/>
      <c r="J1140" s="80"/>
      <c r="K1140" s="80"/>
    </row>
    <row r="1141" spans="2:11">
      <c r="B1141" s="80"/>
      <c r="C1141" s="101"/>
      <c r="D1141" s="80"/>
      <c r="E1141" s="80"/>
      <c r="F1141" s="80"/>
      <c r="G1141" s="101"/>
      <c r="H1141" s="80"/>
      <c r="I1141" s="80"/>
      <c r="J1141" s="80"/>
      <c r="K1141" s="80"/>
    </row>
    <row r="1142" spans="2:11">
      <c r="B1142" s="80"/>
      <c r="C1142" s="101"/>
      <c r="D1142" s="80"/>
      <c r="E1142" s="80"/>
      <c r="F1142" s="80"/>
      <c r="G1142" s="101"/>
      <c r="H1142" s="80"/>
      <c r="I1142" s="80"/>
      <c r="J1142" s="80"/>
      <c r="K1142" s="80"/>
    </row>
    <row r="1143" spans="2:11">
      <c r="B1143" s="80"/>
      <c r="C1143" s="101"/>
      <c r="D1143" s="80"/>
      <c r="E1143" s="80"/>
      <c r="F1143" s="80"/>
      <c r="G1143" s="101"/>
      <c r="H1143" s="80"/>
      <c r="I1143" s="80"/>
      <c r="J1143" s="80"/>
      <c r="K1143" s="80"/>
    </row>
    <row r="1144" spans="2:11">
      <c r="B1144" s="80"/>
      <c r="C1144" s="101"/>
      <c r="D1144" s="80"/>
      <c r="E1144" s="80"/>
      <c r="F1144" s="80"/>
      <c r="G1144" s="101"/>
      <c r="H1144" s="80"/>
      <c r="I1144" s="80"/>
      <c r="J1144" s="80"/>
      <c r="K1144" s="80"/>
    </row>
    <row r="1145" spans="2:11">
      <c r="B1145" s="80"/>
      <c r="C1145" s="101"/>
      <c r="D1145" s="80"/>
      <c r="E1145" s="80"/>
      <c r="F1145" s="80"/>
      <c r="G1145" s="101"/>
      <c r="H1145" s="80"/>
      <c r="I1145" s="80"/>
      <c r="J1145" s="80"/>
      <c r="K1145" s="80"/>
    </row>
    <row r="1146" spans="2:11">
      <c r="B1146" s="80"/>
      <c r="C1146" s="101"/>
      <c r="D1146" s="80"/>
      <c r="E1146" s="80"/>
      <c r="F1146" s="80"/>
      <c r="G1146" s="101"/>
      <c r="H1146" s="80"/>
      <c r="I1146" s="80"/>
      <c r="J1146" s="80"/>
      <c r="K1146" s="80"/>
    </row>
    <row r="1147" spans="2:11">
      <c r="B1147" s="80"/>
      <c r="C1147" s="101"/>
      <c r="D1147" s="80"/>
      <c r="E1147" s="80"/>
      <c r="F1147" s="80"/>
      <c r="G1147" s="101"/>
      <c r="H1147" s="80"/>
      <c r="I1147" s="80"/>
      <c r="J1147" s="80"/>
      <c r="K1147" s="80"/>
    </row>
    <row r="1148" spans="2:11">
      <c r="B1148" s="80"/>
      <c r="C1148" s="101"/>
      <c r="D1148" s="80"/>
      <c r="E1148" s="80"/>
      <c r="F1148" s="80"/>
      <c r="G1148" s="101"/>
      <c r="H1148" s="80"/>
      <c r="I1148" s="80"/>
      <c r="J1148" s="80"/>
      <c r="K1148" s="80"/>
    </row>
    <row r="1149" spans="2:11">
      <c r="B1149" s="80"/>
      <c r="C1149" s="101"/>
      <c r="D1149" s="80"/>
      <c r="E1149" s="80"/>
      <c r="F1149" s="80"/>
      <c r="G1149" s="101"/>
      <c r="H1149" s="80"/>
      <c r="I1149" s="80"/>
      <c r="J1149" s="80"/>
      <c r="K1149" s="80"/>
    </row>
    <row r="1150" spans="2:11">
      <c r="B1150" s="80"/>
      <c r="C1150" s="101"/>
      <c r="D1150" s="80"/>
      <c r="E1150" s="80"/>
      <c r="F1150" s="80"/>
      <c r="G1150" s="101"/>
      <c r="H1150" s="80"/>
      <c r="I1150" s="80"/>
      <c r="J1150" s="80"/>
      <c r="K1150" s="80"/>
    </row>
    <row r="1151" spans="2:11">
      <c r="B1151" s="80"/>
      <c r="C1151" s="101"/>
      <c r="D1151" s="80"/>
      <c r="E1151" s="80"/>
      <c r="F1151" s="80"/>
      <c r="G1151" s="101"/>
      <c r="H1151" s="80"/>
      <c r="I1151" s="80"/>
      <c r="J1151" s="80"/>
      <c r="K1151" s="80"/>
    </row>
    <row r="1152" spans="2:11">
      <c r="B1152" s="80"/>
      <c r="C1152" s="101"/>
      <c r="D1152" s="80"/>
      <c r="E1152" s="80"/>
      <c r="F1152" s="80"/>
      <c r="G1152" s="101"/>
      <c r="H1152" s="80"/>
      <c r="I1152" s="80"/>
      <c r="J1152" s="80"/>
      <c r="K1152" s="80"/>
    </row>
    <row r="1153" spans="2:11">
      <c r="B1153" s="80"/>
      <c r="C1153" s="101"/>
      <c r="D1153" s="80"/>
      <c r="E1153" s="80"/>
      <c r="F1153" s="80"/>
      <c r="G1153" s="101"/>
      <c r="H1153" s="80"/>
      <c r="I1153" s="80"/>
      <c r="J1153" s="80"/>
      <c r="K1153" s="80"/>
    </row>
    <row r="1154" spans="2:11">
      <c r="B1154" s="80"/>
      <c r="C1154" s="101"/>
      <c r="D1154" s="80"/>
      <c r="E1154" s="80"/>
      <c r="F1154" s="80"/>
      <c r="G1154" s="101"/>
      <c r="H1154" s="80"/>
      <c r="I1154" s="80"/>
      <c r="J1154" s="80"/>
      <c r="K1154" s="80"/>
    </row>
    <row r="1155" spans="2:11">
      <c r="B1155" s="80"/>
      <c r="C1155" s="101"/>
      <c r="D1155" s="80"/>
      <c r="E1155" s="80"/>
      <c r="F1155" s="80"/>
      <c r="G1155" s="101"/>
      <c r="H1155" s="80"/>
      <c r="I1155" s="80"/>
      <c r="J1155" s="80"/>
      <c r="K1155" s="80"/>
    </row>
    <row r="1156" spans="2:11">
      <c r="B1156" s="80"/>
      <c r="C1156" s="101"/>
      <c r="D1156" s="80"/>
      <c r="E1156" s="80"/>
      <c r="F1156" s="80"/>
      <c r="G1156" s="101"/>
      <c r="H1156" s="80"/>
      <c r="I1156" s="80"/>
      <c r="J1156" s="80"/>
      <c r="K1156" s="80"/>
    </row>
    <row r="1157" spans="2:11">
      <c r="B1157" s="80"/>
      <c r="C1157" s="101"/>
      <c r="D1157" s="80"/>
      <c r="E1157" s="80"/>
      <c r="F1157" s="80"/>
      <c r="G1157" s="101"/>
      <c r="H1157" s="80"/>
      <c r="I1157" s="80"/>
      <c r="J1157" s="80"/>
      <c r="K1157" s="80"/>
    </row>
    <row r="1158" spans="2:11">
      <c r="B1158" s="80"/>
      <c r="C1158" s="101"/>
      <c r="D1158" s="80"/>
      <c r="E1158" s="80"/>
      <c r="F1158" s="80"/>
      <c r="G1158" s="101"/>
      <c r="H1158" s="80"/>
      <c r="I1158" s="80"/>
      <c r="J1158" s="80"/>
      <c r="K1158" s="80"/>
    </row>
    <row r="1159" spans="2:11">
      <c r="B1159" s="80"/>
      <c r="C1159" s="101"/>
      <c r="D1159" s="80"/>
      <c r="E1159" s="80"/>
      <c r="F1159" s="80"/>
      <c r="G1159" s="101"/>
      <c r="H1159" s="80"/>
      <c r="I1159" s="80"/>
      <c r="J1159" s="80"/>
      <c r="K1159" s="80"/>
    </row>
    <row r="1160" spans="2:11">
      <c r="B1160" s="80"/>
      <c r="C1160" s="101"/>
      <c r="D1160" s="80"/>
      <c r="E1160" s="80"/>
      <c r="F1160" s="80"/>
      <c r="G1160" s="101"/>
      <c r="H1160" s="80"/>
      <c r="I1160" s="80"/>
      <c r="J1160" s="80"/>
      <c r="K1160" s="80"/>
    </row>
    <row r="1161" spans="2:11">
      <c r="B1161" s="80"/>
      <c r="C1161" s="101"/>
      <c r="D1161" s="80"/>
      <c r="E1161" s="80"/>
      <c r="F1161" s="80"/>
      <c r="G1161" s="101"/>
      <c r="H1161" s="80"/>
      <c r="I1161" s="80"/>
      <c r="J1161" s="80"/>
      <c r="K1161" s="80"/>
    </row>
    <row r="1162" spans="2:11">
      <c r="B1162" s="80"/>
      <c r="C1162" s="101"/>
      <c r="D1162" s="80"/>
      <c r="E1162" s="80"/>
      <c r="F1162" s="80"/>
      <c r="G1162" s="101"/>
      <c r="H1162" s="80"/>
      <c r="I1162" s="80"/>
      <c r="J1162" s="80"/>
      <c r="K1162" s="80"/>
    </row>
    <row r="1163" spans="2:11">
      <c r="B1163" s="80"/>
      <c r="C1163" s="101"/>
      <c r="D1163" s="80"/>
      <c r="E1163" s="80"/>
      <c r="F1163" s="80"/>
      <c r="G1163" s="101"/>
      <c r="H1163" s="80"/>
      <c r="I1163" s="80"/>
      <c r="J1163" s="80"/>
      <c r="K1163" s="80"/>
    </row>
    <row r="1164" spans="2:11">
      <c r="B1164" s="80"/>
      <c r="C1164" s="101"/>
      <c r="D1164" s="80"/>
      <c r="E1164" s="80"/>
      <c r="F1164" s="80"/>
      <c r="G1164" s="101"/>
      <c r="H1164" s="80"/>
      <c r="I1164" s="80"/>
      <c r="J1164" s="80"/>
      <c r="K1164" s="80"/>
    </row>
    <row r="1165" spans="2:11">
      <c r="B1165" s="80"/>
      <c r="C1165" s="101"/>
      <c r="D1165" s="80"/>
      <c r="E1165" s="80"/>
      <c r="F1165" s="80"/>
      <c r="G1165" s="101"/>
      <c r="H1165" s="80"/>
      <c r="I1165" s="80"/>
      <c r="J1165" s="80"/>
      <c r="K1165" s="80"/>
    </row>
    <row r="1166" spans="2:11">
      <c r="B1166" s="80"/>
      <c r="C1166" s="101"/>
      <c r="D1166" s="80"/>
      <c r="E1166" s="80"/>
      <c r="F1166" s="80"/>
      <c r="G1166" s="101"/>
      <c r="H1166" s="80"/>
      <c r="I1166" s="80"/>
      <c r="J1166" s="80"/>
      <c r="K1166" s="80"/>
    </row>
    <row r="1167" spans="2:11">
      <c r="B1167" s="80"/>
      <c r="C1167" s="101"/>
      <c r="D1167" s="80"/>
      <c r="E1167" s="80"/>
      <c r="F1167" s="80"/>
      <c r="G1167" s="101"/>
      <c r="H1167" s="80"/>
      <c r="I1167" s="80"/>
      <c r="J1167" s="80"/>
      <c r="K1167" s="80"/>
    </row>
    <row r="1168" spans="2:11">
      <c r="B1168" s="80"/>
      <c r="C1168" s="101"/>
      <c r="D1168" s="80"/>
      <c r="E1168" s="80"/>
      <c r="F1168" s="80"/>
      <c r="G1168" s="101"/>
      <c r="H1168" s="80"/>
      <c r="I1168" s="80"/>
      <c r="J1168" s="80"/>
      <c r="K1168" s="80"/>
    </row>
    <row r="1169" spans="2:11">
      <c r="B1169" s="80"/>
      <c r="C1169" s="101"/>
      <c r="D1169" s="80"/>
      <c r="E1169" s="80"/>
      <c r="F1169" s="80"/>
      <c r="G1169" s="101"/>
      <c r="H1169" s="80"/>
      <c r="I1169" s="80"/>
      <c r="J1169" s="80"/>
      <c r="K1169" s="80"/>
    </row>
    <row r="1170" spans="2:11">
      <c r="B1170" s="80"/>
      <c r="C1170" s="101"/>
      <c r="D1170" s="80"/>
      <c r="E1170" s="80"/>
      <c r="F1170" s="80"/>
      <c r="G1170" s="101"/>
      <c r="H1170" s="80"/>
      <c r="I1170" s="80"/>
      <c r="J1170" s="80"/>
      <c r="K1170" s="80"/>
    </row>
    <row r="1171" spans="2:11">
      <c r="B1171" s="80"/>
      <c r="C1171" s="101"/>
      <c r="D1171" s="80"/>
      <c r="E1171" s="80"/>
      <c r="F1171" s="80"/>
      <c r="G1171" s="101"/>
      <c r="H1171" s="80"/>
      <c r="I1171" s="80"/>
      <c r="J1171" s="80"/>
      <c r="K1171" s="80"/>
    </row>
    <row r="1172" spans="2:11">
      <c r="B1172" s="80"/>
      <c r="C1172" s="101"/>
      <c r="D1172" s="80"/>
      <c r="E1172" s="80"/>
      <c r="F1172" s="80"/>
      <c r="G1172" s="101"/>
      <c r="H1172" s="80"/>
      <c r="I1172" s="80"/>
      <c r="J1172" s="80"/>
      <c r="K1172" s="80"/>
    </row>
    <row r="1173" spans="2:11">
      <c r="B1173" s="80"/>
      <c r="C1173" s="101"/>
      <c r="D1173" s="80"/>
      <c r="E1173" s="80"/>
      <c r="F1173" s="80"/>
      <c r="G1173" s="101"/>
      <c r="H1173" s="80"/>
      <c r="I1173" s="80"/>
      <c r="J1173" s="80"/>
      <c r="K1173" s="80"/>
    </row>
    <row r="1174" spans="2:11">
      <c r="B1174" s="80"/>
      <c r="C1174" s="101"/>
      <c r="D1174" s="80"/>
      <c r="E1174" s="80"/>
      <c r="F1174" s="80"/>
      <c r="G1174" s="101"/>
      <c r="H1174" s="80"/>
      <c r="I1174" s="80"/>
      <c r="J1174" s="80"/>
      <c r="K1174" s="80"/>
    </row>
    <row r="1175" spans="2:11">
      <c r="B1175" s="80"/>
      <c r="C1175" s="101"/>
      <c r="D1175" s="80"/>
      <c r="E1175" s="80"/>
      <c r="F1175" s="80"/>
      <c r="G1175" s="101"/>
      <c r="H1175" s="80"/>
      <c r="I1175" s="80"/>
      <c r="J1175" s="80"/>
      <c r="K1175" s="80"/>
    </row>
    <row r="1176" spans="2:11">
      <c r="B1176" s="80"/>
      <c r="C1176" s="101"/>
      <c r="D1176" s="80"/>
      <c r="E1176" s="80"/>
      <c r="F1176" s="80"/>
      <c r="G1176" s="101"/>
      <c r="H1176" s="80"/>
      <c r="I1176" s="80"/>
      <c r="J1176" s="80"/>
      <c r="K1176" s="80"/>
    </row>
    <row r="1177" spans="2:11">
      <c r="B1177" s="80"/>
      <c r="C1177" s="101"/>
      <c r="D1177" s="80"/>
      <c r="E1177" s="80"/>
      <c r="F1177" s="80"/>
      <c r="G1177" s="101"/>
      <c r="H1177" s="80"/>
      <c r="I1177" s="80"/>
      <c r="J1177" s="80"/>
      <c r="K1177" s="80"/>
    </row>
    <row r="1178" spans="2:11">
      <c r="B1178" s="80"/>
      <c r="C1178" s="101"/>
      <c r="D1178" s="80"/>
      <c r="E1178" s="80"/>
      <c r="F1178" s="80"/>
      <c r="G1178" s="101"/>
      <c r="H1178" s="80"/>
      <c r="I1178" s="80"/>
      <c r="J1178" s="80"/>
      <c r="K1178" s="80"/>
    </row>
    <row r="1179" spans="2:11">
      <c r="B1179" s="80"/>
      <c r="C1179" s="101"/>
      <c r="D1179" s="80"/>
      <c r="E1179" s="80"/>
      <c r="F1179" s="80"/>
      <c r="G1179" s="101"/>
      <c r="H1179" s="80"/>
      <c r="I1179" s="80"/>
      <c r="J1179" s="80"/>
      <c r="K1179" s="80"/>
    </row>
    <row r="1180" spans="2:11">
      <c r="B1180" s="80"/>
      <c r="C1180" s="101"/>
      <c r="D1180" s="80"/>
      <c r="E1180" s="80"/>
      <c r="F1180" s="80"/>
      <c r="G1180" s="101"/>
      <c r="H1180" s="80"/>
      <c r="I1180" s="80"/>
      <c r="J1180" s="80"/>
      <c r="K1180" s="80"/>
    </row>
    <row r="1181" spans="2:11">
      <c r="B1181" s="80"/>
      <c r="C1181" s="101"/>
      <c r="D1181" s="80"/>
      <c r="E1181" s="80"/>
      <c r="F1181" s="80"/>
      <c r="G1181" s="101"/>
      <c r="H1181" s="80"/>
      <c r="I1181" s="80"/>
      <c r="J1181" s="80"/>
      <c r="K1181" s="80"/>
    </row>
    <row r="1182" spans="2:11">
      <c r="B1182" s="80"/>
      <c r="C1182" s="101"/>
      <c r="D1182" s="80"/>
      <c r="E1182" s="80"/>
      <c r="F1182" s="80"/>
      <c r="G1182" s="101"/>
      <c r="H1182" s="80"/>
      <c r="I1182" s="80"/>
      <c r="J1182" s="80"/>
      <c r="K1182" s="80"/>
    </row>
    <row r="1183" spans="2:11">
      <c r="B1183" s="80"/>
      <c r="C1183" s="101"/>
      <c r="D1183" s="80"/>
      <c r="E1183" s="80"/>
      <c r="F1183" s="80"/>
      <c r="G1183" s="101"/>
      <c r="H1183" s="80"/>
      <c r="I1183" s="80"/>
      <c r="J1183" s="80"/>
      <c r="K1183" s="80"/>
    </row>
    <row r="1184" spans="2:11">
      <c r="B1184" s="80"/>
      <c r="C1184" s="101"/>
      <c r="D1184" s="80"/>
      <c r="E1184" s="80"/>
      <c r="F1184" s="80"/>
      <c r="G1184" s="101"/>
      <c r="H1184" s="80"/>
      <c r="I1184" s="80"/>
      <c r="J1184" s="80"/>
      <c r="K1184" s="80"/>
    </row>
    <row r="1185" spans="2:11">
      <c r="B1185" s="80"/>
      <c r="C1185" s="101"/>
      <c r="D1185" s="80"/>
      <c r="E1185" s="80"/>
      <c r="F1185" s="80"/>
      <c r="G1185" s="101"/>
      <c r="H1185" s="80"/>
      <c r="I1185" s="80"/>
      <c r="J1185" s="80"/>
      <c r="K1185" s="80"/>
    </row>
    <row r="1186" spans="2:11">
      <c r="B1186" s="80"/>
      <c r="C1186" s="101"/>
      <c r="D1186" s="80"/>
      <c r="E1186" s="80"/>
      <c r="F1186" s="80"/>
      <c r="G1186" s="101"/>
      <c r="H1186" s="80"/>
      <c r="I1186" s="80"/>
      <c r="J1186" s="80"/>
      <c r="K1186" s="80"/>
    </row>
    <row r="1187" spans="2:11">
      <c r="B1187" s="80"/>
      <c r="C1187" s="101"/>
      <c r="D1187" s="80"/>
      <c r="E1187" s="80"/>
      <c r="F1187" s="80"/>
      <c r="G1187" s="101"/>
      <c r="H1187" s="80"/>
      <c r="I1187" s="80"/>
      <c r="J1187" s="80"/>
      <c r="K1187" s="80"/>
    </row>
    <row r="1188" spans="2:11">
      <c r="B1188" s="80"/>
      <c r="C1188" s="101"/>
      <c r="D1188" s="80"/>
      <c r="E1188" s="80"/>
      <c r="F1188" s="80"/>
      <c r="G1188" s="101"/>
      <c r="H1188" s="80"/>
      <c r="I1188" s="80"/>
      <c r="J1188" s="80"/>
      <c r="K1188" s="80"/>
    </row>
    <row r="1189" spans="2:11">
      <c r="B1189" s="80"/>
      <c r="C1189" s="101"/>
      <c r="D1189" s="80"/>
      <c r="E1189" s="80"/>
      <c r="F1189" s="80"/>
      <c r="G1189" s="101"/>
      <c r="H1189" s="80"/>
      <c r="I1189" s="80"/>
      <c r="J1189" s="80"/>
      <c r="K1189" s="80"/>
    </row>
    <row r="1190" spans="2:11">
      <c r="B1190" s="80"/>
      <c r="C1190" s="101"/>
      <c r="D1190" s="80"/>
      <c r="E1190" s="80"/>
      <c r="F1190" s="80"/>
      <c r="G1190" s="101"/>
      <c r="H1190" s="80"/>
      <c r="I1190" s="80"/>
      <c r="J1190" s="80"/>
      <c r="K1190" s="80"/>
    </row>
    <row r="1191" spans="2:11">
      <c r="B1191" s="80"/>
      <c r="C1191" s="101"/>
      <c r="D1191" s="80"/>
      <c r="E1191" s="80"/>
      <c r="F1191" s="80"/>
      <c r="G1191" s="101"/>
      <c r="H1191" s="80"/>
      <c r="I1191" s="80"/>
      <c r="J1191" s="80"/>
      <c r="K1191" s="80"/>
    </row>
    <row r="1192" spans="2:11">
      <c r="B1192" s="80"/>
      <c r="C1192" s="101"/>
      <c r="D1192" s="80"/>
      <c r="E1192" s="80"/>
      <c r="F1192" s="80"/>
      <c r="G1192" s="101"/>
      <c r="H1192" s="80"/>
      <c r="I1192" s="80"/>
      <c r="J1192" s="80"/>
      <c r="K1192" s="80"/>
    </row>
    <row r="1193" spans="2:11">
      <c r="B1193" s="80"/>
      <c r="C1193" s="101"/>
      <c r="D1193" s="80"/>
      <c r="E1193" s="80"/>
      <c r="F1193" s="80"/>
      <c r="G1193" s="101"/>
      <c r="H1193" s="80"/>
      <c r="I1193" s="80"/>
      <c r="J1193" s="80"/>
      <c r="K1193" s="80"/>
    </row>
    <row r="1194" spans="2:11">
      <c r="B1194" s="80"/>
      <c r="C1194" s="101"/>
      <c r="D1194" s="80"/>
      <c r="E1194" s="80"/>
      <c r="F1194" s="80"/>
      <c r="G1194" s="101"/>
      <c r="H1194" s="80"/>
      <c r="I1194" s="80"/>
      <c r="J1194" s="80"/>
      <c r="K1194" s="80"/>
    </row>
    <row r="1195" spans="2:11">
      <c r="B1195" s="80"/>
      <c r="C1195" s="101"/>
      <c r="D1195" s="80"/>
      <c r="E1195" s="80"/>
      <c r="F1195" s="80"/>
      <c r="G1195" s="101"/>
      <c r="H1195" s="80"/>
      <c r="I1195" s="80"/>
      <c r="J1195" s="80"/>
      <c r="K1195" s="80"/>
    </row>
    <row r="1196" spans="2:11">
      <c r="B1196" s="80"/>
      <c r="C1196" s="101"/>
      <c r="D1196" s="80"/>
      <c r="E1196" s="80"/>
      <c r="F1196" s="80"/>
      <c r="G1196" s="101"/>
      <c r="H1196" s="80"/>
      <c r="I1196" s="80"/>
      <c r="J1196" s="80"/>
      <c r="K1196" s="80"/>
    </row>
    <row r="1197" spans="2:11">
      <c r="B1197" s="80"/>
      <c r="C1197" s="101"/>
      <c r="D1197" s="80"/>
      <c r="E1197" s="80"/>
      <c r="F1197" s="80"/>
      <c r="G1197" s="101"/>
      <c r="H1197" s="80"/>
      <c r="I1197" s="80"/>
      <c r="J1197" s="80"/>
      <c r="K1197" s="80"/>
    </row>
    <row r="1198" spans="2:11">
      <c r="B1198" s="80"/>
      <c r="C1198" s="101"/>
      <c r="D1198" s="80"/>
      <c r="E1198" s="80"/>
      <c r="F1198" s="80"/>
      <c r="G1198" s="101"/>
      <c r="H1198" s="80"/>
      <c r="I1198" s="80"/>
      <c r="J1198" s="80"/>
      <c r="K1198" s="80"/>
    </row>
    <row r="1199" spans="2:11">
      <c r="B1199" s="80"/>
      <c r="C1199" s="101"/>
      <c r="D1199" s="80"/>
      <c r="E1199" s="80"/>
      <c r="F1199" s="80"/>
      <c r="G1199" s="101"/>
      <c r="H1199" s="80"/>
      <c r="I1199" s="80"/>
      <c r="J1199" s="80"/>
      <c r="K1199" s="80"/>
    </row>
    <row r="1200" spans="2:11">
      <c r="B1200" s="80"/>
      <c r="C1200" s="101"/>
      <c r="D1200" s="80"/>
      <c r="E1200" s="80"/>
      <c r="F1200" s="80"/>
      <c r="G1200" s="101"/>
      <c r="H1200" s="80"/>
      <c r="I1200" s="80"/>
      <c r="J1200" s="80"/>
      <c r="K1200" s="80"/>
    </row>
    <row r="1201" spans="2:11">
      <c r="B1201" s="80"/>
      <c r="C1201" s="101"/>
      <c r="D1201" s="80"/>
      <c r="E1201" s="80"/>
      <c r="F1201" s="80"/>
      <c r="G1201" s="101"/>
      <c r="H1201" s="80"/>
      <c r="I1201" s="80"/>
      <c r="J1201" s="80"/>
      <c r="K1201" s="80"/>
    </row>
    <row r="1202" spans="2:11">
      <c r="B1202" s="80"/>
      <c r="C1202" s="101"/>
      <c r="D1202" s="80"/>
      <c r="E1202" s="80"/>
      <c r="F1202" s="80"/>
      <c r="G1202" s="101"/>
      <c r="H1202" s="80"/>
      <c r="I1202" s="80"/>
      <c r="J1202" s="80"/>
      <c r="K1202" s="80"/>
    </row>
    <row r="1203" spans="2:11">
      <c r="B1203" s="80"/>
      <c r="C1203" s="101"/>
      <c r="D1203" s="80"/>
      <c r="E1203" s="80"/>
      <c r="F1203" s="80"/>
      <c r="G1203" s="101"/>
      <c r="H1203" s="80"/>
      <c r="I1203" s="80"/>
      <c r="J1203" s="80"/>
      <c r="K1203" s="80"/>
    </row>
    <row r="1204" spans="2:11">
      <c r="B1204" s="80"/>
      <c r="C1204" s="101"/>
      <c r="D1204" s="80"/>
      <c r="E1204" s="80"/>
      <c r="F1204" s="80"/>
      <c r="G1204" s="101"/>
      <c r="H1204" s="80"/>
      <c r="I1204" s="80"/>
      <c r="J1204" s="80"/>
      <c r="K1204" s="80"/>
    </row>
    <row r="1205" spans="2:11">
      <c r="B1205" s="80"/>
      <c r="C1205" s="101"/>
      <c r="D1205" s="80"/>
      <c r="E1205" s="80"/>
      <c r="F1205" s="80"/>
      <c r="G1205" s="101"/>
      <c r="H1205" s="80"/>
      <c r="I1205" s="80"/>
      <c r="J1205" s="80"/>
      <c r="K1205" s="80"/>
    </row>
    <row r="1206" spans="2:11">
      <c r="B1206" s="80"/>
      <c r="C1206" s="101"/>
      <c r="D1206" s="80"/>
      <c r="E1206" s="80"/>
      <c r="F1206" s="80"/>
      <c r="G1206" s="101"/>
      <c r="H1206" s="80"/>
      <c r="I1206" s="80"/>
      <c r="J1206" s="80"/>
      <c r="K1206" s="80"/>
    </row>
    <row r="1207" spans="2:11">
      <c r="B1207" s="80"/>
      <c r="C1207" s="101"/>
      <c r="D1207" s="80"/>
      <c r="E1207" s="80"/>
      <c r="F1207" s="80"/>
      <c r="G1207" s="101"/>
      <c r="H1207" s="80"/>
      <c r="I1207" s="80"/>
      <c r="J1207" s="80"/>
      <c r="K1207" s="80"/>
    </row>
    <row r="1208" spans="2:11">
      <c r="B1208" s="80"/>
      <c r="C1208" s="101"/>
      <c r="D1208" s="80"/>
      <c r="E1208" s="80"/>
      <c r="F1208" s="80"/>
      <c r="G1208" s="101"/>
      <c r="H1208" s="80"/>
      <c r="I1208" s="80"/>
      <c r="J1208" s="80"/>
      <c r="K1208" s="80"/>
    </row>
    <row r="1209" spans="2:11">
      <c r="B1209" s="80"/>
      <c r="C1209" s="101"/>
      <c r="D1209" s="80"/>
      <c r="E1209" s="80"/>
      <c r="F1209" s="80"/>
      <c r="G1209" s="101"/>
      <c r="H1209" s="80"/>
      <c r="I1209" s="80"/>
      <c r="J1209" s="80"/>
      <c r="K1209" s="80"/>
    </row>
    <row r="1210" spans="2:11">
      <c r="B1210" s="80"/>
      <c r="C1210" s="101"/>
      <c r="D1210" s="80"/>
      <c r="E1210" s="80"/>
      <c r="F1210" s="80"/>
      <c r="G1210" s="101"/>
      <c r="H1210" s="80"/>
      <c r="I1210" s="80"/>
      <c r="J1210" s="80"/>
      <c r="K1210" s="80"/>
    </row>
    <row r="1211" spans="2:11">
      <c r="B1211" s="80"/>
      <c r="C1211" s="101"/>
      <c r="D1211" s="80"/>
      <c r="E1211" s="80"/>
      <c r="F1211" s="80"/>
      <c r="G1211" s="101"/>
      <c r="H1211" s="80"/>
      <c r="I1211" s="80"/>
      <c r="J1211" s="80"/>
      <c r="K1211" s="80"/>
    </row>
    <row r="1212" spans="2:11">
      <c r="B1212" s="80"/>
      <c r="C1212" s="101"/>
      <c r="D1212" s="80"/>
      <c r="E1212" s="80"/>
      <c r="F1212" s="80"/>
      <c r="G1212" s="101"/>
      <c r="H1212" s="80"/>
      <c r="I1212" s="80"/>
      <c r="J1212" s="80"/>
      <c r="K1212" s="80"/>
    </row>
    <row r="1213" spans="2:11">
      <c r="B1213" s="80"/>
      <c r="C1213" s="101"/>
      <c r="D1213" s="80"/>
      <c r="E1213" s="80"/>
      <c r="F1213" s="80"/>
      <c r="G1213" s="101"/>
      <c r="H1213" s="80"/>
      <c r="I1213" s="80"/>
      <c r="J1213" s="80"/>
      <c r="K1213" s="80"/>
    </row>
    <row r="1214" spans="2:11">
      <c r="B1214" s="80"/>
      <c r="C1214" s="101"/>
      <c r="D1214" s="80"/>
      <c r="E1214" s="80"/>
      <c r="F1214" s="80"/>
      <c r="G1214" s="101"/>
      <c r="H1214" s="80"/>
      <c r="I1214" s="80"/>
      <c r="J1214" s="80"/>
      <c r="K1214" s="80"/>
    </row>
    <row r="1215" spans="2:11">
      <c r="B1215" s="80"/>
      <c r="C1215" s="101"/>
      <c r="D1215" s="80"/>
      <c r="E1215" s="80"/>
      <c r="F1215" s="80"/>
      <c r="G1215" s="101"/>
      <c r="H1215" s="80"/>
      <c r="I1215" s="80"/>
      <c r="J1215" s="80"/>
      <c r="K1215" s="80"/>
    </row>
    <row r="1216" spans="2:11">
      <c r="B1216" s="80"/>
      <c r="C1216" s="101"/>
      <c r="D1216" s="80"/>
      <c r="E1216" s="80"/>
      <c r="F1216" s="80"/>
      <c r="G1216" s="101"/>
      <c r="H1216" s="80"/>
      <c r="I1216" s="80"/>
      <c r="J1216" s="80"/>
      <c r="K1216" s="80"/>
    </row>
    <row r="1217" spans="2:11">
      <c r="B1217" s="80"/>
      <c r="C1217" s="101"/>
      <c r="D1217" s="80"/>
      <c r="E1217" s="80"/>
      <c r="F1217" s="80"/>
      <c r="G1217" s="101"/>
      <c r="H1217" s="80"/>
      <c r="I1217" s="80"/>
      <c r="J1217" s="80"/>
      <c r="K1217" s="80"/>
    </row>
    <row r="1218" spans="2:11">
      <c r="B1218" s="80"/>
      <c r="C1218" s="101"/>
      <c r="D1218" s="80"/>
      <c r="E1218" s="80"/>
      <c r="F1218" s="80"/>
      <c r="G1218" s="101"/>
      <c r="H1218" s="80"/>
      <c r="I1218" s="80"/>
      <c r="J1218" s="80"/>
      <c r="K1218" s="80"/>
    </row>
    <row r="1219" spans="2:11">
      <c r="B1219" s="80"/>
      <c r="C1219" s="101"/>
      <c r="D1219" s="80"/>
      <c r="E1219" s="80"/>
      <c r="F1219" s="80"/>
      <c r="G1219" s="101"/>
      <c r="H1219" s="80"/>
      <c r="I1219" s="80"/>
      <c r="J1219" s="80"/>
      <c r="K1219" s="80"/>
    </row>
    <row r="1220" spans="2:11">
      <c r="B1220" s="80"/>
      <c r="C1220" s="101"/>
      <c r="D1220" s="80"/>
      <c r="E1220" s="80"/>
      <c r="F1220" s="80"/>
      <c r="G1220" s="101"/>
      <c r="H1220" s="80"/>
      <c r="I1220" s="80"/>
      <c r="J1220" s="80"/>
      <c r="K1220" s="80"/>
    </row>
    <row r="1221" spans="2:11">
      <c r="B1221" s="80"/>
      <c r="C1221" s="101"/>
      <c r="D1221" s="80"/>
      <c r="E1221" s="80"/>
      <c r="F1221" s="80"/>
      <c r="G1221" s="101"/>
      <c r="H1221" s="80"/>
      <c r="I1221" s="80"/>
      <c r="J1221" s="80"/>
      <c r="K1221" s="80"/>
    </row>
    <row r="1222" spans="2:11">
      <c r="B1222" s="80"/>
      <c r="C1222" s="101"/>
      <c r="D1222" s="80"/>
      <c r="E1222" s="80"/>
      <c r="F1222" s="80"/>
      <c r="G1222" s="101"/>
      <c r="H1222" s="80"/>
      <c r="I1222" s="80"/>
      <c r="J1222" s="80"/>
      <c r="K1222" s="80"/>
    </row>
    <row r="1223" spans="2:11">
      <c r="B1223" s="80"/>
      <c r="C1223" s="101"/>
      <c r="D1223" s="80"/>
      <c r="E1223" s="80"/>
      <c r="F1223" s="80"/>
      <c r="G1223" s="101"/>
      <c r="H1223" s="80"/>
      <c r="I1223" s="80"/>
      <c r="J1223" s="80"/>
      <c r="K1223" s="80"/>
    </row>
    <row r="1224" spans="2:11">
      <c r="B1224" s="80"/>
      <c r="C1224" s="101"/>
      <c r="D1224" s="80"/>
      <c r="E1224" s="80"/>
      <c r="F1224" s="80"/>
      <c r="G1224" s="101"/>
      <c r="H1224" s="80"/>
      <c r="I1224" s="80"/>
      <c r="J1224" s="80"/>
      <c r="K1224" s="80"/>
    </row>
    <row r="1225" spans="2:11">
      <c r="B1225" s="80"/>
      <c r="C1225" s="101"/>
      <c r="D1225" s="80"/>
      <c r="E1225" s="80"/>
      <c r="F1225" s="80"/>
      <c r="G1225" s="101"/>
      <c r="H1225" s="80"/>
      <c r="I1225" s="80"/>
      <c r="J1225" s="80"/>
      <c r="K1225" s="80"/>
    </row>
    <row r="1226" spans="2:11">
      <c r="B1226" s="80"/>
      <c r="C1226" s="101"/>
      <c r="D1226" s="80"/>
      <c r="E1226" s="80"/>
      <c r="F1226" s="80"/>
      <c r="G1226" s="101"/>
      <c r="H1226" s="80"/>
      <c r="I1226" s="80"/>
      <c r="J1226" s="80"/>
      <c r="K1226" s="80"/>
    </row>
    <row r="1227" spans="2:11">
      <c r="B1227" s="80"/>
      <c r="C1227" s="101"/>
      <c r="D1227" s="80"/>
      <c r="E1227" s="80"/>
      <c r="F1227" s="80"/>
      <c r="G1227" s="101"/>
      <c r="H1227" s="80"/>
      <c r="I1227" s="80"/>
      <c r="J1227" s="80"/>
      <c r="K1227" s="80"/>
    </row>
    <row r="1228" spans="2:11">
      <c r="B1228" s="80"/>
      <c r="C1228" s="101"/>
      <c r="D1228" s="80"/>
      <c r="E1228" s="80"/>
      <c r="F1228" s="80"/>
      <c r="G1228" s="101"/>
      <c r="H1228" s="80"/>
      <c r="I1228" s="80"/>
      <c r="J1228" s="80"/>
      <c r="K1228" s="80"/>
    </row>
    <row r="1229" spans="2:11">
      <c r="B1229" s="80"/>
      <c r="C1229" s="101"/>
      <c r="D1229" s="80"/>
      <c r="E1229" s="80"/>
      <c r="F1229" s="80"/>
      <c r="G1229" s="101"/>
      <c r="H1229" s="80"/>
      <c r="I1229" s="80"/>
      <c r="J1229" s="80"/>
      <c r="K1229" s="80"/>
    </row>
    <row r="1230" spans="2:11">
      <c r="B1230" s="80"/>
      <c r="C1230" s="101"/>
      <c r="D1230" s="80"/>
      <c r="E1230" s="80"/>
      <c r="F1230" s="80"/>
      <c r="G1230" s="101"/>
      <c r="H1230" s="80"/>
      <c r="I1230" s="80"/>
      <c r="J1230" s="80"/>
      <c r="K1230" s="80"/>
    </row>
    <row r="1231" spans="2:11">
      <c r="B1231" s="80"/>
      <c r="C1231" s="101"/>
      <c r="D1231" s="80"/>
      <c r="E1231" s="80"/>
      <c r="F1231" s="80"/>
      <c r="G1231" s="101"/>
      <c r="H1231" s="80"/>
      <c r="I1231" s="80"/>
      <c r="J1231" s="80"/>
      <c r="K1231" s="80"/>
    </row>
    <row r="1232" spans="2:11">
      <c r="B1232" s="80"/>
      <c r="C1232" s="101"/>
      <c r="D1232" s="80"/>
      <c r="E1232" s="80"/>
      <c r="F1232" s="80"/>
      <c r="G1232" s="101"/>
      <c r="H1232" s="80"/>
      <c r="I1232" s="80"/>
      <c r="J1232" s="80"/>
      <c r="K1232" s="80"/>
    </row>
    <row r="1233" spans="2:11">
      <c r="B1233" s="80"/>
      <c r="C1233" s="101"/>
      <c r="D1233" s="80"/>
      <c r="E1233" s="80"/>
      <c r="F1233" s="80"/>
      <c r="G1233" s="101"/>
      <c r="H1233" s="80"/>
      <c r="I1233" s="80"/>
      <c r="J1233" s="80"/>
      <c r="K1233" s="80"/>
    </row>
    <row r="1234" spans="2:11">
      <c r="B1234" s="80"/>
      <c r="C1234" s="101"/>
      <c r="D1234" s="80"/>
      <c r="E1234" s="80"/>
      <c r="F1234" s="80"/>
      <c r="G1234" s="101"/>
      <c r="H1234" s="80"/>
      <c r="I1234" s="80"/>
      <c r="J1234" s="80"/>
      <c r="K1234" s="80"/>
    </row>
    <row r="1235" spans="2:11">
      <c r="B1235" s="80"/>
      <c r="C1235" s="101"/>
      <c r="D1235" s="80"/>
      <c r="E1235" s="80"/>
      <c r="F1235" s="80"/>
      <c r="G1235" s="101"/>
      <c r="H1235" s="80"/>
      <c r="I1235" s="80"/>
      <c r="J1235" s="80"/>
      <c r="K1235" s="80"/>
    </row>
    <row r="1236" spans="2:11">
      <c r="B1236" s="80"/>
      <c r="C1236" s="101"/>
      <c r="D1236" s="80"/>
      <c r="E1236" s="80"/>
      <c r="F1236" s="80"/>
      <c r="G1236" s="101"/>
      <c r="H1236" s="80"/>
      <c r="I1236" s="80"/>
      <c r="J1236" s="80"/>
      <c r="K1236" s="80"/>
    </row>
    <row r="1237" spans="2:11">
      <c r="B1237" s="80"/>
      <c r="C1237" s="101"/>
      <c r="D1237" s="80"/>
      <c r="E1237" s="80"/>
      <c r="F1237" s="80"/>
      <c r="G1237" s="101"/>
      <c r="H1237" s="80"/>
      <c r="I1237" s="80"/>
      <c r="J1237" s="80"/>
      <c r="K1237" s="80"/>
    </row>
    <row r="1238" spans="2:11">
      <c r="B1238" s="80"/>
      <c r="C1238" s="101"/>
      <c r="D1238" s="80"/>
      <c r="E1238" s="80"/>
      <c r="F1238" s="80"/>
      <c r="G1238" s="101"/>
      <c r="H1238" s="80"/>
      <c r="I1238" s="80"/>
      <c r="J1238" s="80"/>
      <c r="K1238" s="80"/>
    </row>
    <row r="1239" spans="2:11">
      <c r="B1239" s="80"/>
      <c r="C1239" s="101"/>
      <c r="D1239" s="80"/>
      <c r="E1239" s="80"/>
      <c r="F1239" s="80"/>
      <c r="G1239" s="101"/>
      <c r="H1239" s="80"/>
      <c r="I1239" s="80"/>
      <c r="J1239" s="80"/>
      <c r="K1239" s="80"/>
    </row>
    <row r="1240" spans="2:11">
      <c r="B1240" s="80"/>
      <c r="C1240" s="101"/>
      <c r="D1240" s="80"/>
      <c r="E1240" s="80"/>
      <c r="F1240" s="80"/>
      <c r="G1240" s="101"/>
      <c r="H1240" s="80"/>
      <c r="I1240" s="80"/>
      <c r="J1240" s="80"/>
      <c r="K1240" s="80"/>
    </row>
    <row r="1241" spans="2:11">
      <c r="B1241" s="80"/>
      <c r="C1241" s="101"/>
      <c r="D1241" s="80"/>
      <c r="E1241" s="80"/>
      <c r="F1241" s="80"/>
      <c r="G1241" s="101"/>
      <c r="H1241" s="80"/>
      <c r="I1241" s="80"/>
      <c r="J1241" s="80"/>
      <c r="K1241" s="80"/>
    </row>
    <row r="1242" spans="2:11">
      <c r="B1242" s="80"/>
      <c r="C1242" s="101"/>
      <c r="D1242" s="80"/>
      <c r="E1242" s="80"/>
      <c r="F1242" s="80"/>
      <c r="G1242" s="101"/>
      <c r="H1242" s="80"/>
      <c r="I1242" s="80"/>
      <c r="J1242" s="80"/>
      <c r="K1242" s="80"/>
    </row>
    <row r="1243" spans="2:11">
      <c r="B1243" s="80"/>
      <c r="C1243" s="101"/>
      <c r="D1243" s="80"/>
      <c r="E1243" s="80"/>
      <c r="F1243" s="80"/>
      <c r="G1243" s="101"/>
      <c r="H1243" s="80"/>
      <c r="I1243" s="80"/>
      <c r="J1243" s="80"/>
      <c r="K1243" s="80"/>
    </row>
    <row r="1244" spans="2:11">
      <c r="B1244" s="80"/>
      <c r="C1244" s="101"/>
      <c r="D1244" s="80"/>
      <c r="E1244" s="80"/>
      <c r="F1244" s="80"/>
      <c r="G1244" s="101"/>
      <c r="H1244" s="80"/>
      <c r="I1244" s="80"/>
      <c r="J1244" s="80"/>
      <c r="K1244" s="80"/>
    </row>
    <row r="1245" spans="2:11">
      <c r="B1245" s="80"/>
      <c r="C1245" s="101"/>
      <c r="D1245" s="80"/>
      <c r="E1245" s="80"/>
      <c r="F1245" s="80"/>
      <c r="G1245" s="101"/>
      <c r="H1245" s="80"/>
      <c r="I1245" s="80"/>
      <c r="J1245" s="80"/>
      <c r="K1245" s="80"/>
    </row>
    <row r="1246" spans="2:11">
      <c r="B1246" s="80"/>
      <c r="C1246" s="101"/>
      <c r="D1246" s="80"/>
      <c r="E1246" s="80"/>
      <c r="F1246" s="80"/>
      <c r="G1246" s="101"/>
      <c r="H1246" s="80"/>
      <c r="I1246" s="80"/>
      <c r="J1246" s="80"/>
      <c r="K1246" s="80"/>
    </row>
    <row r="1247" spans="2:11">
      <c r="B1247" s="80"/>
      <c r="C1247" s="101"/>
      <c r="D1247" s="80"/>
      <c r="E1247" s="80"/>
      <c r="F1247" s="80"/>
      <c r="G1247" s="101"/>
      <c r="H1247" s="80"/>
      <c r="I1247" s="80"/>
      <c r="J1247" s="80"/>
      <c r="K1247" s="80"/>
    </row>
    <row r="1248" spans="2:11">
      <c r="B1248" s="80"/>
      <c r="C1248" s="101"/>
      <c r="D1248" s="80"/>
      <c r="E1248" s="80"/>
      <c r="F1248" s="80"/>
      <c r="G1248" s="101"/>
      <c r="H1248" s="80"/>
      <c r="I1248" s="80"/>
      <c r="J1248" s="80"/>
      <c r="K1248" s="80"/>
    </row>
    <row r="1249" spans="2:11">
      <c r="B1249" s="80"/>
      <c r="C1249" s="101"/>
      <c r="D1249" s="80"/>
      <c r="E1249" s="80"/>
      <c r="F1249" s="80"/>
      <c r="G1249" s="101"/>
      <c r="H1249" s="80"/>
      <c r="I1249" s="80"/>
      <c r="J1249" s="80"/>
      <c r="K1249" s="80"/>
    </row>
    <row r="1250" spans="2:11">
      <c r="B1250" s="80"/>
      <c r="C1250" s="101"/>
      <c r="D1250" s="80"/>
      <c r="E1250" s="80"/>
      <c r="F1250" s="80"/>
      <c r="G1250" s="101"/>
      <c r="H1250" s="80"/>
      <c r="I1250" s="80"/>
      <c r="J1250" s="80"/>
      <c r="K1250" s="80"/>
    </row>
    <row r="1251" spans="2:11">
      <c r="B1251" s="80"/>
      <c r="C1251" s="101"/>
      <c r="D1251" s="80"/>
      <c r="E1251" s="80"/>
      <c r="F1251" s="80"/>
      <c r="G1251" s="101"/>
      <c r="H1251" s="80"/>
      <c r="I1251" s="80"/>
      <c r="J1251" s="80"/>
      <c r="K1251" s="80"/>
    </row>
    <row r="1252" spans="2:11">
      <c r="B1252" s="80"/>
      <c r="C1252" s="101"/>
      <c r="D1252" s="80"/>
      <c r="E1252" s="80"/>
      <c r="F1252" s="80"/>
      <c r="G1252" s="101"/>
      <c r="H1252" s="80"/>
      <c r="I1252" s="80"/>
      <c r="J1252" s="80"/>
      <c r="K1252" s="80"/>
    </row>
    <row r="1253" spans="2:11">
      <c r="B1253" s="80"/>
      <c r="C1253" s="101"/>
      <c r="D1253" s="80"/>
      <c r="E1253" s="80"/>
      <c r="F1253" s="80"/>
      <c r="G1253" s="101"/>
      <c r="H1253" s="80"/>
      <c r="I1253" s="80"/>
      <c r="J1253" s="80"/>
      <c r="K1253" s="80"/>
    </row>
    <row r="1254" spans="2:11">
      <c r="B1254" s="80"/>
      <c r="C1254" s="101"/>
      <c r="D1254" s="80"/>
      <c r="E1254" s="80"/>
      <c r="F1254" s="80"/>
      <c r="G1254" s="101"/>
      <c r="H1254" s="80"/>
      <c r="I1254" s="80"/>
      <c r="J1254" s="80"/>
      <c r="K1254" s="80"/>
    </row>
    <row r="1255" spans="2:11">
      <c r="B1255" s="80"/>
      <c r="C1255" s="101"/>
      <c r="D1255" s="80"/>
      <c r="E1255" s="80"/>
      <c r="F1255" s="80"/>
      <c r="G1255" s="101"/>
      <c r="H1255" s="80"/>
      <c r="I1255" s="80"/>
      <c r="J1255" s="80"/>
      <c r="K1255" s="80"/>
    </row>
    <row r="1256" spans="2:11">
      <c r="B1256" s="80"/>
      <c r="C1256" s="101"/>
      <c r="D1256" s="80"/>
      <c r="E1256" s="80"/>
      <c r="F1256" s="80"/>
      <c r="G1256" s="101"/>
      <c r="H1256" s="80"/>
      <c r="I1256" s="80"/>
      <c r="J1256" s="80"/>
      <c r="K1256" s="80"/>
    </row>
    <row r="1257" spans="2:11">
      <c r="B1257" s="80"/>
      <c r="C1257" s="101"/>
      <c r="D1257" s="80"/>
      <c r="E1257" s="80"/>
      <c r="F1257" s="80"/>
      <c r="G1257" s="101"/>
      <c r="H1257" s="80"/>
      <c r="I1257" s="80"/>
      <c r="J1257" s="80"/>
      <c r="K1257" s="80"/>
    </row>
    <row r="1258" spans="2:11">
      <c r="B1258" s="80"/>
      <c r="C1258" s="101"/>
      <c r="D1258" s="80"/>
      <c r="E1258" s="80"/>
      <c r="F1258" s="80"/>
      <c r="G1258" s="101"/>
      <c r="H1258" s="80"/>
      <c r="I1258" s="80"/>
      <c r="J1258" s="80"/>
      <c r="K1258" s="80"/>
    </row>
    <row r="1259" spans="2:11">
      <c r="B1259" s="80"/>
      <c r="C1259" s="101"/>
      <c r="D1259" s="80"/>
      <c r="E1259" s="80"/>
      <c r="F1259" s="80"/>
      <c r="G1259" s="101"/>
      <c r="H1259" s="80"/>
      <c r="I1259" s="80"/>
      <c r="J1259" s="80"/>
      <c r="K1259" s="80"/>
    </row>
    <row r="1260" spans="2:11">
      <c r="B1260" s="80"/>
      <c r="C1260" s="101"/>
      <c r="D1260" s="80"/>
      <c r="E1260" s="80"/>
      <c r="F1260" s="80"/>
      <c r="G1260" s="101"/>
      <c r="H1260" s="80"/>
      <c r="I1260" s="80"/>
      <c r="J1260" s="80"/>
      <c r="K1260" s="80"/>
    </row>
    <row r="1261" spans="2:11">
      <c r="B1261" s="80"/>
      <c r="C1261" s="101"/>
      <c r="D1261" s="80"/>
      <c r="E1261" s="80"/>
      <c r="F1261" s="80"/>
      <c r="G1261" s="101"/>
      <c r="H1261" s="80"/>
      <c r="I1261" s="80"/>
      <c r="J1261" s="80"/>
      <c r="K1261" s="80"/>
    </row>
    <row r="1262" spans="2:11">
      <c r="B1262" s="80"/>
      <c r="C1262" s="101"/>
      <c r="D1262" s="80"/>
      <c r="E1262" s="80"/>
      <c r="F1262" s="80"/>
      <c r="G1262" s="101"/>
      <c r="H1262" s="80"/>
      <c r="I1262" s="80"/>
      <c r="J1262" s="80"/>
      <c r="K1262" s="80"/>
    </row>
    <row r="1263" spans="2:11">
      <c r="B1263" s="80"/>
      <c r="C1263" s="101"/>
      <c r="D1263" s="80"/>
      <c r="E1263" s="80"/>
      <c r="F1263" s="80"/>
      <c r="G1263" s="101"/>
      <c r="H1263" s="80"/>
      <c r="I1263" s="80"/>
      <c r="J1263" s="80"/>
      <c r="K1263" s="80"/>
    </row>
    <row r="1264" spans="2:11">
      <c r="B1264" s="80"/>
      <c r="C1264" s="101"/>
      <c r="D1264" s="80"/>
      <c r="E1264" s="80"/>
      <c r="F1264" s="80"/>
      <c r="G1264" s="101"/>
      <c r="H1264" s="80"/>
      <c r="I1264" s="80"/>
      <c r="J1264" s="80"/>
      <c r="K1264" s="80"/>
    </row>
    <row r="1265" spans="2:11">
      <c r="B1265" s="80"/>
      <c r="C1265" s="101"/>
      <c r="D1265" s="80"/>
      <c r="E1265" s="80"/>
      <c r="F1265" s="80"/>
      <c r="G1265" s="101"/>
      <c r="H1265" s="80"/>
      <c r="I1265" s="80"/>
      <c r="J1265" s="80"/>
      <c r="K1265" s="80"/>
    </row>
    <row r="1266" spans="2:11">
      <c r="B1266" s="80"/>
      <c r="C1266" s="101"/>
      <c r="D1266" s="80"/>
      <c r="E1266" s="80"/>
      <c r="F1266" s="80"/>
      <c r="G1266" s="101"/>
      <c r="H1266" s="80"/>
      <c r="I1266" s="80"/>
      <c r="J1266" s="80"/>
      <c r="K1266" s="80"/>
    </row>
    <row r="1267" spans="2:11">
      <c r="B1267" s="80"/>
      <c r="C1267" s="101"/>
      <c r="D1267" s="80"/>
      <c r="E1267" s="80"/>
      <c r="F1267" s="80"/>
      <c r="G1267" s="101"/>
      <c r="H1267" s="80"/>
      <c r="I1267" s="80"/>
      <c r="J1267" s="80"/>
      <c r="K1267" s="80"/>
    </row>
    <row r="1268" spans="2:11">
      <c r="B1268" s="80"/>
      <c r="C1268" s="101"/>
      <c r="D1268" s="80"/>
      <c r="E1268" s="80"/>
      <c r="F1268" s="80"/>
      <c r="G1268" s="101"/>
      <c r="H1268" s="80"/>
      <c r="I1268" s="80"/>
      <c r="J1268" s="80"/>
      <c r="K1268" s="80"/>
    </row>
    <row r="1269" spans="2:11">
      <c r="B1269" s="80"/>
      <c r="C1269" s="101"/>
      <c r="D1269" s="80"/>
      <c r="E1269" s="80"/>
      <c r="F1269" s="80"/>
      <c r="G1269" s="101"/>
      <c r="H1269" s="80"/>
      <c r="I1269" s="80"/>
      <c r="J1269" s="80"/>
      <c r="K1269" s="80"/>
    </row>
    <row r="1270" spans="2:11">
      <c r="B1270" s="80"/>
      <c r="C1270" s="101"/>
      <c r="D1270" s="80"/>
      <c r="E1270" s="80"/>
      <c r="F1270" s="80"/>
      <c r="G1270" s="101"/>
      <c r="H1270" s="80"/>
      <c r="I1270" s="80"/>
      <c r="J1270" s="80"/>
      <c r="K1270" s="80"/>
    </row>
    <row r="1271" spans="2:11">
      <c r="B1271" s="80"/>
      <c r="C1271" s="101"/>
      <c r="D1271" s="80"/>
      <c r="E1271" s="80"/>
      <c r="F1271" s="80"/>
      <c r="G1271" s="101"/>
      <c r="H1271" s="80"/>
      <c r="I1271" s="80"/>
      <c r="J1271" s="80"/>
      <c r="K1271" s="80"/>
    </row>
    <row r="1272" spans="2:11">
      <c r="B1272" s="80"/>
      <c r="C1272" s="101"/>
      <c r="D1272" s="80"/>
      <c r="E1272" s="80"/>
      <c r="F1272" s="80"/>
      <c r="G1272" s="101"/>
      <c r="H1272" s="80"/>
      <c r="I1272" s="80"/>
      <c r="J1272" s="80"/>
      <c r="K1272" s="80"/>
    </row>
    <row r="1273" spans="2:11">
      <c r="B1273" s="80"/>
      <c r="C1273" s="101"/>
      <c r="D1273" s="80"/>
      <c r="E1273" s="80"/>
      <c r="F1273" s="80"/>
      <c r="G1273" s="101"/>
      <c r="H1273" s="80"/>
      <c r="I1273" s="80"/>
      <c r="J1273" s="80"/>
      <c r="K1273" s="80"/>
    </row>
    <row r="1274" spans="2:11">
      <c r="B1274" s="80"/>
      <c r="C1274" s="101"/>
      <c r="D1274" s="80"/>
      <c r="E1274" s="80"/>
      <c r="F1274" s="80"/>
      <c r="G1274" s="101"/>
      <c r="H1274" s="80"/>
      <c r="I1274" s="80"/>
      <c r="J1274" s="80"/>
      <c r="K1274" s="80"/>
    </row>
    <row r="1275" spans="2:11">
      <c r="B1275" s="80"/>
      <c r="C1275" s="101"/>
      <c r="D1275" s="80"/>
      <c r="E1275" s="80"/>
      <c r="F1275" s="80"/>
      <c r="G1275" s="101"/>
      <c r="H1275" s="80"/>
      <c r="I1275" s="80"/>
      <c r="J1275" s="80"/>
      <c r="K1275" s="80"/>
    </row>
    <row r="1276" spans="2:11">
      <c r="B1276" s="80"/>
      <c r="C1276" s="101"/>
      <c r="D1276" s="80"/>
      <c r="E1276" s="80"/>
      <c r="F1276" s="80"/>
      <c r="G1276" s="101"/>
      <c r="H1276" s="80"/>
      <c r="I1276" s="80"/>
      <c r="J1276" s="80"/>
      <c r="K1276" s="80"/>
    </row>
    <row r="1277" spans="2:11">
      <c r="B1277" s="80"/>
      <c r="C1277" s="101"/>
      <c r="D1277" s="80"/>
      <c r="E1277" s="80"/>
      <c r="F1277" s="80"/>
      <c r="G1277" s="101"/>
      <c r="H1277" s="80"/>
      <c r="I1277" s="80"/>
      <c r="J1277" s="80"/>
      <c r="K1277" s="80"/>
    </row>
    <row r="1278" spans="2:11">
      <c r="B1278" s="80"/>
      <c r="C1278" s="101"/>
      <c r="D1278" s="80"/>
      <c r="E1278" s="80"/>
      <c r="F1278" s="80"/>
      <c r="G1278" s="101"/>
      <c r="H1278" s="80"/>
      <c r="I1278" s="80"/>
      <c r="J1278" s="80"/>
      <c r="K1278" s="80"/>
    </row>
    <row r="1279" spans="2:11">
      <c r="B1279" s="80"/>
      <c r="C1279" s="101"/>
      <c r="D1279" s="80"/>
      <c r="E1279" s="80"/>
      <c r="F1279" s="80"/>
      <c r="G1279" s="101"/>
      <c r="H1279" s="80"/>
      <c r="I1279" s="80"/>
      <c r="J1279" s="80"/>
      <c r="K1279" s="80"/>
    </row>
    <row r="1280" spans="2:11">
      <c r="B1280" s="80"/>
      <c r="C1280" s="101"/>
      <c r="D1280" s="80"/>
      <c r="E1280" s="80"/>
      <c r="F1280" s="80"/>
      <c r="G1280" s="101"/>
      <c r="H1280" s="80"/>
      <c r="I1280" s="80"/>
      <c r="J1280" s="80"/>
      <c r="K1280" s="80"/>
    </row>
    <row r="1281" spans="2:11">
      <c r="B1281" s="80"/>
      <c r="C1281" s="101"/>
      <c r="D1281" s="80"/>
      <c r="E1281" s="80"/>
      <c r="F1281" s="80"/>
      <c r="G1281" s="101"/>
      <c r="H1281" s="80"/>
      <c r="I1281" s="80"/>
      <c r="J1281" s="80"/>
      <c r="K1281" s="80"/>
    </row>
    <row r="1282" spans="2:11">
      <c r="B1282" s="80"/>
      <c r="C1282" s="101"/>
      <c r="D1282" s="80"/>
      <c r="E1282" s="80"/>
      <c r="F1282" s="80"/>
      <c r="G1282" s="101"/>
      <c r="H1282" s="80"/>
      <c r="I1282" s="80"/>
      <c r="J1282" s="80"/>
      <c r="K1282" s="80"/>
    </row>
    <row r="1283" spans="2:11">
      <c r="B1283" s="80"/>
      <c r="C1283" s="101"/>
      <c r="D1283" s="80"/>
      <c r="E1283" s="80"/>
      <c r="F1283" s="80"/>
      <c r="G1283" s="101"/>
      <c r="H1283" s="80"/>
      <c r="I1283" s="80"/>
      <c r="J1283" s="80"/>
      <c r="K1283" s="80"/>
    </row>
    <row r="1284" spans="2:11">
      <c r="B1284" s="80"/>
      <c r="C1284" s="101"/>
      <c r="D1284" s="80"/>
      <c r="E1284" s="80"/>
      <c r="F1284" s="80"/>
      <c r="G1284" s="101"/>
      <c r="H1284" s="80"/>
      <c r="I1284" s="80"/>
      <c r="J1284" s="80"/>
      <c r="K1284" s="80"/>
    </row>
    <row r="1285" spans="2:11">
      <c r="B1285" s="80"/>
      <c r="C1285" s="101"/>
      <c r="D1285" s="80"/>
      <c r="E1285" s="80"/>
      <c r="F1285" s="80"/>
      <c r="G1285" s="101"/>
      <c r="H1285" s="80"/>
      <c r="I1285" s="80"/>
      <c r="J1285" s="80"/>
      <c r="K1285" s="80"/>
    </row>
    <row r="1286" spans="2:11">
      <c r="B1286" s="80"/>
      <c r="C1286" s="101"/>
      <c r="D1286" s="80"/>
      <c r="E1286" s="80"/>
      <c r="F1286" s="80"/>
      <c r="G1286" s="101"/>
      <c r="H1286" s="80"/>
      <c r="I1286" s="80"/>
      <c r="J1286" s="80"/>
      <c r="K1286" s="80"/>
    </row>
    <row r="1287" spans="2:11">
      <c r="B1287" s="80"/>
      <c r="C1287" s="101"/>
      <c r="D1287" s="80"/>
      <c r="E1287" s="80"/>
      <c r="F1287" s="80"/>
      <c r="G1287" s="101"/>
      <c r="H1287" s="80"/>
      <c r="I1287" s="80"/>
      <c r="J1287" s="80"/>
      <c r="K1287" s="80"/>
    </row>
    <row r="1288" spans="2:11">
      <c r="B1288" s="80"/>
      <c r="C1288" s="101"/>
      <c r="D1288" s="80"/>
      <c r="E1288" s="80"/>
      <c r="F1288" s="80"/>
      <c r="G1288" s="101"/>
      <c r="H1288" s="80"/>
      <c r="I1288" s="80"/>
      <c r="J1288" s="80"/>
      <c r="K1288" s="80"/>
    </row>
    <row r="1289" spans="2:11">
      <c r="B1289" s="80"/>
      <c r="C1289" s="101"/>
      <c r="D1289" s="80"/>
      <c r="E1289" s="80"/>
      <c r="F1289" s="80"/>
      <c r="G1289" s="101"/>
      <c r="H1289" s="80"/>
      <c r="I1289" s="80"/>
      <c r="J1289" s="80"/>
      <c r="K1289" s="80"/>
    </row>
    <row r="1290" spans="2:11">
      <c r="B1290" s="80"/>
      <c r="C1290" s="101"/>
      <c r="D1290" s="80"/>
      <c r="E1290" s="80"/>
      <c r="F1290" s="80"/>
      <c r="G1290" s="101"/>
      <c r="H1290" s="80"/>
      <c r="I1290" s="80"/>
      <c r="J1290" s="80"/>
      <c r="K1290" s="80"/>
    </row>
    <row r="1291" spans="2:11">
      <c r="B1291" s="80"/>
      <c r="C1291" s="101"/>
      <c r="D1291" s="80"/>
      <c r="E1291" s="80"/>
      <c r="F1291" s="80"/>
      <c r="G1291" s="101"/>
      <c r="H1291" s="80"/>
      <c r="I1291" s="80"/>
      <c r="J1291" s="80"/>
      <c r="K1291" s="80"/>
    </row>
    <row r="1292" spans="2:11">
      <c r="B1292" s="80"/>
      <c r="C1292" s="101"/>
      <c r="D1292" s="80"/>
      <c r="E1292" s="80"/>
      <c r="F1292" s="80"/>
      <c r="G1292" s="101"/>
      <c r="H1292" s="80"/>
      <c r="I1292" s="80"/>
      <c r="J1292" s="80"/>
      <c r="K1292" s="80"/>
    </row>
    <row r="1293" spans="2:11">
      <c r="B1293" s="80"/>
      <c r="C1293" s="101"/>
      <c r="D1293" s="80"/>
      <c r="E1293" s="80"/>
      <c r="F1293" s="80"/>
      <c r="G1293" s="101"/>
      <c r="H1293" s="80"/>
      <c r="I1293" s="80"/>
      <c r="J1293" s="80"/>
      <c r="K1293" s="80"/>
    </row>
    <row r="1294" spans="2:11">
      <c r="B1294" s="80"/>
      <c r="C1294" s="101"/>
      <c r="D1294" s="80"/>
      <c r="E1294" s="80"/>
      <c r="F1294" s="80"/>
      <c r="G1294" s="101"/>
      <c r="H1294" s="80"/>
      <c r="I1294" s="80"/>
      <c r="J1294" s="80"/>
      <c r="K1294" s="80"/>
    </row>
    <row r="1295" spans="2:11">
      <c r="B1295" s="80"/>
      <c r="C1295" s="101"/>
      <c r="D1295" s="80"/>
      <c r="E1295" s="80"/>
      <c r="F1295" s="80"/>
      <c r="G1295" s="101"/>
      <c r="H1295" s="80"/>
      <c r="I1295" s="80"/>
      <c r="J1295" s="80"/>
      <c r="K1295" s="80"/>
    </row>
    <row r="1296" spans="2:11">
      <c r="B1296" s="80"/>
      <c r="C1296" s="101"/>
      <c r="D1296" s="80"/>
      <c r="E1296" s="80"/>
      <c r="F1296" s="80"/>
      <c r="G1296" s="101"/>
      <c r="H1296" s="80"/>
      <c r="I1296" s="80"/>
      <c r="J1296" s="80"/>
      <c r="K1296" s="80"/>
    </row>
    <row r="1297" spans="2:11">
      <c r="B1297" s="80"/>
      <c r="C1297" s="101"/>
      <c r="D1297" s="80"/>
      <c r="E1297" s="80"/>
      <c r="F1297" s="80"/>
      <c r="G1297" s="101"/>
      <c r="H1297" s="80"/>
      <c r="I1297" s="80"/>
      <c r="J1297" s="80"/>
      <c r="K1297" s="80"/>
    </row>
    <row r="1298" spans="2:11">
      <c r="B1298" s="80"/>
      <c r="C1298" s="101"/>
      <c r="D1298" s="80"/>
      <c r="E1298" s="80"/>
      <c r="F1298" s="80"/>
      <c r="G1298" s="101"/>
      <c r="H1298" s="80"/>
      <c r="I1298" s="80"/>
      <c r="J1298" s="80"/>
      <c r="K1298" s="80"/>
    </row>
    <row r="1299" spans="2:11">
      <c r="B1299" s="80"/>
      <c r="C1299" s="101"/>
      <c r="D1299" s="80"/>
      <c r="E1299" s="80"/>
      <c r="F1299" s="80"/>
      <c r="G1299" s="101"/>
      <c r="H1299" s="80"/>
      <c r="I1299" s="80"/>
      <c r="J1299" s="80"/>
      <c r="K1299" s="80"/>
    </row>
    <row r="1300" spans="2:11">
      <c r="B1300" s="80"/>
      <c r="C1300" s="101"/>
      <c r="D1300" s="80"/>
      <c r="E1300" s="80"/>
      <c r="F1300" s="80"/>
      <c r="G1300" s="101"/>
      <c r="H1300" s="80"/>
      <c r="I1300" s="80"/>
      <c r="J1300" s="80"/>
      <c r="K1300" s="80"/>
    </row>
    <row r="1301" spans="2:11">
      <c r="B1301" s="80"/>
      <c r="C1301" s="101"/>
      <c r="D1301" s="80"/>
      <c r="E1301" s="80"/>
      <c r="F1301" s="80"/>
      <c r="G1301" s="101"/>
      <c r="H1301" s="80"/>
      <c r="I1301" s="80"/>
      <c r="J1301" s="80"/>
      <c r="K1301" s="80"/>
    </row>
    <row r="1302" spans="2:11">
      <c r="B1302" s="80"/>
      <c r="C1302" s="101"/>
      <c r="D1302" s="80"/>
      <c r="E1302" s="80"/>
      <c r="F1302" s="80"/>
      <c r="G1302" s="101"/>
      <c r="H1302" s="80"/>
      <c r="I1302" s="80"/>
      <c r="J1302" s="80"/>
      <c r="K1302" s="80"/>
    </row>
    <row r="1303" spans="2:11">
      <c r="B1303" s="80"/>
      <c r="C1303" s="101"/>
      <c r="D1303" s="80"/>
      <c r="E1303" s="80"/>
      <c r="F1303" s="80"/>
      <c r="G1303" s="101"/>
      <c r="H1303" s="80"/>
      <c r="I1303" s="80"/>
      <c r="J1303" s="80"/>
      <c r="K1303" s="80"/>
    </row>
    <row r="1304" spans="2:11">
      <c r="B1304" s="80"/>
      <c r="C1304" s="101"/>
      <c r="D1304" s="80"/>
      <c r="E1304" s="80"/>
      <c r="F1304" s="80"/>
      <c r="G1304" s="101"/>
      <c r="H1304" s="80"/>
      <c r="I1304" s="80"/>
      <c r="J1304" s="80"/>
      <c r="K1304" s="80"/>
    </row>
    <row r="1305" spans="2:11">
      <c r="B1305" s="80"/>
      <c r="C1305" s="101"/>
      <c r="D1305" s="80"/>
      <c r="E1305" s="80"/>
      <c r="F1305" s="80"/>
      <c r="G1305" s="101"/>
      <c r="H1305" s="80"/>
      <c r="I1305" s="80"/>
      <c r="J1305" s="80"/>
      <c r="K1305" s="80"/>
    </row>
    <row r="1306" spans="2:11">
      <c r="B1306" s="80"/>
      <c r="C1306" s="101"/>
      <c r="D1306" s="80"/>
      <c r="E1306" s="80"/>
      <c r="F1306" s="80"/>
      <c r="G1306" s="101"/>
      <c r="H1306" s="80"/>
      <c r="I1306" s="80"/>
      <c r="J1306" s="80"/>
      <c r="K1306" s="80"/>
    </row>
    <row r="1307" spans="2:11">
      <c r="B1307" s="80"/>
      <c r="C1307" s="101"/>
      <c r="D1307" s="80"/>
      <c r="E1307" s="80"/>
      <c r="F1307" s="80"/>
      <c r="G1307" s="101"/>
      <c r="H1307" s="80"/>
      <c r="I1307" s="80"/>
      <c r="J1307" s="80"/>
      <c r="K1307" s="80"/>
    </row>
    <row r="1308" spans="2:11">
      <c r="B1308" s="80"/>
      <c r="C1308" s="101"/>
      <c r="D1308" s="80"/>
      <c r="E1308" s="80"/>
      <c r="F1308" s="80"/>
      <c r="G1308" s="101"/>
      <c r="H1308" s="80"/>
      <c r="I1308" s="80"/>
      <c r="J1308" s="80"/>
      <c r="K1308" s="80"/>
    </row>
    <row r="1309" spans="2:11">
      <c r="B1309" s="80"/>
      <c r="C1309" s="101"/>
      <c r="D1309" s="80"/>
      <c r="E1309" s="80"/>
      <c r="F1309" s="80"/>
      <c r="G1309" s="101"/>
      <c r="H1309" s="80"/>
      <c r="I1309" s="80"/>
      <c r="J1309" s="80"/>
      <c r="K1309" s="80"/>
    </row>
    <row r="1310" spans="2:11">
      <c r="B1310" s="80"/>
      <c r="C1310" s="101"/>
      <c r="D1310" s="80"/>
      <c r="E1310" s="80"/>
      <c r="F1310" s="80"/>
      <c r="G1310" s="101"/>
      <c r="H1310" s="80"/>
      <c r="I1310" s="80"/>
      <c r="J1310" s="80"/>
      <c r="K1310" s="80"/>
    </row>
    <row r="1311" spans="2:11">
      <c r="B1311" s="80"/>
      <c r="C1311" s="101"/>
      <c r="D1311" s="80"/>
      <c r="E1311" s="80"/>
      <c r="F1311" s="80"/>
      <c r="G1311" s="101"/>
      <c r="H1311" s="80"/>
      <c r="I1311" s="80"/>
      <c r="J1311" s="80"/>
      <c r="K1311" s="80"/>
    </row>
    <row r="1312" spans="2:11">
      <c r="B1312" s="80"/>
      <c r="C1312" s="101"/>
      <c r="D1312" s="80"/>
      <c r="E1312" s="80"/>
      <c r="F1312" s="80"/>
      <c r="G1312" s="101"/>
      <c r="H1312" s="80"/>
      <c r="I1312" s="80"/>
      <c r="J1312" s="80"/>
      <c r="K1312" s="80"/>
    </row>
    <row r="1313" spans="2:11">
      <c r="B1313" s="80"/>
      <c r="C1313" s="101"/>
      <c r="D1313" s="80"/>
      <c r="E1313" s="80"/>
      <c r="F1313" s="80"/>
      <c r="G1313" s="101"/>
      <c r="H1313" s="80"/>
      <c r="I1313" s="80"/>
      <c r="J1313" s="80"/>
      <c r="K1313" s="80"/>
    </row>
    <row r="1314" spans="2:11">
      <c r="B1314" s="80"/>
      <c r="C1314" s="101"/>
      <c r="D1314" s="80"/>
      <c r="E1314" s="80"/>
      <c r="F1314" s="80"/>
      <c r="G1314" s="101"/>
      <c r="H1314" s="80"/>
      <c r="I1314" s="80"/>
      <c r="J1314" s="80"/>
      <c r="K1314" s="80"/>
    </row>
    <row r="1315" spans="2:11">
      <c r="B1315" s="80"/>
      <c r="C1315" s="101"/>
      <c r="D1315" s="80"/>
      <c r="E1315" s="80"/>
      <c r="F1315" s="80"/>
      <c r="G1315" s="101"/>
      <c r="H1315" s="80"/>
      <c r="I1315" s="80"/>
      <c r="J1315" s="80"/>
      <c r="K1315" s="80"/>
    </row>
    <row r="1316" spans="2:11">
      <c r="B1316" s="80"/>
      <c r="C1316" s="101"/>
      <c r="D1316" s="80"/>
      <c r="E1316" s="80"/>
      <c r="F1316" s="80"/>
      <c r="G1316" s="101"/>
      <c r="H1316" s="80"/>
      <c r="I1316" s="80"/>
      <c r="J1316" s="80"/>
      <c r="K1316" s="80"/>
    </row>
    <row r="1317" spans="2:11">
      <c r="B1317" s="80"/>
      <c r="C1317" s="101"/>
      <c r="D1317" s="80"/>
      <c r="E1317" s="80"/>
      <c r="F1317" s="80"/>
      <c r="G1317" s="101"/>
      <c r="H1317" s="80"/>
      <c r="I1317" s="80"/>
      <c r="J1317" s="80"/>
      <c r="K1317" s="80"/>
    </row>
    <row r="1318" spans="2:11">
      <c r="B1318" s="80"/>
      <c r="C1318" s="101"/>
      <c r="D1318" s="80"/>
      <c r="E1318" s="80"/>
      <c r="F1318" s="80"/>
      <c r="G1318" s="101"/>
      <c r="H1318" s="80"/>
      <c r="I1318" s="80"/>
      <c r="J1318" s="80"/>
      <c r="K1318" s="80"/>
    </row>
    <row r="1319" spans="2:11">
      <c r="B1319" s="80"/>
      <c r="C1319" s="101"/>
      <c r="D1319" s="80"/>
      <c r="E1319" s="80"/>
      <c r="F1319" s="80"/>
      <c r="G1319" s="101"/>
      <c r="H1319" s="80"/>
      <c r="I1319" s="80"/>
      <c r="J1319" s="80"/>
      <c r="K1319" s="80"/>
    </row>
    <row r="1320" spans="2:11">
      <c r="B1320" s="80"/>
      <c r="C1320" s="101"/>
      <c r="D1320" s="80"/>
      <c r="E1320" s="80"/>
      <c r="F1320" s="80"/>
      <c r="G1320" s="101"/>
      <c r="H1320" s="80"/>
      <c r="I1320" s="80"/>
      <c r="J1320" s="80"/>
      <c r="K1320" s="80"/>
    </row>
    <row r="1321" spans="2:11">
      <c r="B1321" s="80"/>
      <c r="C1321" s="101"/>
      <c r="D1321" s="80"/>
      <c r="E1321" s="80"/>
      <c r="F1321" s="80"/>
      <c r="G1321" s="101"/>
      <c r="H1321" s="80"/>
      <c r="I1321" s="80"/>
      <c r="J1321" s="80"/>
      <c r="K1321" s="80"/>
    </row>
    <row r="1322" spans="2:11">
      <c r="B1322" s="80"/>
      <c r="C1322" s="101"/>
      <c r="D1322" s="80"/>
      <c r="E1322" s="80"/>
      <c r="F1322" s="80"/>
      <c r="G1322" s="101"/>
      <c r="H1322" s="80"/>
      <c r="I1322" s="80"/>
      <c r="J1322" s="80"/>
      <c r="K1322" s="80"/>
    </row>
    <row r="1323" spans="2:11">
      <c r="B1323" s="80"/>
      <c r="C1323" s="101"/>
      <c r="D1323" s="80"/>
      <c r="E1323" s="80"/>
      <c r="F1323" s="80"/>
      <c r="G1323" s="101"/>
      <c r="H1323" s="80"/>
      <c r="I1323" s="80"/>
      <c r="J1323" s="80"/>
      <c r="K1323" s="80"/>
    </row>
    <row r="1324" spans="2:11">
      <c r="B1324" s="80"/>
      <c r="C1324" s="101"/>
      <c r="D1324" s="80"/>
      <c r="E1324" s="80"/>
      <c r="F1324" s="80"/>
      <c r="G1324" s="101"/>
      <c r="H1324" s="80"/>
      <c r="I1324" s="80"/>
      <c r="J1324" s="80"/>
      <c r="K1324" s="80"/>
    </row>
    <row r="1325" spans="2:11">
      <c r="B1325" s="80"/>
      <c r="C1325" s="101"/>
      <c r="D1325" s="80"/>
      <c r="E1325" s="80"/>
      <c r="F1325" s="80"/>
      <c r="G1325" s="101"/>
      <c r="H1325" s="80"/>
      <c r="I1325" s="80"/>
      <c r="J1325" s="80"/>
      <c r="K1325" s="80"/>
    </row>
  </sheetData>
  <autoFilter ref="A4:G84"/>
  <mergeCells count="3">
    <mergeCell ref="B1:D1"/>
    <mergeCell ref="B2:D2"/>
    <mergeCell ref="B3:D3"/>
  </mergeCells>
  <pageMargins left="0.66" right="0" top="0.13" bottom="0" header="0.13" footer="0.16"/>
  <pageSetup scale="43" orientation="portrait" useFirstPageNumber="1" r:id="rId1"/>
  <headerFooter alignWithMargins="0">
    <oddFooter>&amp;C4</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filterMode="1">
    <pageSetUpPr fitToPage="1"/>
  </sheetPr>
  <dimension ref="A1:DI1326"/>
  <sheetViews>
    <sheetView defaultGridColor="0" colorId="22" zoomScale="87" workbookViewId="0">
      <pane ySplit="4" topLeftCell="A46" activePane="bottomLeft" state="frozen"/>
      <selection activeCell="D110" sqref="D110"/>
      <selection pane="bottomLeft" activeCell="A55" sqref="A55:XFD59"/>
    </sheetView>
  </sheetViews>
  <sheetFormatPr defaultColWidth="9.81640625" defaultRowHeight="15"/>
  <cols>
    <col min="2" max="2" width="23.81640625" customWidth="1"/>
    <col min="3" max="3" width="10.453125" style="131" customWidth="1"/>
    <col min="4" max="4" width="9.1328125" bestFit="1" customWidth="1"/>
    <col min="5" max="5" width="10.90625" style="112" bestFit="1" customWidth="1"/>
    <col min="6" max="6" width="15.81640625" style="112" bestFit="1" customWidth="1"/>
    <col min="7" max="7" width="12.1328125" style="131" bestFit="1" customWidth="1"/>
    <col min="8" max="9" width="9.81640625" customWidth="1"/>
    <col min="10" max="11" width="11.08984375" customWidth="1"/>
    <col min="12" max="14" width="9.81640625" customWidth="1"/>
    <col min="15" max="15" width="28.36328125" customWidth="1"/>
    <col min="16" max="16" width="5.81640625" customWidth="1"/>
    <col min="17" max="17" width="8.90625" customWidth="1"/>
    <col min="18" max="18" width="9.81640625" customWidth="1"/>
    <col min="19" max="19" width="10.36328125" customWidth="1"/>
    <col min="20" max="20" width="7.1328125" customWidth="1"/>
    <col min="21" max="40" width="9.81640625" customWidth="1"/>
    <col min="42" max="42" width="11.58984375" bestFit="1" customWidth="1"/>
  </cols>
  <sheetData>
    <row r="1" spans="1:113" ht="15.3" thickBot="1">
      <c r="B1" s="333" t="s">
        <v>82</v>
      </c>
      <c r="C1" s="336"/>
      <c r="D1" s="333"/>
      <c r="E1" s="132"/>
      <c r="F1" s="137"/>
      <c r="G1" s="14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row>
    <row r="2" spans="1:113" ht="34.5" customHeight="1">
      <c r="B2" s="334"/>
      <c r="C2" s="337"/>
      <c r="D2" s="334"/>
      <c r="E2" s="133">
        <v>17783</v>
      </c>
      <c r="F2" s="133">
        <f>14157+175532</f>
        <v>189689</v>
      </c>
      <c r="G2" s="142"/>
      <c r="H2" s="3"/>
      <c r="I2" s="3"/>
      <c r="J2" s="3"/>
      <c r="K2" s="3"/>
      <c r="L2" s="3"/>
      <c r="M2" s="3"/>
      <c r="N2" s="3"/>
      <c r="O2" s="4"/>
      <c r="P2" s="5"/>
      <c r="Q2" s="6"/>
      <c r="R2" s="6"/>
      <c r="S2" s="6"/>
      <c r="T2" s="6"/>
      <c r="U2" s="6"/>
      <c r="V2" s="3"/>
      <c r="W2" s="3"/>
      <c r="X2" s="3"/>
      <c r="Y2" s="3"/>
      <c r="Z2" s="3"/>
      <c r="AA2" s="3"/>
      <c r="AB2" s="3"/>
      <c r="AC2" s="3"/>
      <c r="AD2" s="3"/>
      <c r="AE2" s="3"/>
      <c r="AF2" s="3"/>
      <c r="AG2" s="3"/>
      <c r="AH2" s="3"/>
      <c r="AI2" s="3"/>
      <c r="AJ2" s="3"/>
      <c r="AK2" s="7"/>
      <c r="AL2" s="7"/>
      <c r="AM2" s="7"/>
      <c r="AN2" s="7"/>
      <c r="AO2" s="7"/>
      <c r="AP2" s="8"/>
      <c r="AQ2" s="8"/>
      <c r="AR2" s="8"/>
      <c r="AS2" s="8"/>
      <c r="AT2" s="8"/>
      <c r="AU2" s="8"/>
      <c r="AV2" s="8"/>
      <c r="AW2" s="8"/>
      <c r="AX2" s="8"/>
      <c r="AY2" s="8"/>
      <c r="AZ2" s="8"/>
      <c r="BA2" s="8"/>
      <c r="BB2" s="8"/>
      <c r="BC2" s="8"/>
      <c r="BD2" s="8"/>
      <c r="BE2" s="8"/>
      <c r="BF2" s="8"/>
      <c r="BG2" s="8"/>
      <c r="BH2" s="8"/>
      <c r="BI2" s="8"/>
      <c r="BJ2" s="8"/>
      <c r="BK2" s="8"/>
      <c r="BL2" s="8"/>
      <c r="BM2" s="8"/>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row>
    <row r="3" spans="1:113" ht="26.25" customHeight="1">
      <c r="B3" s="335" t="s">
        <v>100</v>
      </c>
      <c r="C3" s="338"/>
      <c r="D3" s="335"/>
      <c r="E3" s="134"/>
      <c r="F3" s="90"/>
      <c r="G3" s="142"/>
      <c r="H3" s="3"/>
      <c r="I3" s="3"/>
      <c r="J3" s="3"/>
      <c r="K3" s="3"/>
      <c r="L3" s="3"/>
      <c r="M3" s="3"/>
      <c r="N3" s="3"/>
      <c r="O3" s="4"/>
      <c r="P3" s="5"/>
      <c r="Q3" s="6"/>
      <c r="R3" s="6"/>
      <c r="S3" s="6"/>
      <c r="T3" s="6"/>
      <c r="U3" s="6"/>
      <c r="V3" s="3"/>
      <c r="W3" s="3"/>
      <c r="X3" s="3"/>
      <c r="Y3" s="3"/>
      <c r="Z3" s="3"/>
      <c r="AA3" s="3"/>
      <c r="AB3" s="3"/>
      <c r="AC3" s="3"/>
      <c r="AD3" s="3"/>
      <c r="AE3" s="3"/>
      <c r="AF3" s="3"/>
      <c r="AG3" s="3"/>
      <c r="AH3" s="3"/>
      <c r="AI3" s="3"/>
      <c r="AJ3" s="3"/>
      <c r="AK3" s="7"/>
      <c r="AL3" s="7"/>
      <c r="AM3" s="7"/>
      <c r="AN3" s="7"/>
      <c r="AO3" s="7"/>
      <c r="AP3" s="8"/>
      <c r="AQ3" s="8"/>
      <c r="AR3" s="8"/>
      <c r="AS3" s="8"/>
      <c r="AT3" s="8"/>
      <c r="AU3" s="8"/>
      <c r="AV3" s="8"/>
      <c r="AW3" s="8"/>
      <c r="AX3" s="8"/>
      <c r="AY3" s="8"/>
      <c r="AZ3" s="8"/>
      <c r="BA3" s="8"/>
      <c r="BB3" s="8"/>
      <c r="BC3" s="8"/>
      <c r="BD3" s="8"/>
      <c r="BE3" s="8"/>
      <c r="BF3" s="8"/>
      <c r="BG3" s="8"/>
      <c r="BH3" s="8"/>
      <c r="BI3" s="8"/>
      <c r="BJ3" s="8"/>
      <c r="BK3" s="8"/>
      <c r="BL3" s="8"/>
      <c r="BM3" s="8"/>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row>
    <row r="4" spans="1:113" ht="53.25" customHeight="1" thickBot="1">
      <c r="A4" s="83" t="s">
        <v>90</v>
      </c>
      <c r="B4" s="83" t="s">
        <v>81</v>
      </c>
      <c r="C4" s="121" t="s">
        <v>94</v>
      </c>
      <c r="D4" s="84"/>
      <c r="E4" s="105" t="s">
        <v>98</v>
      </c>
      <c r="F4" s="105" t="s">
        <v>99</v>
      </c>
      <c r="G4" s="143" t="s">
        <v>95</v>
      </c>
      <c r="H4" s="10"/>
      <c r="I4" s="3"/>
      <c r="J4" s="3"/>
      <c r="K4" s="3"/>
      <c r="L4" s="3"/>
      <c r="M4" s="3"/>
      <c r="N4" s="3"/>
      <c r="O4" s="4"/>
      <c r="P4" s="5"/>
      <c r="Q4" s="6"/>
      <c r="R4" s="6"/>
      <c r="S4" s="6"/>
      <c r="T4" s="6"/>
      <c r="U4" s="6"/>
      <c r="V4" s="3"/>
      <c r="W4" s="3"/>
      <c r="X4" s="3"/>
      <c r="Y4" s="3"/>
      <c r="Z4" s="3"/>
      <c r="AA4" s="3"/>
      <c r="AB4" s="3"/>
      <c r="AC4" s="3"/>
      <c r="AD4" s="3"/>
      <c r="AE4" s="3"/>
      <c r="AF4" s="3"/>
      <c r="AG4" s="3"/>
      <c r="AH4" s="3"/>
      <c r="AI4" s="3"/>
      <c r="AJ4" s="3"/>
      <c r="AK4" s="7"/>
      <c r="AL4" s="7"/>
      <c r="AM4" s="7"/>
      <c r="AN4" s="7"/>
      <c r="AO4" s="7"/>
      <c r="AP4" s="11"/>
      <c r="AQ4" s="8"/>
      <c r="AR4" s="8"/>
      <c r="AS4" s="8"/>
      <c r="AT4" s="8"/>
      <c r="AU4" s="8"/>
      <c r="AV4" s="8"/>
      <c r="AW4" s="8"/>
      <c r="AX4" s="8"/>
      <c r="AY4" s="8"/>
      <c r="AZ4" s="8"/>
      <c r="BA4" s="8"/>
      <c r="BB4" s="8"/>
      <c r="BC4" s="8"/>
      <c r="BD4" s="8"/>
      <c r="BE4" s="8"/>
      <c r="BF4" s="8"/>
      <c r="BG4" s="8"/>
      <c r="BH4" s="8"/>
      <c r="BI4" s="8"/>
      <c r="BJ4" s="8"/>
      <c r="BK4" s="8"/>
      <c r="BL4" s="8"/>
      <c r="BM4" s="8"/>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row>
    <row r="5" spans="1:113" ht="15.6">
      <c r="A5" s="20" t="s">
        <v>89</v>
      </c>
      <c r="B5" s="20" t="s">
        <v>2</v>
      </c>
      <c r="C5" s="122">
        <v>9125</v>
      </c>
      <c r="D5" s="33">
        <f t="shared" ref="D5:D36" si="0">C5/$C$84</f>
        <v>1.3623347655888421E-3</v>
      </c>
      <c r="E5" s="87">
        <f>$E$2*D5</f>
        <v>24.22639913646638</v>
      </c>
      <c r="F5" s="38">
        <v>267</v>
      </c>
      <c r="G5" s="142">
        <f>C5+E5+F5</f>
        <v>9416.2263991364671</v>
      </c>
      <c r="H5" s="3"/>
      <c r="I5" s="3"/>
      <c r="J5" s="3"/>
      <c r="K5" s="3"/>
      <c r="L5" s="3"/>
      <c r="M5" s="3"/>
      <c r="N5" s="3"/>
      <c r="O5" s="4"/>
      <c r="P5" s="5"/>
      <c r="Q5" s="6"/>
      <c r="R5" s="6"/>
      <c r="S5" s="6"/>
      <c r="T5" s="6"/>
      <c r="U5" s="6"/>
      <c r="V5" s="3"/>
      <c r="W5" s="3"/>
      <c r="X5" s="3"/>
      <c r="Y5" s="3"/>
      <c r="Z5" s="3"/>
      <c r="AA5" s="3"/>
      <c r="AB5" s="3"/>
      <c r="AC5" s="3"/>
      <c r="AD5" s="3"/>
      <c r="AE5" s="3"/>
      <c r="AF5" s="3"/>
      <c r="AG5" s="3"/>
      <c r="AH5" s="3"/>
      <c r="AI5" s="3"/>
      <c r="AJ5" s="3"/>
      <c r="AK5" s="7"/>
      <c r="AL5" s="7"/>
      <c r="AM5" s="7"/>
      <c r="AN5" s="7"/>
      <c r="AO5" s="7"/>
      <c r="AP5" s="8"/>
      <c r="AQ5" s="8"/>
      <c r="AR5" s="8"/>
      <c r="AS5" s="8"/>
      <c r="AT5" s="8"/>
      <c r="AU5" s="8"/>
      <c r="AV5" s="8"/>
      <c r="AW5" s="8"/>
      <c r="AX5" s="8"/>
      <c r="AY5" s="8"/>
      <c r="AZ5" s="8"/>
      <c r="BA5" s="8"/>
      <c r="BB5" s="8"/>
      <c r="BC5" s="8"/>
      <c r="BD5" s="8"/>
      <c r="BE5" s="8"/>
      <c r="BF5" s="8"/>
      <c r="BG5" s="8"/>
      <c r="BH5" s="8"/>
      <c r="BI5" s="8"/>
      <c r="BJ5" s="8"/>
      <c r="BK5" s="8"/>
      <c r="BL5" s="8"/>
      <c r="BM5" s="8"/>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row>
    <row r="6" spans="1:113" ht="15.6">
      <c r="A6" s="20" t="s">
        <v>89</v>
      </c>
      <c r="B6" s="20" t="s">
        <v>3</v>
      </c>
      <c r="C6" s="122">
        <v>5626</v>
      </c>
      <c r="D6" s="33">
        <f t="shared" si="0"/>
        <v>8.3994470040578916E-4</v>
      </c>
      <c r="E6" s="87">
        <f t="shared" ref="E6:E67" si="1">$E$2*D6</f>
        <v>14.936736607316149</v>
      </c>
      <c r="F6" s="38">
        <v>368</v>
      </c>
      <c r="G6" s="142">
        <f>C6+E6+F6</f>
        <v>6008.9367366073166</v>
      </c>
      <c r="H6" s="3"/>
      <c r="I6" s="3"/>
      <c r="J6" s="3"/>
      <c r="K6" s="3"/>
      <c r="L6" s="3"/>
      <c r="M6" s="3"/>
      <c r="N6" s="3"/>
      <c r="O6" s="4"/>
      <c r="P6" s="5"/>
      <c r="Q6" s="6"/>
      <c r="R6" s="6"/>
      <c r="S6" s="6"/>
      <c r="T6" s="6"/>
      <c r="U6" s="6"/>
      <c r="V6" s="3"/>
      <c r="W6" s="3"/>
      <c r="X6" s="3"/>
      <c r="Y6" s="3"/>
      <c r="Z6" s="3"/>
      <c r="AA6" s="3"/>
      <c r="AB6" s="3"/>
      <c r="AC6" s="3"/>
      <c r="AD6" s="3"/>
      <c r="AE6" s="3"/>
      <c r="AF6" s="3"/>
      <c r="AG6" s="3"/>
      <c r="AH6" s="3"/>
      <c r="AI6" s="3"/>
      <c r="AJ6" s="3"/>
      <c r="AK6" s="7"/>
      <c r="AL6" s="7"/>
      <c r="AM6" s="7"/>
      <c r="AN6" s="7"/>
      <c r="AO6" s="7"/>
      <c r="AP6" s="8"/>
      <c r="AQ6" s="8"/>
      <c r="AR6" s="8"/>
      <c r="AS6" s="8"/>
      <c r="AT6" s="8"/>
      <c r="AU6" s="8"/>
      <c r="AV6" s="8"/>
      <c r="AW6" s="8"/>
      <c r="AX6" s="8"/>
      <c r="AY6" s="8"/>
      <c r="AZ6" s="8"/>
      <c r="BA6" s="8"/>
      <c r="BB6" s="8"/>
      <c r="BC6" s="8"/>
      <c r="BD6" s="8"/>
      <c r="BE6" s="8"/>
      <c r="BF6" s="8"/>
      <c r="BG6" s="8"/>
      <c r="BH6" s="8"/>
      <c r="BI6" s="8"/>
      <c r="BJ6" s="8"/>
      <c r="BK6" s="8"/>
      <c r="BL6" s="8"/>
      <c r="BM6" s="8"/>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row>
    <row r="7" spans="1:113" ht="15.6">
      <c r="A7" s="20" t="s">
        <v>89</v>
      </c>
      <c r="B7" s="20" t="s">
        <v>4</v>
      </c>
      <c r="C7" s="122">
        <v>843</v>
      </c>
      <c r="D7" s="33">
        <f t="shared" si="0"/>
        <v>1.2585733779631715E-4</v>
      </c>
      <c r="E7" s="87">
        <f>$E$2*D7+1</f>
        <v>3.2381210380319079</v>
      </c>
      <c r="F7" s="38">
        <v>25</v>
      </c>
      <c r="G7" s="142">
        <f>C7+E7+F7</f>
        <v>871.23812103803186</v>
      </c>
      <c r="H7" s="3"/>
      <c r="I7" s="3"/>
      <c r="J7" s="3"/>
      <c r="K7" s="3"/>
      <c r="L7" s="3"/>
      <c r="M7" s="3"/>
      <c r="N7" s="3"/>
      <c r="O7" s="4"/>
      <c r="P7" s="5"/>
      <c r="Q7" s="6"/>
      <c r="R7" s="5"/>
      <c r="S7" s="6"/>
      <c r="T7" s="6"/>
      <c r="U7" s="6"/>
      <c r="V7" s="3"/>
      <c r="W7" s="3"/>
      <c r="X7" s="3"/>
      <c r="Y7" s="3"/>
      <c r="Z7" s="3"/>
      <c r="AA7" s="3"/>
      <c r="AB7" s="3"/>
      <c r="AC7" s="3"/>
      <c r="AD7" s="3"/>
      <c r="AE7" s="3"/>
      <c r="AF7" s="3"/>
      <c r="AG7" s="3"/>
      <c r="AH7" s="3"/>
      <c r="AI7" s="3"/>
      <c r="AJ7" s="3"/>
      <c r="AK7" s="7"/>
      <c r="AL7" s="7"/>
      <c r="AM7" s="7"/>
      <c r="AN7" s="7"/>
      <c r="AO7" s="7"/>
      <c r="AP7" s="8"/>
      <c r="AQ7" s="8"/>
      <c r="AR7" s="8"/>
      <c r="AS7" s="8"/>
      <c r="AT7" s="8"/>
      <c r="AU7" s="8"/>
      <c r="AV7" s="8"/>
      <c r="AW7" s="8"/>
      <c r="AX7" s="8"/>
      <c r="AY7" s="8"/>
      <c r="AZ7" s="8"/>
      <c r="BA7" s="8"/>
      <c r="BB7" s="8"/>
      <c r="BC7" s="8"/>
      <c r="BD7" s="8"/>
      <c r="BE7" s="8"/>
      <c r="BF7" s="8"/>
      <c r="BG7" s="8"/>
      <c r="BH7" s="8"/>
      <c r="BI7" s="8"/>
      <c r="BJ7" s="8"/>
      <c r="BK7" s="8"/>
      <c r="BL7" s="8"/>
      <c r="BM7" s="8"/>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row>
    <row r="8" spans="1:113" ht="15.6" hidden="1">
      <c r="A8" s="20" t="s">
        <v>89</v>
      </c>
      <c r="B8" s="20" t="s">
        <v>5</v>
      </c>
      <c r="C8" s="122">
        <v>0</v>
      </c>
      <c r="D8" s="33">
        <f t="shared" si="0"/>
        <v>0</v>
      </c>
      <c r="E8" s="87">
        <f t="shared" si="1"/>
        <v>0</v>
      </c>
      <c r="F8" s="38">
        <v>0</v>
      </c>
      <c r="G8" s="142">
        <f>C8+E8+F8</f>
        <v>0</v>
      </c>
      <c r="H8" s="3"/>
      <c r="I8" s="3"/>
      <c r="J8" s="3"/>
      <c r="K8" s="3"/>
      <c r="L8" s="3"/>
      <c r="M8" s="3"/>
      <c r="N8" s="3"/>
      <c r="O8" s="4"/>
      <c r="P8" s="5"/>
      <c r="Q8" s="6"/>
      <c r="R8" s="5"/>
      <c r="S8" s="6"/>
      <c r="T8" s="6"/>
      <c r="U8" s="6"/>
      <c r="V8" s="3"/>
      <c r="W8" s="3"/>
      <c r="X8" s="3"/>
      <c r="Y8" s="3"/>
      <c r="Z8" s="3"/>
      <c r="AA8" s="3"/>
      <c r="AB8" s="3"/>
      <c r="AC8" s="3"/>
      <c r="AD8" s="3"/>
      <c r="AE8" s="3"/>
      <c r="AF8" s="3"/>
      <c r="AG8" s="3"/>
      <c r="AH8" s="3"/>
      <c r="AI8" s="3"/>
      <c r="AJ8" s="3"/>
      <c r="AK8" s="7"/>
      <c r="AL8" s="7"/>
      <c r="AM8" s="7"/>
      <c r="AN8" s="7"/>
      <c r="AO8" s="7"/>
      <c r="AP8" s="8"/>
      <c r="AQ8" s="8"/>
      <c r="AR8" s="8"/>
      <c r="AS8" s="8"/>
      <c r="AT8" s="8"/>
      <c r="AU8" s="8"/>
      <c r="AV8" s="8"/>
      <c r="AW8" s="8"/>
      <c r="AX8" s="8"/>
      <c r="AY8" s="8"/>
      <c r="AZ8" s="8"/>
      <c r="BA8" s="8"/>
      <c r="BB8" s="8"/>
      <c r="BC8" s="8"/>
      <c r="BD8" s="8"/>
      <c r="BE8" s="8"/>
      <c r="BF8" s="8"/>
      <c r="BG8" s="8"/>
      <c r="BH8" s="8"/>
      <c r="BI8" s="8"/>
      <c r="BJ8" s="8"/>
      <c r="BK8" s="8"/>
      <c r="BL8" s="8"/>
      <c r="BM8" s="8"/>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row>
    <row r="9" spans="1:113" ht="15.6">
      <c r="A9" s="20" t="s">
        <v>91</v>
      </c>
      <c r="B9" s="20" t="s">
        <v>6</v>
      </c>
      <c r="C9" s="122">
        <v>925284</v>
      </c>
      <c r="D9" s="33">
        <f t="shared" si="0"/>
        <v>0.13814208890335411</v>
      </c>
      <c r="E9" s="87">
        <f t="shared" si="1"/>
        <v>2456.5807669683463</v>
      </c>
      <c r="F9" s="38">
        <v>27087</v>
      </c>
      <c r="G9" s="142">
        <f t="shared" ref="G9:G27" si="2">C9+E9+F9</f>
        <v>954827.58076696831</v>
      </c>
      <c r="H9" s="15"/>
      <c r="I9" s="15"/>
      <c r="J9" s="3"/>
      <c r="K9" s="3"/>
      <c r="L9" s="3"/>
      <c r="M9" s="3"/>
      <c r="N9" s="3"/>
      <c r="O9" s="4"/>
      <c r="P9" s="12"/>
      <c r="Q9" s="12"/>
      <c r="R9" s="12"/>
      <c r="S9" s="12"/>
      <c r="T9" s="12"/>
      <c r="U9" s="12"/>
      <c r="V9" s="3"/>
      <c r="W9" s="3"/>
      <c r="X9" s="3"/>
      <c r="Y9" s="3"/>
      <c r="Z9" s="3"/>
      <c r="AA9" s="3"/>
      <c r="AB9" s="3"/>
      <c r="AC9" s="3"/>
      <c r="AD9" s="3"/>
      <c r="AE9" s="3"/>
      <c r="AF9" s="3"/>
      <c r="AG9" s="3"/>
      <c r="AH9" s="3"/>
      <c r="AI9" s="3"/>
      <c r="AJ9" s="3"/>
      <c r="AK9" s="7"/>
      <c r="AL9" s="7"/>
      <c r="AM9" s="7"/>
      <c r="AN9" s="7"/>
      <c r="AO9" s="7"/>
      <c r="AP9" s="8"/>
      <c r="AQ9" s="8"/>
      <c r="AR9" s="8"/>
      <c r="AS9" s="8"/>
      <c r="AT9" s="8"/>
      <c r="AU9" s="8"/>
      <c r="AV9" s="8"/>
      <c r="AW9" s="8"/>
      <c r="AX9" s="8"/>
      <c r="AY9" s="8"/>
      <c r="AZ9" s="8"/>
      <c r="BA9" s="8"/>
      <c r="BB9" s="8"/>
      <c r="BC9" s="8"/>
      <c r="BD9" s="8"/>
      <c r="BE9" s="8"/>
      <c r="BF9" s="8"/>
      <c r="BG9" s="8"/>
      <c r="BH9" s="8"/>
      <c r="BI9" s="8"/>
      <c r="BJ9" s="8"/>
      <c r="BK9" s="8"/>
      <c r="BL9" s="8"/>
      <c r="BM9" s="8"/>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row>
    <row r="10" spans="1:113" ht="15.6">
      <c r="A10" s="20" t="s">
        <v>91</v>
      </c>
      <c r="B10" s="20" t="s">
        <v>7</v>
      </c>
      <c r="C10" s="122">
        <v>55881</v>
      </c>
      <c r="D10" s="33">
        <f t="shared" si="0"/>
        <v>8.3428634559857637E-3</v>
      </c>
      <c r="E10" s="87">
        <f t="shared" si="1"/>
        <v>148.36114083779484</v>
      </c>
      <c r="F10" s="38">
        <v>1636</v>
      </c>
      <c r="G10" s="142">
        <f t="shared" si="2"/>
        <v>57665.361140837798</v>
      </c>
      <c r="H10" s="3"/>
      <c r="I10" s="3"/>
      <c r="J10" s="3"/>
      <c r="K10" s="3"/>
      <c r="L10" s="3"/>
      <c r="M10" s="3"/>
      <c r="N10" s="3"/>
      <c r="O10" s="4"/>
      <c r="P10" s="12"/>
      <c r="Q10" s="12"/>
      <c r="R10" s="12"/>
      <c r="S10" s="12"/>
      <c r="T10" s="12"/>
      <c r="U10" s="12"/>
      <c r="V10" s="3"/>
      <c r="W10" s="3"/>
      <c r="X10" s="3"/>
      <c r="Y10" s="3"/>
      <c r="Z10" s="3"/>
      <c r="AA10" s="3"/>
      <c r="AB10" s="3"/>
      <c r="AC10" s="3"/>
      <c r="AD10" s="3"/>
      <c r="AE10" s="3"/>
      <c r="AF10" s="3"/>
      <c r="AG10" s="3"/>
      <c r="AH10" s="3"/>
      <c r="AI10" s="3"/>
      <c r="AJ10" s="3"/>
      <c r="AK10" s="7"/>
      <c r="AL10" s="7"/>
      <c r="AM10" s="7"/>
      <c r="AN10" s="7"/>
      <c r="AO10" s="7"/>
      <c r="AP10" s="8"/>
      <c r="AQ10" s="8"/>
      <c r="AR10" s="8"/>
      <c r="AS10" s="8"/>
      <c r="AT10" s="8"/>
      <c r="AU10" s="8"/>
      <c r="AV10" s="8"/>
      <c r="AW10" s="8"/>
      <c r="AX10" s="8"/>
      <c r="AY10" s="8"/>
      <c r="AZ10" s="8"/>
      <c r="BA10" s="8"/>
      <c r="BB10" s="8"/>
      <c r="BC10" s="8"/>
      <c r="BD10" s="8"/>
      <c r="BE10" s="8"/>
      <c r="BF10" s="8"/>
      <c r="BG10" s="8"/>
      <c r="BH10" s="8"/>
      <c r="BI10" s="8"/>
      <c r="BJ10" s="8"/>
      <c r="BK10" s="8"/>
      <c r="BL10" s="8"/>
      <c r="BM10" s="8"/>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row>
    <row r="11" spans="1:113" ht="15.6">
      <c r="A11" s="20" t="s">
        <v>91</v>
      </c>
      <c r="B11" s="20" t="s">
        <v>8</v>
      </c>
      <c r="C11" s="122">
        <v>10069</v>
      </c>
      <c r="D11" s="33">
        <f t="shared" si="0"/>
        <v>1.5032710964070193E-3</v>
      </c>
      <c r="E11" s="87">
        <f t="shared" si="1"/>
        <v>26.732669907406024</v>
      </c>
      <c r="F11" s="38">
        <v>295</v>
      </c>
      <c r="G11" s="142">
        <f t="shared" si="2"/>
        <v>10390.732669907406</v>
      </c>
      <c r="H11" s="158"/>
      <c r="I11" s="15"/>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7"/>
      <c r="AL11" s="7"/>
      <c r="AM11" s="7"/>
      <c r="AN11" s="7"/>
      <c r="AO11" s="7"/>
      <c r="AP11" s="8"/>
      <c r="AQ11" s="8"/>
      <c r="AR11" s="8"/>
      <c r="AS11" s="8"/>
      <c r="AT11" s="8"/>
      <c r="AU11" s="8"/>
      <c r="AV11" s="8"/>
      <c r="AW11" s="8"/>
      <c r="AX11" s="8"/>
      <c r="AY11" s="8"/>
      <c r="AZ11" s="8"/>
      <c r="BA11" s="8"/>
      <c r="BB11" s="8"/>
      <c r="BC11" s="8"/>
      <c r="BD11" s="8"/>
      <c r="BE11" s="8"/>
      <c r="BF11" s="8"/>
      <c r="BG11" s="8"/>
      <c r="BH11" s="8"/>
      <c r="BI11" s="8"/>
      <c r="BJ11" s="8"/>
      <c r="BK11" s="8"/>
      <c r="BL11" s="8"/>
      <c r="BM11" s="8"/>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row>
    <row r="12" spans="1:113" ht="15.6">
      <c r="A12" s="20" t="s">
        <v>91</v>
      </c>
      <c r="B12" s="20" t="s">
        <v>9</v>
      </c>
      <c r="C12" s="122">
        <v>3450</v>
      </c>
      <c r="D12" s="33">
        <f t="shared" si="0"/>
        <v>5.1507451411304166E-4</v>
      </c>
      <c r="E12" s="87">
        <f t="shared" si="1"/>
        <v>9.1595700844722199</v>
      </c>
      <c r="F12" s="38">
        <v>101</v>
      </c>
      <c r="G12" s="142">
        <f t="shared" si="2"/>
        <v>3560.1595700844723</v>
      </c>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7"/>
      <c r="AL12" s="7"/>
      <c r="AM12" s="7"/>
      <c r="AN12" s="7"/>
      <c r="AO12" s="7"/>
      <c r="AP12" s="8"/>
      <c r="AQ12" s="8"/>
      <c r="AR12" s="8"/>
      <c r="AS12" s="8"/>
      <c r="AT12" s="8"/>
      <c r="AU12" s="8"/>
      <c r="AV12" s="8"/>
      <c r="AW12" s="8"/>
      <c r="AX12" s="8"/>
      <c r="AY12" s="8"/>
      <c r="AZ12" s="8"/>
      <c r="BA12" s="8"/>
      <c r="BB12" s="8"/>
      <c r="BC12" s="8"/>
      <c r="BD12" s="8"/>
      <c r="BE12" s="8"/>
      <c r="BF12" s="8"/>
      <c r="BG12" s="8"/>
      <c r="BH12" s="8"/>
      <c r="BI12" s="8"/>
      <c r="BJ12" s="8"/>
      <c r="BK12" s="8"/>
      <c r="BL12" s="8"/>
      <c r="BM12" s="8"/>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row>
    <row r="13" spans="1:113" ht="15.6">
      <c r="A13" s="20" t="s">
        <v>91</v>
      </c>
      <c r="B13" s="20" t="s">
        <v>10</v>
      </c>
      <c r="C13" s="122">
        <v>4006833</v>
      </c>
      <c r="D13" s="33">
        <f t="shared" si="0"/>
        <v>0.59820798858176849</v>
      </c>
      <c r="E13" s="87">
        <f t="shared" si="1"/>
        <v>10637.932660949589</v>
      </c>
      <c r="F13" s="38">
        <v>117300</v>
      </c>
      <c r="G13" s="142">
        <f t="shared" si="2"/>
        <v>4134770.9326609494</v>
      </c>
      <c r="H13" s="15"/>
      <c r="I13" s="15"/>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7"/>
      <c r="AL13" s="7"/>
      <c r="AM13" s="7"/>
      <c r="AN13" s="7"/>
      <c r="AO13" s="7"/>
      <c r="AP13" s="8"/>
      <c r="AQ13" s="8"/>
      <c r="AR13" s="8"/>
      <c r="AS13" s="8"/>
      <c r="AT13" s="8"/>
      <c r="AU13" s="8"/>
      <c r="AV13" s="8"/>
      <c r="AW13" s="8"/>
      <c r="AX13" s="8"/>
      <c r="AY13" s="8"/>
      <c r="AZ13" s="8"/>
      <c r="BA13" s="8"/>
      <c r="BB13" s="8"/>
      <c r="BC13" s="8"/>
      <c r="BD13" s="8"/>
      <c r="BE13" s="8"/>
      <c r="BF13" s="8"/>
      <c r="BG13" s="8"/>
      <c r="BH13" s="8"/>
      <c r="BI13" s="8"/>
      <c r="BJ13" s="8"/>
      <c r="BK13" s="8"/>
      <c r="BL13" s="8"/>
      <c r="BM13" s="8"/>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row>
    <row r="14" spans="1:113" ht="15.6">
      <c r="A14" s="20" t="s">
        <v>91</v>
      </c>
      <c r="B14" s="20" t="s">
        <v>11</v>
      </c>
      <c r="C14" s="122">
        <v>47194</v>
      </c>
      <c r="D14" s="33">
        <f t="shared" si="0"/>
        <v>7.0459207591451857E-3</v>
      </c>
      <c r="E14" s="87">
        <f t="shared" si="1"/>
        <v>125.29760885987884</v>
      </c>
      <c r="F14" s="38">
        <v>1382</v>
      </c>
      <c r="G14" s="142">
        <f t="shared" si="2"/>
        <v>48701.297608859881</v>
      </c>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7"/>
      <c r="AL14" s="7"/>
      <c r="AM14" s="7"/>
      <c r="AN14" s="7"/>
      <c r="AO14" s="7"/>
      <c r="AP14" s="8"/>
      <c r="AQ14" s="8"/>
      <c r="AR14" s="8"/>
      <c r="AS14" s="8"/>
      <c r="AT14" s="8"/>
      <c r="AU14" s="8"/>
      <c r="AV14" s="8"/>
      <c r="AW14" s="8"/>
      <c r="AX14" s="8"/>
      <c r="AY14" s="8"/>
      <c r="AZ14" s="8"/>
      <c r="BA14" s="8"/>
      <c r="BB14" s="8"/>
      <c r="BC14" s="8"/>
      <c r="BD14" s="8"/>
      <c r="BE14" s="8"/>
      <c r="BF14" s="8"/>
      <c r="BG14" s="8"/>
      <c r="BH14" s="8"/>
      <c r="BI14" s="8"/>
      <c r="BJ14" s="8"/>
      <c r="BK14" s="8"/>
      <c r="BL14" s="8"/>
      <c r="BM14" s="8"/>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row>
    <row r="15" spans="1:113" ht="15.6">
      <c r="A15" s="20" t="s">
        <v>89</v>
      </c>
      <c r="B15" s="20" t="s">
        <v>12</v>
      </c>
      <c r="C15" s="122">
        <v>4004</v>
      </c>
      <c r="D15" s="33">
        <f t="shared" si="0"/>
        <v>5.9778503029235335E-4</v>
      </c>
      <c r="E15" s="87">
        <f t="shared" si="1"/>
        <v>10.63041119368892</v>
      </c>
      <c r="F15" s="38">
        <v>117</v>
      </c>
      <c r="G15" s="142">
        <f t="shared" si="2"/>
        <v>4131.6304111936888</v>
      </c>
      <c r="H15" s="3"/>
      <c r="I15" s="3"/>
      <c r="J15" s="3"/>
      <c r="K15" s="3"/>
      <c r="L15" s="3"/>
      <c r="M15" s="3"/>
      <c r="N15" s="3"/>
      <c r="O15" s="3"/>
      <c r="P15" s="16"/>
      <c r="Q15" s="16"/>
      <c r="R15" s="16"/>
      <c r="S15" s="3"/>
      <c r="T15" s="3"/>
      <c r="U15" s="3"/>
      <c r="V15" s="3"/>
      <c r="W15" s="3"/>
      <c r="X15" s="3"/>
      <c r="Y15" s="3"/>
      <c r="Z15" s="3"/>
      <c r="AA15" s="3"/>
      <c r="AB15" s="3"/>
      <c r="AC15" s="3"/>
      <c r="AD15" s="3"/>
      <c r="AE15" s="3"/>
      <c r="AF15" s="3"/>
      <c r="AG15" s="3"/>
      <c r="AH15" s="3"/>
      <c r="AI15" s="3"/>
      <c r="AJ15" s="3"/>
      <c r="AK15" s="7"/>
      <c r="AL15" s="7"/>
      <c r="AM15" s="7"/>
      <c r="AN15" s="7"/>
      <c r="AO15" s="7"/>
      <c r="AP15" s="8"/>
      <c r="AQ15" s="8"/>
      <c r="AR15" s="8"/>
      <c r="AS15" s="8"/>
      <c r="AT15" s="8"/>
      <c r="AU15" s="8"/>
      <c r="AV15" s="8"/>
      <c r="AW15" s="8"/>
      <c r="AX15" s="8"/>
      <c r="AY15" s="8"/>
      <c r="AZ15" s="8"/>
      <c r="BA15" s="8"/>
      <c r="BB15" s="8"/>
      <c r="BC15" s="8"/>
      <c r="BD15" s="8"/>
      <c r="BE15" s="8"/>
      <c r="BF15" s="8"/>
      <c r="BG15" s="8"/>
      <c r="BH15" s="8"/>
      <c r="BI15" s="8"/>
      <c r="BJ15" s="8"/>
      <c r="BK15" s="8"/>
      <c r="BL15" s="8"/>
      <c r="BM15" s="8"/>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row>
    <row r="16" spans="1:113" ht="15.6">
      <c r="A16" s="20" t="s">
        <v>89</v>
      </c>
      <c r="B16" s="20" t="s">
        <v>13</v>
      </c>
      <c r="C16" s="122">
        <v>3483</v>
      </c>
      <c r="D16" s="33">
        <f t="shared" si="0"/>
        <v>5.2000131381325335E-4</v>
      </c>
      <c r="E16" s="87">
        <f t="shared" si="1"/>
        <v>9.2471833635410849</v>
      </c>
      <c r="F16" s="38">
        <v>228</v>
      </c>
      <c r="G16" s="142">
        <f t="shared" si="2"/>
        <v>3720.2471833635409</v>
      </c>
      <c r="H16" s="3"/>
      <c r="I16" s="3"/>
      <c r="J16" s="3"/>
      <c r="K16" s="3"/>
      <c r="L16" s="3"/>
      <c r="M16" s="3"/>
      <c r="N16" s="3"/>
      <c r="O16" s="3"/>
      <c r="P16" s="16"/>
      <c r="Q16" s="16"/>
      <c r="R16" s="16"/>
      <c r="S16" s="3"/>
      <c r="T16" s="3"/>
      <c r="U16" s="3"/>
      <c r="V16" s="3"/>
      <c r="W16" s="3"/>
      <c r="X16" s="3"/>
      <c r="Y16" s="3"/>
      <c r="Z16" s="3"/>
      <c r="AA16" s="3"/>
      <c r="AB16" s="3"/>
      <c r="AC16" s="3"/>
      <c r="AD16" s="3"/>
      <c r="AE16" s="3"/>
      <c r="AF16" s="3"/>
      <c r="AG16" s="3"/>
      <c r="AH16" s="3"/>
      <c r="AI16" s="3"/>
      <c r="AJ16" s="3"/>
      <c r="AK16" s="7"/>
      <c r="AL16" s="7"/>
      <c r="AM16" s="7"/>
      <c r="AN16" s="7"/>
      <c r="AO16" s="7"/>
      <c r="AP16" s="8"/>
      <c r="AQ16" s="8"/>
      <c r="AR16" s="8"/>
      <c r="AS16" s="8"/>
      <c r="AT16" s="8"/>
      <c r="AU16" s="8"/>
      <c r="AV16" s="8"/>
      <c r="AW16" s="8"/>
      <c r="AX16" s="8"/>
      <c r="AY16" s="8"/>
      <c r="AZ16" s="8"/>
      <c r="BA16" s="8"/>
      <c r="BB16" s="8"/>
      <c r="BC16" s="8"/>
      <c r="BD16" s="8"/>
      <c r="BE16" s="8"/>
      <c r="BF16" s="8"/>
      <c r="BG16" s="8"/>
      <c r="BH16" s="8"/>
      <c r="BI16" s="8"/>
      <c r="BJ16" s="8"/>
      <c r="BK16" s="8"/>
      <c r="BL16" s="8"/>
      <c r="BM16" s="8"/>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row>
    <row r="17" spans="1:113" ht="15.6">
      <c r="A17" s="20" t="s">
        <v>89</v>
      </c>
      <c r="B17" s="20" t="s">
        <v>14</v>
      </c>
      <c r="C17" s="122">
        <v>1186</v>
      </c>
      <c r="D17" s="33">
        <f t="shared" si="0"/>
        <v>1.7706619528639635E-4</v>
      </c>
      <c r="E17" s="87">
        <f>$E$2*D17+1</f>
        <v>4.1487681507779861</v>
      </c>
      <c r="F17" s="38">
        <v>35</v>
      </c>
      <c r="G17" s="142">
        <f t="shared" si="2"/>
        <v>1225.1487681507781</v>
      </c>
      <c r="H17" s="19"/>
      <c r="I17" s="19"/>
      <c r="J17" s="19"/>
      <c r="K17" s="19"/>
      <c r="L17" s="19"/>
      <c r="M17" s="19"/>
      <c r="N17" s="19"/>
      <c r="O17" s="20"/>
      <c r="P17" s="21"/>
      <c r="Q17" s="21"/>
      <c r="R17" s="21"/>
      <c r="S17" s="18"/>
      <c r="T17" s="18"/>
      <c r="U17" s="19"/>
      <c r="V17" s="19"/>
      <c r="W17" s="19"/>
      <c r="X17" s="19"/>
      <c r="Y17" s="19"/>
      <c r="Z17" s="19"/>
      <c r="AA17" s="19"/>
      <c r="AB17" s="19"/>
      <c r="AC17" s="19"/>
      <c r="AD17" s="19"/>
      <c r="AE17" s="19"/>
      <c r="AF17" s="19"/>
      <c r="AG17" s="19"/>
      <c r="AH17" s="19"/>
      <c r="AI17" s="19"/>
      <c r="AJ17" s="19"/>
      <c r="AK17" s="22"/>
      <c r="AL17" s="22"/>
      <c r="AM17" s="22"/>
      <c r="AN17" s="22"/>
      <c r="AO17" s="22"/>
      <c r="AP17" s="8"/>
      <c r="AQ17" s="8"/>
      <c r="AR17" s="8"/>
      <c r="AS17" s="8"/>
      <c r="AT17" s="8"/>
      <c r="AU17" s="8"/>
      <c r="AV17" s="8"/>
      <c r="AW17" s="8"/>
      <c r="AX17" s="8"/>
      <c r="AY17" s="8"/>
      <c r="AZ17" s="8"/>
      <c r="BA17" s="8"/>
      <c r="BB17" s="8"/>
      <c r="BC17" s="8"/>
      <c r="BD17" s="8"/>
      <c r="BE17" s="8"/>
      <c r="BF17" s="8"/>
      <c r="BG17" s="8"/>
      <c r="BH17" s="8"/>
      <c r="BI17" s="8"/>
      <c r="BJ17" s="8"/>
      <c r="BK17" s="8"/>
      <c r="BL17" s="8"/>
      <c r="BM17" s="8"/>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row>
    <row r="18" spans="1:113" ht="15.6">
      <c r="A18" s="20" t="s">
        <v>89</v>
      </c>
      <c r="B18" s="20" t="s">
        <v>15</v>
      </c>
      <c r="C18" s="122">
        <v>1052</v>
      </c>
      <c r="D18" s="33">
        <f t="shared" si="0"/>
        <v>1.5706040256432458E-4</v>
      </c>
      <c r="E18" s="87">
        <f t="shared" si="1"/>
        <v>2.7930051388013841</v>
      </c>
      <c r="F18" s="38">
        <v>69</v>
      </c>
      <c r="G18" s="142">
        <f t="shared" si="2"/>
        <v>1123.7930051388014</v>
      </c>
      <c r="H18" s="19"/>
      <c r="I18" s="19"/>
      <c r="J18" s="19"/>
      <c r="K18" s="19"/>
      <c r="L18" s="19"/>
      <c r="M18" s="19"/>
      <c r="N18" s="19"/>
      <c r="O18" s="20"/>
      <c r="P18" s="21"/>
      <c r="Q18" s="21"/>
      <c r="R18" s="21"/>
      <c r="S18" s="18"/>
      <c r="T18" s="18"/>
      <c r="U18" s="19"/>
      <c r="V18" s="19"/>
      <c r="W18" s="19"/>
      <c r="X18" s="19"/>
      <c r="Y18" s="19"/>
      <c r="Z18" s="19"/>
      <c r="AA18" s="19"/>
      <c r="AB18" s="19"/>
      <c r="AC18" s="19"/>
      <c r="AD18" s="19"/>
      <c r="AE18" s="19"/>
      <c r="AF18" s="19"/>
      <c r="AG18" s="19"/>
      <c r="AH18" s="19"/>
      <c r="AI18" s="19"/>
      <c r="AJ18" s="19"/>
      <c r="AK18" s="22"/>
      <c r="AL18" s="22"/>
      <c r="AM18" s="22"/>
      <c r="AN18" s="22"/>
      <c r="AO18" s="22"/>
      <c r="AP18" s="8"/>
      <c r="AQ18" s="8"/>
      <c r="AR18" s="8"/>
      <c r="AS18" s="8"/>
      <c r="AT18" s="8"/>
      <c r="AU18" s="8"/>
      <c r="AV18" s="8"/>
      <c r="AW18" s="8"/>
      <c r="AX18" s="8"/>
      <c r="AY18" s="8"/>
      <c r="AZ18" s="8"/>
      <c r="BA18" s="8"/>
      <c r="BB18" s="8"/>
      <c r="BC18" s="8"/>
      <c r="BD18" s="8"/>
      <c r="BE18" s="8"/>
      <c r="BF18" s="8"/>
      <c r="BG18" s="8"/>
      <c r="BH18" s="8"/>
      <c r="BI18" s="8"/>
      <c r="BJ18" s="8"/>
      <c r="BK18" s="8"/>
      <c r="BL18" s="8"/>
      <c r="BM18" s="8"/>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row>
    <row r="19" spans="1:113" ht="15.6">
      <c r="A19" s="20" t="s">
        <v>89</v>
      </c>
      <c r="B19" s="17" t="s">
        <v>16</v>
      </c>
      <c r="C19" s="122">
        <v>3653</v>
      </c>
      <c r="D19" s="33">
        <f t="shared" si="0"/>
        <v>5.4538179711737433E-4</v>
      </c>
      <c r="E19" s="88">
        <f t="shared" si="1"/>
        <v>9.6985244981382674</v>
      </c>
      <c r="F19" s="38">
        <v>107</v>
      </c>
      <c r="G19" s="142">
        <f t="shared" si="2"/>
        <v>3769.6985244981383</v>
      </c>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22"/>
      <c r="AL19" s="22"/>
      <c r="AM19" s="22"/>
      <c r="AN19" s="22"/>
      <c r="AO19" s="22"/>
      <c r="AP19" s="8"/>
      <c r="AQ19" s="8"/>
      <c r="AR19" s="8"/>
      <c r="AS19" s="8"/>
      <c r="AT19" s="8"/>
      <c r="AU19" s="8"/>
      <c r="AV19" s="8"/>
      <c r="AW19" s="8"/>
      <c r="AX19" s="8"/>
      <c r="AY19" s="8"/>
      <c r="AZ19" s="8"/>
      <c r="BA19" s="8"/>
      <c r="BB19" s="8"/>
      <c r="BC19" s="8"/>
      <c r="BD19" s="8"/>
      <c r="BE19" s="8"/>
      <c r="BF19" s="8"/>
      <c r="BG19" s="8"/>
      <c r="BH19" s="8"/>
      <c r="BI19" s="8"/>
      <c r="BJ19" s="8"/>
      <c r="BK19" s="8"/>
      <c r="BL19" s="8"/>
      <c r="BM19" s="8"/>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row>
    <row r="20" spans="1:113" ht="15.6">
      <c r="A20" s="20" t="s">
        <v>89</v>
      </c>
      <c r="B20" s="17" t="s">
        <v>17</v>
      </c>
      <c r="C20" s="122">
        <v>4374</v>
      </c>
      <c r="D20" s="33">
        <f t="shared" si="0"/>
        <v>6.5302490571896932E-4</v>
      </c>
      <c r="E20" s="88">
        <f t="shared" si="1"/>
        <v>11.612741898400431</v>
      </c>
      <c r="F20" s="38">
        <v>286</v>
      </c>
      <c r="G20" s="142">
        <f t="shared" si="2"/>
        <v>4671.6127418984006</v>
      </c>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22"/>
      <c r="AL20" s="22"/>
      <c r="AM20" s="22"/>
      <c r="AN20" s="22"/>
      <c r="AO20" s="22"/>
      <c r="AP20" s="8"/>
      <c r="AQ20" s="8"/>
      <c r="AR20" s="8"/>
      <c r="AS20" s="8"/>
      <c r="AT20" s="8"/>
      <c r="AU20" s="8"/>
      <c r="AV20" s="8"/>
      <c r="AW20" s="8"/>
      <c r="AX20" s="8"/>
      <c r="AY20" s="8"/>
      <c r="AZ20" s="8"/>
      <c r="BA20" s="8"/>
      <c r="BB20" s="8"/>
      <c r="BC20" s="8"/>
      <c r="BD20" s="8"/>
      <c r="BE20" s="8"/>
      <c r="BF20" s="8"/>
      <c r="BG20" s="8"/>
      <c r="BH20" s="8"/>
      <c r="BI20" s="8"/>
      <c r="BJ20" s="8"/>
      <c r="BK20" s="8"/>
      <c r="BL20" s="8"/>
      <c r="BM20" s="8"/>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row>
    <row r="21" spans="1:113" ht="15.6">
      <c r="A21" s="20" t="s">
        <v>89</v>
      </c>
      <c r="B21" s="17" t="s">
        <v>18</v>
      </c>
      <c r="C21" s="122">
        <v>7689</v>
      </c>
      <c r="D21" s="33">
        <f t="shared" si="0"/>
        <v>1.1479443301493268E-3</v>
      </c>
      <c r="E21" s="88">
        <f t="shared" si="1"/>
        <v>20.413894023045479</v>
      </c>
      <c r="F21" s="38">
        <v>225</v>
      </c>
      <c r="G21" s="142">
        <f t="shared" si="2"/>
        <v>7934.413894023045</v>
      </c>
      <c r="H21" s="19"/>
      <c r="I21" s="19"/>
      <c r="J21" s="19"/>
      <c r="K21" s="19"/>
      <c r="L21" s="19"/>
      <c r="M21" s="19"/>
      <c r="N21" s="19"/>
      <c r="O21" s="20"/>
      <c r="P21" s="20"/>
      <c r="Q21" s="23"/>
      <c r="R21" s="21"/>
      <c r="S21" s="18"/>
      <c r="T21" s="18"/>
      <c r="U21" s="19"/>
      <c r="V21" s="19"/>
      <c r="W21" s="19"/>
      <c r="X21" s="19"/>
      <c r="Y21" s="19"/>
      <c r="Z21" s="19"/>
      <c r="AA21" s="19"/>
      <c r="AB21" s="19"/>
      <c r="AC21" s="19"/>
      <c r="AD21" s="19"/>
      <c r="AE21" s="19"/>
      <c r="AF21" s="19"/>
      <c r="AG21" s="19"/>
      <c r="AH21" s="19"/>
      <c r="AI21" s="19"/>
      <c r="AJ21" s="19"/>
      <c r="AK21" s="22"/>
      <c r="AL21" s="22"/>
      <c r="AM21" s="22"/>
      <c r="AN21" s="22"/>
      <c r="AO21" s="22"/>
      <c r="AP21" s="8"/>
      <c r="AQ21" s="8"/>
      <c r="AR21" s="8"/>
      <c r="AS21" s="8"/>
      <c r="AT21" s="8"/>
      <c r="AU21" s="8"/>
      <c r="AV21" s="8"/>
      <c r="AW21" s="8"/>
      <c r="AX21" s="8"/>
      <c r="AY21" s="8"/>
      <c r="AZ21" s="8"/>
      <c r="BA21" s="8"/>
      <c r="BB21" s="8"/>
      <c r="BC21" s="8"/>
      <c r="BD21" s="8"/>
      <c r="BE21" s="8"/>
      <c r="BF21" s="8"/>
      <c r="BG21" s="8"/>
      <c r="BH21" s="8"/>
      <c r="BI21" s="8"/>
      <c r="BJ21" s="8"/>
      <c r="BK21" s="8"/>
      <c r="BL21" s="8"/>
      <c r="BM21" s="8"/>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row>
    <row r="22" spans="1:113" ht="15.6">
      <c r="A22" s="20" t="s">
        <v>89</v>
      </c>
      <c r="B22" s="17" t="s">
        <v>19</v>
      </c>
      <c r="C22" s="122">
        <v>6456</v>
      </c>
      <c r="D22" s="33">
        <f t="shared" si="0"/>
        <v>9.6386117771414407E-4</v>
      </c>
      <c r="E22" s="88">
        <f t="shared" si="1"/>
        <v>17.140343323290622</v>
      </c>
      <c r="F22" s="38">
        <v>422</v>
      </c>
      <c r="G22" s="142">
        <f t="shared" si="2"/>
        <v>6895.1403433232908</v>
      </c>
      <c r="H22" s="19"/>
      <c r="I22" s="19"/>
      <c r="J22" s="19"/>
      <c r="K22" s="19"/>
      <c r="L22" s="19"/>
      <c r="M22" s="19"/>
      <c r="N22" s="19"/>
      <c r="O22" s="20"/>
      <c r="P22" s="20"/>
      <c r="Q22" s="23"/>
      <c r="R22" s="21"/>
      <c r="S22" s="18"/>
      <c r="T22" s="18"/>
      <c r="U22" s="19"/>
      <c r="V22" s="19"/>
      <c r="W22" s="19"/>
      <c r="X22" s="19"/>
      <c r="Y22" s="19"/>
      <c r="Z22" s="19"/>
      <c r="AA22" s="19"/>
      <c r="AB22" s="19"/>
      <c r="AC22" s="19"/>
      <c r="AD22" s="19"/>
      <c r="AE22" s="19"/>
      <c r="AF22" s="19"/>
      <c r="AG22" s="19"/>
      <c r="AH22" s="19"/>
      <c r="AI22" s="19"/>
      <c r="AJ22" s="19"/>
      <c r="AK22" s="22"/>
      <c r="AL22" s="22"/>
      <c r="AM22" s="22"/>
      <c r="AN22" s="22"/>
      <c r="AO22" s="22"/>
      <c r="AP22" s="8"/>
      <c r="AQ22" s="8"/>
      <c r="AR22" s="8"/>
      <c r="AS22" s="8"/>
      <c r="AT22" s="8"/>
      <c r="AU22" s="8"/>
      <c r="AV22" s="8"/>
      <c r="AW22" s="8"/>
      <c r="AX22" s="8"/>
      <c r="AY22" s="8"/>
      <c r="AZ22" s="8"/>
      <c r="BA22" s="8"/>
      <c r="BB22" s="8"/>
      <c r="BC22" s="8"/>
      <c r="BD22" s="8"/>
      <c r="BE22" s="8"/>
      <c r="BF22" s="8"/>
      <c r="BG22" s="8"/>
      <c r="BH22" s="8"/>
      <c r="BI22" s="8"/>
      <c r="BJ22" s="8"/>
      <c r="BK22" s="8"/>
      <c r="BL22" s="8"/>
      <c r="BM22" s="8"/>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row>
    <row r="23" spans="1:113" ht="15.6">
      <c r="A23" s="20" t="s">
        <v>91</v>
      </c>
      <c r="B23" s="17" t="s">
        <v>20</v>
      </c>
      <c r="C23" s="122">
        <v>9582</v>
      </c>
      <c r="D23" s="33">
        <f t="shared" si="0"/>
        <v>1.4305634765887437E-3</v>
      </c>
      <c r="E23" s="88">
        <f t="shared" si="1"/>
        <v>25.439710304177627</v>
      </c>
      <c r="F23" s="38">
        <v>281</v>
      </c>
      <c r="G23" s="142">
        <f t="shared" si="2"/>
        <v>9888.4397103041774</v>
      </c>
      <c r="H23" s="24"/>
      <c r="I23" s="24"/>
      <c r="J23" s="19"/>
      <c r="K23" s="19"/>
      <c r="L23" s="19"/>
      <c r="M23" s="19"/>
      <c r="N23" s="19"/>
      <c r="O23" s="19"/>
      <c r="P23" s="25"/>
      <c r="Q23" s="25"/>
      <c r="R23" s="26"/>
      <c r="S23" s="26"/>
      <c r="T23" s="27"/>
      <c r="U23" s="28"/>
      <c r="V23" s="19"/>
      <c r="W23" s="19"/>
      <c r="X23" s="19"/>
      <c r="Y23" s="19"/>
      <c r="Z23" s="19"/>
      <c r="AA23" s="19"/>
      <c r="AB23" s="19"/>
      <c r="AC23" s="19"/>
      <c r="AD23" s="19"/>
      <c r="AE23" s="19"/>
      <c r="AF23" s="19"/>
      <c r="AG23" s="19"/>
      <c r="AH23" s="19"/>
      <c r="AI23" s="19"/>
      <c r="AJ23" s="19"/>
      <c r="AK23" s="22"/>
      <c r="AL23" s="22"/>
      <c r="AM23" s="22"/>
      <c r="AN23" s="22"/>
      <c r="AO23" s="22"/>
      <c r="AP23" s="8"/>
      <c r="AQ23" s="8"/>
      <c r="AR23" s="8"/>
      <c r="AS23" s="8"/>
      <c r="AT23" s="8"/>
      <c r="AU23" s="8"/>
      <c r="AV23" s="8"/>
      <c r="AW23" s="8"/>
      <c r="AX23" s="8"/>
      <c r="AY23" s="8"/>
      <c r="AZ23" s="8"/>
      <c r="BA23" s="8"/>
      <c r="BB23" s="8"/>
      <c r="BC23" s="8"/>
      <c r="BD23" s="8"/>
      <c r="BE23" s="8"/>
      <c r="BF23" s="8"/>
      <c r="BG23" s="8"/>
      <c r="BH23" s="8"/>
      <c r="BI23" s="8"/>
      <c r="BJ23" s="8"/>
      <c r="BK23" s="8"/>
      <c r="BL23" s="8"/>
      <c r="BM23" s="8"/>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row>
    <row r="24" spans="1:113" ht="15.6">
      <c r="A24" s="20" t="s">
        <v>91</v>
      </c>
      <c r="B24" s="17" t="s">
        <v>21</v>
      </c>
      <c r="C24" s="122">
        <v>6339</v>
      </c>
      <c r="D24" s="33">
        <f t="shared" si="0"/>
        <v>9.4639343332248447E-4</v>
      </c>
      <c r="E24" s="88">
        <f t="shared" si="1"/>
        <v>16.829714424773741</v>
      </c>
      <c r="F24" s="38">
        <v>186</v>
      </c>
      <c r="G24" s="142">
        <f t="shared" si="2"/>
        <v>6541.8297144247736</v>
      </c>
      <c r="H24" s="19"/>
      <c r="I24" s="19"/>
      <c r="J24" s="19"/>
      <c r="K24" s="19"/>
      <c r="L24" s="19"/>
      <c r="M24" s="19"/>
      <c r="N24" s="19"/>
      <c r="O24" s="19"/>
      <c r="P24" s="25"/>
      <c r="Q24" s="25"/>
      <c r="R24" s="26"/>
      <c r="S24" s="26"/>
      <c r="T24" s="27"/>
      <c r="U24" s="28"/>
      <c r="V24" s="19"/>
      <c r="W24" s="19"/>
      <c r="X24" s="19"/>
      <c r="Y24" s="19"/>
      <c r="Z24" s="19"/>
      <c r="AA24" s="19"/>
      <c r="AB24" s="19"/>
      <c r="AC24" s="19"/>
      <c r="AD24" s="19"/>
      <c r="AE24" s="19"/>
      <c r="AF24" s="19"/>
      <c r="AG24" s="19"/>
      <c r="AH24" s="19"/>
      <c r="AI24" s="19"/>
      <c r="AJ24" s="19"/>
      <c r="AK24" s="22"/>
      <c r="AL24" s="22"/>
      <c r="AM24" s="22"/>
      <c r="AN24" s="22"/>
      <c r="AO24" s="22"/>
      <c r="AP24" s="8"/>
      <c r="AQ24" s="8"/>
      <c r="AR24" s="8"/>
      <c r="AS24" s="8"/>
      <c r="AT24" s="8"/>
      <c r="AU24" s="8"/>
      <c r="AV24" s="8"/>
      <c r="AW24" s="8"/>
      <c r="AX24" s="8"/>
      <c r="AY24" s="8"/>
      <c r="AZ24" s="8"/>
      <c r="BA24" s="8"/>
      <c r="BB24" s="8"/>
      <c r="BC24" s="8"/>
      <c r="BD24" s="8"/>
      <c r="BE24" s="8"/>
      <c r="BF24" s="8"/>
      <c r="BG24" s="8"/>
      <c r="BH24" s="8"/>
      <c r="BI24" s="8"/>
      <c r="BJ24" s="8"/>
      <c r="BK24" s="8"/>
      <c r="BL24" s="8"/>
      <c r="BM24" s="8"/>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row>
    <row r="25" spans="1:113" ht="15.6">
      <c r="A25" s="20" t="s">
        <v>89</v>
      </c>
      <c r="B25" s="17" t="s">
        <v>22</v>
      </c>
      <c r="C25" s="122">
        <v>5821</v>
      </c>
      <c r="D25" s="33">
        <f t="shared" si="0"/>
        <v>8.6905760772522194E-4</v>
      </c>
      <c r="E25" s="88">
        <f t="shared" si="1"/>
        <v>15.454451438177621</v>
      </c>
      <c r="F25" s="38">
        <v>170</v>
      </c>
      <c r="G25" s="142">
        <f t="shared" si="2"/>
        <v>6006.4544514381778</v>
      </c>
      <c r="H25" s="19"/>
      <c r="I25" s="19"/>
      <c r="J25" s="19"/>
      <c r="K25" s="19"/>
      <c r="L25" s="19"/>
      <c r="M25" s="19"/>
      <c r="N25" s="19"/>
      <c r="O25" s="26"/>
      <c r="P25" s="21"/>
      <c r="Q25" s="21"/>
      <c r="R25" s="21"/>
      <c r="S25" s="18"/>
      <c r="T25" s="18"/>
      <c r="U25" s="28"/>
      <c r="V25" s="19"/>
      <c r="W25" s="19"/>
      <c r="X25" s="19"/>
      <c r="Y25" s="19"/>
      <c r="Z25" s="19"/>
      <c r="AA25" s="19"/>
      <c r="AB25" s="19"/>
      <c r="AC25" s="19"/>
      <c r="AD25" s="19"/>
      <c r="AE25" s="19"/>
      <c r="AF25" s="19"/>
      <c r="AG25" s="19"/>
      <c r="AH25" s="19"/>
      <c r="AI25" s="19"/>
      <c r="AJ25" s="19"/>
      <c r="AK25" s="22"/>
      <c r="AL25" s="22"/>
      <c r="AM25" s="22"/>
      <c r="AN25" s="22"/>
      <c r="AO25" s="22"/>
      <c r="AP25" s="8"/>
      <c r="AQ25" s="8"/>
      <c r="AR25" s="8"/>
      <c r="AS25" s="8"/>
      <c r="AT25" s="8"/>
      <c r="AU25" s="8"/>
      <c r="AV25" s="8"/>
      <c r="AW25" s="8"/>
      <c r="AX25" s="8"/>
      <c r="AY25" s="8"/>
      <c r="AZ25" s="8"/>
      <c r="BA25" s="8"/>
      <c r="BB25" s="8"/>
      <c r="BC25" s="8"/>
      <c r="BD25" s="8"/>
      <c r="BE25" s="8"/>
      <c r="BF25" s="8"/>
      <c r="BG25" s="8"/>
      <c r="BH25" s="8"/>
      <c r="BI25" s="8"/>
      <c r="BJ25" s="8"/>
      <c r="BK25" s="8"/>
      <c r="BL25" s="8"/>
      <c r="BM25" s="8"/>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row>
    <row r="26" spans="1:113" ht="15.6">
      <c r="A26" s="20" t="s">
        <v>89</v>
      </c>
      <c r="B26" s="17" t="s">
        <v>24</v>
      </c>
      <c r="C26" s="122">
        <v>6399</v>
      </c>
      <c r="D26" s="33">
        <f t="shared" si="0"/>
        <v>9.55351250959233E-4</v>
      </c>
      <c r="E26" s="88">
        <f t="shared" si="1"/>
        <v>16.989011295808041</v>
      </c>
      <c r="F26" s="38">
        <v>419</v>
      </c>
      <c r="G26" s="142">
        <f t="shared" si="2"/>
        <v>6834.9890112958083</v>
      </c>
      <c r="H26" s="19"/>
      <c r="I26" s="19"/>
      <c r="J26" s="19"/>
      <c r="K26" s="19"/>
      <c r="L26" s="19"/>
      <c r="M26" s="19"/>
      <c r="N26" s="19"/>
      <c r="O26" s="26"/>
      <c r="P26" s="21"/>
      <c r="Q26" s="21"/>
      <c r="R26" s="21"/>
      <c r="S26" s="18"/>
      <c r="T26" s="18"/>
      <c r="U26" s="28"/>
      <c r="V26" s="19"/>
      <c r="W26" s="19"/>
      <c r="X26" s="19"/>
      <c r="Y26" s="19"/>
      <c r="Z26" s="19"/>
      <c r="AA26" s="19"/>
      <c r="AB26" s="19"/>
      <c r="AC26" s="19"/>
      <c r="AD26" s="19"/>
      <c r="AE26" s="19"/>
      <c r="AF26" s="19"/>
      <c r="AG26" s="19"/>
      <c r="AH26" s="19"/>
      <c r="AI26" s="19"/>
      <c r="AJ26" s="19"/>
      <c r="AK26" s="22"/>
      <c r="AL26" s="22"/>
      <c r="AM26" s="22"/>
      <c r="AN26" s="22"/>
      <c r="AO26" s="22"/>
      <c r="AP26" s="8"/>
      <c r="AQ26" s="8"/>
      <c r="AR26" s="8"/>
      <c r="AS26" s="8"/>
      <c r="AT26" s="8"/>
      <c r="AU26" s="8"/>
      <c r="AV26" s="8"/>
      <c r="AW26" s="8"/>
      <c r="AX26" s="8"/>
      <c r="AY26" s="8"/>
      <c r="AZ26" s="8"/>
      <c r="BA26" s="8"/>
      <c r="BB26" s="8"/>
      <c r="BC26" s="8"/>
      <c r="BD26" s="8"/>
      <c r="BE26" s="8"/>
      <c r="BF26" s="8"/>
      <c r="BG26" s="8"/>
      <c r="BH26" s="8"/>
      <c r="BI26" s="8"/>
      <c r="BJ26" s="8"/>
      <c r="BK26" s="8"/>
      <c r="BL26" s="8"/>
      <c r="BM26" s="8"/>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row>
    <row r="27" spans="1:113" ht="15.6">
      <c r="A27" s="20" t="s">
        <v>89</v>
      </c>
      <c r="B27" s="17" t="s">
        <v>25</v>
      </c>
      <c r="C27" s="122">
        <v>124149</v>
      </c>
      <c r="D27" s="33">
        <f t="shared" si="0"/>
        <v>1.8535068363078264E-2</v>
      </c>
      <c r="E27" s="88">
        <f t="shared" si="1"/>
        <v>329.60912070062074</v>
      </c>
      <c r="F27" s="38">
        <v>3634</v>
      </c>
      <c r="G27" s="142">
        <f t="shared" si="2"/>
        <v>128112.60912070062</v>
      </c>
      <c r="H27" s="19"/>
      <c r="I27" s="19"/>
      <c r="J27" s="19"/>
      <c r="K27" s="19"/>
      <c r="L27" s="19"/>
      <c r="M27" s="19"/>
      <c r="N27" s="19"/>
      <c r="O27" s="20"/>
      <c r="P27" s="26"/>
      <c r="Q27" s="29"/>
      <c r="R27" s="29"/>
      <c r="S27" s="29"/>
      <c r="T27" s="29"/>
      <c r="U27" s="29"/>
      <c r="V27" s="19"/>
      <c r="W27" s="19"/>
      <c r="X27" s="19"/>
      <c r="Y27" s="19"/>
      <c r="Z27" s="19"/>
      <c r="AA27" s="19"/>
      <c r="AB27" s="19"/>
      <c r="AC27" s="19"/>
      <c r="AD27" s="19"/>
      <c r="AE27" s="19"/>
      <c r="AF27" s="19"/>
      <c r="AG27" s="19"/>
      <c r="AH27" s="19"/>
      <c r="AI27" s="19"/>
      <c r="AJ27" s="19"/>
      <c r="AK27" s="22"/>
      <c r="AL27" s="22"/>
      <c r="AM27" s="22"/>
      <c r="AN27" s="22"/>
      <c r="AO27" s="22"/>
      <c r="AP27" s="8"/>
      <c r="AQ27" s="8"/>
      <c r="AR27" s="8"/>
      <c r="AS27" s="8"/>
      <c r="AT27" s="8"/>
      <c r="AU27" s="8"/>
      <c r="AV27" s="8"/>
      <c r="AW27" s="8"/>
      <c r="AX27" s="8"/>
      <c r="AY27" s="8"/>
      <c r="AZ27" s="8"/>
      <c r="BA27" s="8"/>
      <c r="BB27" s="8"/>
      <c r="BC27" s="8"/>
      <c r="BD27" s="8"/>
      <c r="BE27" s="8"/>
      <c r="BF27" s="8"/>
      <c r="BG27" s="8"/>
      <c r="BH27" s="8"/>
      <c r="BI27" s="8"/>
      <c r="BJ27" s="8"/>
      <c r="BK27" s="8"/>
      <c r="BL27" s="8"/>
      <c r="BM27" s="8"/>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row>
    <row r="28" spans="1:113" ht="15.6">
      <c r="A28" s="20" t="s">
        <v>89</v>
      </c>
      <c r="B28" s="17" t="s">
        <v>104</v>
      </c>
      <c r="C28" s="122">
        <v>11163</v>
      </c>
      <c r="D28" s="33">
        <f t="shared" si="0"/>
        <v>1.666601971317068E-3</v>
      </c>
      <c r="E28" s="88">
        <f t="shared" si="1"/>
        <v>29.637182855931421</v>
      </c>
      <c r="F28" s="38">
        <v>730</v>
      </c>
      <c r="G28" s="142">
        <f t="shared" ref="G28:G50" si="3">C28+E28+F28</f>
        <v>11922.637182855931</v>
      </c>
      <c r="H28" s="19"/>
      <c r="I28" s="19"/>
      <c r="J28" s="19"/>
      <c r="K28" s="19"/>
      <c r="L28" s="19"/>
      <c r="M28" s="19"/>
      <c r="N28" s="19"/>
      <c r="O28" s="20"/>
      <c r="P28" s="26"/>
      <c r="Q28" s="29"/>
      <c r="R28" s="29"/>
      <c r="S28" s="29"/>
      <c r="T28" s="29"/>
      <c r="U28" s="29"/>
      <c r="V28" s="19"/>
      <c r="W28" s="19"/>
      <c r="X28" s="19"/>
      <c r="Y28" s="19"/>
      <c r="Z28" s="19"/>
      <c r="AA28" s="19"/>
      <c r="AB28" s="19"/>
      <c r="AC28" s="19"/>
      <c r="AD28" s="19"/>
      <c r="AE28" s="19"/>
      <c r="AF28" s="19"/>
      <c r="AG28" s="19"/>
      <c r="AH28" s="19"/>
      <c r="AI28" s="19"/>
      <c r="AJ28" s="19"/>
      <c r="AK28" s="22"/>
      <c r="AL28" s="22"/>
      <c r="AM28" s="22"/>
      <c r="AN28" s="22"/>
      <c r="AO28" s="22"/>
      <c r="AP28" s="8"/>
      <c r="AQ28" s="8"/>
      <c r="AR28" s="8"/>
      <c r="AS28" s="8"/>
      <c r="AT28" s="8"/>
      <c r="AU28" s="8"/>
      <c r="AV28" s="8"/>
      <c r="AW28" s="8"/>
      <c r="AX28" s="8"/>
      <c r="AY28" s="8"/>
      <c r="AZ28" s="8"/>
      <c r="BA28" s="8"/>
      <c r="BB28" s="8"/>
      <c r="BC28" s="8"/>
      <c r="BD28" s="8"/>
      <c r="BE28" s="8"/>
      <c r="BF28" s="8"/>
      <c r="BG28" s="8"/>
      <c r="BH28" s="8"/>
      <c r="BI28" s="8"/>
      <c r="BJ28" s="8"/>
      <c r="BK28" s="8"/>
      <c r="BL28" s="8"/>
      <c r="BM28" s="8"/>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row>
    <row r="29" spans="1:113" ht="15.6">
      <c r="A29" s="20" t="s">
        <v>89</v>
      </c>
      <c r="B29" s="17" t="s">
        <v>26</v>
      </c>
      <c r="C29" s="122">
        <v>83163</v>
      </c>
      <c r="D29" s="33">
        <f t="shared" si="0"/>
        <v>1.2415983135415328E-2</v>
      </c>
      <c r="E29" s="88">
        <f t="shared" si="1"/>
        <v>220.79342809709078</v>
      </c>
      <c r="F29" s="38">
        <v>2435</v>
      </c>
      <c r="G29" s="142">
        <f t="shared" si="3"/>
        <v>85818.793428097095</v>
      </c>
      <c r="H29" s="19"/>
      <c r="I29" s="19"/>
      <c r="J29" s="19"/>
      <c r="K29" s="19"/>
      <c r="L29" s="19"/>
      <c r="M29" s="19"/>
      <c r="N29" s="19"/>
      <c r="O29" s="20"/>
      <c r="P29" s="26"/>
      <c r="Q29" s="29"/>
      <c r="R29" s="29"/>
      <c r="S29" s="29"/>
      <c r="T29" s="29"/>
      <c r="U29" s="29"/>
      <c r="V29" s="19"/>
      <c r="W29" s="19"/>
      <c r="X29" s="19"/>
      <c r="Y29" s="19"/>
      <c r="Z29" s="19"/>
      <c r="AA29" s="19"/>
      <c r="AB29" s="19"/>
      <c r="AC29" s="19"/>
      <c r="AD29" s="19"/>
      <c r="AE29" s="19"/>
      <c r="AF29" s="19"/>
      <c r="AG29" s="19"/>
      <c r="AH29" s="19"/>
      <c r="AI29" s="19"/>
      <c r="AJ29" s="19"/>
      <c r="AK29" s="22"/>
      <c r="AL29" s="22"/>
      <c r="AM29" s="22"/>
      <c r="AN29" s="22"/>
      <c r="AO29" s="22"/>
      <c r="AP29" s="8"/>
      <c r="AQ29" s="8"/>
      <c r="AR29" s="8"/>
      <c r="AS29" s="8"/>
      <c r="AT29" s="8"/>
      <c r="AU29" s="8"/>
      <c r="AV29" s="8"/>
      <c r="AW29" s="8"/>
      <c r="AX29" s="8"/>
      <c r="AY29" s="8"/>
      <c r="AZ29" s="8"/>
      <c r="BA29" s="8"/>
      <c r="BB29" s="8"/>
      <c r="BC29" s="8"/>
      <c r="BD29" s="8"/>
      <c r="BE29" s="8"/>
      <c r="BF29" s="8"/>
      <c r="BG29" s="8"/>
      <c r="BH29" s="8"/>
      <c r="BI29" s="8"/>
      <c r="BJ29" s="8"/>
      <c r="BK29" s="8"/>
      <c r="BL29" s="8"/>
      <c r="BM29" s="8"/>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row>
    <row r="30" spans="1:113" ht="15.6">
      <c r="A30" s="20" t="s">
        <v>89</v>
      </c>
      <c r="B30" s="17" t="s">
        <v>27</v>
      </c>
      <c r="C30" s="122">
        <v>7361</v>
      </c>
      <c r="D30" s="33">
        <f t="shared" si="0"/>
        <v>1.0989749270684348E-3</v>
      </c>
      <c r="E30" s="88">
        <f t="shared" si="1"/>
        <v>19.543071128057974</v>
      </c>
      <c r="F30" s="38">
        <v>482</v>
      </c>
      <c r="G30" s="142">
        <f t="shared" si="3"/>
        <v>7862.5430711280578</v>
      </c>
      <c r="H30" s="19"/>
      <c r="I30" s="19"/>
      <c r="J30" s="19"/>
      <c r="K30" s="19"/>
      <c r="L30" s="19"/>
      <c r="M30" s="19"/>
      <c r="N30" s="19"/>
      <c r="O30" s="20"/>
      <c r="P30" s="26"/>
      <c r="Q30" s="29"/>
      <c r="R30" s="29"/>
      <c r="S30" s="29"/>
      <c r="T30" s="29"/>
      <c r="U30" s="29"/>
      <c r="V30" s="19"/>
      <c r="W30" s="19"/>
      <c r="X30" s="19"/>
      <c r="Y30" s="19"/>
      <c r="Z30" s="19"/>
      <c r="AA30" s="19"/>
      <c r="AB30" s="19"/>
      <c r="AC30" s="19"/>
      <c r="AD30" s="19"/>
      <c r="AE30" s="19"/>
      <c r="AF30" s="19"/>
      <c r="AG30" s="19"/>
      <c r="AH30" s="19"/>
      <c r="AI30" s="19"/>
      <c r="AJ30" s="19"/>
      <c r="AK30" s="22"/>
      <c r="AL30" s="22"/>
      <c r="AM30" s="22"/>
      <c r="AN30" s="22"/>
      <c r="AO30" s="22"/>
      <c r="AP30" s="8"/>
      <c r="AQ30" s="8"/>
      <c r="AR30" s="8"/>
      <c r="AS30" s="8"/>
      <c r="AT30" s="8"/>
      <c r="AU30" s="8"/>
      <c r="AV30" s="8"/>
      <c r="AW30" s="8"/>
      <c r="AX30" s="8"/>
      <c r="AY30" s="8"/>
      <c r="AZ30" s="8"/>
      <c r="BA30" s="8"/>
      <c r="BB30" s="8"/>
      <c r="BC30" s="8"/>
      <c r="BD30" s="8"/>
      <c r="BE30" s="8"/>
      <c r="BF30" s="8"/>
      <c r="BG30" s="8"/>
      <c r="BH30" s="8"/>
      <c r="BI30" s="8"/>
      <c r="BJ30" s="8"/>
      <c r="BK30" s="8"/>
      <c r="BL30" s="8"/>
      <c r="BM30" s="8"/>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row>
    <row r="31" spans="1:113" ht="15.6">
      <c r="A31" s="20" t="s">
        <v>89</v>
      </c>
      <c r="B31" s="17" t="s">
        <v>28</v>
      </c>
      <c r="C31" s="122">
        <v>15636</v>
      </c>
      <c r="D31" s="33">
        <f t="shared" si="0"/>
        <v>2.3344072761366723E-3</v>
      </c>
      <c r="E31" s="88">
        <f t="shared" si="1"/>
        <v>41.512764591538442</v>
      </c>
      <c r="F31" s="38">
        <v>458</v>
      </c>
      <c r="G31" s="142">
        <f t="shared" si="3"/>
        <v>16135.512764591538</v>
      </c>
      <c r="H31" s="19"/>
      <c r="I31" s="19"/>
      <c r="J31" s="19"/>
      <c r="K31" s="19"/>
      <c r="L31" s="19"/>
      <c r="M31" s="19"/>
      <c r="N31" s="19"/>
      <c r="O31" s="20"/>
      <c r="P31" s="26"/>
      <c r="Q31" s="29"/>
      <c r="R31" s="29"/>
      <c r="S31" s="29"/>
      <c r="T31" s="29"/>
      <c r="U31" s="29"/>
      <c r="V31" s="19"/>
      <c r="W31" s="19"/>
      <c r="X31" s="19"/>
      <c r="Y31" s="19"/>
      <c r="Z31" s="19"/>
      <c r="AA31" s="19"/>
      <c r="AB31" s="19"/>
      <c r="AC31" s="19"/>
      <c r="AD31" s="19"/>
      <c r="AE31" s="19"/>
      <c r="AF31" s="19"/>
      <c r="AG31" s="19"/>
      <c r="AH31" s="19"/>
      <c r="AI31" s="19"/>
      <c r="AJ31" s="19"/>
      <c r="AK31" s="22"/>
      <c r="AL31" s="22"/>
      <c r="AM31" s="22"/>
      <c r="AN31" s="22"/>
      <c r="AO31" s="22"/>
      <c r="AP31" s="8"/>
      <c r="AQ31" s="8"/>
      <c r="AR31" s="8"/>
      <c r="AS31" s="8"/>
      <c r="AT31" s="8"/>
      <c r="AU31" s="8"/>
      <c r="AV31" s="8"/>
      <c r="AW31" s="8"/>
      <c r="AX31" s="8"/>
      <c r="AY31" s="8"/>
      <c r="AZ31" s="8"/>
      <c r="BA31" s="8"/>
      <c r="BB31" s="8"/>
      <c r="BC31" s="8"/>
      <c r="BD31" s="8"/>
      <c r="BE31" s="8"/>
      <c r="BF31" s="8"/>
      <c r="BG31" s="8"/>
      <c r="BH31" s="8"/>
      <c r="BI31" s="8"/>
      <c r="BJ31" s="8"/>
      <c r="BK31" s="8"/>
      <c r="BL31" s="8"/>
      <c r="BM31" s="8"/>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row>
    <row r="32" spans="1:113" ht="15.6">
      <c r="A32" s="20" t="s">
        <v>89</v>
      </c>
      <c r="B32" s="17" t="s">
        <v>29</v>
      </c>
      <c r="C32" s="122">
        <v>9884</v>
      </c>
      <c r="D32" s="33">
        <f t="shared" si="0"/>
        <v>1.4756511586937113E-3</v>
      </c>
      <c r="E32" s="88">
        <f t="shared" si="1"/>
        <v>26.24150455505027</v>
      </c>
      <c r="F32" s="38">
        <v>647</v>
      </c>
      <c r="G32" s="142">
        <f t="shared" si="3"/>
        <v>10557.24150455505</v>
      </c>
      <c r="H32" s="19"/>
      <c r="I32" s="19"/>
      <c r="J32" s="19"/>
      <c r="K32" s="19"/>
      <c r="L32" s="19"/>
      <c r="M32" s="19"/>
      <c r="N32" s="19"/>
      <c r="O32" s="20"/>
      <c r="P32" s="26"/>
      <c r="Q32" s="29"/>
      <c r="R32" s="29"/>
      <c r="S32" s="29"/>
      <c r="T32" s="29"/>
      <c r="U32" s="29"/>
      <c r="V32" s="19"/>
      <c r="W32" s="19"/>
      <c r="X32" s="19"/>
      <c r="Y32" s="19"/>
      <c r="Z32" s="19"/>
      <c r="AA32" s="19"/>
      <c r="AB32" s="19"/>
      <c r="AC32" s="19"/>
      <c r="AD32" s="19"/>
      <c r="AE32" s="19"/>
      <c r="AF32" s="19"/>
      <c r="AG32" s="19"/>
      <c r="AH32" s="19"/>
      <c r="AI32" s="19"/>
      <c r="AJ32" s="19"/>
      <c r="AK32" s="22"/>
      <c r="AL32" s="22"/>
      <c r="AM32" s="22"/>
      <c r="AN32" s="22"/>
      <c r="AO32" s="22"/>
      <c r="AP32" s="8"/>
      <c r="AQ32" s="8"/>
      <c r="AR32" s="8"/>
      <c r="AS32" s="8"/>
      <c r="AT32" s="8"/>
      <c r="AU32" s="8"/>
      <c r="AV32" s="8"/>
      <c r="AW32" s="8"/>
      <c r="AX32" s="8"/>
      <c r="AY32" s="8"/>
      <c r="AZ32" s="8"/>
      <c r="BA32" s="8"/>
      <c r="BB32" s="8"/>
      <c r="BC32" s="8"/>
      <c r="BD32" s="8"/>
      <c r="BE32" s="8"/>
      <c r="BF32" s="8"/>
      <c r="BG32" s="8"/>
      <c r="BH32" s="8"/>
      <c r="BI32" s="8"/>
      <c r="BJ32" s="8"/>
      <c r="BK32" s="8"/>
      <c r="BL32" s="8"/>
      <c r="BM32" s="8"/>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row>
    <row r="33" spans="1:113" ht="15.6">
      <c r="A33" s="20" t="s">
        <v>91</v>
      </c>
      <c r="B33" s="17" t="s">
        <v>30</v>
      </c>
      <c r="C33" s="122">
        <v>32385</v>
      </c>
      <c r="D33" s="33">
        <f t="shared" si="0"/>
        <v>4.8349820694350305E-3</v>
      </c>
      <c r="E33" s="88">
        <f t="shared" si="1"/>
        <v>85.980486140763148</v>
      </c>
      <c r="F33" s="38">
        <v>948</v>
      </c>
      <c r="G33" s="142">
        <f t="shared" si="3"/>
        <v>33418.980486140761</v>
      </c>
      <c r="H33" s="24"/>
      <c r="I33" s="24"/>
      <c r="J33" s="19"/>
      <c r="K33" s="19"/>
      <c r="L33" s="19"/>
      <c r="M33" s="19"/>
      <c r="N33" s="19"/>
      <c r="O33" s="20"/>
      <c r="P33" s="26"/>
      <c r="Q33" s="29"/>
      <c r="R33" s="29"/>
      <c r="S33" s="29"/>
      <c r="T33" s="29"/>
      <c r="U33" s="29"/>
      <c r="V33" s="19"/>
      <c r="W33" s="19"/>
      <c r="X33" s="19"/>
      <c r="Y33" s="19"/>
      <c r="Z33" s="19"/>
      <c r="AA33" s="19"/>
      <c r="AB33" s="19"/>
      <c r="AC33" s="19"/>
      <c r="AD33" s="19"/>
      <c r="AE33" s="19"/>
      <c r="AF33" s="19"/>
      <c r="AG33" s="19"/>
      <c r="AH33" s="19"/>
      <c r="AI33" s="19"/>
      <c r="AJ33" s="19"/>
      <c r="AK33" s="22"/>
      <c r="AL33" s="22"/>
      <c r="AM33" s="22"/>
      <c r="AN33" s="22"/>
      <c r="AO33" s="22"/>
      <c r="AP33" s="8"/>
      <c r="AQ33" s="8"/>
      <c r="AR33" s="8"/>
      <c r="AS33" s="8"/>
      <c r="AT33" s="8"/>
      <c r="AU33" s="8"/>
      <c r="AV33" s="8"/>
      <c r="AW33" s="8"/>
      <c r="AX33" s="8"/>
      <c r="AY33" s="8"/>
      <c r="AZ33" s="8"/>
      <c r="BA33" s="8"/>
      <c r="BB33" s="8"/>
      <c r="BC33" s="8"/>
      <c r="BD33" s="8"/>
      <c r="BE33" s="8"/>
      <c r="BF33" s="8"/>
      <c r="BG33" s="8"/>
      <c r="BH33" s="8"/>
      <c r="BI33" s="8"/>
      <c r="BJ33" s="8"/>
      <c r="BK33" s="8"/>
      <c r="BL33" s="8"/>
      <c r="BM33" s="8"/>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row>
    <row r="34" spans="1:113" ht="15.6">
      <c r="A34" s="20" t="s">
        <v>91</v>
      </c>
      <c r="B34" s="17" t="s">
        <v>31</v>
      </c>
      <c r="C34" s="122">
        <v>8848</v>
      </c>
      <c r="D34" s="33">
        <f t="shared" si="0"/>
        <v>1.3209795074991862E-3</v>
      </c>
      <c r="E34" s="88">
        <f t="shared" si="1"/>
        <v>23.49097858185803</v>
      </c>
      <c r="F34" s="38">
        <v>259</v>
      </c>
      <c r="G34" s="142">
        <f t="shared" si="3"/>
        <v>9130.4909785818581</v>
      </c>
      <c r="H34" s="19"/>
      <c r="I34" s="19"/>
      <c r="J34" s="19"/>
      <c r="K34" s="19"/>
      <c r="L34" s="19"/>
      <c r="M34" s="19"/>
      <c r="N34" s="19"/>
      <c r="O34" s="20"/>
      <c r="P34" s="26"/>
      <c r="Q34" s="29"/>
      <c r="R34" s="29"/>
      <c r="S34" s="29"/>
      <c r="T34" s="29"/>
      <c r="U34" s="29"/>
      <c r="V34" s="19"/>
      <c r="W34" s="19"/>
      <c r="X34" s="19"/>
      <c r="Y34" s="19"/>
      <c r="Z34" s="19"/>
      <c r="AA34" s="19"/>
      <c r="AB34" s="19"/>
      <c r="AC34" s="19"/>
      <c r="AD34" s="19"/>
      <c r="AE34" s="19"/>
      <c r="AF34" s="19"/>
      <c r="AG34" s="19"/>
      <c r="AH34" s="19"/>
      <c r="AI34" s="19"/>
      <c r="AJ34" s="19"/>
      <c r="AK34" s="22"/>
      <c r="AL34" s="22"/>
      <c r="AM34" s="22"/>
      <c r="AN34" s="22"/>
      <c r="AO34" s="22"/>
      <c r="AP34" s="8"/>
      <c r="AQ34" s="8"/>
      <c r="AR34" s="8"/>
      <c r="AS34" s="8"/>
      <c r="AT34" s="8"/>
      <c r="AU34" s="8"/>
      <c r="AV34" s="8"/>
      <c r="AW34" s="8"/>
      <c r="AX34" s="8"/>
      <c r="AY34" s="8"/>
      <c r="AZ34" s="8"/>
      <c r="BA34" s="8"/>
      <c r="BB34" s="8"/>
      <c r="BC34" s="8"/>
      <c r="BD34" s="8"/>
      <c r="BE34" s="8"/>
      <c r="BF34" s="8"/>
      <c r="BG34" s="8"/>
      <c r="BH34" s="8"/>
      <c r="BI34" s="8"/>
      <c r="BJ34" s="8"/>
      <c r="BK34" s="8"/>
      <c r="BL34" s="8"/>
      <c r="BM34" s="8"/>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row>
    <row r="35" spans="1:113" ht="15.6">
      <c r="A35" s="20" t="s">
        <v>91</v>
      </c>
      <c r="B35" s="17" t="s">
        <v>32</v>
      </c>
      <c r="C35" s="122">
        <v>47085</v>
      </c>
      <c r="D35" s="33">
        <f t="shared" si="0"/>
        <v>7.0296473904384255E-3</v>
      </c>
      <c r="E35" s="88">
        <f t="shared" si="1"/>
        <v>125.00821954416652</v>
      </c>
      <c r="F35" s="38">
        <v>1378</v>
      </c>
      <c r="G35" s="142">
        <f t="shared" si="3"/>
        <v>48588.008219544165</v>
      </c>
      <c r="H35" s="19"/>
      <c r="I35" s="19"/>
      <c r="J35" s="19"/>
      <c r="K35" s="19"/>
      <c r="L35" s="19"/>
      <c r="M35" s="19"/>
      <c r="N35" s="19"/>
      <c r="O35" s="20"/>
      <c r="P35" s="26"/>
      <c r="Q35" s="29"/>
      <c r="R35" s="29"/>
      <c r="S35" s="29"/>
      <c r="T35" s="29"/>
      <c r="U35" s="29"/>
      <c r="V35" s="19"/>
      <c r="W35" s="19"/>
      <c r="X35" s="19"/>
      <c r="Y35" s="19"/>
      <c r="Z35" s="19"/>
      <c r="AA35" s="19"/>
      <c r="AB35" s="19"/>
      <c r="AC35" s="19"/>
      <c r="AD35" s="19"/>
      <c r="AE35" s="19"/>
      <c r="AF35" s="19"/>
      <c r="AG35" s="19"/>
      <c r="AH35" s="19"/>
      <c r="AI35" s="19"/>
      <c r="AJ35" s="19"/>
      <c r="AK35" s="22"/>
      <c r="AL35" s="22"/>
      <c r="AM35" s="22"/>
      <c r="AN35" s="22"/>
      <c r="AO35" s="22"/>
      <c r="AP35" s="8"/>
      <c r="AQ35" s="8"/>
      <c r="AR35" s="8"/>
      <c r="AS35" s="8"/>
      <c r="AT35" s="8"/>
      <c r="AU35" s="8"/>
      <c r="AV35" s="8"/>
      <c r="AW35" s="8"/>
      <c r="AX35" s="8"/>
      <c r="AY35" s="8"/>
      <c r="AZ35" s="8"/>
      <c r="BA35" s="8"/>
      <c r="BB35" s="8"/>
      <c r="BC35" s="8"/>
      <c r="BD35" s="8"/>
      <c r="BE35" s="8"/>
      <c r="BF35" s="8"/>
      <c r="BG35" s="8"/>
      <c r="BH35" s="8"/>
      <c r="BI35" s="8"/>
      <c r="BJ35" s="8"/>
      <c r="BK35" s="8"/>
      <c r="BL35" s="8"/>
      <c r="BM35" s="8"/>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row>
    <row r="36" spans="1:113" ht="15.6">
      <c r="A36" s="20" t="s">
        <v>91</v>
      </c>
      <c r="B36" s="17" t="s">
        <v>33</v>
      </c>
      <c r="C36" s="122">
        <v>5281</v>
      </c>
      <c r="D36" s="33">
        <f t="shared" si="0"/>
        <v>7.8843724899448498E-4</v>
      </c>
      <c r="E36" s="88">
        <f t="shared" si="1"/>
        <v>14.020779598868927</v>
      </c>
      <c r="F36" s="38">
        <v>345</v>
      </c>
      <c r="G36" s="142">
        <f t="shared" si="3"/>
        <v>5640.020779598869</v>
      </c>
      <c r="H36" s="19"/>
      <c r="I36" s="19"/>
      <c r="J36" s="19"/>
      <c r="K36" s="19"/>
      <c r="L36" s="19"/>
      <c r="M36" s="19"/>
      <c r="N36" s="19"/>
      <c r="O36" s="20"/>
      <c r="P36" s="26"/>
      <c r="Q36" s="29"/>
      <c r="R36" s="29"/>
      <c r="S36" s="29"/>
      <c r="T36" s="29"/>
      <c r="U36" s="29"/>
      <c r="V36" s="19"/>
      <c r="W36" s="19"/>
      <c r="X36" s="19"/>
      <c r="Y36" s="19"/>
      <c r="Z36" s="19"/>
      <c r="AA36" s="19"/>
      <c r="AB36" s="19"/>
      <c r="AC36" s="19"/>
      <c r="AD36" s="19"/>
      <c r="AE36" s="19"/>
      <c r="AF36" s="19"/>
      <c r="AG36" s="19"/>
      <c r="AH36" s="19"/>
      <c r="AI36" s="19"/>
      <c r="AJ36" s="19"/>
      <c r="AK36" s="22"/>
      <c r="AL36" s="22"/>
      <c r="AM36" s="22"/>
      <c r="AN36" s="22"/>
      <c r="AO36" s="22"/>
      <c r="AP36" s="8"/>
      <c r="AQ36" s="8"/>
      <c r="AR36" s="8"/>
      <c r="AS36" s="8"/>
      <c r="AT36" s="8"/>
      <c r="AU36" s="8"/>
      <c r="AV36" s="8"/>
      <c r="AW36" s="8"/>
      <c r="AX36" s="8"/>
      <c r="AY36" s="8"/>
      <c r="AZ36" s="8"/>
      <c r="BA36" s="8"/>
      <c r="BB36" s="8"/>
      <c r="BC36" s="8"/>
      <c r="BD36" s="8"/>
      <c r="BE36" s="8"/>
      <c r="BF36" s="8"/>
      <c r="BG36" s="8"/>
      <c r="BH36" s="8"/>
      <c r="BI36" s="8"/>
      <c r="BJ36" s="8"/>
      <c r="BK36" s="8"/>
      <c r="BL36" s="8"/>
      <c r="BM36" s="8"/>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row>
    <row r="37" spans="1:113" ht="15.6">
      <c r="A37" s="20" t="s">
        <v>91</v>
      </c>
      <c r="B37" s="17" t="s">
        <v>34</v>
      </c>
      <c r="C37" s="122">
        <v>67116</v>
      </c>
      <c r="D37" s="33">
        <f t="shared" ref="D37:D68" si="4">C37/$C$84</f>
        <v>1.002021480846693E-2</v>
      </c>
      <c r="E37" s="88">
        <f t="shared" si="1"/>
        <v>178.18947993896742</v>
      </c>
      <c r="F37" s="38">
        <v>1965</v>
      </c>
      <c r="G37" s="142">
        <f t="shared" si="3"/>
        <v>69259.18947993897</v>
      </c>
      <c r="H37" s="24"/>
      <c r="I37" s="24"/>
      <c r="J37" s="19"/>
      <c r="K37" s="19"/>
      <c r="L37" s="19"/>
      <c r="M37" s="19"/>
      <c r="N37" s="19"/>
      <c r="O37" s="20"/>
      <c r="P37" s="26"/>
      <c r="Q37" s="29"/>
      <c r="R37" s="29"/>
      <c r="S37" s="29"/>
      <c r="T37" s="29"/>
      <c r="U37" s="29"/>
      <c r="V37" s="19"/>
      <c r="W37" s="19"/>
      <c r="X37" s="19"/>
      <c r="Y37" s="19"/>
      <c r="Z37" s="19"/>
      <c r="AA37" s="19"/>
      <c r="AB37" s="19"/>
      <c r="AC37" s="19"/>
      <c r="AD37" s="19"/>
      <c r="AE37" s="19"/>
      <c r="AF37" s="19"/>
      <c r="AG37" s="19"/>
      <c r="AH37" s="19"/>
      <c r="AI37" s="19"/>
      <c r="AJ37" s="19"/>
      <c r="AK37" s="22"/>
      <c r="AL37" s="22"/>
      <c r="AM37" s="22"/>
      <c r="AN37" s="22"/>
      <c r="AO37" s="22"/>
      <c r="AP37" s="8"/>
      <c r="AQ37" s="8"/>
      <c r="AR37" s="8"/>
      <c r="AS37" s="8"/>
      <c r="AT37" s="8"/>
      <c r="AU37" s="8"/>
      <c r="AV37" s="8"/>
      <c r="AW37" s="8"/>
      <c r="AX37" s="8"/>
      <c r="AY37" s="8"/>
      <c r="AZ37" s="8"/>
      <c r="BA37" s="8"/>
      <c r="BB37" s="8"/>
      <c r="BC37" s="8"/>
      <c r="BD37" s="8"/>
      <c r="BE37" s="8"/>
      <c r="BF37" s="8"/>
      <c r="BG37" s="8"/>
      <c r="BH37" s="8"/>
      <c r="BI37" s="8"/>
      <c r="BJ37" s="8"/>
      <c r="BK37" s="8"/>
      <c r="BL37" s="8"/>
      <c r="BM37" s="8"/>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row>
    <row r="38" spans="1:113" ht="15.6">
      <c r="A38" s="20" t="s">
        <v>91</v>
      </c>
      <c r="B38" s="17" t="s">
        <v>35</v>
      </c>
      <c r="C38" s="122">
        <v>10841</v>
      </c>
      <c r="D38" s="33">
        <f t="shared" si="4"/>
        <v>1.6185283499998507E-3</v>
      </c>
      <c r="E38" s="88">
        <f t="shared" si="1"/>
        <v>28.782289648047342</v>
      </c>
      <c r="F38" s="38">
        <v>317</v>
      </c>
      <c r="G38" s="142">
        <f t="shared" si="3"/>
        <v>11186.782289648047</v>
      </c>
      <c r="H38" s="19"/>
      <c r="I38" s="19"/>
      <c r="J38" s="19"/>
      <c r="K38" s="19"/>
      <c r="L38" s="19"/>
      <c r="M38" s="19"/>
      <c r="N38" s="19"/>
      <c r="O38" s="20"/>
      <c r="P38" s="26"/>
      <c r="Q38" s="29"/>
      <c r="R38" s="29"/>
      <c r="S38" s="29"/>
      <c r="T38" s="29"/>
      <c r="U38" s="29"/>
      <c r="V38" s="19"/>
      <c r="W38" s="19"/>
      <c r="X38" s="19"/>
      <c r="Y38" s="19"/>
      <c r="Z38" s="19"/>
      <c r="AA38" s="19"/>
      <c r="AB38" s="19"/>
      <c r="AC38" s="19"/>
      <c r="AD38" s="19"/>
      <c r="AE38" s="19"/>
      <c r="AF38" s="19"/>
      <c r="AG38" s="19"/>
      <c r="AH38" s="19"/>
      <c r="AI38" s="19"/>
      <c r="AJ38" s="19"/>
      <c r="AK38" s="22"/>
      <c r="AL38" s="22"/>
      <c r="AM38" s="22"/>
      <c r="AN38" s="22"/>
      <c r="AO38" s="22"/>
      <c r="AP38" s="8"/>
      <c r="AQ38" s="8"/>
      <c r="AR38" s="8"/>
      <c r="AS38" s="8"/>
      <c r="AT38" s="8"/>
      <c r="AU38" s="8"/>
      <c r="AV38" s="8"/>
      <c r="AW38" s="8"/>
      <c r="AX38" s="8"/>
      <c r="AY38" s="8"/>
      <c r="AZ38" s="8"/>
      <c r="BA38" s="8"/>
      <c r="BB38" s="8"/>
      <c r="BC38" s="8"/>
      <c r="BD38" s="8"/>
      <c r="BE38" s="8"/>
      <c r="BF38" s="8"/>
      <c r="BG38" s="8"/>
      <c r="BH38" s="8"/>
      <c r="BI38" s="8"/>
      <c r="BJ38" s="8"/>
      <c r="BK38" s="8"/>
      <c r="BL38" s="8"/>
      <c r="BM38" s="8"/>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row>
    <row r="39" spans="1:113" ht="15.6">
      <c r="A39" s="20" t="s">
        <v>91</v>
      </c>
      <c r="B39" s="17" t="s">
        <v>36</v>
      </c>
      <c r="C39" s="122">
        <v>186583</v>
      </c>
      <c r="D39" s="33">
        <f t="shared" si="4"/>
        <v>2.7856274801957581E-2</v>
      </c>
      <c r="E39" s="88">
        <f t="shared" si="1"/>
        <v>495.36813480321166</v>
      </c>
      <c r="F39" s="38">
        <v>5462</v>
      </c>
      <c r="G39" s="142">
        <f t="shared" si="3"/>
        <v>192540.36813480323</v>
      </c>
      <c r="H39" s="24"/>
      <c r="I39" s="24"/>
      <c r="J39" s="19"/>
      <c r="K39" s="19"/>
      <c r="L39" s="19"/>
      <c r="M39" s="19"/>
      <c r="N39" s="19"/>
      <c r="O39" s="20"/>
      <c r="P39" s="26"/>
      <c r="Q39" s="29"/>
      <c r="R39" s="29"/>
      <c r="S39" s="29"/>
      <c r="T39" s="29"/>
      <c r="U39" s="29"/>
      <c r="V39" s="19"/>
      <c r="W39" s="19"/>
      <c r="X39" s="19"/>
      <c r="Y39" s="19"/>
      <c r="Z39" s="19"/>
      <c r="AA39" s="19"/>
      <c r="AB39" s="19"/>
      <c r="AC39" s="19"/>
      <c r="AD39" s="19"/>
      <c r="AE39" s="19"/>
      <c r="AF39" s="19"/>
      <c r="AG39" s="19"/>
      <c r="AH39" s="19"/>
      <c r="AI39" s="19"/>
      <c r="AJ39" s="19"/>
      <c r="AK39" s="22"/>
      <c r="AL39" s="22"/>
      <c r="AM39" s="22"/>
      <c r="AN39" s="22"/>
      <c r="AO39" s="22"/>
      <c r="AP39" s="8"/>
      <c r="AQ39" s="8"/>
      <c r="AR39" s="8"/>
      <c r="AS39" s="8"/>
      <c r="AT39" s="8"/>
      <c r="AU39" s="8"/>
      <c r="AV39" s="8"/>
      <c r="AW39" s="8"/>
      <c r="AX39" s="8"/>
      <c r="AY39" s="8"/>
      <c r="AZ39" s="8"/>
      <c r="BA39" s="8"/>
      <c r="BB39" s="8"/>
      <c r="BC39" s="8"/>
      <c r="BD39" s="8"/>
      <c r="BE39" s="8"/>
      <c r="BF39" s="8"/>
      <c r="BG39" s="8"/>
      <c r="BH39" s="8"/>
      <c r="BI39" s="8"/>
      <c r="BJ39" s="8"/>
      <c r="BK39" s="8"/>
      <c r="BL39" s="8"/>
      <c r="BM39" s="8"/>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row>
    <row r="40" spans="1:113" ht="15.6">
      <c r="A40" s="20" t="s">
        <v>91</v>
      </c>
      <c r="B40" s="17" t="s">
        <v>37</v>
      </c>
      <c r="C40" s="122">
        <v>20764</v>
      </c>
      <c r="D40" s="33">
        <f t="shared" si="4"/>
        <v>3.1000020901574485E-3</v>
      </c>
      <c r="E40" s="88">
        <f t="shared" si="1"/>
        <v>55.127337169269907</v>
      </c>
      <c r="F40" s="38">
        <v>608</v>
      </c>
      <c r="G40" s="142">
        <f t="shared" si="3"/>
        <v>21427.12733716927</v>
      </c>
      <c r="H40" s="19"/>
      <c r="I40" s="19"/>
      <c r="J40" s="19"/>
      <c r="K40" s="19"/>
      <c r="L40" s="19"/>
      <c r="M40" s="19"/>
      <c r="N40" s="19"/>
      <c r="O40" s="20"/>
      <c r="P40" s="26"/>
      <c r="Q40" s="29"/>
      <c r="R40" s="29"/>
      <c r="S40" s="29"/>
      <c r="T40" s="29"/>
      <c r="U40" s="29"/>
      <c r="V40" s="19"/>
      <c r="W40" s="19"/>
      <c r="X40" s="19"/>
      <c r="Y40" s="19"/>
      <c r="Z40" s="19"/>
      <c r="AA40" s="19"/>
      <c r="AB40" s="19"/>
      <c r="AC40" s="19"/>
      <c r="AD40" s="19"/>
      <c r="AE40" s="19"/>
      <c r="AF40" s="19"/>
      <c r="AG40" s="19"/>
      <c r="AH40" s="19"/>
      <c r="AI40" s="19"/>
      <c r="AJ40" s="19"/>
      <c r="AK40" s="22"/>
      <c r="AL40" s="22"/>
      <c r="AM40" s="22"/>
      <c r="AN40" s="22"/>
      <c r="AO40" s="22"/>
      <c r="AP40" s="8"/>
      <c r="AQ40" s="8"/>
      <c r="AR40" s="8"/>
      <c r="AS40" s="8"/>
      <c r="AT40" s="8"/>
      <c r="AU40" s="8"/>
      <c r="AV40" s="8"/>
      <c r="AW40" s="8"/>
      <c r="AX40" s="8"/>
      <c r="AY40" s="8"/>
      <c r="AZ40" s="8"/>
      <c r="BA40" s="8"/>
      <c r="BB40" s="8"/>
      <c r="BC40" s="8"/>
      <c r="BD40" s="8"/>
      <c r="BE40" s="8"/>
      <c r="BF40" s="8"/>
      <c r="BG40" s="8"/>
      <c r="BH40" s="8"/>
      <c r="BI40" s="8"/>
      <c r="BJ40" s="8"/>
      <c r="BK40" s="8"/>
      <c r="BL40" s="8"/>
      <c r="BM40" s="8"/>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row>
    <row r="41" spans="1:113" ht="15.6">
      <c r="A41" s="20" t="s">
        <v>89</v>
      </c>
      <c r="B41" s="17" t="s">
        <v>38</v>
      </c>
      <c r="C41" s="122">
        <v>107014</v>
      </c>
      <c r="D41" s="33">
        <f t="shared" si="4"/>
        <v>1.597686494298349E-2</v>
      </c>
      <c r="E41" s="88">
        <f t="shared" si="1"/>
        <v>284.11658928107539</v>
      </c>
      <c r="F41" s="38">
        <v>3133</v>
      </c>
      <c r="G41" s="142">
        <f t="shared" si="3"/>
        <v>110431.11658928108</v>
      </c>
      <c r="H41" s="24"/>
      <c r="I41" s="24"/>
      <c r="J41" s="19"/>
      <c r="K41" s="19"/>
      <c r="L41" s="19"/>
      <c r="M41" s="19"/>
      <c r="N41" s="19"/>
      <c r="O41" s="20"/>
      <c r="P41" s="26"/>
      <c r="Q41" s="29"/>
      <c r="R41" s="29"/>
      <c r="S41" s="29"/>
      <c r="T41" s="29"/>
      <c r="U41" s="29"/>
      <c r="V41" s="19"/>
      <c r="W41" s="19"/>
      <c r="X41" s="19"/>
      <c r="Y41" s="19"/>
      <c r="Z41" s="19"/>
      <c r="AA41" s="19"/>
      <c r="AB41" s="19"/>
      <c r="AC41" s="19"/>
      <c r="AD41" s="19"/>
      <c r="AE41" s="19"/>
      <c r="AF41" s="19"/>
      <c r="AG41" s="19"/>
      <c r="AH41" s="19"/>
      <c r="AI41" s="19"/>
      <c r="AJ41" s="19"/>
      <c r="AK41" s="22"/>
      <c r="AL41" s="22"/>
      <c r="AM41" s="22"/>
      <c r="AN41" s="22"/>
      <c r="AO41" s="22"/>
      <c r="AP41" s="8"/>
      <c r="AQ41" s="8"/>
      <c r="AR41" s="8"/>
      <c r="AS41" s="8"/>
      <c r="AT41" s="8"/>
      <c r="AU41" s="8"/>
      <c r="AV41" s="8"/>
      <c r="AW41" s="8"/>
      <c r="AX41" s="8"/>
      <c r="AY41" s="8"/>
      <c r="AZ41" s="8"/>
      <c r="BA41" s="8"/>
      <c r="BB41" s="8"/>
      <c r="BC41" s="8"/>
      <c r="BD41" s="8"/>
      <c r="BE41" s="8"/>
      <c r="BF41" s="8"/>
      <c r="BG41" s="8"/>
      <c r="BH41" s="8"/>
      <c r="BI41" s="8"/>
      <c r="BJ41" s="8"/>
      <c r="BK41" s="8"/>
      <c r="BL41" s="8"/>
      <c r="BM41" s="8"/>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row>
    <row r="42" spans="1:113" ht="15.6">
      <c r="A42" s="20" t="s">
        <v>89</v>
      </c>
      <c r="B42" s="17" t="s">
        <v>39</v>
      </c>
      <c r="C42" s="122">
        <v>27739</v>
      </c>
      <c r="D42" s="33">
        <f t="shared" si="4"/>
        <v>4.1413483904294678E-3</v>
      </c>
      <c r="E42" s="88">
        <f t="shared" si="1"/>
        <v>73.645598427007229</v>
      </c>
      <c r="F42" s="38">
        <v>812</v>
      </c>
      <c r="G42" s="142">
        <f t="shared" si="3"/>
        <v>28624.645598427007</v>
      </c>
      <c r="H42" s="19"/>
      <c r="I42" s="19"/>
      <c r="J42" s="19"/>
      <c r="K42" s="19"/>
      <c r="L42" s="19"/>
      <c r="M42" s="19"/>
      <c r="N42" s="19"/>
      <c r="O42" s="20"/>
      <c r="P42" s="26"/>
      <c r="Q42" s="29"/>
      <c r="R42" s="29"/>
      <c r="S42" s="29"/>
      <c r="T42" s="29"/>
      <c r="U42" s="29"/>
      <c r="V42" s="19"/>
      <c r="W42" s="19"/>
      <c r="X42" s="19"/>
      <c r="Y42" s="19"/>
      <c r="Z42" s="19"/>
      <c r="AA42" s="19"/>
      <c r="AB42" s="19"/>
      <c r="AC42" s="19"/>
      <c r="AD42" s="19"/>
      <c r="AE42" s="19"/>
      <c r="AF42" s="19"/>
      <c r="AG42" s="19"/>
      <c r="AH42" s="19"/>
      <c r="AI42" s="19"/>
      <c r="AJ42" s="19"/>
      <c r="AK42" s="22"/>
      <c r="AL42" s="22"/>
      <c r="AM42" s="22"/>
      <c r="AN42" s="22"/>
      <c r="AO42" s="22"/>
      <c r="AP42" s="8"/>
      <c r="AQ42" s="8"/>
      <c r="AR42" s="8"/>
      <c r="AS42" s="8"/>
      <c r="AT42" s="8"/>
      <c r="AU42" s="8"/>
      <c r="AV42" s="8"/>
      <c r="AW42" s="8"/>
      <c r="AX42" s="8"/>
      <c r="AY42" s="8"/>
      <c r="AZ42" s="8"/>
      <c r="BA42" s="8"/>
      <c r="BB42" s="8"/>
      <c r="BC42" s="8"/>
      <c r="BD42" s="8"/>
      <c r="BE42" s="8"/>
      <c r="BF42" s="8"/>
      <c r="BG42" s="8"/>
      <c r="BH42" s="8"/>
      <c r="BI42" s="8"/>
      <c r="BJ42" s="8"/>
      <c r="BK42" s="8"/>
      <c r="BL42" s="8"/>
      <c r="BM42" s="8"/>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row>
    <row r="43" spans="1:113" ht="15.6">
      <c r="A43" s="20" t="s">
        <v>91</v>
      </c>
      <c r="B43" s="17" t="s">
        <v>40</v>
      </c>
      <c r="C43" s="122">
        <v>115964</v>
      </c>
      <c r="D43" s="33">
        <f t="shared" si="4"/>
        <v>1.731307274046515E-2</v>
      </c>
      <c r="E43" s="88">
        <f t="shared" si="1"/>
        <v>307.87837254369174</v>
      </c>
      <c r="F43" s="38">
        <v>3395</v>
      </c>
      <c r="G43" s="142">
        <f t="shared" si="3"/>
        <v>119666.8783725437</v>
      </c>
      <c r="H43" s="24"/>
      <c r="I43" s="24"/>
      <c r="J43" s="19"/>
      <c r="K43" s="19"/>
      <c r="L43" s="19"/>
      <c r="M43" s="19"/>
      <c r="N43" s="19"/>
      <c r="O43" s="20"/>
      <c r="P43" s="26"/>
      <c r="Q43" s="29"/>
      <c r="R43" s="29"/>
      <c r="S43" s="29"/>
      <c r="T43" s="29"/>
      <c r="U43" s="29"/>
      <c r="V43" s="19"/>
      <c r="W43" s="19"/>
      <c r="X43" s="19"/>
      <c r="Y43" s="19"/>
      <c r="Z43" s="19"/>
      <c r="AA43" s="19"/>
      <c r="AB43" s="19"/>
      <c r="AC43" s="19"/>
      <c r="AD43" s="19"/>
      <c r="AE43" s="19"/>
      <c r="AF43" s="19"/>
      <c r="AG43" s="19"/>
      <c r="AH43" s="19"/>
      <c r="AI43" s="19"/>
      <c r="AJ43" s="19"/>
      <c r="AK43" s="22"/>
      <c r="AL43" s="22"/>
      <c r="AM43" s="22"/>
      <c r="AN43" s="22"/>
      <c r="AO43" s="22"/>
      <c r="AP43" s="8"/>
      <c r="AQ43" s="8"/>
      <c r="AR43" s="8"/>
      <c r="AS43" s="8"/>
      <c r="AT43" s="8"/>
      <c r="AU43" s="8"/>
      <c r="AV43" s="8"/>
      <c r="AW43" s="8"/>
      <c r="AX43" s="8"/>
      <c r="AY43" s="8"/>
      <c r="AZ43" s="8"/>
      <c r="BA43" s="8"/>
      <c r="BB43" s="8"/>
      <c r="BC43" s="8"/>
      <c r="BD43" s="8"/>
      <c r="BE43" s="8"/>
      <c r="BF43" s="8"/>
      <c r="BG43" s="8"/>
      <c r="BH43" s="8"/>
      <c r="BI43" s="8"/>
      <c r="BJ43" s="8"/>
      <c r="BK43" s="8"/>
      <c r="BL43" s="8"/>
      <c r="BM43" s="8"/>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row>
    <row r="44" spans="1:113" ht="15.6">
      <c r="A44" s="20" t="s">
        <v>91</v>
      </c>
      <c r="B44" s="17" t="s">
        <v>41</v>
      </c>
      <c r="C44" s="122">
        <v>21632</v>
      </c>
      <c r="D44" s="33">
        <f t="shared" si="4"/>
        <v>3.2295918519690777E-3</v>
      </c>
      <c r="E44" s="88">
        <f t="shared" si="1"/>
        <v>57.431831903566106</v>
      </c>
      <c r="F44" s="38">
        <v>633</v>
      </c>
      <c r="G44" s="142">
        <f t="shared" si="3"/>
        <v>22322.431831903566</v>
      </c>
      <c r="H44" s="19"/>
      <c r="I44" s="19"/>
      <c r="J44" s="19"/>
      <c r="K44" s="19"/>
      <c r="L44" s="19"/>
      <c r="M44" s="19"/>
      <c r="N44" s="19"/>
      <c r="O44" s="20"/>
      <c r="P44" s="26"/>
      <c r="Q44" s="29"/>
      <c r="R44" s="29"/>
      <c r="S44" s="29"/>
      <c r="T44" s="29"/>
      <c r="U44" s="29"/>
      <c r="V44" s="19"/>
      <c r="W44" s="19"/>
      <c r="X44" s="19"/>
      <c r="Y44" s="19"/>
      <c r="Z44" s="19"/>
      <c r="AA44" s="19"/>
      <c r="AB44" s="19"/>
      <c r="AC44" s="19"/>
      <c r="AD44" s="19"/>
      <c r="AE44" s="19"/>
      <c r="AF44" s="19"/>
      <c r="AG44" s="19"/>
      <c r="AH44" s="19"/>
      <c r="AI44" s="19"/>
      <c r="AJ44" s="19"/>
      <c r="AK44" s="22"/>
      <c r="AL44" s="22"/>
      <c r="AM44" s="22"/>
      <c r="AN44" s="22"/>
      <c r="AO44" s="22"/>
      <c r="AP44" s="8"/>
      <c r="AQ44" s="8"/>
      <c r="AR44" s="8"/>
      <c r="AS44" s="8"/>
      <c r="AT44" s="8"/>
      <c r="AU44" s="8"/>
      <c r="AV44" s="8"/>
      <c r="AW44" s="8"/>
      <c r="AX44" s="8"/>
      <c r="AY44" s="8"/>
      <c r="AZ44" s="8"/>
      <c r="BA44" s="8"/>
      <c r="BB44" s="8"/>
      <c r="BC44" s="8"/>
      <c r="BD44" s="8"/>
      <c r="BE44" s="8"/>
      <c r="BF44" s="8"/>
      <c r="BG44" s="8"/>
      <c r="BH44" s="8"/>
      <c r="BI44" s="8"/>
      <c r="BJ44" s="8"/>
      <c r="BK44" s="8"/>
      <c r="BL44" s="8"/>
      <c r="BM44" s="8"/>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row>
    <row r="45" spans="1:113" ht="15.6">
      <c r="A45" s="20" t="s">
        <v>89</v>
      </c>
      <c r="B45" s="17" t="s">
        <v>42</v>
      </c>
      <c r="C45" s="122">
        <v>2637</v>
      </c>
      <c r="D45" s="33">
        <f t="shared" si="4"/>
        <v>3.9369608513509881E-4</v>
      </c>
      <c r="E45" s="88">
        <f t="shared" si="1"/>
        <v>7.0010974819574621</v>
      </c>
      <c r="F45" s="38">
        <v>77</v>
      </c>
      <c r="G45" s="142">
        <f t="shared" si="3"/>
        <v>2721.0010974819575</v>
      </c>
      <c r="H45" s="19"/>
      <c r="I45" s="19"/>
      <c r="J45" s="19"/>
      <c r="K45" s="19"/>
      <c r="L45" s="19"/>
      <c r="M45" s="19"/>
      <c r="N45" s="19"/>
      <c r="O45" s="20"/>
      <c r="P45" s="26"/>
      <c r="Q45" s="29"/>
      <c r="R45" s="29"/>
      <c r="S45" s="29"/>
      <c r="T45" s="29"/>
      <c r="U45" s="29"/>
      <c r="V45" s="19"/>
      <c r="W45" s="19"/>
      <c r="X45" s="19"/>
      <c r="Y45" s="19"/>
      <c r="Z45" s="19"/>
      <c r="AA45" s="19"/>
      <c r="AB45" s="19"/>
      <c r="AC45" s="19"/>
      <c r="AD45" s="19"/>
      <c r="AE45" s="19"/>
      <c r="AF45" s="19"/>
      <c r="AG45" s="19"/>
      <c r="AH45" s="19"/>
      <c r="AI45" s="19"/>
      <c r="AJ45" s="19"/>
      <c r="AK45" s="22"/>
      <c r="AL45" s="22"/>
      <c r="AM45" s="22"/>
      <c r="AN45" s="22"/>
      <c r="AO45" s="22"/>
      <c r="AP45" s="8"/>
      <c r="AQ45" s="8"/>
      <c r="AR45" s="8"/>
      <c r="AS45" s="8"/>
      <c r="AT45" s="8"/>
      <c r="AU45" s="8"/>
      <c r="AV45" s="8"/>
      <c r="AW45" s="8"/>
      <c r="AX45" s="8"/>
      <c r="AY45" s="8"/>
      <c r="AZ45" s="8"/>
      <c r="BA45" s="8"/>
      <c r="BB45" s="8"/>
      <c r="BC45" s="8"/>
      <c r="BD45" s="8"/>
      <c r="BE45" s="8"/>
      <c r="BF45" s="8"/>
      <c r="BG45" s="8"/>
      <c r="BH45" s="8"/>
      <c r="BI45" s="8"/>
      <c r="BJ45" s="8"/>
      <c r="BK45" s="8"/>
      <c r="BL45" s="8"/>
      <c r="BM45" s="8"/>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row>
    <row r="46" spans="1:113" ht="15.6">
      <c r="A46" s="20" t="s">
        <v>89</v>
      </c>
      <c r="B46" s="17" t="s">
        <v>43</v>
      </c>
      <c r="C46" s="122">
        <v>1914</v>
      </c>
      <c r="D46" s="33">
        <f t="shared" si="4"/>
        <v>2.8575438261227876E-4</v>
      </c>
      <c r="E46" s="88">
        <f t="shared" si="1"/>
        <v>5.0815701859941536</v>
      </c>
      <c r="F46" s="38">
        <v>125</v>
      </c>
      <c r="G46" s="142">
        <f t="shared" si="3"/>
        <v>2044.0815701859942</v>
      </c>
      <c r="H46" s="19"/>
      <c r="I46" s="19"/>
      <c r="J46" s="19"/>
      <c r="K46" s="19"/>
      <c r="L46" s="19"/>
      <c r="M46" s="19"/>
      <c r="N46" s="19"/>
      <c r="O46" s="20"/>
      <c r="P46" s="26"/>
      <c r="Q46" s="29"/>
      <c r="R46" s="29"/>
      <c r="S46" s="29"/>
      <c r="T46" s="29"/>
      <c r="U46" s="29"/>
      <c r="V46" s="19"/>
      <c r="W46" s="19"/>
      <c r="X46" s="19"/>
      <c r="Y46" s="19"/>
      <c r="Z46" s="19"/>
      <c r="AA46" s="19"/>
      <c r="AB46" s="19"/>
      <c r="AC46" s="19"/>
      <c r="AD46" s="19"/>
      <c r="AE46" s="19"/>
      <c r="AF46" s="19"/>
      <c r="AG46" s="19"/>
      <c r="AH46" s="19"/>
      <c r="AI46" s="19"/>
      <c r="AJ46" s="19"/>
      <c r="AK46" s="22"/>
      <c r="AL46" s="22"/>
      <c r="AM46" s="22"/>
      <c r="AN46" s="22"/>
      <c r="AO46" s="22"/>
      <c r="AP46" s="8"/>
      <c r="AQ46" s="8"/>
      <c r="AR46" s="8"/>
      <c r="AS46" s="8"/>
      <c r="AT46" s="8"/>
      <c r="AU46" s="8"/>
      <c r="AV46" s="8"/>
      <c r="AW46" s="8"/>
      <c r="AX46" s="8"/>
      <c r="AY46" s="8"/>
      <c r="AZ46" s="8"/>
      <c r="BA46" s="8"/>
      <c r="BB46" s="8"/>
      <c r="BC46" s="8"/>
      <c r="BD46" s="8"/>
      <c r="BE46" s="8"/>
      <c r="BF46" s="8"/>
      <c r="BG46" s="8"/>
      <c r="BH46" s="8"/>
      <c r="BI46" s="8"/>
      <c r="BJ46" s="8"/>
      <c r="BK46" s="8"/>
      <c r="BL46" s="8"/>
      <c r="BM46" s="8"/>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row>
    <row r="47" spans="1:113" ht="15.6">
      <c r="A47" s="20" t="s">
        <v>89</v>
      </c>
      <c r="B47" s="17" t="s">
        <v>44</v>
      </c>
      <c r="C47" s="122">
        <v>4121</v>
      </c>
      <c r="D47" s="33">
        <f t="shared" si="4"/>
        <v>6.1525277468401295E-4</v>
      </c>
      <c r="E47" s="88">
        <f t="shared" si="1"/>
        <v>10.941040092205803</v>
      </c>
      <c r="F47" s="38">
        <v>121</v>
      </c>
      <c r="G47" s="142">
        <f t="shared" si="3"/>
        <v>4252.9410400922061</v>
      </c>
      <c r="H47" s="19"/>
      <c r="I47" s="19"/>
      <c r="J47" s="19"/>
      <c r="K47" s="19"/>
      <c r="L47" s="19"/>
      <c r="M47" s="19"/>
      <c r="N47" s="19"/>
      <c r="O47" s="20"/>
      <c r="P47" s="26"/>
      <c r="Q47" s="29"/>
      <c r="R47" s="29"/>
      <c r="S47" s="29"/>
      <c r="T47" s="29"/>
      <c r="U47" s="29"/>
      <c r="V47" s="19"/>
      <c r="W47" s="19"/>
      <c r="X47" s="19"/>
      <c r="Y47" s="19"/>
      <c r="Z47" s="19"/>
      <c r="AA47" s="19"/>
      <c r="AB47" s="19"/>
      <c r="AC47" s="19"/>
      <c r="AD47" s="19"/>
      <c r="AE47" s="19"/>
      <c r="AF47" s="19"/>
      <c r="AG47" s="19"/>
      <c r="AH47" s="19"/>
      <c r="AI47" s="19"/>
      <c r="AJ47" s="19"/>
      <c r="AK47" s="22"/>
      <c r="AL47" s="22"/>
      <c r="AM47" s="22"/>
      <c r="AN47" s="22"/>
      <c r="AO47" s="22"/>
      <c r="AP47" s="8"/>
      <c r="AQ47" s="8"/>
      <c r="AR47" s="8"/>
      <c r="AS47" s="8"/>
      <c r="AT47" s="8"/>
      <c r="AU47" s="8"/>
      <c r="AV47" s="8"/>
      <c r="AW47" s="8"/>
      <c r="AX47" s="8"/>
      <c r="AY47" s="8"/>
      <c r="AZ47" s="8"/>
      <c r="BA47" s="8"/>
      <c r="BB47" s="8"/>
      <c r="BC47" s="8"/>
      <c r="BD47" s="8"/>
      <c r="BE47" s="8"/>
      <c r="BF47" s="8"/>
      <c r="BG47" s="8"/>
      <c r="BH47" s="8"/>
      <c r="BI47" s="8"/>
      <c r="BJ47" s="8"/>
      <c r="BK47" s="8"/>
      <c r="BL47" s="8"/>
      <c r="BM47" s="8"/>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row>
    <row r="48" spans="1:113" ht="15.6">
      <c r="A48" s="20" t="s">
        <v>89</v>
      </c>
      <c r="B48" s="17" t="s">
        <v>45</v>
      </c>
      <c r="C48" s="122">
        <v>5391</v>
      </c>
      <c r="D48" s="33">
        <f t="shared" si="4"/>
        <v>8.0485991466185732E-4</v>
      </c>
      <c r="E48" s="88">
        <f t="shared" si="1"/>
        <v>14.312823862431809</v>
      </c>
      <c r="F48" s="38">
        <v>158</v>
      </c>
      <c r="G48" s="142">
        <f t="shared" si="3"/>
        <v>5563.3128238624322</v>
      </c>
      <c r="H48" s="19"/>
      <c r="I48" s="19"/>
      <c r="J48" s="19"/>
      <c r="K48" s="19"/>
      <c r="L48" s="19"/>
      <c r="M48" s="19"/>
      <c r="N48" s="19"/>
      <c r="O48" s="20"/>
      <c r="P48" s="26"/>
      <c r="Q48" s="29"/>
      <c r="R48" s="29"/>
      <c r="S48" s="29"/>
      <c r="T48" s="29"/>
      <c r="U48" s="29"/>
      <c r="V48" s="19"/>
      <c r="W48" s="19"/>
      <c r="X48" s="19"/>
      <c r="Y48" s="19"/>
      <c r="Z48" s="19"/>
      <c r="AA48" s="19"/>
      <c r="AB48" s="19"/>
      <c r="AC48" s="19"/>
      <c r="AD48" s="19"/>
      <c r="AE48" s="19"/>
      <c r="AF48" s="19"/>
      <c r="AG48" s="19"/>
      <c r="AH48" s="19"/>
      <c r="AI48" s="19"/>
      <c r="AJ48" s="19"/>
      <c r="AK48" s="22"/>
      <c r="AL48" s="22"/>
      <c r="AM48" s="22"/>
      <c r="AN48" s="22"/>
      <c r="AO48" s="22"/>
      <c r="AP48" s="8"/>
      <c r="AQ48" s="8"/>
      <c r="AR48" s="8"/>
      <c r="AS48" s="8"/>
      <c r="AT48" s="8"/>
      <c r="AU48" s="8"/>
      <c r="AV48" s="8"/>
      <c r="AW48" s="8"/>
      <c r="AX48" s="8"/>
      <c r="AY48" s="8"/>
      <c r="AZ48" s="8"/>
      <c r="BA48" s="8"/>
      <c r="BB48" s="8"/>
      <c r="BC48" s="8"/>
      <c r="BD48" s="8"/>
      <c r="BE48" s="8"/>
      <c r="BF48" s="8"/>
      <c r="BG48" s="8"/>
      <c r="BH48" s="8"/>
      <c r="BI48" s="8"/>
      <c r="BJ48" s="8"/>
      <c r="BK48" s="8"/>
      <c r="BL48" s="8"/>
      <c r="BM48" s="8"/>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row>
    <row r="49" spans="1:113" ht="15.6">
      <c r="A49" s="20" t="s">
        <v>91</v>
      </c>
      <c r="B49" s="17" t="s">
        <v>46</v>
      </c>
      <c r="C49" s="122">
        <v>15566</v>
      </c>
      <c r="D49" s="33">
        <f t="shared" si="4"/>
        <v>2.323956488893799E-3</v>
      </c>
      <c r="E49" s="88">
        <f t="shared" si="1"/>
        <v>41.326918241998428</v>
      </c>
      <c r="F49" s="38">
        <v>456</v>
      </c>
      <c r="G49" s="142">
        <f t="shared" si="3"/>
        <v>16063.326918241999</v>
      </c>
      <c r="H49" s="24"/>
      <c r="I49" s="24"/>
      <c r="J49" s="19"/>
      <c r="K49" s="19"/>
      <c r="L49" s="19"/>
      <c r="M49" s="19"/>
      <c r="N49" s="19"/>
      <c r="O49" s="20"/>
      <c r="P49" s="26"/>
      <c r="Q49" s="29"/>
      <c r="R49" s="29"/>
      <c r="S49" s="29"/>
      <c r="T49" s="29"/>
      <c r="U49" s="29"/>
      <c r="V49" s="19"/>
      <c r="W49" s="19"/>
      <c r="X49" s="19"/>
      <c r="Y49" s="19"/>
      <c r="Z49" s="19"/>
      <c r="AA49" s="19"/>
      <c r="AB49" s="19"/>
      <c r="AC49" s="19"/>
      <c r="AD49" s="19"/>
      <c r="AE49" s="19"/>
      <c r="AF49" s="19"/>
      <c r="AG49" s="19"/>
      <c r="AH49" s="19"/>
      <c r="AI49" s="19"/>
      <c r="AJ49" s="19"/>
      <c r="AK49" s="22"/>
      <c r="AL49" s="22"/>
      <c r="AM49" s="22"/>
      <c r="AN49" s="22"/>
      <c r="AO49" s="22"/>
      <c r="AP49" s="8"/>
      <c r="AQ49" s="8"/>
      <c r="AR49" s="8"/>
      <c r="AS49" s="8"/>
      <c r="AT49" s="8"/>
      <c r="AU49" s="8"/>
      <c r="AV49" s="8"/>
      <c r="AW49" s="8"/>
      <c r="AX49" s="8"/>
      <c r="AY49" s="8"/>
      <c r="AZ49" s="8"/>
      <c r="BA49" s="8"/>
      <c r="BB49" s="8"/>
      <c r="BC49" s="8"/>
      <c r="BD49" s="8"/>
      <c r="BE49" s="8"/>
      <c r="BF49" s="8"/>
      <c r="BG49" s="8"/>
      <c r="BH49" s="8"/>
      <c r="BI49" s="8"/>
      <c r="BJ49" s="8"/>
      <c r="BK49" s="8"/>
      <c r="BL49" s="8"/>
      <c r="BM49" s="8"/>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row>
    <row r="50" spans="1:113" ht="15.6">
      <c r="A50" s="20" t="s">
        <v>91</v>
      </c>
      <c r="B50" s="17" t="s">
        <v>47</v>
      </c>
      <c r="C50" s="122">
        <v>2357</v>
      </c>
      <c r="D50" s="33">
        <f t="shared" si="4"/>
        <v>3.5189293616360559E-4</v>
      </c>
      <c r="E50" s="88">
        <f t="shared" si="1"/>
        <v>6.2577120837973981</v>
      </c>
      <c r="F50" s="38">
        <v>69</v>
      </c>
      <c r="G50" s="142">
        <f t="shared" si="3"/>
        <v>2432.2577120837973</v>
      </c>
      <c r="H50" s="19"/>
      <c r="I50" s="19"/>
      <c r="J50" s="19"/>
      <c r="K50" s="19"/>
      <c r="L50" s="19"/>
      <c r="M50" s="19"/>
      <c r="N50" s="19"/>
      <c r="O50" s="20"/>
      <c r="P50" s="26"/>
      <c r="Q50" s="29"/>
      <c r="R50" s="29"/>
      <c r="S50" s="29"/>
      <c r="T50" s="29"/>
      <c r="U50" s="29"/>
      <c r="V50" s="19"/>
      <c r="W50" s="19"/>
      <c r="X50" s="19"/>
      <c r="Y50" s="19"/>
      <c r="Z50" s="19"/>
      <c r="AA50" s="19"/>
      <c r="AB50" s="19"/>
      <c r="AC50" s="19"/>
      <c r="AD50" s="19"/>
      <c r="AE50" s="19"/>
      <c r="AF50" s="19"/>
      <c r="AG50" s="19"/>
      <c r="AH50" s="19"/>
      <c r="AI50" s="19"/>
      <c r="AJ50" s="19"/>
      <c r="AK50" s="22"/>
      <c r="AL50" s="22"/>
      <c r="AM50" s="22"/>
      <c r="AN50" s="22"/>
      <c r="AO50" s="22"/>
      <c r="AP50" s="8"/>
      <c r="AQ50" s="8"/>
      <c r="AR50" s="8"/>
      <c r="AS50" s="8"/>
      <c r="AT50" s="8"/>
      <c r="AU50" s="8"/>
      <c r="AV50" s="8"/>
      <c r="AW50" s="8"/>
      <c r="AX50" s="8"/>
      <c r="AY50" s="8"/>
      <c r="AZ50" s="8"/>
      <c r="BA50" s="8"/>
      <c r="BB50" s="8"/>
      <c r="BC50" s="8"/>
      <c r="BD50" s="8"/>
      <c r="BE50" s="8"/>
      <c r="BF50" s="8"/>
      <c r="BG50" s="8"/>
      <c r="BH50" s="8"/>
      <c r="BI50" s="8"/>
      <c r="BJ50" s="8"/>
      <c r="BK50" s="8"/>
      <c r="BL50" s="8"/>
      <c r="BM50" s="8"/>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row>
    <row r="51" spans="1:113" ht="15.6" hidden="1">
      <c r="A51" s="20" t="s">
        <v>92</v>
      </c>
      <c r="B51" s="17" t="s">
        <v>48</v>
      </c>
      <c r="C51" s="122">
        <v>0</v>
      </c>
      <c r="D51" s="33">
        <f t="shared" si="4"/>
        <v>0</v>
      </c>
      <c r="E51" s="88">
        <f t="shared" si="1"/>
        <v>0</v>
      </c>
      <c r="F51" s="38"/>
      <c r="G51" s="125"/>
      <c r="H51" s="19"/>
      <c r="I51" s="19"/>
      <c r="J51" s="19"/>
      <c r="K51" s="19"/>
      <c r="L51" s="19"/>
      <c r="M51" s="19"/>
      <c r="N51" s="19"/>
      <c r="O51" s="20"/>
      <c r="P51" s="26"/>
      <c r="Q51" s="29"/>
      <c r="R51" s="29"/>
      <c r="S51" s="29"/>
      <c r="T51" s="29"/>
      <c r="U51" s="29"/>
      <c r="V51" s="19"/>
      <c r="W51" s="19"/>
      <c r="X51" s="19"/>
      <c r="Y51" s="19"/>
      <c r="Z51" s="19"/>
      <c r="AA51" s="19"/>
      <c r="AB51" s="19"/>
      <c r="AC51" s="19"/>
      <c r="AD51" s="19"/>
      <c r="AE51" s="19"/>
      <c r="AF51" s="19"/>
      <c r="AG51" s="19"/>
      <c r="AH51" s="19"/>
      <c r="AI51" s="19"/>
      <c r="AJ51" s="19"/>
      <c r="AK51" s="22"/>
      <c r="AL51" s="22"/>
      <c r="AM51" s="22"/>
      <c r="AN51" s="22"/>
      <c r="AO51" s="22"/>
      <c r="AP51" s="8"/>
      <c r="AQ51" s="8"/>
      <c r="AR51" s="8"/>
      <c r="AS51" s="8"/>
      <c r="AT51" s="8"/>
      <c r="AU51" s="8"/>
      <c r="AV51" s="8"/>
      <c r="AW51" s="8"/>
      <c r="AX51" s="8"/>
      <c r="AY51" s="8"/>
      <c r="AZ51" s="8"/>
      <c r="BA51" s="8"/>
      <c r="BB51" s="8"/>
      <c r="BC51" s="8"/>
      <c r="BD51" s="8"/>
      <c r="BE51" s="8"/>
      <c r="BF51" s="8"/>
      <c r="BG51" s="8"/>
      <c r="BH51" s="8"/>
      <c r="BI51" s="8"/>
      <c r="BJ51" s="8"/>
      <c r="BK51" s="8"/>
      <c r="BL51" s="8"/>
      <c r="BM51" s="8"/>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row>
    <row r="52" spans="1:113" ht="15.6" hidden="1">
      <c r="A52" s="20" t="s">
        <v>92</v>
      </c>
      <c r="B52" s="17" t="s">
        <v>49</v>
      </c>
      <c r="C52" s="122">
        <v>0</v>
      </c>
      <c r="D52" s="33">
        <f t="shared" si="4"/>
        <v>0</v>
      </c>
      <c r="E52" s="88">
        <f t="shared" si="1"/>
        <v>0</v>
      </c>
      <c r="F52" s="38"/>
      <c r="G52" s="125"/>
      <c r="H52" s="19"/>
      <c r="I52" s="19"/>
      <c r="J52" s="19"/>
      <c r="K52" s="19"/>
      <c r="L52" s="19"/>
      <c r="M52" s="19"/>
      <c r="N52" s="19"/>
      <c r="O52" s="20"/>
      <c r="P52" s="26"/>
      <c r="Q52" s="29"/>
      <c r="R52" s="29"/>
      <c r="S52" s="29"/>
      <c r="T52" s="29"/>
      <c r="U52" s="29"/>
      <c r="V52" s="19"/>
      <c r="W52" s="19"/>
      <c r="X52" s="19"/>
      <c r="Y52" s="19"/>
      <c r="Z52" s="19"/>
      <c r="AA52" s="19"/>
      <c r="AB52" s="19"/>
      <c r="AC52" s="19"/>
      <c r="AD52" s="19"/>
      <c r="AE52" s="19"/>
      <c r="AF52" s="19"/>
      <c r="AG52" s="19"/>
      <c r="AH52" s="19"/>
      <c r="AI52" s="19"/>
      <c r="AJ52" s="19"/>
      <c r="AK52" s="22"/>
      <c r="AL52" s="22"/>
      <c r="AM52" s="22"/>
      <c r="AN52" s="22"/>
      <c r="AO52" s="22"/>
      <c r="AP52" s="8"/>
      <c r="AQ52" s="8"/>
      <c r="AR52" s="8"/>
      <c r="AS52" s="8"/>
      <c r="AT52" s="8"/>
      <c r="AU52" s="8"/>
      <c r="AV52" s="8"/>
      <c r="AW52" s="8"/>
      <c r="AX52" s="8"/>
      <c r="AY52" s="8"/>
      <c r="AZ52" s="8"/>
      <c r="BA52" s="8"/>
      <c r="BB52" s="8"/>
      <c r="BC52" s="8"/>
      <c r="BD52" s="8"/>
      <c r="BE52" s="8"/>
      <c r="BF52" s="8"/>
      <c r="BG52" s="8"/>
      <c r="BH52" s="8"/>
      <c r="BI52" s="8"/>
      <c r="BJ52" s="8"/>
      <c r="BK52" s="8"/>
      <c r="BL52" s="8"/>
      <c r="BM52" s="8"/>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row>
    <row r="53" spans="1:113" ht="15.6">
      <c r="A53" s="20" t="s">
        <v>92</v>
      </c>
      <c r="B53" s="17" t="s">
        <v>50</v>
      </c>
      <c r="C53" s="122">
        <v>9793</v>
      </c>
      <c r="D53" s="33">
        <f t="shared" si="4"/>
        <v>1.4620651352779759E-3</v>
      </c>
      <c r="E53" s="88">
        <f t="shared" si="1"/>
        <v>25.999904300648247</v>
      </c>
      <c r="F53" s="38">
        <v>56</v>
      </c>
      <c r="G53" s="142">
        <f>C53+E53+F53</f>
        <v>9874.9999043006483</v>
      </c>
      <c r="H53" s="19"/>
      <c r="I53" s="19"/>
      <c r="J53" s="19"/>
      <c r="K53" s="19"/>
      <c r="L53" s="19"/>
      <c r="M53" s="19"/>
      <c r="N53" s="19"/>
      <c r="O53" s="20"/>
      <c r="P53" s="26"/>
      <c r="Q53" s="29"/>
      <c r="R53" s="29"/>
      <c r="S53" s="29"/>
      <c r="T53" s="29"/>
      <c r="U53" s="29"/>
      <c r="V53" s="19"/>
      <c r="W53" s="19"/>
      <c r="X53" s="19"/>
      <c r="Y53" s="19"/>
      <c r="Z53" s="19"/>
      <c r="AA53" s="19"/>
      <c r="AB53" s="19"/>
      <c r="AC53" s="19"/>
      <c r="AD53" s="19"/>
      <c r="AE53" s="19"/>
      <c r="AF53" s="19"/>
      <c r="AG53" s="19"/>
      <c r="AH53" s="19"/>
      <c r="AI53" s="19"/>
      <c r="AJ53" s="19"/>
      <c r="AK53" s="22"/>
      <c r="AL53" s="22"/>
      <c r="AM53" s="22"/>
      <c r="AN53" s="22"/>
      <c r="AO53" s="22"/>
      <c r="AP53" s="8"/>
      <c r="AQ53" s="8"/>
      <c r="AR53" s="8"/>
      <c r="AS53" s="8"/>
      <c r="AT53" s="8"/>
      <c r="AU53" s="8"/>
      <c r="AV53" s="8"/>
      <c r="AW53" s="8"/>
      <c r="AX53" s="8"/>
      <c r="AY53" s="8"/>
      <c r="AZ53" s="8"/>
      <c r="BA53" s="8"/>
      <c r="BB53" s="8"/>
      <c r="BC53" s="8"/>
      <c r="BD53" s="8"/>
      <c r="BE53" s="8"/>
      <c r="BF53" s="8"/>
      <c r="BG53" s="8"/>
      <c r="BH53" s="8"/>
      <c r="BI53" s="8"/>
      <c r="BJ53" s="8"/>
      <c r="BK53" s="8"/>
      <c r="BL53" s="8"/>
      <c r="BM53" s="8"/>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row>
    <row r="54" spans="1:113" ht="15.6">
      <c r="A54" s="20" t="s">
        <v>92</v>
      </c>
      <c r="B54" s="17" t="s">
        <v>51</v>
      </c>
      <c r="C54" s="122">
        <v>9493</v>
      </c>
      <c r="D54" s="33">
        <f t="shared" si="4"/>
        <v>1.4172760470942333E-3</v>
      </c>
      <c r="E54" s="88">
        <f t="shared" si="1"/>
        <v>25.20341994547675</v>
      </c>
      <c r="F54" s="38">
        <v>621</v>
      </c>
      <c r="G54" s="142">
        <f>C54+E54+F54</f>
        <v>10139.203419945477</v>
      </c>
      <c r="H54" s="19"/>
      <c r="I54" s="19"/>
      <c r="J54" s="19"/>
      <c r="K54" s="19"/>
      <c r="L54" s="19"/>
      <c r="M54" s="19"/>
      <c r="N54" s="19"/>
      <c r="O54" s="20"/>
      <c r="P54" s="26"/>
      <c r="Q54" s="29"/>
      <c r="R54" s="29"/>
      <c r="S54" s="29"/>
      <c r="T54" s="29"/>
      <c r="U54" s="29"/>
      <c r="V54" s="19"/>
      <c r="W54" s="19"/>
      <c r="X54" s="19"/>
      <c r="Y54" s="19"/>
      <c r="Z54" s="19"/>
      <c r="AA54" s="19"/>
      <c r="AB54" s="19"/>
      <c r="AC54" s="19"/>
      <c r="AD54" s="19"/>
      <c r="AE54" s="19"/>
      <c r="AF54" s="19"/>
      <c r="AG54" s="19"/>
      <c r="AH54" s="19"/>
      <c r="AI54" s="19"/>
      <c r="AJ54" s="19"/>
      <c r="AK54" s="22"/>
      <c r="AL54" s="22"/>
      <c r="AM54" s="22"/>
      <c r="AN54" s="22"/>
      <c r="AO54" s="22"/>
      <c r="AP54" s="8"/>
      <c r="AQ54" s="8"/>
      <c r="AR54" s="8"/>
      <c r="AS54" s="8"/>
      <c r="AT54" s="8"/>
      <c r="AU54" s="8"/>
      <c r="AV54" s="8"/>
      <c r="AW54" s="8"/>
      <c r="AX54" s="8"/>
      <c r="AY54" s="8"/>
      <c r="AZ54" s="8"/>
      <c r="BA54" s="8"/>
      <c r="BB54" s="8"/>
      <c r="BC54" s="8"/>
      <c r="BD54" s="8"/>
      <c r="BE54" s="8"/>
      <c r="BF54" s="8"/>
      <c r="BG54" s="8"/>
      <c r="BH54" s="8"/>
      <c r="BI54" s="8"/>
      <c r="BJ54" s="8"/>
      <c r="BK54" s="8"/>
      <c r="BL54" s="8"/>
      <c r="BM54" s="8"/>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row>
    <row r="55" spans="1:113" ht="15.6">
      <c r="A55" s="20" t="s">
        <v>92</v>
      </c>
      <c r="B55" s="17" t="s">
        <v>52</v>
      </c>
      <c r="C55" s="122">
        <v>2849</v>
      </c>
      <c r="D55" s="33">
        <f t="shared" si="4"/>
        <v>4.2534704078494369E-4</v>
      </c>
      <c r="E55" s="88">
        <f t="shared" si="1"/>
        <v>7.5639464262786538</v>
      </c>
      <c r="F55" s="38">
        <v>0</v>
      </c>
      <c r="G55" s="142">
        <f>C55+E55+F55</f>
        <v>2856.5639464262786</v>
      </c>
      <c r="H55" s="19"/>
      <c r="I55" s="19"/>
      <c r="J55" s="19"/>
      <c r="K55" s="19"/>
      <c r="L55" s="19"/>
      <c r="M55" s="19"/>
      <c r="N55" s="19"/>
      <c r="O55" s="20"/>
      <c r="P55" s="26"/>
      <c r="Q55" s="29"/>
      <c r="R55" s="29"/>
      <c r="S55" s="29"/>
      <c r="T55" s="29"/>
      <c r="U55" s="29"/>
      <c r="V55" s="19"/>
      <c r="W55" s="19"/>
      <c r="X55" s="19"/>
      <c r="Y55" s="19"/>
      <c r="Z55" s="19"/>
      <c r="AA55" s="19"/>
      <c r="AB55" s="19"/>
      <c r="AC55" s="19"/>
      <c r="AD55" s="19"/>
      <c r="AE55" s="19"/>
      <c r="AF55" s="19"/>
      <c r="AG55" s="19"/>
      <c r="AH55" s="19"/>
      <c r="AI55" s="19"/>
      <c r="AJ55" s="19"/>
      <c r="AK55" s="22"/>
      <c r="AL55" s="22"/>
      <c r="AM55" s="22"/>
      <c r="AN55" s="22"/>
      <c r="AO55" s="22"/>
      <c r="AP55" s="8"/>
      <c r="AQ55" s="8"/>
      <c r="AR55" s="8"/>
      <c r="AS55" s="8"/>
      <c r="AT55" s="8"/>
      <c r="AU55" s="8"/>
      <c r="AV55" s="8"/>
      <c r="AW55" s="8"/>
      <c r="AX55" s="8"/>
      <c r="AY55" s="8"/>
      <c r="AZ55" s="8"/>
      <c r="BA55" s="8"/>
      <c r="BB55" s="8"/>
      <c r="BC55" s="8"/>
      <c r="BD55" s="8"/>
      <c r="BE55" s="8"/>
      <c r="BF55" s="8"/>
      <c r="BG55" s="8"/>
      <c r="BH55" s="8"/>
      <c r="BI55" s="8"/>
      <c r="BJ55" s="8"/>
      <c r="BK55" s="8"/>
      <c r="BL55" s="8"/>
      <c r="BM55" s="8"/>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row>
    <row r="56" spans="1:113" ht="15.6" hidden="1">
      <c r="A56" s="20" t="s">
        <v>92</v>
      </c>
      <c r="B56" s="17" t="s">
        <v>53</v>
      </c>
      <c r="C56" s="122">
        <v>0</v>
      </c>
      <c r="D56" s="33">
        <f t="shared" si="4"/>
        <v>0</v>
      </c>
      <c r="E56" s="88">
        <f t="shared" si="1"/>
        <v>0</v>
      </c>
      <c r="F56" s="38"/>
      <c r="G56" s="125"/>
      <c r="H56" s="19"/>
      <c r="I56" s="19"/>
      <c r="J56" s="19"/>
      <c r="K56" s="19"/>
      <c r="L56" s="19"/>
      <c r="M56" s="19"/>
      <c r="N56" s="19"/>
      <c r="O56" s="20"/>
      <c r="P56" s="26"/>
      <c r="Q56" s="29"/>
      <c r="R56" s="29"/>
      <c r="S56" s="29"/>
      <c r="T56" s="29"/>
      <c r="U56" s="29"/>
      <c r="V56" s="19"/>
      <c r="W56" s="19"/>
      <c r="X56" s="19"/>
      <c r="Y56" s="19"/>
      <c r="Z56" s="19"/>
      <c r="AA56" s="19"/>
      <c r="AB56" s="19"/>
      <c r="AC56" s="19"/>
      <c r="AD56" s="19"/>
      <c r="AE56" s="19"/>
      <c r="AF56" s="19"/>
      <c r="AG56" s="19"/>
      <c r="AH56" s="19"/>
      <c r="AI56" s="19"/>
      <c r="AJ56" s="19"/>
      <c r="AK56" s="22"/>
      <c r="AL56" s="22"/>
      <c r="AM56" s="22"/>
      <c r="AN56" s="22"/>
      <c r="AO56" s="22"/>
      <c r="AP56" s="8"/>
      <c r="AQ56" s="8"/>
      <c r="AR56" s="8"/>
      <c r="AS56" s="8"/>
      <c r="AT56" s="8"/>
      <c r="AU56" s="8"/>
      <c r="AV56" s="8"/>
      <c r="AW56" s="8"/>
      <c r="AX56" s="8"/>
      <c r="AY56" s="8"/>
      <c r="AZ56" s="8"/>
      <c r="BA56" s="8"/>
      <c r="BB56" s="8"/>
      <c r="BC56" s="8"/>
      <c r="BD56" s="8"/>
      <c r="BE56" s="8"/>
      <c r="BF56" s="8"/>
      <c r="BG56" s="8"/>
      <c r="BH56" s="8"/>
      <c r="BI56" s="8"/>
      <c r="BJ56" s="8"/>
      <c r="BK56" s="8"/>
      <c r="BL56" s="8"/>
      <c r="BM56" s="8"/>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row>
    <row r="57" spans="1:113" ht="15.6" hidden="1">
      <c r="A57" s="20" t="s">
        <v>89</v>
      </c>
      <c r="B57" s="17" t="s">
        <v>54</v>
      </c>
      <c r="C57" s="122">
        <v>0</v>
      </c>
      <c r="D57" s="33">
        <f t="shared" si="4"/>
        <v>0</v>
      </c>
      <c r="E57" s="88">
        <f t="shared" si="1"/>
        <v>0</v>
      </c>
      <c r="F57" s="38"/>
      <c r="G57" s="125"/>
      <c r="H57" s="19"/>
      <c r="I57" s="19"/>
      <c r="J57" s="19"/>
      <c r="K57" s="19"/>
      <c r="L57" s="19"/>
      <c r="M57" s="19"/>
      <c r="N57" s="19"/>
      <c r="O57" s="20"/>
      <c r="P57" s="26"/>
      <c r="Q57" s="29"/>
      <c r="R57" s="29"/>
      <c r="S57" s="29"/>
      <c r="T57" s="29"/>
      <c r="U57" s="29"/>
      <c r="V57" s="19"/>
      <c r="W57" s="19"/>
      <c r="X57" s="19"/>
      <c r="Y57" s="19"/>
      <c r="Z57" s="19"/>
      <c r="AA57" s="19"/>
      <c r="AB57" s="19"/>
      <c r="AC57" s="19"/>
      <c r="AD57" s="19"/>
      <c r="AE57" s="19"/>
      <c r="AF57" s="19"/>
      <c r="AG57" s="19"/>
      <c r="AH57" s="19"/>
      <c r="AI57" s="19"/>
      <c r="AJ57" s="19"/>
      <c r="AK57" s="22"/>
      <c r="AL57" s="22"/>
      <c r="AM57" s="22"/>
      <c r="AN57" s="22"/>
      <c r="AO57" s="22"/>
      <c r="AP57" s="8"/>
      <c r="AQ57" s="8"/>
      <c r="AR57" s="8"/>
      <c r="AS57" s="8"/>
      <c r="AT57" s="8"/>
      <c r="AU57" s="8"/>
      <c r="AV57" s="8"/>
      <c r="AW57" s="8"/>
      <c r="AX57" s="8"/>
      <c r="AY57" s="8"/>
      <c r="AZ57" s="8"/>
      <c r="BA57" s="8"/>
      <c r="BB57" s="8"/>
      <c r="BC57" s="8"/>
      <c r="BD57" s="8"/>
      <c r="BE57" s="8"/>
      <c r="BF57" s="8"/>
      <c r="BG57" s="8"/>
      <c r="BH57" s="8"/>
      <c r="BI57" s="8"/>
      <c r="BJ57" s="8"/>
      <c r="BK57" s="8"/>
      <c r="BL57" s="8"/>
      <c r="BM57" s="8"/>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row>
    <row r="58" spans="1:113" ht="15.6" hidden="1">
      <c r="A58" s="20" t="s">
        <v>89</v>
      </c>
      <c r="B58" s="17" t="s">
        <v>55</v>
      </c>
      <c r="C58" s="122">
        <v>0</v>
      </c>
      <c r="D58" s="33">
        <f t="shared" si="4"/>
        <v>0</v>
      </c>
      <c r="E58" s="88">
        <f t="shared" si="1"/>
        <v>0</v>
      </c>
      <c r="F58" s="38"/>
      <c r="G58" s="125"/>
      <c r="H58" s="19"/>
      <c r="I58" s="19"/>
      <c r="J58" s="19"/>
      <c r="K58" s="19"/>
      <c r="L58" s="19"/>
      <c r="M58" s="19"/>
      <c r="N58" s="19"/>
      <c r="O58" s="20"/>
      <c r="P58" s="26"/>
      <c r="Q58" s="29"/>
      <c r="R58" s="29"/>
      <c r="S58" s="29"/>
      <c r="T58" s="29"/>
      <c r="U58" s="29"/>
      <c r="V58" s="19"/>
      <c r="W58" s="19"/>
      <c r="X58" s="19"/>
      <c r="Y58" s="19"/>
      <c r="Z58" s="19"/>
      <c r="AA58" s="19"/>
      <c r="AB58" s="19"/>
      <c r="AC58" s="19"/>
      <c r="AD58" s="19"/>
      <c r="AE58" s="19"/>
      <c r="AF58" s="19"/>
      <c r="AG58" s="19"/>
      <c r="AH58" s="19"/>
      <c r="AI58" s="19"/>
      <c r="AJ58" s="19"/>
      <c r="AK58" s="22"/>
      <c r="AL58" s="22"/>
      <c r="AM58" s="22"/>
      <c r="AN58" s="22"/>
      <c r="AO58" s="22"/>
      <c r="AP58" s="8"/>
      <c r="AQ58" s="8"/>
      <c r="AR58" s="8"/>
      <c r="AS58" s="8"/>
      <c r="AT58" s="8"/>
      <c r="AU58" s="8"/>
      <c r="AV58" s="8"/>
      <c r="AW58" s="8"/>
      <c r="AX58" s="8"/>
      <c r="AY58" s="8"/>
      <c r="AZ58" s="8"/>
      <c r="BA58" s="8"/>
      <c r="BB58" s="8"/>
      <c r="BC58" s="8"/>
      <c r="BD58" s="8"/>
      <c r="BE58" s="8"/>
      <c r="BF58" s="8"/>
      <c r="BG58" s="8"/>
      <c r="BH58" s="8"/>
      <c r="BI58" s="8"/>
      <c r="BJ58" s="8"/>
      <c r="BK58" s="8"/>
      <c r="BL58" s="8"/>
      <c r="BM58" s="8"/>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row>
    <row r="59" spans="1:113" ht="15.6">
      <c r="A59" s="20" t="s">
        <v>92</v>
      </c>
      <c r="B59" s="17" t="s">
        <v>56</v>
      </c>
      <c r="C59" s="122">
        <v>123230</v>
      </c>
      <c r="D59" s="33">
        <f t="shared" si="4"/>
        <v>1.8397864456275399E-2</v>
      </c>
      <c r="E59" s="88">
        <f t="shared" si="1"/>
        <v>327.16922362594545</v>
      </c>
      <c r="F59" s="38">
        <v>2466</v>
      </c>
      <c r="G59" s="142">
        <f t="shared" ref="G59:G66" si="5">C59+E59+F59</f>
        <v>126023.16922362594</v>
      </c>
      <c r="H59" s="19"/>
      <c r="I59" s="19"/>
      <c r="J59" s="19"/>
      <c r="K59" s="19"/>
      <c r="L59" s="19"/>
      <c r="M59" s="19"/>
      <c r="N59" s="19"/>
      <c r="O59" s="20"/>
      <c r="P59" s="26"/>
      <c r="Q59" s="29"/>
      <c r="R59" s="29"/>
      <c r="S59" s="29"/>
      <c r="T59" s="29"/>
      <c r="U59" s="29"/>
      <c r="V59" s="19"/>
      <c r="W59" s="19"/>
      <c r="X59" s="19"/>
      <c r="Y59" s="19"/>
      <c r="Z59" s="19"/>
      <c r="AA59" s="19"/>
      <c r="AB59" s="19"/>
      <c r="AC59" s="19"/>
      <c r="AD59" s="19"/>
      <c r="AE59" s="19"/>
      <c r="AF59" s="19"/>
      <c r="AG59" s="19"/>
      <c r="AH59" s="19"/>
      <c r="AI59" s="19"/>
      <c r="AJ59" s="19"/>
      <c r="AK59" s="22"/>
      <c r="AL59" s="22"/>
      <c r="AM59" s="22"/>
      <c r="AN59" s="22"/>
      <c r="AO59" s="22"/>
      <c r="AP59" s="8"/>
      <c r="AQ59" s="8"/>
      <c r="AR59" s="8"/>
      <c r="AS59" s="8"/>
      <c r="AT59" s="8"/>
      <c r="AU59" s="8"/>
      <c r="AV59" s="8"/>
      <c r="AW59" s="8"/>
      <c r="AX59" s="8"/>
      <c r="AY59" s="8"/>
      <c r="AZ59" s="8"/>
      <c r="BA59" s="8"/>
      <c r="BB59" s="8"/>
      <c r="BC59" s="8"/>
      <c r="BD59" s="8"/>
      <c r="BE59" s="8"/>
      <c r="BF59" s="8"/>
      <c r="BG59" s="8"/>
      <c r="BH59" s="8"/>
      <c r="BI59" s="8"/>
      <c r="BJ59" s="8"/>
      <c r="BK59" s="8"/>
      <c r="BL59" s="8"/>
      <c r="BM59" s="8"/>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row>
    <row r="60" spans="1:113" ht="15.6">
      <c r="A60" s="20" t="s">
        <v>92</v>
      </c>
      <c r="B60" s="17" t="s">
        <v>57</v>
      </c>
      <c r="C60" s="122">
        <v>12094</v>
      </c>
      <c r="D60" s="33">
        <f t="shared" si="4"/>
        <v>1.8055974416472829E-3</v>
      </c>
      <c r="E60" s="88">
        <f>$E$2*D60</f>
        <v>32.108939304813632</v>
      </c>
      <c r="F60" s="38">
        <v>791</v>
      </c>
      <c r="G60" s="142">
        <f t="shared" si="5"/>
        <v>12917.108939304813</v>
      </c>
      <c r="H60" s="19"/>
      <c r="I60" s="19"/>
      <c r="J60" s="19"/>
      <c r="K60" s="19"/>
      <c r="L60" s="19"/>
      <c r="M60" s="19"/>
      <c r="N60" s="19"/>
      <c r="O60" s="20"/>
      <c r="P60" s="26"/>
      <c r="Q60" s="29"/>
      <c r="R60" s="29"/>
      <c r="S60" s="29"/>
      <c r="T60" s="29"/>
      <c r="U60" s="29"/>
      <c r="V60" s="19"/>
      <c r="W60" s="19"/>
      <c r="X60" s="19"/>
      <c r="Y60" s="19"/>
      <c r="Z60" s="19"/>
      <c r="AA60" s="19"/>
      <c r="AB60" s="19"/>
      <c r="AC60" s="19"/>
      <c r="AD60" s="19"/>
      <c r="AE60" s="19"/>
      <c r="AF60" s="19"/>
      <c r="AG60" s="19"/>
      <c r="AH60" s="19"/>
      <c r="AI60" s="19"/>
      <c r="AJ60" s="19"/>
      <c r="AK60" s="22"/>
      <c r="AL60" s="22"/>
      <c r="AM60" s="22"/>
      <c r="AN60" s="22"/>
      <c r="AO60" s="22"/>
      <c r="AP60" s="8"/>
      <c r="AQ60" s="8"/>
      <c r="AR60" s="8"/>
      <c r="AS60" s="8"/>
      <c r="AT60" s="8"/>
      <c r="AU60" s="8"/>
      <c r="AV60" s="8"/>
      <c r="AW60" s="8"/>
      <c r="AX60" s="8"/>
      <c r="AY60" s="8"/>
      <c r="AZ60" s="8"/>
      <c r="BA60" s="8"/>
      <c r="BB60" s="8"/>
      <c r="BC60" s="8"/>
      <c r="BD60" s="8"/>
      <c r="BE60" s="8"/>
      <c r="BF60" s="8"/>
      <c r="BG60" s="8"/>
      <c r="BH60" s="8"/>
      <c r="BI60" s="8"/>
      <c r="BJ60" s="8"/>
      <c r="BK60" s="8"/>
      <c r="BL60" s="8"/>
      <c r="BM60" s="8"/>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row>
    <row r="61" spans="1:113" ht="15.6">
      <c r="A61" s="20" t="s">
        <v>92</v>
      </c>
      <c r="B61" s="17" t="s">
        <v>58</v>
      </c>
      <c r="C61" s="122">
        <v>85826</v>
      </c>
      <c r="D61" s="33">
        <f t="shared" si="4"/>
        <v>1.2813560941526352E-2</v>
      </c>
      <c r="E61" s="88">
        <f t="shared" si="1"/>
        <v>227.86355422316311</v>
      </c>
      <c r="F61" s="38">
        <v>1697</v>
      </c>
      <c r="G61" s="142">
        <f t="shared" si="5"/>
        <v>87750.863554223164</v>
      </c>
      <c r="H61" s="19"/>
      <c r="I61" s="19"/>
      <c r="J61" s="19"/>
      <c r="K61" s="19"/>
      <c r="L61" s="19"/>
      <c r="M61" s="19"/>
      <c r="N61" s="19"/>
      <c r="O61" s="20"/>
      <c r="P61" s="26"/>
      <c r="Q61" s="29"/>
      <c r="R61" s="29"/>
      <c r="S61" s="29"/>
      <c r="T61" s="29"/>
      <c r="U61" s="29"/>
      <c r="V61" s="19"/>
      <c r="W61" s="19"/>
      <c r="X61" s="19"/>
      <c r="Y61" s="19"/>
      <c r="Z61" s="19"/>
      <c r="AA61" s="19"/>
      <c r="AB61" s="19"/>
      <c r="AC61" s="19"/>
      <c r="AD61" s="19"/>
      <c r="AE61" s="19"/>
      <c r="AF61" s="19"/>
      <c r="AG61" s="19"/>
      <c r="AH61" s="19"/>
      <c r="AI61" s="19"/>
      <c r="AJ61" s="19"/>
      <c r="AK61" s="22"/>
      <c r="AL61" s="22"/>
      <c r="AM61" s="22"/>
      <c r="AN61" s="22"/>
      <c r="AO61" s="22"/>
      <c r="AP61" s="8"/>
      <c r="AQ61" s="8"/>
      <c r="AR61" s="8"/>
      <c r="AS61" s="8"/>
      <c r="AT61" s="8"/>
      <c r="AU61" s="8"/>
      <c r="AV61" s="8"/>
      <c r="AW61" s="8"/>
      <c r="AX61" s="8"/>
      <c r="AY61" s="8"/>
      <c r="AZ61" s="8"/>
      <c r="BA61" s="8"/>
      <c r="BB61" s="8"/>
      <c r="BC61" s="8"/>
      <c r="BD61" s="8"/>
      <c r="BE61" s="8"/>
      <c r="BF61" s="8"/>
      <c r="BG61" s="8"/>
      <c r="BH61" s="8"/>
      <c r="BI61" s="8"/>
      <c r="BJ61" s="8"/>
      <c r="BK61" s="8"/>
      <c r="BL61" s="8"/>
      <c r="BM61" s="8"/>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row>
    <row r="62" spans="1:113" ht="15.6">
      <c r="A62" s="20" t="s">
        <v>92</v>
      </c>
      <c r="B62" s="17" t="s">
        <v>59</v>
      </c>
      <c r="C62" s="122">
        <v>8372</v>
      </c>
      <c r="D62" s="33">
        <f t="shared" si="4"/>
        <v>1.2499141542476478E-3</v>
      </c>
      <c r="E62" s="88">
        <f t="shared" si="1"/>
        <v>22.227223404985921</v>
      </c>
      <c r="F62" s="38">
        <v>548</v>
      </c>
      <c r="G62" s="142">
        <f t="shared" si="5"/>
        <v>8942.2272234049851</v>
      </c>
      <c r="H62" s="19"/>
      <c r="I62" s="19"/>
      <c r="J62" s="19"/>
      <c r="K62" s="19"/>
      <c r="L62" s="19"/>
      <c r="M62" s="19"/>
      <c r="N62" s="19"/>
      <c r="O62" s="20"/>
      <c r="P62" s="26"/>
      <c r="Q62" s="29"/>
      <c r="R62" s="29"/>
      <c r="S62" s="29"/>
      <c r="T62" s="29"/>
      <c r="U62" s="29"/>
      <c r="V62" s="19"/>
      <c r="W62" s="19"/>
      <c r="X62" s="19"/>
      <c r="Y62" s="19"/>
      <c r="Z62" s="19"/>
      <c r="AA62" s="19"/>
      <c r="AB62" s="19"/>
      <c r="AC62" s="19"/>
      <c r="AD62" s="19"/>
      <c r="AE62" s="19"/>
      <c r="AF62" s="19"/>
      <c r="AG62" s="19"/>
      <c r="AH62" s="19"/>
      <c r="AI62" s="19"/>
      <c r="AJ62" s="19"/>
      <c r="AK62" s="22"/>
      <c r="AL62" s="22"/>
      <c r="AM62" s="22"/>
      <c r="AN62" s="22"/>
      <c r="AO62" s="22"/>
      <c r="AP62" s="8"/>
      <c r="AQ62" s="8"/>
      <c r="AR62" s="8"/>
      <c r="AS62" s="8"/>
      <c r="AT62" s="8"/>
      <c r="AU62" s="8"/>
      <c r="AV62" s="8"/>
      <c r="AW62" s="8"/>
      <c r="AX62" s="8"/>
      <c r="AY62" s="8"/>
      <c r="AZ62" s="8"/>
      <c r="BA62" s="8"/>
      <c r="BB62" s="8"/>
      <c r="BC62" s="8"/>
      <c r="BD62" s="8"/>
      <c r="BE62" s="8"/>
      <c r="BF62" s="8"/>
      <c r="BG62" s="8"/>
      <c r="BH62" s="8"/>
      <c r="BI62" s="8"/>
      <c r="BJ62" s="8"/>
      <c r="BK62" s="8"/>
      <c r="BL62" s="8"/>
      <c r="BM62" s="8"/>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row>
    <row r="63" spans="1:113" ht="15.6">
      <c r="A63" s="20" t="s">
        <v>92</v>
      </c>
      <c r="B63" s="17" t="s">
        <v>60</v>
      </c>
      <c r="C63" s="122">
        <v>283173</v>
      </c>
      <c r="D63" s="33">
        <f t="shared" si="4"/>
        <v>4.2276868227516626E-2</v>
      </c>
      <c r="E63" s="88">
        <f t="shared" si="1"/>
        <v>751.80954768992819</v>
      </c>
      <c r="F63" s="38">
        <v>0</v>
      </c>
      <c r="G63" s="142">
        <f t="shared" si="5"/>
        <v>283924.80954768992</v>
      </c>
      <c r="H63" s="19"/>
      <c r="I63" s="19"/>
      <c r="J63" s="19"/>
      <c r="K63" s="19"/>
      <c r="L63" s="19"/>
      <c r="M63" s="19"/>
      <c r="N63" s="19"/>
      <c r="O63" s="20"/>
      <c r="P63" s="26"/>
      <c r="Q63" s="29"/>
      <c r="R63" s="29"/>
      <c r="S63" s="29"/>
      <c r="T63" s="29"/>
      <c r="U63" s="29"/>
      <c r="V63" s="19"/>
      <c r="W63" s="19"/>
      <c r="X63" s="19"/>
      <c r="Y63" s="19"/>
      <c r="Z63" s="19"/>
      <c r="AA63" s="19"/>
      <c r="AB63" s="19"/>
      <c r="AC63" s="19"/>
      <c r="AD63" s="19"/>
      <c r="AE63" s="19"/>
      <c r="AF63" s="19"/>
      <c r="AG63" s="19"/>
      <c r="AH63" s="19"/>
      <c r="AI63" s="19"/>
      <c r="AJ63" s="19"/>
      <c r="AK63" s="22"/>
      <c r="AL63" s="22"/>
      <c r="AM63" s="22"/>
      <c r="AN63" s="22"/>
      <c r="AO63" s="22"/>
      <c r="AP63" s="8"/>
      <c r="AQ63" s="8"/>
      <c r="AR63" s="8"/>
      <c r="AS63" s="8"/>
      <c r="AT63" s="8"/>
      <c r="AU63" s="8"/>
      <c r="AV63" s="8"/>
      <c r="AW63" s="8"/>
      <c r="AX63" s="8"/>
      <c r="AY63" s="8"/>
      <c r="AZ63" s="8"/>
      <c r="BA63" s="8"/>
      <c r="BB63" s="8"/>
      <c r="BC63" s="8"/>
      <c r="BD63" s="8"/>
      <c r="BE63" s="8"/>
      <c r="BF63" s="8"/>
      <c r="BG63" s="8"/>
      <c r="BH63" s="8"/>
      <c r="BI63" s="8"/>
      <c r="BJ63" s="8"/>
      <c r="BK63" s="8"/>
      <c r="BL63" s="8"/>
      <c r="BM63" s="8"/>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row>
    <row r="64" spans="1:113" ht="15.6">
      <c r="A64" s="20" t="s">
        <v>92</v>
      </c>
      <c r="B64" s="17" t="s">
        <v>61</v>
      </c>
      <c r="C64" s="122">
        <v>32923</v>
      </c>
      <c r="D64" s="33">
        <f t="shared" si="4"/>
        <v>4.9153038342445426E-3</v>
      </c>
      <c r="E64" s="88">
        <f t="shared" si="1"/>
        <v>87.408848084370703</v>
      </c>
      <c r="F64" s="38">
        <v>2153</v>
      </c>
      <c r="G64" s="142">
        <f t="shared" si="5"/>
        <v>35163.408848084371</v>
      </c>
      <c r="H64" s="19"/>
      <c r="I64" s="19"/>
      <c r="J64" s="19"/>
      <c r="K64" s="19"/>
      <c r="L64" s="19"/>
      <c r="M64" s="19"/>
      <c r="N64" s="19"/>
      <c r="O64" s="20"/>
      <c r="P64" s="26"/>
      <c r="Q64" s="29"/>
      <c r="R64" s="29"/>
      <c r="S64" s="29"/>
      <c r="T64" s="29"/>
      <c r="U64" s="29"/>
      <c r="V64" s="19"/>
      <c r="W64" s="19"/>
      <c r="X64" s="19"/>
      <c r="Y64" s="19"/>
      <c r="Z64" s="19"/>
      <c r="AA64" s="19"/>
      <c r="AB64" s="19"/>
      <c r="AC64" s="19"/>
      <c r="AD64" s="19"/>
      <c r="AE64" s="19"/>
      <c r="AF64" s="19"/>
      <c r="AG64" s="19"/>
      <c r="AH64" s="19"/>
      <c r="AI64" s="19"/>
      <c r="AJ64" s="19"/>
      <c r="AK64" s="22"/>
      <c r="AL64" s="22"/>
      <c r="AM64" s="22"/>
      <c r="AN64" s="22"/>
      <c r="AO64" s="22"/>
      <c r="AP64" s="8"/>
      <c r="AQ64" s="8"/>
      <c r="AR64" s="8"/>
      <c r="AS64" s="8"/>
      <c r="AT64" s="8"/>
      <c r="AU64" s="8"/>
      <c r="AV64" s="8"/>
      <c r="AW64" s="8"/>
      <c r="AX64" s="8"/>
      <c r="AY64" s="8"/>
      <c r="AZ64" s="8"/>
      <c r="BA64" s="8"/>
      <c r="BB64" s="8"/>
      <c r="BC64" s="8"/>
      <c r="BD64" s="8"/>
      <c r="BE64" s="8"/>
      <c r="BF64" s="8"/>
      <c r="BG64" s="8"/>
      <c r="BH64" s="8"/>
      <c r="BI64" s="8"/>
      <c r="BJ64" s="8"/>
      <c r="BK64" s="8"/>
      <c r="BL64" s="8"/>
      <c r="BM64" s="8"/>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row>
    <row r="65" spans="1:113" ht="15.6">
      <c r="A65" s="20" t="s">
        <v>92</v>
      </c>
      <c r="B65" s="17" t="s">
        <v>62</v>
      </c>
      <c r="C65" s="122">
        <v>63770</v>
      </c>
      <c r="D65" s="33">
        <f t="shared" si="4"/>
        <v>9.5206671782575858E-3</v>
      </c>
      <c r="E65" s="88">
        <f t="shared" si="1"/>
        <v>169.30602443095464</v>
      </c>
      <c r="F65" s="38">
        <v>1207</v>
      </c>
      <c r="G65" s="142">
        <f t="shared" si="5"/>
        <v>65146.306024430953</v>
      </c>
      <c r="H65" s="19"/>
      <c r="I65" s="19"/>
      <c r="J65" s="19"/>
      <c r="K65" s="19"/>
      <c r="L65" s="19"/>
      <c r="M65" s="19"/>
      <c r="N65" s="19"/>
      <c r="O65" s="20"/>
      <c r="P65" s="26"/>
      <c r="Q65" s="29"/>
      <c r="R65" s="29"/>
      <c r="S65" s="29"/>
      <c r="T65" s="29"/>
      <c r="U65" s="29"/>
      <c r="V65" s="19"/>
      <c r="W65" s="19"/>
      <c r="X65" s="19"/>
      <c r="Y65" s="19"/>
      <c r="Z65" s="19"/>
      <c r="AA65" s="19"/>
      <c r="AB65" s="19"/>
      <c r="AC65" s="19"/>
      <c r="AD65" s="19"/>
      <c r="AE65" s="19"/>
      <c r="AF65" s="19"/>
      <c r="AG65" s="19"/>
      <c r="AH65" s="19"/>
      <c r="AI65" s="19"/>
      <c r="AJ65" s="19"/>
      <c r="AK65" s="22"/>
      <c r="AL65" s="22"/>
      <c r="AM65" s="22"/>
      <c r="AN65" s="22"/>
      <c r="AO65" s="22"/>
      <c r="AP65" s="8"/>
      <c r="AQ65" s="8"/>
      <c r="AR65" s="8"/>
      <c r="AS65" s="8"/>
      <c r="AT65" s="8"/>
      <c r="AU65" s="8"/>
      <c r="AV65" s="8"/>
      <c r="AW65" s="8"/>
      <c r="AX65" s="8"/>
      <c r="AY65" s="8"/>
      <c r="AZ65" s="8"/>
      <c r="BA65" s="8"/>
      <c r="BB65" s="8"/>
      <c r="BC65" s="8"/>
      <c r="BD65" s="8"/>
      <c r="BE65" s="8"/>
      <c r="BF65" s="8"/>
      <c r="BG65" s="8"/>
      <c r="BH65" s="8"/>
      <c r="BI65" s="8"/>
      <c r="BJ65" s="8"/>
      <c r="BK65" s="8"/>
      <c r="BL65" s="8"/>
      <c r="BM65" s="8"/>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row>
    <row r="66" spans="1:113" ht="15.9" thickBot="1">
      <c r="A66" s="20" t="s">
        <v>92</v>
      </c>
      <c r="B66" s="17" t="s">
        <v>63</v>
      </c>
      <c r="C66" s="122">
        <v>7600</v>
      </c>
      <c r="D66" s="33">
        <f t="shared" si="4"/>
        <v>1.1346569006548165E-3</v>
      </c>
      <c r="E66" s="88">
        <f t="shared" si="1"/>
        <v>20.177603664344602</v>
      </c>
      <c r="F66" s="38">
        <v>497</v>
      </c>
      <c r="G66" s="142">
        <f t="shared" si="5"/>
        <v>8117.177603664345</v>
      </c>
      <c r="H66" s="19"/>
      <c r="I66" s="19"/>
      <c r="J66" s="19"/>
      <c r="K66" s="19"/>
      <c r="L66" s="19"/>
      <c r="M66" s="19"/>
      <c r="N66" s="19"/>
      <c r="O66" s="20"/>
      <c r="P66" s="26"/>
      <c r="Q66" s="29"/>
      <c r="R66" s="29"/>
      <c r="S66" s="29"/>
      <c r="T66" s="29"/>
      <c r="U66" s="29"/>
      <c r="V66" s="19"/>
      <c r="W66" s="19"/>
      <c r="X66" s="19"/>
      <c r="Y66" s="19"/>
      <c r="Z66" s="19"/>
      <c r="AA66" s="19"/>
      <c r="AB66" s="19"/>
      <c r="AC66" s="19"/>
      <c r="AD66" s="19"/>
      <c r="AE66" s="19"/>
      <c r="AF66" s="19"/>
      <c r="AG66" s="19"/>
      <c r="AH66" s="19"/>
      <c r="AI66" s="19"/>
      <c r="AJ66" s="19"/>
      <c r="AK66" s="22"/>
      <c r="AL66" s="22"/>
      <c r="AM66" s="22"/>
      <c r="AN66" s="22"/>
      <c r="AO66" s="22"/>
      <c r="AP66" s="8"/>
      <c r="AQ66" s="8"/>
      <c r="AR66" s="8"/>
      <c r="AS66" s="8"/>
      <c r="AT66" s="8"/>
      <c r="AU66" s="8"/>
      <c r="AV66" s="8"/>
      <c r="AW66" s="8"/>
      <c r="AX66" s="8"/>
      <c r="AY66" s="8"/>
      <c r="AZ66" s="8"/>
      <c r="BA66" s="8"/>
      <c r="BB66" s="8"/>
      <c r="BC66" s="8"/>
      <c r="BD66" s="8"/>
      <c r="BE66" s="8"/>
      <c r="BF66" s="8"/>
      <c r="BG66" s="8"/>
      <c r="BH66" s="8"/>
      <c r="BI66" s="8"/>
      <c r="BJ66" s="8"/>
      <c r="BK66" s="8"/>
      <c r="BL66" s="8"/>
      <c r="BM66" s="8"/>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row>
    <row r="67" spans="1:113" ht="15.6" hidden="1">
      <c r="A67" s="20" t="s">
        <v>92</v>
      </c>
      <c r="B67" s="17" t="s">
        <v>64</v>
      </c>
      <c r="C67" s="122">
        <v>0</v>
      </c>
      <c r="D67" s="33">
        <f t="shared" si="4"/>
        <v>0</v>
      </c>
      <c r="E67" s="88">
        <f t="shared" si="1"/>
        <v>0</v>
      </c>
      <c r="F67" s="38"/>
      <c r="G67" s="125"/>
      <c r="H67" s="19"/>
      <c r="I67" s="19"/>
      <c r="J67" s="19"/>
      <c r="K67" s="19"/>
      <c r="L67" s="19"/>
      <c r="M67" s="19"/>
      <c r="N67" s="19"/>
      <c r="O67" s="20"/>
      <c r="P67" s="26"/>
      <c r="Q67" s="29"/>
      <c r="R67" s="29"/>
      <c r="S67" s="29"/>
      <c r="T67" s="29"/>
      <c r="U67" s="29"/>
      <c r="V67" s="19"/>
      <c r="W67" s="19"/>
      <c r="X67" s="19"/>
      <c r="Y67" s="19"/>
      <c r="Z67" s="19"/>
      <c r="AA67" s="19"/>
      <c r="AB67" s="19"/>
      <c r="AC67" s="19"/>
      <c r="AD67" s="19"/>
      <c r="AE67" s="19"/>
      <c r="AF67" s="19"/>
      <c r="AG67" s="19"/>
      <c r="AH67" s="19"/>
      <c r="AI67" s="19"/>
      <c r="AJ67" s="19"/>
      <c r="AK67" s="22"/>
      <c r="AL67" s="22"/>
      <c r="AM67" s="22"/>
      <c r="AN67" s="22"/>
      <c r="AO67" s="22"/>
      <c r="AP67" s="8"/>
      <c r="AQ67" s="8"/>
      <c r="AR67" s="8"/>
      <c r="AS67" s="8"/>
      <c r="AT67" s="8"/>
      <c r="AU67" s="8"/>
      <c r="AV67" s="8"/>
      <c r="AW67" s="8"/>
      <c r="AX67" s="8"/>
      <c r="AY67" s="8"/>
      <c r="AZ67" s="8"/>
      <c r="BA67" s="8"/>
      <c r="BB67" s="8"/>
      <c r="BC67" s="8"/>
      <c r="BD67" s="8"/>
      <c r="BE67" s="8"/>
      <c r="BF67" s="8"/>
      <c r="BG67" s="8"/>
      <c r="BH67" s="8"/>
      <c r="BI67" s="8"/>
      <c r="BJ67" s="8"/>
      <c r="BK67" s="8"/>
      <c r="BL67" s="8"/>
      <c r="BM67" s="8"/>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row>
    <row r="68" spans="1:113" ht="15.6" hidden="1">
      <c r="A68" s="20" t="s">
        <v>92</v>
      </c>
      <c r="B68" s="17" t="s">
        <v>65</v>
      </c>
      <c r="C68" s="122">
        <v>0</v>
      </c>
      <c r="D68" s="33">
        <f t="shared" si="4"/>
        <v>0</v>
      </c>
      <c r="E68" s="88">
        <f t="shared" ref="E68:E83" si="6">$E$2*D68</f>
        <v>0</v>
      </c>
      <c r="F68" s="38"/>
      <c r="G68" s="125"/>
      <c r="H68" s="19"/>
      <c r="I68" s="19"/>
      <c r="J68" s="19"/>
      <c r="K68" s="19"/>
      <c r="L68" s="19"/>
      <c r="M68" s="19"/>
      <c r="N68" s="19"/>
      <c r="O68" s="20"/>
      <c r="P68" s="26"/>
      <c r="Q68" s="29"/>
      <c r="R68" s="29"/>
      <c r="S68" s="29"/>
      <c r="T68" s="29"/>
      <c r="U68" s="29"/>
      <c r="V68" s="19"/>
      <c r="W68" s="19"/>
      <c r="X68" s="19"/>
      <c r="Y68" s="19"/>
      <c r="Z68" s="19"/>
      <c r="AA68" s="19"/>
      <c r="AB68" s="19"/>
      <c r="AC68" s="19"/>
      <c r="AD68" s="19"/>
      <c r="AE68" s="19"/>
      <c r="AF68" s="19"/>
      <c r="AG68" s="19"/>
      <c r="AH68" s="19"/>
      <c r="AI68" s="19"/>
      <c r="AJ68" s="19"/>
      <c r="AK68" s="22"/>
      <c r="AL68" s="22"/>
      <c r="AM68" s="22"/>
      <c r="AN68" s="22"/>
      <c r="AO68" s="22"/>
      <c r="AP68" s="8"/>
      <c r="AQ68" s="8"/>
      <c r="AR68" s="8"/>
      <c r="AS68" s="8"/>
      <c r="AT68" s="8"/>
      <c r="AU68" s="8"/>
      <c r="AV68" s="8"/>
      <c r="AW68" s="8"/>
      <c r="AX68" s="8"/>
      <c r="AY68" s="8"/>
      <c r="AZ68" s="8"/>
      <c r="BA68" s="8"/>
      <c r="BB68" s="8"/>
      <c r="BC68" s="8"/>
      <c r="BD68" s="8"/>
      <c r="BE68" s="8"/>
      <c r="BF68" s="8"/>
      <c r="BG68" s="8"/>
      <c r="BH68" s="8"/>
      <c r="BI68" s="8"/>
      <c r="BJ68" s="8"/>
      <c r="BK68" s="8"/>
      <c r="BL68" s="8"/>
      <c r="BM68" s="8"/>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row>
    <row r="69" spans="1:113" ht="15.6" hidden="1">
      <c r="A69" s="20" t="s">
        <v>92</v>
      </c>
      <c r="B69" s="17" t="s">
        <v>66</v>
      </c>
      <c r="C69" s="122">
        <v>0</v>
      </c>
      <c r="D69" s="33">
        <f t="shared" ref="D69:D83" si="7">C69/$C$84</f>
        <v>0</v>
      </c>
      <c r="E69" s="88">
        <f t="shared" si="6"/>
        <v>0</v>
      </c>
      <c r="F69" s="38"/>
      <c r="G69" s="125"/>
      <c r="H69" s="19"/>
      <c r="I69" s="19"/>
      <c r="J69" s="19"/>
      <c r="K69" s="19"/>
      <c r="L69" s="19"/>
      <c r="M69" s="19"/>
      <c r="N69" s="19"/>
      <c r="O69" s="20"/>
      <c r="P69" s="26"/>
      <c r="Q69" s="29"/>
      <c r="R69" s="29"/>
      <c r="S69" s="29"/>
      <c r="T69" s="29"/>
      <c r="U69" s="29"/>
      <c r="V69" s="19"/>
      <c r="W69" s="19"/>
      <c r="X69" s="19"/>
      <c r="Y69" s="19"/>
      <c r="Z69" s="19"/>
      <c r="AA69" s="19"/>
      <c r="AB69" s="19"/>
      <c r="AC69" s="19"/>
      <c r="AD69" s="19"/>
      <c r="AE69" s="19"/>
      <c r="AF69" s="19"/>
      <c r="AG69" s="19"/>
      <c r="AH69" s="19"/>
      <c r="AI69" s="19"/>
      <c r="AJ69" s="19"/>
      <c r="AK69" s="22"/>
      <c r="AL69" s="22"/>
      <c r="AM69" s="22"/>
      <c r="AN69" s="22"/>
      <c r="AO69" s="22"/>
      <c r="AP69" s="8"/>
      <c r="AQ69" s="8"/>
      <c r="AR69" s="8"/>
      <c r="AS69" s="8"/>
      <c r="AT69" s="8"/>
      <c r="AU69" s="8"/>
      <c r="AV69" s="8"/>
      <c r="AW69" s="8"/>
      <c r="AX69" s="8"/>
      <c r="AY69" s="8"/>
      <c r="AZ69" s="8"/>
      <c r="BA69" s="8"/>
      <c r="BB69" s="8"/>
      <c r="BC69" s="8"/>
      <c r="BD69" s="8"/>
      <c r="BE69" s="8"/>
      <c r="BF69" s="8"/>
      <c r="BG69" s="8"/>
      <c r="BH69" s="8"/>
      <c r="BI69" s="8"/>
      <c r="BJ69" s="8"/>
      <c r="BK69" s="8"/>
      <c r="BL69" s="8"/>
      <c r="BM69" s="8"/>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row>
    <row r="70" spans="1:113" ht="15.6" hidden="1">
      <c r="A70" s="20" t="s">
        <v>92</v>
      </c>
      <c r="B70" s="17" t="s">
        <v>67</v>
      </c>
      <c r="C70" s="122">
        <v>0</v>
      </c>
      <c r="D70" s="33">
        <f t="shared" si="7"/>
        <v>0</v>
      </c>
      <c r="E70" s="88">
        <f t="shared" si="6"/>
        <v>0</v>
      </c>
      <c r="F70" s="38"/>
      <c r="G70" s="125"/>
      <c r="H70" s="19"/>
      <c r="I70" s="19"/>
      <c r="J70" s="19"/>
      <c r="K70" s="19"/>
      <c r="L70" s="19"/>
      <c r="M70" s="19"/>
      <c r="N70" s="19"/>
      <c r="O70" s="20"/>
      <c r="P70" s="26"/>
      <c r="Q70" s="29"/>
      <c r="R70" s="29"/>
      <c r="S70" s="29"/>
      <c r="T70" s="29"/>
      <c r="U70" s="29"/>
      <c r="V70" s="19"/>
      <c r="W70" s="19"/>
      <c r="X70" s="19"/>
      <c r="Y70" s="19"/>
      <c r="Z70" s="19"/>
      <c r="AA70" s="19"/>
      <c r="AB70" s="19"/>
      <c r="AC70" s="19"/>
      <c r="AD70" s="19"/>
      <c r="AE70" s="19"/>
      <c r="AF70" s="19"/>
      <c r="AG70" s="19"/>
      <c r="AH70" s="19"/>
      <c r="AI70" s="19"/>
      <c r="AJ70" s="19"/>
      <c r="AK70" s="22"/>
      <c r="AL70" s="22"/>
      <c r="AM70" s="22"/>
      <c r="AN70" s="22"/>
      <c r="AO70" s="22"/>
      <c r="AP70" s="8"/>
      <c r="AQ70" s="8"/>
      <c r="AR70" s="8"/>
      <c r="AS70" s="8"/>
      <c r="AT70" s="8"/>
      <c r="AU70" s="8"/>
      <c r="AV70" s="8"/>
      <c r="AW70" s="8"/>
      <c r="AX70" s="8"/>
      <c r="AY70" s="8"/>
      <c r="AZ70" s="8"/>
      <c r="BA70" s="8"/>
      <c r="BB70" s="8"/>
      <c r="BC70" s="8"/>
      <c r="BD70" s="8"/>
      <c r="BE70" s="8"/>
      <c r="BF70" s="8"/>
      <c r="BG70" s="8"/>
      <c r="BH70" s="8"/>
      <c r="BI70" s="8"/>
      <c r="BJ70" s="8"/>
      <c r="BK70" s="8"/>
      <c r="BL70" s="8"/>
      <c r="BM70" s="8"/>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row>
    <row r="71" spans="1:113" ht="15.6" hidden="1">
      <c r="A71" s="20" t="s">
        <v>92</v>
      </c>
      <c r="B71" s="17" t="s">
        <v>68</v>
      </c>
      <c r="C71" s="122">
        <v>0</v>
      </c>
      <c r="D71" s="33">
        <f t="shared" si="7"/>
        <v>0</v>
      </c>
      <c r="E71" s="88">
        <f t="shared" si="6"/>
        <v>0</v>
      </c>
      <c r="F71" s="38"/>
      <c r="G71" s="125"/>
      <c r="H71" s="19"/>
      <c r="I71" s="19"/>
      <c r="J71" s="19"/>
      <c r="K71" s="19"/>
      <c r="L71" s="19"/>
      <c r="M71" s="19"/>
      <c r="N71" s="19"/>
      <c r="O71" s="20"/>
      <c r="P71" s="26"/>
      <c r="Q71" s="29"/>
      <c r="R71" s="29"/>
      <c r="S71" s="29"/>
      <c r="T71" s="29"/>
      <c r="U71" s="29"/>
      <c r="V71" s="19"/>
      <c r="W71" s="19"/>
      <c r="X71" s="19"/>
      <c r="Y71" s="19"/>
      <c r="Z71" s="19"/>
      <c r="AA71" s="19"/>
      <c r="AB71" s="19"/>
      <c r="AC71" s="19"/>
      <c r="AD71" s="19"/>
      <c r="AE71" s="19"/>
      <c r="AF71" s="19"/>
      <c r="AG71" s="19"/>
      <c r="AH71" s="19"/>
      <c r="AI71" s="19"/>
      <c r="AJ71" s="19"/>
      <c r="AK71" s="22"/>
      <c r="AL71" s="22"/>
      <c r="AM71" s="22"/>
      <c r="AN71" s="22"/>
      <c r="AO71" s="22"/>
      <c r="AP71" s="8"/>
      <c r="AQ71" s="8"/>
      <c r="AR71" s="8"/>
      <c r="AS71" s="8"/>
      <c r="AT71" s="8"/>
      <c r="AU71" s="8"/>
      <c r="AV71" s="8"/>
      <c r="AW71" s="8"/>
      <c r="AX71" s="8"/>
      <c r="AY71" s="8"/>
      <c r="AZ71" s="8"/>
      <c r="BA71" s="8"/>
      <c r="BB71" s="8"/>
      <c r="BC71" s="8"/>
      <c r="BD71" s="8"/>
      <c r="BE71" s="8"/>
      <c r="BF71" s="8"/>
      <c r="BG71" s="8"/>
      <c r="BH71" s="8"/>
      <c r="BI71" s="8"/>
      <c r="BJ71" s="8"/>
      <c r="BK71" s="8"/>
      <c r="BL71" s="8"/>
      <c r="BM71" s="8"/>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row>
    <row r="72" spans="1:113" ht="15.6" hidden="1">
      <c r="A72" s="20" t="s">
        <v>92</v>
      </c>
      <c r="B72" s="17" t="s">
        <v>69</v>
      </c>
      <c r="C72" s="122">
        <v>0</v>
      </c>
      <c r="D72" s="33">
        <f t="shared" si="7"/>
        <v>0</v>
      </c>
      <c r="E72" s="88">
        <f t="shared" si="6"/>
        <v>0</v>
      </c>
      <c r="F72" s="38"/>
      <c r="G72" s="125"/>
      <c r="H72" s="19"/>
      <c r="I72" s="19"/>
      <c r="J72" s="19"/>
      <c r="K72" s="19"/>
      <c r="L72" s="19"/>
      <c r="M72" s="19"/>
      <c r="N72" s="19"/>
      <c r="O72" s="20"/>
      <c r="P72" s="26"/>
      <c r="Q72" s="29"/>
      <c r="R72" s="29"/>
      <c r="S72" s="29"/>
      <c r="T72" s="29"/>
      <c r="U72" s="29"/>
      <c r="V72" s="19"/>
      <c r="W72" s="19"/>
      <c r="X72" s="19"/>
      <c r="Y72" s="19"/>
      <c r="Z72" s="19"/>
      <c r="AA72" s="19"/>
      <c r="AB72" s="19"/>
      <c r="AC72" s="19"/>
      <c r="AD72" s="19"/>
      <c r="AE72" s="19"/>
      <c r="AF72" s="19"/>
      <c r="AG72" s="19"/>
      <c r="AH72" s="19"/>
      <c r="AI72" s="19"/>
      <c r="AJ72" s="19"/>
      <c r="AK72" s="22"/>
      <c r="AL72" s="22"/>
      <c r="AM72" s="22"/>
      <c r="AN72" s="22"/>
      <c r="AO72" s="22"/>
      <c r="AP72" s="8"/>
      <c r="AQ72" s="8"/>
      <c r="AR72" s="8"/>
      <c r="AS72" s="8"/>
      <c r="AT72" s="8"/>
      <c r="AU72" s="8"/>
      <c r="AV72" s="8"/>
      <c r="AW72" s="8"/>
      <c r="AX72" s="8"/>
      <c r="AY72" s="8"/>
      <c r="AZ72" s="8"/>
      <c r="BA72" s="8"/>
      <c r="BB72" s="8"/>
      <c r="BC72" s="8"/>
      <c r="BD72" s="8"/>
      <c r="BE72" s="8"/>
      <c r="BF72" s="8"/>
      <c r="BG72" s="8"/>
      <c r="BH72" s="8"/>
      <c r="BI72" s="8"/>
      <c r="BJ72" s="8"/>
      <c r="BK72" s="8"/>
      <c r="BL72" s="8"/>
      <c r="BM72" s="8"/>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row>
    <row r="73" spans="1:113" ht="15.6" hidden="1">
      <c r="A73" s="20" t="s">
        <v>92</v>
      </c>
      <c r="B73" s="17" t="s">
        <v>70</v>
      </c>
      <c r="C73" s="122">
        <v>0</v>
      </c>
      <c r="D73" s="33">
        <f t="shared" si="7"/>
        <v>0</v>
      </c>
      <c r="E73" s="88">
        <f t="shared" si="6"/>
        <v>0</v>
      </c>
      <c r="F73" s="38"/>
      <c r="G73" s="125"/>
      <c r="H73" s="19"/>
      <c r="I73" s="19"/>
      <c r="J73" s="19"/>
      <c r="K73" s="19"/>
      <c r="L73" s="19"/>
      <c r="M73" s="19"/>
      <c r="N73" s="19"/>
      <c r="O73" s="20"/>
      <c r="P73" s="26"/>
      <c r="Q73" s="29"/>
      <c r="R73" s="29"/>
      <c r="S73" s="29"/>
      <c r="T73" s="29"/>
      <c r="U73" s="29"/>
      <c r="V73" s="19"/>
      <c r="W73" s="19"/>
      <c r="X73" s="19"/>
      <c r="Y73" s="19"/>
      <c r="Z73" s="19"/>
      <c r="AA73" s="19"/>
      <c r="AB73" s="19"/>
      <c r="AC73" s="19"/>
      <c r="AD73" s="19"/>
      <c r="AE73" s="19"/>
      <c r="AF73" s="19"/>
      <c r="AG73" s="19"/>
      <c r="AH73" s="19"/>
      <c r="AI73" s="19"/>
      <c r="AJ73" s="19"/>
      <c r="AK73" s="22"/>
      <c r="AL73" s="22"/>
      <c r="AM73" s="22"/>
      <c r="AN73" s="22"/>
      <c r="AO73" s="22"/>
      <c r="AP73" s="8"/>
      <c r="AQ73" s="8"/>
      <c r="AR73" s="8"/>
      <c r="AS73" s="8"/>
      <c r="AT73" s="8"/>
      <c r="AU73" s="8"/>
      <c r="AV73" s="8"/>
      <c r="AW73" s="8"/>
      <c r="AX73" s="8"/>
      <c r="AY73" s="8"/>
      <c r="AZ73" s="8"/>
      <c r="BA73" s="8"/>
      <c r="BB73" s="8"/>
      <c r="BC73" s="8"/>
      <c r="BD73" s="8"/>
      <c r="BE73" s="8"/>
      <c r="BF73" s="8"/>
      <c r="BG73" s="8"/>
      <c r="BH73" s="8"/>
      <c r="BI73" s="8"/>
      <c r="BJ73" s="8"/>
      <c r="BK73" s="8"/>
      <c r="BL73" s="8"/>
      <c r="BM73" s="8"/>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row>
    <row r="74" spans="1:113" ht="15.6" hidden="1">
      <c r="A74" s="20" t="s">
        <v>92</v>
      </c>
      <c r="B74" s="17" t="s">
        <v>71</v>
      </c>
      <c r="C74" s="122">
        <v>0</v>
      </c>
      <c r="D74" s="33">
        <f t="shared" si="7"/>
        <v>0</v>
      </c>
      <c r="E74" s="88">
        <f t="shared" si="6"/>
        <v>0</v>
      </c>
      <c r="F74" s="38"/>
      <c r="G74" s="125"/>
      <c r="H74" s="19"/>
      <c r="I74" s="19"/>
      <c r="J74" s="19"/>
      <c r="K74" s="19"/>
      <c r="L74" s="19"/>
      <c r="M74" s="19"/>
      <c r="N74" s="19"/>
      <c r="O74" s="20"/>
      <c r="P74" s="26"/>
      <c r="Q74" s="29"/>
      <c r="R74" s="29"/>
      <c r="S74" s="29"/>
      <c r="T74" s="29"/>
      <c r="U74" s="29"/>
      <c r="V74" s="19"/>
      <c r="W74" s="19"/>
      <c r="X74" s="19"/>
      <c r="Y74" s="19"/>
      <c r="Z74" s="19"/>
      <c r="AA74" s="19"/>
      <c r="AB74" s="19"/>
      <c r="AC74" s="19"/>
      <c r="AD74" s="19"/>
      <c r="AE74" s="19"/>
      <c r="AF74" s="19"/>
      <c r="AG74" s="19"/>
      <c r="AH74" s="19"/>
      <c r="AI74" s="19"/>
      <c r="AJ74" s="19"/>
      <c r="AK74" s="22"/>
      <c r="AL74" s="22"/>
      <c r="AM74" s="22"/>
      <c r="AN74" s="22"/>
      <c r="AO74" s="22"/>
      <c r="AP74" s="8"/>
      <c r="AQ74" s="8"/>
      <c r="AR74" s="8"/>
      <c r="AS74" s="8"/>
      <c r="AT74" s="8"/>
      <c r="AU74" s="8"/>
      <c r="AV74" s="8"/>
      <c r="AW74" s="8"/>
      <c r="AX74" s="8"/>
      <c r="AY74" s="8"/>
      <c r="AZ74" s="8"/>
      <c r="BA74" s="8"/>
      <c r="BB74" s="8"/>
      <c r="BC74" s="8"/>
      <c r="BD74" s="8"/>
      <c r="BE74" s="8"/>
      <c r="BF74" s="8"/>
      <c r="BG74" s="8"/>
      <c r="BH74" s="8"/>
      <c r="BI74" s="8"/>
      <c r="BJ74" s="8"/>
      <c r="BK74" s="8"/>
      <c r="BL74" s="8"/>
      <c r="BM74" s="8"/>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row>
    <row r="75" spans="1:113" ht="15.6" hidden="1">
      <c r="A75" s="20" t="s">
        <v>89</v>
      </c>
      <c r="B75" s="17" t="s">
        <v>72</v>
      </c>
      <c r="C75" s="122">
        <v>0</v>
      </c>
      <c r="D75" s="33">
        <f t="shared" si="7"/>
        <v>0</v>
      </c>
      <c r="E75" s="88">
        <f t="shared" si="6"/>
        <v>0</v>
      </c>
      <c r="F75" s="38"/>
      <c r="G75" s="125"/>
      <c r="H75" s="19"/>
      <c r="I75" s="19"/>
      <c r="J75" s="19"/>
      <c r="K75" s="19"/>
      <c r="L75" s="19"/>
      <c r="M75" s="19"/>
      <c r="N75" s="19"/>
      <c r="O75" s="20"/>
      <c r="P75" s="26"/>
      <c r="Q75" s="29"/>
      <c r="R75" s="29"/>
      <c r="S75" s="29"/>
      <c r="T75" s="29"/>
      <c r="U75" s="29"/>
      <c r="V75" s="19"/>
      <c r="W75" s="19"/>
      <c r="X75" s="19"/>
      <c r="Y75" s="19"/>
      <c r="Z75" s="19"/>
      <c r="AA75" s="19"/>
      <c r="AB75" s="19"/>
      <c r="AC75" s="19"/>
      <c r="AD75" s="19"/>
      <c r="AE75" s="19"/>
      <c r="AF75" s="19"/>
      <c r="AG75" s="19"/>
      <c r="AH75" s="19"/>
      <c r="AI75" s="19"/>
      <c r="AJ75" s="19"/>
      <c r="AK75" s="22"/>
      <c r="AL75" s="22"/>
      <c r="AM75" s="22"/>
      <c r="AN75" s="22"/>
      <c r="AO75" s="22"/>
      <c r="AP75" s="8"/>
      <c r="AQ75" s="8"/>
      <c r="AR75" s="8"/>
      <c r="AS75" s="8"/>
      <c r="AT75" s="8"/>
      <c r="AU75" s="8"/>
      <c r="AV75" s="8"/>
      <c r="AW75" s="8"/>
      <c r="AX75" s="8"/>
      <c r="AY75" s="8"/>
      <c r="AZ75" s="8"/>
      <c r="BA75" s="8"/>
      <c r="BB75" s="8"/>
      <c r="BC75" s="8"/>
      <c r="BD75" s="8"/>
      <c r="BE75" s="8"/>
      <c r="BF75" s="8"/>
      <c r="BG75" s="8"/>
      <c r="BH75" s="8"/>
      <c r="BI75" s="8"/>
      <c r="BJ75" s="8"/>
      <c r="BK75" s="8"/>
      <c r="BL75" s="8"/>
      <c r="BM75" s="8"/>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row>
    <row r="76" spans="1:113" ht="15.6" hidden="1">
      <c r="A76" s="20" t="s">
        <v>89</v>
      </c>
      <c r="B76" s="17" t="s">
        <v>73</v>
      </c>
      <c r="C76" s="122">
        <v>0</v>
      </c>
      <c r="D76" s="33">
        <f t="shared" si="7"/>
        <v>0</v>
      </c>
      <c r="E76" s="88">
        <f t="shared" si="6"/>
        <v>0</v>
      </c>
      <c r="F76" s="38"/>
      <c r="G76" s="125"/>
      <c r="H76" s="19"/>
      <c r="I76" s="19"/>
      <c r="J76" s="19"/>
      <c r="K76" s="19"/>
      <c r="L76" s="19"/>
      <c r="M76" s="19"/>
      <c r="N76" s="19"/>
      <c r="O76" s="20"/>
      <c r="P76" s="26"/>
      <c r="Q76" s="29"/>
      <c r="R76" s="29"/>
      <c r="S76" s="29"/>
      <c r="T76" s="29"/>
      <c r="U76" s="29"/>
      <c r="V76" s="19"/>
      <c r="W76" s="19"/>
      <c r="X76" s="19"/>
      <c r="Y76" s="19"/>
      <c r="Z76" s="19"/>
      <c r="AA76" s="19"/>
      <c r="AB76" s="19"/>
      <c r="AC76" s="19"/>
      <c r="AD76" s="19"/>
      <c r="AE76" s="19"/>
      <c r="AF76" s="19"/>
      <c r="AG76" s="19"/>
      <c r="AH76" s="19"/>
      <c r="AI76" s="19"/>
      <c r="AJ76" s="19"/>
      <c r="AK76" s="22"/>
      <c r="AL76" s="22"/>
      <c r="AM76" s="22"/>
      <c r="AN76" s="22"/>
      <c r="AO76" s="22"/>
      <c r="AP76" s="8"/>
      <c r="AQ76" s="8"/>
      <c r="AR76" s="8"/>
      <c r="AS76" s="8"/>
      <c r="AT76" s="8"/>
      <c r="AU76" s="8"/>
      <c r="AV76" s="8"/>
      <c r="AW76" s="8"/>
      <c r="AX76" s="8"/>
      <c r="AY76" s="8"/>
      <c r="AZ76" s="8"/>
      <c r="BA76" s="8"/>
      <c r="BB76" s="8"/>
      <c r="BC76" s="8"/>
      <c r="BD76" s="8"/>
      <c r="BE76" s="8"/>
      <c r="BF76" s="8"/>
      <c r="BG76" s="8"/>
      <c r="BH76" s="8"/>
      <c r="BI76" s="8"/>
      <c r="BJ76" s="8"/>
      <c r="BK76" s="8"/>
      <c r="BL76" s="8"/>
      <c r="BM76" s="8"/>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row>
    <row r="77" spans="1:113" ht="15.6" hidden="1">
      <c r="A77" s="20" t="s">
        <v>92</v>
      </c>
      <c r="B77" s="17" t="s">
        <v>74</v>
      </c>
      <c r="C77" s="122">
        <v>0</v>
      </c>
      <c r="D77" s="33">
        <f t="shared" si="7"/>
        <v>0</v>
      </c>
      <c r="E77" s="88">
        <f t="shared" si="6"/>
        <v>0</v>
      </c>
      <c r="F77" s="38"/>
      <c r="G77" s="125"/>
      <c r="H77" s="19"/>
      <c r="I77" s="19"/>
      <c r="J77" s="19"/>
      <c r="K77" s="19"/>
      <c r="L77" s="19"/>
      <c r="M77" s="19"/>
      <c r="N77" s="19"/>
      <c r="O77" s="20"/>
      <c r="P77" s="26"/>
      <c r="Q77" s="29"/>
      <c r="R77" s="29"/>
      <c r="S77" s="29"/>
      <c r="T77" s="29"/>
      <c r="U77" s="29"/>
      <c r="V77" s="19"/>
      <c r="W77" s="19"/>
      <c r="X77" s="19"/>
      <c r="Y77" s="19"/>
      <c r="Z77" s="19"/>
      <c r="AA77" s="19"/>
      <c r="AB77" s="19"/>
      <c r="AC77" s="19"/>
      <c r="AD77" s="19"/>
      <c r="AE77" s="19"/>
      <c r="AF77" s="19"/>
      <c r="AG77" s="19"/>
      <c r="AH77" s="19"/>
      <c r="AI77" s="19"/>
      <c r="AJ77" s="19"/>
      <c r="AK77" s="22"/>
      <c r="AL77" s="22"/>
      <c r="AM77" s="22"/>
      <c r="AN77" s="22"/>
      <c r="AO77" s="22"/>
      <c r="AP77" s="8"/>
      <c r="AQ77" s="8"/>
      <c r="AR77" s="8"/>
      <c r="AS77" s="8"/>
      <c r="AT77" s="8"/>
      <c r="AU77" s="8"/>
      <c r="AV77" s="8"/>
      <c r="AW77" s="8"/>
      <c r="AX77" s="8"/>
      <c r="AY77" s="8"/>
      <c r="AZ77" s="8"/>
      <c r="BA77" s="8"/>
      <c r="BB77" s="8"/>
      <c r="BC77" s="8"/>
      <c r="BD77" s="8"/>
      <c r="BE77" s="8"/>
      <c r="BF77" s="8"/>
      <c r="BG77" s="8"/>
      <c r="BH77" s="8"/>
      <c r="BI77" s="8"/>
      <c r="BJ77" s="8"/>
      <c r="BK77" s="8"/>
      <c r="BL77" s="8"/>
      <c r="BM77" s="8"/>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row>
    <row r="78" spans="1:113" ht="15.6" hidden="1">
      <c r="A78" s="20" t="s">
        <v>92</v>
      </c>
      <c r="B78" s="17" t="s">
        <v>75</v>
      </c>
      <c r="C78" s="122">
        <v>0</v>
      </c>
      <c r="D78" s="33">
        <f t="shared" si="7"/>
        <v>0</v>
      </c>
      <c r="E78" s="88">
        <f t="shared" si="6"/>
        <v>0</v>
      </c>
      <c r="F78" s="38"/>
      <c r="G78" s="125"/>
      <c r="H78" s="19"/>
      <c r="I78" s="19"/>
      <c r="J78" s="19"/>
      <c r="K78" s="19"/>
      <c r="L78" s="19"/>
      <c r="M78" s="19"/>
      <c r="N78" s="19"/>
      <c r="O78" s="20"/>
      <c r="P78" s="26"/>
      <c r="Q78" s="29"/>
      <c r="R78" s="29"/>
      <c r="S78" s="29"/>
      <c r="T78" s="29"/>
      <c r="U78" s="29"/>
      <c r="V78" s="19"/>
      <c r="W78" s="19"/>
      <c r="X78" s="19"/>
      <c r="Y78" s="19"/>
      <c r="Z78" s="19"/>
      <c r="AA78" s="19"/>
      <c r="AB78" s="19"/>
      <c r="AC78" s="19"/>
      <c r="AD78" s="19"/>
      <c r="AE78" s="19"/>
      <c r="AF78" s="19"/>
      <c r="AG78" s="19"/>
      <c r="AH78" s="19"/>
      <c r="AI78" s="19"/>
      <c r="AJ78" s="19"/>
      <c r="AK78" s="22"/>
      <c r="AL78" s="22"/>
      <c r="AM78" s="22"/>
      <c r="AN78" s="22"/>
      <c r="AO78" s="22"/>
      <c r="AP78" s="8"/>
      <c r="AQ78" s="8"/>
      <c r="AR78" s="8"/>
      <c r="AS78" s="8"/>
      <c r="AT78" s="8"/>
      <c r="AU78" s="8"/>
      <c r="AV78" s="8"/>
      <c r="AW78" s="8"/>
      <c r="AX78" s="8"/>
      <c r="AY78" s="8"/>
      <c r="AZ78" s="8"/>
      <c r="BA78" s="8"/>
      <c r="BB78" s="8"/>
      <c r="BC78" s="8"/>
      <c r="BD78" s="8"/>
      <c r="BE78" s="8"/>
      <c r="BF78" s="8"/>
      <c r="BG78" s="8"/>
      <c r="BH78" s="8"/>
      <c r="BI78" s="8"/>
      <c r="BJ78" s="8"/>
      <c r="BK78" s="8"/>
      <c r="BL78" s="8"/>
      <c r="BM78" s="8"/>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row>
    <row r="79" spans="1:113" ht="15.6" hidden="1">
      <c r="A79" s="20" t="s">
        <v>92</v>
      </c>
      <c r="B79" s="17" t="s">
        <v>76</v>
      </c>
      <c r="C79" s="122">
        <v>0</v>
      </c>
      <c r="D79" s="33">
        <f t="shared" si="7"/>
        <v>0</v>
      </c>
      <c r="E79" s="88">
        <f t="shared" si="6"/>
        <v>0</v>
      </c>
      <c r="F79" s="38"/>
      <c r="G79" s="125"/>
      <c r="H79" s="19"/>
      <c r="I79" s="19"/>
      <c r="J79" s="19"/>
      <c r="K79" s="19"/>
      <c r="L79" s="19"/>
      <c r="M79" s="19"/>
      <c r="N79" s="19"/>
      <c r="O79" s="20"/>
      <c r="P79" s="26"/>
      <c r="Q79" s="29"/>
      <c r="R79" s="29"/>
      <c r="S79" s="29"/>
      <c r="T79" s="29"/>
      <c r="U79" s="29"/>
      <c r="V79" s="19"/>
      <c r="W79" s="19"/>
      <c r="X79" s="19"/>
      <c r="Y79" s="19"/>
      <c r="Z79" s="19"/>
      <c r="AA79" s="19"/>
      <c r="AB79" s="19"/>
      <c r="AC79" s="19"/>
      <c r="AD79" s="19"/>
      <c r="AE79" s="19"/>
      <c r="AF79" s="19"/>
      <c r="AG79" s="19"/>
      <c r="AH79" s="19"/>
      <c r="AI79" s="19"/>
      <c r="AJ79" s="19"/>
      <c r="AK79" s="22"/>
      <c r="AL79" s="22"/>
      <c r="AM79" s="22"/>
      <c r="AN79" s="22"/>
      <c r="AO79" s="22"/>
      <c r="AP79" s="8"/>
      <c r="AQ79" s="8"/>
      <c r="AR79" s="8"/>
      <c r="AS79" s="8"/>
      <c r="AT79" s="8"/>
      <c r="AU79" s="8"/>
      <c r="AV79" s="8"/>
      <c r="AW79" s="8"/>
      <c r="AX79" s="8"/>
      <c r="AY79" s="8"/>
      <c r="AZ79" s="8"/>
      <c r="BA79" s="8"/>
      <c r="BB79" s="8"/>
      <c r="BC79" s="8"/>
      <c r="BD79" s="8"/>
      <c r="BE79" s="8"/>
      <c r="BF79" s="8"/>
      <c r="BG79" s="8"/>
      <c r="BH79" s="8"/>
      <c r="BI79" s="8"/>
      <c r="BJ79" s="8"/>
      <c r="BK79" s="8"/>
      <c r="BL79" s="8"/>
      <c r="BM79" s="8"/>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row>
    <row r="80" spans="1:113" ht="15.6" hidden="1">
      <c r="A80" s="20" t="s">
        <v>92</v>
      </c>
      <c r="B80" s="17" t="s">
        <v>77</v>
      </c>
      <c r="C80" s="122">
        <v>0</v>
      </c>
      <c r="D80" s="33">
        <f t="shared" si="7"/>
        <v>0</v>
      </c>
      <c r="E80" s="88">
        <f t="shared" si="6"/>
        <v>0</v>
      </c>
      <c r="F80" s="38"/>
      <c r="G80" s="125"/>
      <c r="H80" s="19"/>
      <c r="I80" s="19"/>
      <c r="J80" s="19"/>
      <c r="K80" s="19"/>
      <c r="L80" s="19"/>
      <c r="M80" s="19"/>
      <c r="N80" s="19"/>
      <c r="O80" s="20"/>
      <c r="P80" s="26"/>
      <c r="Q80" s="29"/>
      <c r="R80" s="29"/>
      <c r="S80" s="29"/>
      <c r="T80" s="29"/>
      <c r="U80" s="29"/>
      <c r="V80" s="19"/>
      <c r="W80" s="19"/>
      <c r="X80" s="19"/>
      <c r="Y80" s="19"/>
      <c r="Z80" s="19"/>
      <c r="AA80" s="19"/>
      <c r="AB80" s="19"/>
      <c r="AC80" s="19"/>
      <c r="AD80" s="19"/>
      <c r="AE80" s="19"/>
      <c r="AF80" s="19"/>
      <c r="AG80" s="19"/>
      <c r="AH80" s="19"/>
      <c r="AI80" s="19"/>
      <c r="AJ80" s="19"/>
      <c r="AK80" s="22"/>
      <c r="AL80" s="22"/>
      <c r="AM80" s="22"/>
      <c r="AN80" s="22"/>
      <c r="AO80" s="22"/>
      <c r="AP80" s="8"/>
      <c r="AQ80" s="8"/>
      <c r="AR80" s="8"/>
      <c r="AS80" s="8"/>
      <c r="AT80" s="8"/>
      <c r="AU80" s="8"/>
      <c r="AV80" s="8"/>
      <c r="AW80" s="8"/>
      <c r="AX80" s="8"/>
      <c r="AY80" s="8"/>
      <c r="AZ80" s="8"/>
      <c r="BA80" s="8"/>
      <c r="BB80" s="8"/>
      <c r="BC80" s="8"/>
      <c r="BD80" s="8"/>
      <c r="BE80" s="8"/>
      <c r="BF80" s="8"/>
      <c r="BG80" s="8"/>
      <c r="BH80" s="8"/>
      <c r="BI80" s="8"/>
      <c r="BJ80" s="8"/>
      <c r="BK80" s="8"/>
      <c r="BL80" s="8"/>
      <c r="BM80" s="8"/>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row>
    <row r="81" spans="1:113" ht="15.6" hidden="1">
      <c r="A81" s="4" t="s">
        <v>93</v>
      </c>
      <c r="B81" s="17" t="s">
        <v>78</v>
      </c>
      <c r="C81" s="122">
        <v>0</v>
      </c>
      <c r="D81" s="13">
        <f t="shared" si="7"/>
        <v>0</v>
      </c>
      <c r="E81" s="91">
        <f t="shared" si="6"/>
        <v>0</v>
      </c>
      <c r="F81" s="90"/>
      <c r="G81" s="125"/>
      <c r="H81" s="19"/>
      <c r="I81" s="19"/>
      <c r="J81" s="19"/>
      <c r="K81" s="19"/>
      <c r="L81" s="19"/>
      <c r="M81" s="19"/>
      <c r="N81" s="19"/>
      <c r="O81" s="20"/>
      <c r="P81" s="26"/>
      <c r="Q81" s="29"/>
      <c r="R81" s="29"/>
      <c r="S81" s="29"/>
      <c r="T81" s="29"/>
      <c r="U81" s="29"/>
      <c r="V81" s="19"/>
      <c r="W81" s="19"/>
      <c r="X81" s="19"/>
      <c r="Y81" s="19"/>
      <c r="Z81" s="19"/>
      <c r="AA81" s="19"/>
      <c r="AB81" s="19"/>
      <c r="AC81" s="19"/>
      <c r="AD81" s="19"/>
      <c r="AE81" s="19"/>
      <c r="AF81" s="19"/>
      <c r="AG81" s="19"/>
      <c r="AH81" s="19"/>
      <c r="AI81" s="19"/>
      <c r="AJ81" s="19"/>
      <c r="AK81" s="22"/>
      <c r="AL81" s="22"/>
      <c r="AM81" s="22"/>
      <c r="AN81" s="22"/>
      <c r="AO81" s="22"/>
      <c r="AP81" s="8"/>
      <c r="AQ81" s="8"/>
      <c r="AR81" s="8"/>
      <c r="AS81" s="8"/>
      <c r="AT81" s="8"/>
      <c r="AU81" s="8"/>
      <c r="AV81" s="8"/>
      <c r="AW81" s="8"/>
      <c r="AX81" s="8"/>
      <c r="AY81" s="8"/>
      <c r="AZ81" s="8"/>
      <c r="BA81" s="8"/>
      <c r="BB81" s="8"/>
      <c r="BC81" s="8"/>
      <c r="BD81" s="8"/>
      <c r="BE81" s="8"/>
      <c r="BF81" s="8"/>
      <c r="BG81" s="8"/>
      <c r="BH81" s="8"/>
      <c r="BI81" s="8"/>
      <c r="BJ81" s="8"/>
      <c r="BK81" s="8"/>
      <c r="BL81" s="8"/>
      <c r="BM81" s="8"/>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row>
    <row r="82" spans="1:113" ht="15.6" hidden="1">
      <c r="A82" s="4" t="s">
        <v>93</v>
      </c>
      <c r="B82" s="17" t="s">
        <v>79</v>
      </c>
      <c r="C82" s="122">
        <f>127534-127534</f>
        <v>0</v>
      </c>
      <c r="D82" s="13">
        <f t="shared" si="7"/>
        <v>0</v>
      </c>
      <c r="E82" s="91">
        <f t="shared" si="6"/>
        <v>0</v>
      </c>
      <c r="F82" s="90"/>
      <c r="G82" s="125"/>
      <c r="H82" s="19"/>
      <c r="I82" s="19"/>
      <c r="J82" s="19"/>
      <c r="K82" s="19"/>
      <c r="L82" s="19"/>
      <c r="M82" s="19"/>
      <c r="N82" s="19"/>
      <c r="O82" s="20"/>
      <c r="P82" s="26"/>
      <c r="Q82" s="29"/>
      <c r="R82" s="29"/>
      <c r="S82" s="29"/>
      <c r="T82" s="29"/>
      <c r="U82" s="29"/>
      <c r="V82" s="19"/>
      <c r="W82" s="19"/>
      <c r="X82" s="19"/>
      <c r="Y82" s="19"/>
      <c r="Z82" s="19"/>
      <c r="AA82" s="19"/>
      <c r="AB82" s="19"/>
      <c r="AC82" s="19"/>
      <c r="AD82" s="19"/>
      <c r="AE82" s="19"/>
      <c r="AF82" s="19"/>
      <c r="AG82" s="19"/>
      <c r="AH82" s="19"/>
      <c r="AI82" s="19"/>
      <c r="AJ82" s="19"/>
      <c r="AK82" s="22"/>
      <c r="AL82" s="22"/>
      <c r="AM82" s="22"/>
      <c r="AN82" s="22"/>
      <c r="AO82" s="22"/>
      <c r="AP82" s="8"/>
      <c r="AQ82" s="8"/>
      <c r="AR82" s="8"/>
      <c r="AS82" s="8"/>
      <c r="AT82" s="8"/>
      <c r="AU82" s="8"/>
      <c r="AV82" s="8"/>
      <c r="AW82" s="8"/>
      <c r="AX82" s="8"/>
      <c r="AY82" s="8"/>
      <c r="AZ82" s="8"/>
      <c r="BA82" s="8"/>
      <c r="BB82" s="8"/>
      <c r="BC82" s="8"/>
      <c r="BD82" s="8"/>
      <c r="BE82" s="8"/>
      <c r="BF82" s="8"/>
      <c r="BG82" s="8"/>
      <c r="BH82" s="8"/>
      <c r="BI82" s="8"/>
      <c r="BJ82" s="8"/>
      <c r="BK82" s="8"/>
      <c r="BL82" s="8"/>
      <c r="BM82" s="8"/>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row>
    <row r="83" spans="1:113" ht="15.9" hidden="1" thickBot="1">
      <c r="A83" s="4" t="s">
        <v>93</v>
      </c>
      <c r="B83" s="17" t="s">
        <v>23</v>
      </c>
      <c r="C83" s="122">
        <v>0</v>
      </c>
      <c r="D83" s="13">
        <f t="shared" si="7"/>
        <v>0</v>
      </c>
      <c r="E83" s="91">
        <f t="shared" si="6"/>
        <v>0</v>
      </c>
      <c r="F83" s="90"/>
      <c r="G83" s="125"/>
      <c r="H83" s="19"/>
      <c r="I83" s="19"/>
      <c r="J83" s="19"/>
      <c r="K83" s="19"/>
      <c r="L83" s="19"/>
      <c r="M83" s="19"/>
      <c r="N83" s="19"/>
      <c r="O83" s="20"/>
      <c r="P83" s="26"/>
      <c r="Q83" s="29"/>
      <c r="R83" s="29"/>
      <c r="S83" s="29"/>
      <c r="T83" s="29"/>
      <c r="U83" s="29"/>
      <c r="V83" s="19"/>
      <c r="W83" s="19"/>
      <c r="X83" s="19"/>
      <c r="Y83" s="19"/>
      <c r="Z83" s="19"/>
      <c r="AA83" s="19"/>
      <c r="AB83" s="19"/>
      <c r="AC83" s="19"/>
      <c r="AD83" s="19"/>
      <c r="AE83" s="19"/>
      <c r="AF83" s="19"/>
      <c r="AG83" s="19"/>
      <c r="AH83" s="19"/>
      <c r="AI83" s="19"/>
      <c r="AJ83" s="19"/>
      <c r="AK83" s="22"/>
      <c r="AL83" s="22"/>
      <c r="AM83" s="22"/>
      <c r="AN83" s="22"/>
      <c r="AO83" s="22"/>
      <c r="AP83" s="8"/>
      <c r="AQ83" s="8"/>
      <c r="AR83" s="8"/>
      <c r="AS83" s="8"/>
      <c r="AT83" s="8"/>
      <c r="AU83" s="8"/>
      <c r="AV83" s="8"/>
      <c r="AW83" s="8"/>
      <c r="AX83" s="8"/>
      <c r="AY83" s="8"/>
      <c r="AZ83" s="8"/>
      <c r="BA83" s="8"/>
      <c r="BB83" s="8"/>
      <c r="BC83" s="8"/>
      <c r="BD83" s="8"/>
      <c r="BE83" s="8"/>
      <c r="BF83" s="8"/>
      <c r="BG83" s="8"/>
      <c r="BH83" s="8"/>
      <c r="BI83" s="8"/>
      <c r="BJ83" s="8"/>
      <c r="BK83" s="8"/>
      <c r="BL83" s="8"/>
      <c r="BM83" s="8"/>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row>
    <row r="84" spans="1:113" ht="16.2" thickTop="1" thickBot="1">
      <c r="A84" s="4"/>
      <c r="B84" s="30" t="s">
        <v>80</v>
      </c>
      <c r="C84" s="123">
        <f>SUM(C5:C83)</f>
        <v>6698060</v>
      </c>
      <c r="D84" s="31">
        <f>SUM(D5:D83)</f>
        <v>1.0000000000000002</v>
      </c>
      <c r="E84" s="89">
        <f>SUM(E5:E83)-2</f>
        <v>17783.000000000004</v>
      </c>
      <c r="F84" s="89">
        <f>SUM(F5:F83)</f>
        <v>189689</v>
      </c>
      <c r="G84" s="144">
        <f>SUBTOTAL(9,G5:G66)-2</f>
        <v>6905532</v>
      </c>
      <c r="H84" s="19"/>
      <c r="I84" s="19"/>
      <c r="J84" s="19"/>
      <c r="K84" s="19"/>
      <c r="L84" s="19"/>
      <c r="M84" s="19"/>
      <c r="N84" s="19"/>
      <c r="O84" s="20"/>
      <c r="P84" s="26"/>
      <c r="Q84" s="29"/>
      <c r="R84" s="29"/>
      <c r="S84" s="29"/>
      <c r="T84" s="29"/>
      <c r="U84" s="29"/>
      <c r="V84" s="19"/>
      <c r="W84" s="19"/>
      <c r="X84" s="19"/>
      <c r="Y84" s="19"/>
      <c r="Z84" s="19"/>
      <c r="AA84" s="19"/>
      <c r="AB84" s="19"/>
      <c r="AC84" s="19"/>
      <c r="AD84" s="19"/>
      <c r="AE84" s="19"/>
      <c r="AF84" s="19"/>
      <c r="AG84" s="19"/>
      <c r="AH84" s="19"/>
      <c r="AI84" s="19"/>
      <c r="AJ84" s="19"/>
      <c r="AK84" s="22"/>
      <c r="AL84" s="22"/>
      <c r="AM84" s="22"/>
      <c r="AN84" s="22"/>
      <c r="AO84" s="22"/>
      <c r="AP84" s="8"/>
      <c r="AQ84" s="8"/>
      <c r="AR84" s="8"/>
      <c r="AS84" s="8"/>
      <c r="AT84" s="8"/>
      <c r="AU84" s="8"/>
      <c r="AV84" s="8"/>
      <c r="AW84" s="8"/>
      <c r="AX84" s="8"/>
      <c r="AY84" s="8"/>
      <c r="AZ84" s="8"/>
      <c r="BA84" s="8"/>
      <c r="BB84" s="8"/>
      <c r="BC84" s="8"/>
      <c r="BD84" s="8"/>
      <c r="BE84" s="8"/>
      <c r="BF84" s="8"/>
      <c r="BG84" s="8"/>
      <c r="BH84" s="8"/>
      <c r="BI84" s="8"/>
      <c r="BJ84" s="8"/>
      <c r="BK84" s="8"/>
      <c r="BL84" s="8"/>
      <c r="BM84" s="8"/>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row>
    <row r="85" spans="1:113" ht="15.6">
      <c r="B85" s="20"/>
      <c r="C85" s="122"/>
      <c r="D85" s="33"/>
      <c r="E85" s="106"/>
      <c r="F85" s="38"/>
      <c r="G85" s="125"/>
      <c r="H85" s="19"/>
      <c r="I85" s="19"/>
      <c r="J85" s="19"/>
      <c r="K85" s="19"/>
      <c r="L85" s="19"/>
      <c r="M85" s="19"/>
      <c r="N85" s="19"/>
      <c r="O85" s="20"/>
      <c r="P85" s="26"/>
      <c r="Q85" s="29"/>
      <c r="R85" s="29"/>
      <c r="S85" s="29"/>
      <c r="T85" s="29"/>
      <c r="U85" s="29"/>
      <c r="V85" s="19"/>
      <c r="W85" s="19"/>
      <c r="X85" s="19"/>
      <c r="Y85" s="19"/>
      <c r="Z85" s="19"/>
      <c r="AA85" s="19"/>
      <c r="AB85" s="19"/>
      <c r="AC85" s="19"/>
      <c r="AD85" s="19"/>
      <c r="AE85" s="19"/>
      <c r="AF85" s="19"/>
      <c r="AG85" s="19"/>
      <c r="AH85" s="19"/>
      <c r="AI85" s="19"/>
      <c r="AJ85" s="19"/>
      <c r="AK85" s="22"/>
      <c r="AL85" s="22"/>
      <c r="AM85" s="22"/>
      <c r="AN85" s="22"/>
      <c r="AO85" s="22"/>
      <c r="AP85" s="8"/>
      <c r="AQ85" s="8"/>
      <c r="AR85" s="8"/>
      <c r="AS85" s="8"/>
      <c r="AT85" s="8"/>
      <c r="AU85" s="8"/>
      <c r="AV85" s="8"/>
      <c r="AW85" s="8"/>
      <c r="AX85" s="8"/>
      <c r="AY85" s="8"/>
      <c r="AZ85" s="8"/>
      <c r="BA85" s="8"/>
      <c r="BB85" s="8"/>
      <c r="BC85" s="8"/>
      <c r="BD85" s="8"/>
      <c r="BE85" s="8"/>
      <c r="BF85" s="8"/>
      <c r="BG85" s="8"/>
      <c r="BH85" s="8"/>
      <c r="BI85" s="8"/>
      <c r="BJ85" s="8"/>
      <c r="BK85" s="8"/>
      <c r="BL85" s="8"/>
      <c r="BM85" s="8"/>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row>
    <row r="86" spans="1:113" ht="15.6">
      <c r="B86" s="20"/>
      <c r="C86" s="122"/>
      <c r="D86" s="33"/>
      <c r="E86" s="38"/>
      <c r="F86" s="38"/>
      <c r="G86" s="125"/>
      <c r="H86" s="19"/>
      <c r="I86" s="19"/>
      <c r="J86" s="19"/>
      <c r="K86" s="19"/>
      <c r="L86" s="19"/>
      <c r="M86" s="19"/>
      <c r="N86" s="19"/>
      <c r="O86" s="20"/>
      <c r="P86" s="26"/>
      <c r="Q86" s="29"/>
      <c r="R86" s="29"/>
      <c r="S86" s="29"/>
      <c r="T86" s="29"/>
      <c r="U86" s="29"/>
      <c r="V86" s="19"/>
      <c r="W86" s="19"/>
      <c r="X86" s="19"/>
      <c r="Y86" s="19"/>
      <c r="Z86" s="19"/>
      <c r="AA86" s="19"/>
      <c r="AB86" s="19"/>
      <c r="AC86" s="19"/>
      <c r="AD86" s="19"/>
      <c r="AE86" s="19"/>
      <c r="AF86" s="19"/>
      <c r="AG86" s="19"/>
      <c r="AH86" s="19"/>
      <c r="AI86" s="19"/>
      <c r="AJ86" s="19"/>
      <c r="AK86" s="22"/>
      <c r="AL86" s="22"/>
      <c r="AM86" s="22"/>
      <c r="AN86" s="22"/>
      <c r="AO86" s="22"/>
      <c r="AP86" s="8"/>
      <c r="AQ86" s="8"/>
      <c r="AR86" s="8"/>
      <c r="AS86" s="8"/>
      <c r="AT86" s="8"/>
      <c r="AU86" s="8"/>
      <c r="AV86" s="8"/>
      <c r="AW86" s="8"/>
      <c r="AX86" s="8"/>
      <c r="AY86" s="8"/>
      <c r="AZ86" s="8"/>
      <c r="BA86" s="8"/>
      <c r="BB86" s="8"/>
      <c r="BC86" s="8"/>
      <c r="BD86" s="8"/>
      <c r="BE86" s="8"/>
      <c r="BF86" s="8"/>
      <c r="BG86" s="8"/>
      <c r="BH86" s="8"/>
      <c r="BI86" s="8"/>
      <c r="BJ86" s="8"/>
      <c r="BK86" s="8"/>
      <c r="BL86" s="8"/>
      <c r="BM86" s="8"/>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row>
    <row r="87" spans="1:113" ht="15.6">
      <c r="B87" s="20"/>
      <c r="C87" s="122"/>
      <c r="D87" s="33"/>
      <c r="E87" s="38"/>
      <c r="F87" s="38"/>
      <c r="G87" s="125"/>
      <c r="H87" s="19"/>
      <c r="I87" s="19"/>
      <c r="J87" s="19"/>
      <c r="K87" s="19"/>
      <c r="L87" s="19"/>
      <c r="M87" s="19"/>
      <c r="N87" s="19"/>
      <c r="O87" s="20"/>
      <c r="P87" s="26"/>
      <c r="Q87" s="29"/>
      <c r="R87" s="29"/>
      <c r="S87" s="29"/>
      <c r="T87" s="29"/>
      <c r="U87" s="29"/>
      <c r="V87" s="19"/>
      <c r="W87" s="19"/>
      <c r="X87" s="19"/>
      <c r="Y87" s="19"/>
      <c r="Z87" s="19"/>
      <c r="AA87" s="19"/>
      <c r="AB87" s="19"/>
      <c r="AC87" s="19"/>
      <c r="AD87" s="19"/>
      <c r="AE87" s="19"/>
      <c r="AF87" s="19"/>
      <c r="AG87" s="19"/>
      <c r="AH87" s="19"/>
      <c r="AI87" s="19"/>
      <c r="AJ87" s="19"/>
      <c r="AK87" s="22"/>
      <c r="AL87" s="22"/>
      <c r="AM87" s="22"/>
      <c r="AN87" s="22"/>
      <c r="AO87" s="22"/>
      <c r="AP87" s="8"/>
      <c r="AQ87" s="8"/>
      <c r="AR87" s="8"/>
      <c r="AS87" s="8"/>
      <c r="AT87" s="8"/>
      <c r="AU87" s="8"/>
      <c r="AV87" s="8"/>
      <c r="AW87" s="8"/>
      <c r="AX87" s="8"/>
      <c r="AY87" s="8"/>
      <c r="AZ87" s="8"/>
      <c r="BA87" s="8"/>
      <c r="BB87" s="8"/>
      <c r="BC87" s="8"/>
      <c r="BD87" s="8"/>
      <c r="BE87" s="8"/>
      <c r="BF87" s="8"/>
      <c r="BG87" s="8"/>
      <c r="BH87" s="8"/>
      <c r="BI87" s="8"/>
      <c r="BJ87" s="8"/>
      <c r="BK87" s="8"/>
      <c r="BL87" s="8"/>
      <c r="BM87" s="8"/>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row>
    <row r="88" spans="1:113" ht="15.6">
      <c r="B88" s="19"/>
      <c r="C88" s="122"/>
      <c r="D88" s="33"/>
      <c r="E88" s="38"/>
      <c r="F88" s="38"/>
      <c r="G88" s="125"/>
      <c r="H88" s="19"/>
      <c r="I88" s="19"/>
      <c r="J88" s="19"/>
      <c r="K88" s="19"/>
      <c r="L88" s="19"/>
      <c r="M88" s="19"/>
      <c r="N88" s="19"/>
      <c r="O88" s="20"/>
      <c r="P88" s="26"/>
      <c r="Q88" s="29"/>
      <c r="R88" s="29"/>
      <c r="S88" s="29"/>
      <c r="T88" s="29"/>
      <c r="U88" s="29"/>
      <c r="V88" s="19"/>
      <c r="W88" s="19"/>
      <c r="X88" s="19"/>
      <c r="Y88" s="19"/>
      <c r="Z88" s="19"/>
      <c r="AA88" s="19"/>
      <c r="AB88" s="19"/>
      <c r="AC88" s="19"/>
      <c r="AD88" s="19"/>
      <c r="AE88" s="19"/>
      <c r="AF88" s="19"/>
      <c r="AG88" s="19"/>
      <c r="AH88" s="19"/>
      <c r="AI88" s="19"/>
      <c r="AJ88" s="19"/>
      <c r="AK88" s="22"/>
      <c r="AL88" s="22"/>
      <c r="AM88" s="22"/>
      <c r="AN88" s="22"/>
      <c r="AO88" s="22"/>
      <c r="AP88" s="8"/>
      <c r="AQ88" s="8"/>
      <c r="AR88" s="8"/>
      <c r="AS88" s="8"/>
      <c r="AT88" s="8"/>
      <c r="AU88" s="8"/>
      <c r="AV88" s="8"/>
      <c r="AW88" s="8"/>
      <c r="AX88" s="8"/>
      <c r="AY88" s="8"/>
      <c r="AZ88" s="8"/>
      <c r="BA88" s="8"/>
      <c r="BB88" s="8"/>
      <c r="BC88" s="8"/>
      <c r="BD88" s="8"/>
      <c r="BE88" s="8"/>
      <c r="BF88" s="8"/>
      <c r="BG88" s="8"/>
      <c r="BH88" s="8"/>
      <c r="BI88" s="8"/>
      <c r="BJ88" s="8"/>
      <c r="BK88" s="8"/>
      <c r="BL88" s="8"/>
      <c r="BM88" s="8"/>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row>
    <row r="89" spans="1:113" ht="15.6">
      <c r="B89" s="19"/>
      <c r="C89" s="122"/>
      <c r="D89" s="33"/>
      <c r="E89" s="38"/>
      <c r="F89" s="38"/>
      <c r="G89" s="125"/>
      <c r="H89" s="19"/>
      <c r="I89" s="19"/>
      <c r="J89" s="19"/>
      <c r="K89" s="19"/>
      <c r="L89" s="19"/>
      <c r="M89" s="19"/>
      <c r="N89" s="19"/>
      <c r="O89" s="20"/>
      <c r="P89" s="26"/>
      <c r="Q89" s="29"/>
      <c r="R89" s="29"/>
      <c r="S89" s="29"/>
      <c r="T89" s="29"/>
      <c r="U89" s="29"/>
      <c r="V89" s="19"/>
      <c r="W89" s="19"/>
      <c r="X89" s="19"/>
      <c r="Y89" s="19"/>
      <c r="Z89" s="19"/>
      <c r="AA89" s="19"/>
      <c r="AB89" s="19"/>
      <c r="AC89" s="19"/>
      <c r="AD89" s="19"/>
      <c r="AE89" s="19"/>
      <c r="AF89" s="19"/>
      <c r="AG89" s="19"/>
      <c r="AH89" s="19"/>
      <c r="AI89" s="19"/>
      <c r="AJ89" s="19"/>
      <c r="AK89" s="22"/>
      <c r="AL89" s="22"/>
      <c r="AM89" s="22"/>
      <c r="AN89" s="22"/>
      <c r="AO89" s="22"/>
      <c r="AP89" s="8"/>
      <c r="AQ89" s="8"/>
      <c r="AR89" s="8"/>
      <c r="AS89" s="8"/>
      <c r="AT89" s="8"/>
      <c r="AU89" s="8"/>
      <c r="AV89" s="8"/>
      <c r="AW89" s="8"/>
      <c r="AX89" s="8"/>
      <c r="AY89" s="8"/>
      <c r="AZ89" s="8"/>
      <c r="BA89" s="8"/>
      <c r="BB89" s="8"/>
      <c r="BC89" s="8"/>
      <c r="BD89" s="8"/>
      <c r="BE89" s="8"/>
      <c r="BF89" s="8"/>
      <c r="BG89" s="8"/>
      <c r="BH89" s="8"/>
      <c r="BI89" s="8"/>
      <c r="BJ89" s="8"/>
      <c r="BK89" s="8"/>
      <c r="BL89" s="8"/>
      <c r="BM89" s="8"/>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row>
    <row r="90" spans="1:113" ht="15.6">
      <c r="B90" s="19"/>
      <c r="C90" s="122"/>
      <c r="D90" s="33"/>
      <c r="E90" s="38"/>
      <c r="F90" s="38"/>
      <c r="G90" s="125"/>
      <c r="H90" s="19"/>
      <c r="I90" s="19"/>
      <c r="J90" s="19"/>
      <c r="K90" s="19"/>
      <c r="L90" s="19"/>
      <c r="M90" s="19"/>
      <c r="N90" s="19"/>
      <c r="O90" s="20"/>
      <c r="P90" s="26"/>
      <c r="Q90" s="29"/>
      <c r="R90" s="29"/>
      <c r="S90" s="29"/>
      <c r="T90" s="29"/>
      <c r="U90" s="29"/>
      <c r="V90" s="19"/>
      <c r="W90" s="19"/>
      <c r="X90" s="19"/>
      <c r="Y90" s="19"/>
      <c r="Z90" s="19"/>
      <c r="AA90" s="19"/>
      <c r="AB90" s="19"/>
      <c r="AC90" s="19"/>
      <c r="AD90" s="19"/>
      <c r="AE90" s="19"/>
      <c r="AF90" s="19"/>
      <c r="AG90" s="19"/>
      <c r="AH90" s="19"/>
      <c r="AI90" s="19"/>
      <c r="AJ90" s="19"/>
      <c r="AK90" s="22"/>
      <c r="AL90" s="22"/>
      <c r="AM90" s="22"/>
      <c r="AN90" s="22"/>
      <c r="AO90" s="22"/>
      <c r="AP90" s="8"/>
      <c r="AQ90" s="8"/>
      <c r="AR90" s="8"/>
      <c r="AS90" s="8"/>
      <c r="AT90" s="8"/>
      <c r="AU90" s="8"/>
      <c r="AV90" s="8"/>
      <c r="AW90" s="8"/>
      <c r="AX90" s="8"/>
      <c r="AY90" s="8"/>
      <c r="AZ90" s="8"/>
      <c r="BA90" s="8"/>
      <c r="BB90" s="8"/>
      <c r="BC90" s="8"/>
      <c r="BD90" s="8"/>
      <c r="BE90" s="8"/>
      <c r="BF90" s="8"/>
      <c r="BG90" s="8"/>
      <c r="BH90" s="8"/>
      <c r="BI90" s="8"/>
      <c r="BJ90" s="8"/>
      <c r="BK90" s="8"/>
      <c r="BL90" s="8"/>
      <c r="BM90" s="8"/>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row>
    <row r="91" spans="1:113" ht="15.6">
      <c r="B91" s="19"/>
      <c r="C91" s="122"/>
      <c r="D91" s="33"/>
      <c r="E91" s="38"/>
      <c r="F91" s="38"/>
      <c r="G91" s="125"/>
      <c r="H91" s="19"/>
      <c r="I91" s="19"/>
      <c r="J91" s="19"/>
      <c r="K91" s="19"/>
      <c r="L91" s="19"/>
      <c r="M91" s="19"/>
      <c r="N91" s="19"/>
      <c r="O91" s="20"/>
      <c r="P91" s="26"/>
      <c r="Q91" s="29"/>
      <c r="R91" s="29"/>
      <c r="S91" s="29"/>
      <c r="T91" s="29"/>
      <c r="U91" s="29"/>
      <c r="V91" s="19"/>
      <c r="W91" s="19"/>
      <c r="X91" s="19"/>
      <c r="Y91" s="19"/>
      <c r="Z91" s="19"/>
      <c r="AA91" s="19"/>
      <c r="AB91" s="19"/>
      <c r="AC91" s="19"/>
      <c r="AD91" s="19"/>
      <c r="AE91" s="19"/>
      <c r="AF91" s="19"/>
      <c r="AG91" s="19"/>
      <c r="AH91" s="19"/>
      <c r="AI91" s="19"/>
      <c r="AJ91" s="19"/>
      <c r="AK91" s="22"/>
      <c r="AL91" s="22"/>
      <c r="AM91" s="22"/>
      <c r="AN91" s="22"/>
      <c r="AO91" s="22"/>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row>
    <row r="92" spans="1:113" ht="15.6">
      <c r="B92" s="19"/>
      <c r="C92" s="124"/>
      <c r="D92" s="33"/>
      <c r="E92" s="38"/>
      <c r="F92" s="38"/>
      <c r="G92" s="125"/>
      <c r="H92" s="19"/>
      <c r="I92" s="19"/>
      <c r="J92" s="19"/>
      <c r="K92" s="19"/>
      <c r="L92" s="19"/>
      <c r="M92" s="19"/>
      <c r="N92" s="19"/>
      <c r="O92" s="20"/>
      <c r="P92" s="26"/>
      <c r="Q92" s="29"/>
      <c r="R92" s="29"/>
      <c r="S92" s="29"/>
      <c r="T92" s="29"/>
      <c r="U92" s="29"/>
      <c r="V92" s="19"/>
      <c r="W92" s="19"/>
      <c r="X92" s="19"/>
      <c r="Y92" s="19"/>
      <c r="Z92" s="19"/>
      <c r="AA92" s="19"/>
      <c r="AB92" s="19"/>
      <c r="AC92" s="19"/>
      <c r="AD92" s="19"/>
      <c r="AE92" s="19"/>
      <c r="AF92" s="19"/>
      <c r="AG92" s="19"/>
      <c r="AH92" s="19"/>
      <c r="AI92" s="19"/>
      <c r="AJ92" s="19"/>
      <c r="AK92" s="22"/>
      <c r="AL92" s="22"/>
      <c r="AM92" s="22"/>
      <c r="AN92" s="22"/>
      <c r="AO92" s="22"/>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row>
    <row r="93" spans="1:113" ht="15.6">
      <c r="B93" s="19"/>
      <c r="C93" s="122"/>
      <c r="D93" s="33"/>
      <c r="E93" s="38"/>
      <c r="F93" s="38"/>
      <c r="G93" s="125"/>
      <c r="H93" s="19"/>
      <c r="I93" s="19"/>
      <c r="J93" s="19"/>
      <c r="K93" s="19"/>
      <c r="L93" s="19"/>
      <c r="M93" s="19"/>
      <c r="N93" s="19"/>
      <c r="O93" s="20"/>
      <c r="P93" s="26"/>
      <c r="Q93" s="29"/>
      <c r="R93" s="29"/>
      <c r="S93" s="29"/>
      <c r="T93" s="29"/>
      <c r="U93" s="29"/>
      <c r="V93" s="19"/>
      <c r="W93" s="19"/>
      <c r="X93" s="19"/>
      <c r="Y93" s="19"/>
      <c r="Z93" s="19"/>
      <c r="AA93" s="19"/>
      <c r="AB93" s="19"/>
      <c r="AC93" s="19"/>
      <c r="AD93" s="19"/>
      <c r="AE93" s="19"/>
      <c r="AF93" s="19"/>
      <c r="AG93" s="19"/>
      <c r="AH93" s="19"/>
      <c r="AI93" s="19"/>
      <c r="AJ93" s="19"/>
      <c r="AK93" s="22"/>
      <c r="AL93" s="22"/>
      <c r="AM93" s="22"/>
      <c r="AN93" s="22"/>
      <c r="AO93" s="22"/>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row>
    <row r="94" spans="1:113" ht="15.6">
      <c r="B94" s="19"/>
      <c r="C94" s="122"/>
      <c r="D94" s="33"/>
      <c r="E94" s="38"/>
      <c r="F94" s="38"/>
      <c r="G94" s="125"/>
      <c r="H94" s="19"/>
      <c r="I94" s="19"/>
      <c r="J94" s="19"/>
      <c r="K94" s="19"/>
      <c r="L94" s="19"/>
      <c r="M94" s="19"/>
      <c r="N94" s="19"/>
      <c r="O94" s="20"/>
      <c r="P94" s="26"/>
      <c r="Q94" s="29"/>
      <c r="R94" s="29"/>
      <c r="S94" s="29"/>
      <c r="T94" s="29"/>
      <c r="U94" s="29"/>
      <c r="V94" s="19"/>
      <c r="W94" s="19"/>
      <c r="X94" s="19"/>
      <c r="Y94" s="19"/>
      <c r="Z94" s="19"/>
      <c r="AA94" s="19"/>
      <c r="AB94" s="19"/>
      <c r="AC94" s="19"/>
      <c r="AD94" s="19"/>
      <c r="AE94" s="19"/>
      <c r="AF94" s="19"/>
      <c r="AG94" s="19"/>
      <c r="AH94" s="19"/>
      <c r="AI94" s="19"/>
      <c r="AJ94" s="19"/>
      <c r="AK94" s="22"/>
      <c r="AL94" s="22"/>
      <c r="AM94" s="22"/>
      <c r="AN94" s="22"/>
      <c r="AO94" s="22"/>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row>
    <row r="95" spans="1:113" ht="15.6">
      <c r="B95" s="20"/>
      <c r="C95" s="122"/>
      <c r="D95" s="33"/>
      <c r="E95" s="38"/>
      <c r="F95" s="38"/>
      <c r="G95" s="125"/>
      <c r="H95" s="19"/>
      <c r="I95" s="19"/>
      <c r="J95" s="19"/>
      <c r="K95" s="19"/>
      <c r="L95" s="19"/>
      <c r="M95" s="19"/>
      <c r="N95" s="19"/>
      <c r="O95" s="20"/>
      <c r="P95" s="26"/>
      <c r="Q95" s="29"/>
      <c r="R95" s="29"/>
      <c r="S95" s="29"/>
      <c r="T95" s="29"/>
      <c r="U95" s="29"/>
      <c r="V95" s="19"/>
      <c r="W95" s="19"/>
      <c r="X95" s="19"/>
      <c r="Y95" s="19"/>
      <c r="Z95" s="19"/>
      <c r="AA95" s="19"/>
      <c r="AB95" s="19"/>
      <c r="AC95" s="19"/>
      <c r="AD95" s="19"/>
      <c r="AE95" s="19"/>
      <c r="AF95" s="19"/>
      <c r="AG95" s="19"/>
      <c r="AH95" s="19"/>
      <c r="AI95" s="19"/>
      <c r="AJ95" s="19"/>
      <c r="AK95" s="22"/>
      <c r="AL95" s="22"/>
      <c r="AM95" s="22"/>
      <c r="AN95" s="22"/>
      <c r="AO95" s="22"/>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row>
    <row r="96" spans="1:113" ht="15.6">
      <c r="B96" s="20"/>
      <c r="C96" s="122"/>
      <c r="D96" s="33"/>
      <c r="E96" s="87"/>
      <c r="F96" s="38"/>
      <c r="G96" s="125"/>
      <c r="H96" s="19"/>
      <c r="I96" s="19"/>
      <c r="J96" s="19"/>
      <c r="K96" s="19"/>
      <c r="L96" s="19"/>
      <c r="M96" s="19"/>
      <c r="N96" s="19"/>
      <c r="O96" s="20"/>
      <c r="P96" s="26"/>
      <c r="Q96" s="29"/>
      <c r="R96" s="29"/>
      <c r="S96" s="29"/>
      <c r="T96" s="29"/>
      <c r="U96" s="29"/>
      <c r="V96" s="19"/>
      <c r="W96" s="19"/>
      <c r="X96" s="19"/>
      <c r="Y96" s="19"/>
      <c r="Z96" s="19"/>
      <c r="AA96" s="19"/>
      <c r="AB96" s="19"/>
      <c r="AC96" s="19"/>
      <c r="AD96" s="19"/>
      <c r="AE96" s="19"/>
      <c r="AF96" s="19"/>
      <c r="AG96" s="19"/>
      <c r="AH96" s="19"/>
      <c r="AI96" s="19"/>
      <c r="AJ96" s="19"/>
      <c r="AK96" s="22"/>
      <c r="AL96" s="22"/>
      <c r="AM96" s="22"/>
      <c r="AN96" s="22"/>
      <c r="AO96" s="22"/>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row>
    <row r="97" spans="2:113" ht="15.6">
      <c r="B97" s="19"/>
      <c r="C97" s="125"/>
      <c r="D97" s="19"/>
      <c r="E97" s="43"/>
      <c r="F97" s="38"/>
      <c r="G97" s="125"/>
      <c r="H97" s="19"/>
      <c r="I97" s="19"/>
      <c r="J97" s="19"/>
      <c r="K97" s="19"/>
      <c r="L97" s="19"/>
      <c r="M97" s="19"/>
      <c r="N97" s="19"/>
      <c r="O97" s="20"/>
      <c r="P97" s="26"/>
      <c r="Q97" s="29"/>
      <c r="R97" s="29"/>
      <c r="S97" s="29"/>
      <c r="T97" s="29"/>
      <c r="U97" s="29"/>
      <c r="V97" s="19"/>
      <c r="W97" s="19"/>
      <c r="X97" s="19"/>
      <c r="Y97" s="19"/>
      <c r="Z97" s="19"/>
      <c r="AA97" s="19"/>
      <c r="AB97" s="19"/>
      <c r="AC97" s="19"/>
      <c r="AD97" s="19"/>
      <c r="AE97" s="19"/>
      <c r="AF97" s="19"/>
      <c r="AG97" s="19"/>
      <c r="AH97" s="19"/>
      <c r="AI97" s="19"/>
      <c r="AJ97" s="19"/>
      <c r="AK97" s="22"/>
      <c r="AL97" s="22"/>
      <c r="AM97" s="22"/>
      <c r="AN97" s="22"/>
      <c r="AO97" s="22"/>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row>
    <row r="98" spans="2:113" ht="15.6">
      <c r="B98" s="19"/>
      <c r="C98" s="125"/>
      <c r="D98" s="36"/>
      <c r="E98" s="43"/>
      <c r="F98" s="38"/>
      <c r="G98" s="125"/>
      <c r="H98" s="19"/>
      <c r="I98" s="19"/>
      <c r="J98" s="19"/>
      <c r="K98" s="19"/>
      <c r="L98" s="19"/>
      <c r="M98" s="19"/>
      <c r="N98" s="19"/>
      <c r="O98" s="20"/>
      <c r="P98" s="26"/>
      <c r="Q98" s="29"/>
      <c r="R98" s="29"/>
      <c r="S98" s="29"/>
      <c r="T98" s="29"/>
      <c r="U98" s="29"/>
      <c r="V98" s="19"/>
      <c r="W98" s="19"/>
      <c r="X98" s="19"/>
      <c r="Y98" s="19"/>
      <c r="Z98" s="19"/>
      <c r="AA98" s="19"/>
      <c r="AB98" s="19"/>
      <c r="AC98" s="19"/>
      <c r="AD98" s="19"/>
      <c r="AE98" s="19"/>
      <c r="AF98" s="19"/>
      <c r="AG98" s="19"/>
      <c r="AH98" s="19"/>
      <c r="AI98" s="19"/>
      <c r="AJ98" s="19"/>
      <c r="AK98" s="22"/>
      <c r="AL98" s="22"/>
      <c r="AM98" s="22"/>
      <c r="AN98" s="22"/>
      <c r="AO98" s="22"/>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row>
    <row r="99" spans="2:113" ht="15.6">
      <c r="B99" s="19"/>
      <c r="C99" s="125"/>
      <c r="D99" s="19"/>
      <c r="E99" s="38"/>
      <c r="F99" s="38"/>
      <c r="G99" s="125"/>
      <c r="H99" s="19"/>
      <c r="I99" s="19"/>
      <c r="J99" s="19"/>
      <c r="K99" s="19"/>
      <c r="L99" s="19"/>
      <c r="M99" s="19"/>
      <c r="N99" s="19"/>
      <c r="O99" s="20"/>
      <c r="P99" s="26"/>
      <c r="Q99" s="29"/>
      <c r="R99" s="29"/>
      <c r="S99" s="29"/>
      <c r="T99" s="29"/>
      <c r="U99" s="29"/>
      <c r="V99" s="19"/>
      <c r="W99" s="19"/>
      <c r="X99" s="19"/>
      <c r="Y99" s="19"/>
      <c r="Z99" s="19"/>
      <c r="AA99" s="19"/>
      <c r="AB99" s="19"/>
      <c r="AC99" s="19"/>
      <c r="AD99" s="19"/>
      <c r="AE99" s="19"/>
      <c r="AF99" s="19"/>
      <c r="AG99" s="19"/>
      <c r="AH99" s="19"/>
      <c r="AI99" s="19"/>
      <c r="AJ99" s="19"/>
      <c r="AK99" s="22"/>
      <c r="AL99" s="22"/>
      <c r="AM99" s="22"/>
      <c r="AN99" s="22"/>
      <c r="AO99" s="22"/>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row>
    <row r="100" spans="2:113" ht="15.6">
      <c r="B100" s="19"/>
      <c r="C100" s="125"/>
      <c r="D100" s="19"/>
      <c r="E100" s="38"/>
      <c r="F100" s="38"/>
      <c r="G100" s="125"/>
      <c r="H100" s="19"/>
      <c r="I100" s="19"/>
      <c r="J100" s="19"/>
      <c r="K100" s="19"/>
      <c r="L100" s="19"/>
      <c r="M100" s="19"/>
      <c r="N100" s="19"/>
      <c r="O100" s="20"/>
      <c r="P100" s="26"/>
      <c r="Q100" s="29"/>
      <c r="R100" s="29"/>
      <c r="S100" s="29"/>
      <c r="T100" s="29"/>
      <c r="U100" s="29"/>
      <c r="V100" s="19"/>
      <c r="W100" s="19"/>
      <c r="X100" s="19"/>
      <c r="Y100" s="19"/>
      <c r="Z100" s="19"/>
      <c r="AA100" s="19"/>
      <c r="AB100" s="19"/>
      <c r="AC100" s="19"/>
      <c r="AD100" s="19"/>
      <c r="AE100" s="19"/>
      <c r="AF100" s="19"/>
      <c r="AG100" s="19"/>
      <c r="AH100" s="19"/>
      <c r="AI100" s="19"/>
      <c r="AJ100" s="19"/>
      <c r="AK100" s="22"/>
      <c r="AL100" s="22"/>
      <c r="AM100" s="22"/>
      <c r="AN100" s="22"/>
      <c r="AO100" s="22"/>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row>
    <row r="101" spans="2:113" ht="15.6">
      <c r="B101" s="19"/>
      <c r="C101" s="125"/>
      <c r="D101" s="38"/>
      <c r="E101" s="135"/>
      <c r="F101" s="138"/>
      <c r="G101" s="145"/>
      <c r="H101" s="40"/>
      <c r="I101" s="40"/>
      <c r="J101" s="40"/>
      <c r="K101" s="40"/>
      <c r="L101" s="40"/>
      <c r="M101" s="40"/>
      <c r="N101" s="40"/>
      <c r="O101" s="20"/>
      <c r="P101" s="26"/>
      <c r="Q101" s="29"/>
      <c r="R101" s="29"/>
      <c r="S101" s="29"/>
      <c r="T101" s="29"/>
      <c r="U101" s="29"/>
      <c r="V101" s="40"/>
      <c r="W101" s="40"/>
      <c r="X101" s="40"/>
      <c r="Y101" s="40"/>
      <c r="Z101" s="40"/>
      <c r="AA101" s="40"/>
      <c r="AB101" s="40"/>
      <c r="AC101" s="40"/>
      <c r="AD101" s="40"/>
      <c r="AE101" s="40"/>
      <c r="AF101" s="40"/>
      <c r="AG101" s="40"/>
      <c r="AH101" s="40"/>
      <c r="AI101" s="40"/>
      <c r="AJ101" s="40"/>
      <c r="AK101" s="41"/>
      <c r="AL101" s="41"/>
      <c r="AM101" s="41"/>
      <c r="AN101" s="41"/>
      <c r="AO101" s="41"/>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row>
    <row r="102" spans="2:113" ht="15.6">
      <c r="B102" s="19"/>
      <c r="C102" s="125"/>
      <c r="D102" s="38"/>
      <c r="E102" s="136"/>
      <c r="F102" s="138"/>
      <c r="G102" s="145"/>
      <c r="H102" s="40"/>
      <c r="I102" s="40"/>
      <c r="J102" s="40"/>
      <c r="K102" s="40"/>
      <c r="L102" s="40"/>
      <c r="M102" s="40"/>
      <c r="N102" s="40"/>
      <c r="O102" s="20"/>
      <c r="P102" s="26"/>
      <c r="Q102" s="29"/>
      <c r="R102" s="29"/>
      <c r="S102" s="29"/>
      <c r="T102" s="29"/>
      <c r="U102" s="29"/>
      <c r="V102" s="40"/>
      <c r="W102" s="40"/>
      <c r="X102" s="40"/>
      <c r="Y102" s="40"/>
      <c r="Z102" s="40"/>
      <c r="AA102" s="40"/>
      <c r="AB102" s="40"/>
      <c r="AC102" s="40"/>
      <c r="AD102" s="40"/>
      <c r="AE102" s="40"/>
      <c r="AF102" s="40"/>
      <c r="AG102" s="40"/>
      <c r="AH102" s="40"/>
      <c r="AI102" s="40"/>
      <c r="AJ102" s="40"/>
      <c r="AK102" s="41"/>
      <c r="AL102" s="41"/>
      <c r="AM102" s="41"/>
      <c r="AN102" s="41"/>
      <c r="AO102" s="41"/>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row>
    <row r="103" spans="2:113" ht="15.6">
      <c r="B103" s="19"/>
      <c r="C103" s="125"/>
      <c r="D103" s="38"/>
      <c r="E103" s="38"/>
      <c r="F103" s="138"/>
      <c r="G103" s="145"/>
      <c r="H103" s="40"/>
      <c r="I103" s="40"/>
      <c r="J103" s="40"/>
      <c r="K103" s="40"/>
      <c r="L103" s="40"/>
      <c r="M103" s="40"/>
      <c r="N103" s="40"/>
      <c r="O103" s="20"/>
      <c r="P103" s="26"/>
      <c r="Q103" s="29"/>
      <c r="R103" s="26"/>
      <c r="S103" s="29"/>
      <c r="T103" s="29"/>
      <c r="U103" s="29"/>
      <c r="V103" s="40"/>
      <c r="W103" s="40"/>
      <c r="X103" s="40"/>
      <c r="Y103" s="40"/>
      <c r="Z103" s="40"/>
      <c r="AA103" s="40"/>
      <c r="AB103" s="40"/>
      <c r="AC103" s="40"/>
      <c r="AD103" s="40"/>
      <c r="AE103" s="40"/>
      <c r="AF103" s="40"/>
      <c r="AG103" s="40"/>
      <c r="AH103" s="40"/>
      <c r="AI103" s="40"/>
      <c r="AJ103" s="40"/>
      <c r="AK103" s="41"/>
      <c r="AL103" s="41"/>
      <c r="AM103" s="41"/>
      <c r="AN103" s="41"/>
      <c r="AO103" s="41"/>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row>
    <row r="104" spans="2:113" ht="15.6">
      <c r="B104" s="19"/>
      <c r="C104" s="37"/>
      <c r="D104" s="43"/>
      <c r="E104" s="38"/>
      <c r="F104" s="138"/>
      <c r="G104" s="145"/>
      <c r="H104" s="40"/>
      <c r="I104" s="40"/>
      <c r="J104" s="40"/>
      <c r="K104" s="40"/>
      <c r="L104" s="40"/>
      <c r="M104" s="40"/>
      <c r="N104" s="40"/>
      <c r="O104" s="20"/>
      <c r="P104" s="26"/>
      <c r="Q104" s="29"/>
      <c r="R104" s="29"/>
      <c r="S104" s="29"/>
      <c r="T104" s="29"/>
      <c r="U104" s="29"/>
      <c r="V104" s="40"/>
      <c r="W104" s="40"/>
      <c r="X104" s="40"/>
      <c r="Y104" s="40"/>
      <c r="Z104" s="40"/>
      <c r="AA104" s="40"/>
      <c r="AB104" s="40"/>
      <c r="AC104" s="40"/>
      <c r="AD104" s="40"/>
      <c r="AE104" s="40"/>
      <c r="AF104" s="40"/>
      <c r="AG104" s="40"/>
      <c r="AH104" s="40"/>
      <c r="AI104" s="40"/>
      <c r="AJ104" s="40"/>
      <c r="AK104" s="41"/>
      <c r="AL104" s="41"/>
      <c r="AM104" s="41"/>
      <c r="AN104" s="41"/>
      <c r="AO104" s="41"/>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row>
    <row r="105" spans="2:113" ht="15.6">
      <c r="B105" s="19"/>
      <c r="C105" s="125"/>
      <c r="D105" s="38"/>
      <c r="E105" s="38"/>
      <c r="F105" s="138"/>
      <c r="G105" s="145"/>
      <c r="H105" s="40"/>
      <c r="I105" s="40"/>
      <c r="J105" s="40"/>
      <c r="K105" s="40"/>
      <c r="L105" s="40"/>
      <c r="M105" s="40"/>
      <c r="N105" s="40"/>
      <c r="O105" s="20"/>
      <c r="P105" s="18"/>
      <c r="Q105" s="18"/>
      <c r="R105" s="18"/>
      <c r="S105" s="18"/>
      <c r="T105" s="18"/>
      <c r="U105" s="18"/>
      <c r="V105" s="40"/>
      <c r="W105" s="40"/>
      <c r="X105" s="40"/>
      <c r="Y105" s="40"/>
      <c r="Z105" s="40"/>
      <c r="AA105" s="40"/>
      <c r="AB105" s="40"/>
      <c r="AC105" s="40"/>
      <c r="AD105" s="40"/>
      <c r="AE105" s="40"/>
      <c r="AF105" s="40"/>
      <c r="AG105" s="40"/>
      <c r="AH105" s="40"/>
      <c r="AI105" s="40"/>
      <c r="AJ105" s="40"/>
      <c r="AK105" s="41"/>
      <c r="AL105" s="41"/>
      <c r="AM105" s="41"/>
      <c r="AN105" s="41"/>
      <c r="AO105" s="41"/>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row>
    <row r="106" spans="2:113" ht="15.6">
      <c r="B106" s="19"/>
      <c r="C106" s="125"/>
      <c r="D106" s="38"/>
      <c r="E106" s="38"/>
      <c r="F106" s="138"/>
      <c r="G106" s="145"/>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1"/>
      <c r="AL106" s="41"/>
      <c r="AM106" s="41"/>
      <c r="AN106" s="41"/>
      <c r="AO106" s="41"/>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row>
    <row r="107" spans="2:113" ht="15.6">
      <c r="B107" s="44"/>
      <c r="C107" s="126"/>
      <c r="D107" s="44"/>
      <c r="E107" s="107"/>
      <c r="F107" s="138"/>
      <c r="G107" s="145"/>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1"/>
      <c r="AL107" s="41"/>
      <c r="AM107" s="41"/>
      <c r="AN107" s="41"/>
      <c r="AO107" s="41"/>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row>
    <row r="108" spans="2:113" ht="15.6">
      <c r="B108" s="44"/>
      <c r="C108" s="126"/>
      <c r="D108" s="44"/>
      <c r="E108" s="107"/>
      <c r="F108" s="138"/>
      <c r="G108" s="145"/>
      <c r="H108" s="40"/>
      <c r="I108" s="40"/>
      <c r="J108" s="40"/>
      <c r="K108" s="40"/>
      <c r="L108" s="40"/>
      <c r="M108" s="40"/>
      <c r="N108" s="40"/>
      <c r="O108" s="19"/>
      <c r="P108" s="27"/>
      <c r="Q108" s="27"/>
      <c r="R108" s="27"/>
      <c r="S108" s="19"/>
      <c r="T108" s="19"/>
      <c r="U108" s="19"/>
      <c r="V108" s="40"/>
      <c r="W108" s="40"/>
      <c r="X108" s="40"/>
      <c r="Y108" s="40"/>
      <c r="Z108" s="40"/>
      <c r="AA108" s="40"/>
      <c r="AB108" s="40"/>
      <c r="AC108" s="40"/>
      <c r="AD108" s="40"/>
      <c r="AE108" s="40"/>
      <c r="AF108" s="40"/>
      <c r="AG108" s="40"/>
      <c r="AH108" s="40"/>
      <c r="AI108" s="40"/>
      <c r="AJ108" s="40"/>
      <c r="AK108" s="41"/>
      <c r="AL108" s="41"/>
      <c r="AM108" s="41"/>
      <c r="AN108" s="41"/>
      <c r="AO108" s="41"/>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row>
    <row r="109" spans="2:113" ht="15.6">
      <c r="B109" s="44"/>
      <c r="C109" s="126"/>
      <c r="D109" s="44"/>
      <c r="E109" s="107"/>
      <c r="F109" s="138"/>
      <c r="G109" s="145"/>
      <c r="H109" s="40"/>
      <c r="I109" s="40"/>
      <c r="J109" s="40"/>
      <c r="K109" s="40"/>
      <c r="L109" s="40"/>
      <c r="M109" s="40"/>
      <c r="N109" s="40"/>
      <c r="O109" s="20"/>
      <c r="P109" s="21"/>
      <c r="Q109" s="21"/>
      <c r="R109" s="21"/>
      <c r="S109" s="18"/>
      <c r="T109" s="18"/>
      <c r="U109" s="19"/>
      <c r="V109" s="40"/>
      <c r="W109" s="40"/>
      <c r="X109" s="40"/>
      <c r="Y109" s="40"/>
      <c r="Z109" s="40"/>
      <c r="AA109" s="40"/>
      <c r="AB109" s="40"/>
      <c r="AC109" s="40"/>
      <c r="AD109" s="40"/>
      <c r="AE109" s="40"/>
      <c r="AF109" s="40"/>
      <c r="AG109" s="40"/>
      <c r="AH109" s="40"/>
      <c r="AI109" s="40"/>
      <c r="AJ109" s="40"/>
      <c r="AK109" s="41"/>
      <c r="AL109" s="41"/>
      <c r="AM109" s="41"/>
      <c r="AN109" s="41"/>
      <c r="AO109" s="41"/>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row>
    <row r="110" spans="2:113" ht="15.6">
      <c r="B110" s="44"/>
      <c r="C110" s="126"/>
      <c r="D110" s="44"/>
      <c r="E110" s="107"/>
      <c r="F110" s="138"/>
      <c r="G110" s="145"/>
      <c r="H110" s="40"/>
      <c r="I110" s="40"/>
      <c r="J110" s="40"/>
      <c r="K110" s="40"/>
      <c r="L110" s="40"/>
      <c r="M110" s="40"/>
      <c r="N110" s="40"/>
      <c r="O110" s="19"/>
      <c r="P110" s="19"/>
      <c r="Q110" s="19"/>
      <c r="R110" s="19"/>
      <c r="S110" s="19"/>
      <c r="T110" s="19"/>
      <c r="U110" s="19"/>
      <c r="V110" s="40"/>
      <c r="W110" s="40"/>
      <c r="X110" s="40"/>
      <c r="Y110" s="40"/>
      <c r="Z110" s="40"/>
      <c r="AA110" s="40"/>
      <c r="AB110" s="40"/>
      <c r="AC110" s="40"/>
      <c r="AD110" s="40"/>
      <c r="AE110" s="40"/>
      <c r="AF110" s="40"/>
      <c r="AG110" s="40"/>
      <c r="AH110" s="40"/>
      <c r="AI110" s="40"/>
      <c r="AJ110" s="40"/>
      <c r="AK110" s="41"/>
      <c r="AL110" s="41"/>
      <c r="AM110" s="41"/>
      <c r="AN110" s="41"/>
      <c r="AO110" s="41"/>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row>
    <row r="111" spans="2:113" ht="15.6">
      <c r="B111" s="44"/>
      <c r="C111" s="126"/>
      <c r="D111" s="44"/>
      <c r="E111" s="107"/>
      <c r="F111" s="138"/>
      <c r="G111" s="145"/>
      <c r="H111" s="40"/>
      <c r="I111" s="40"/>
      <c r="J111" s="40"/>
      <c r="K111" s="40"/>
      <c r="L111" s="40"/>
      <c r="M111" s="40"/>
      <c r="N111" s="40"/>
      <c r="O111" s="20"/>
      <c r="P111" s="20"/>
      <c r="Q111" s="23"/>
      <c r="R111" s="21"/>
      <c r="S111" s="18"/>
      <c r="T111" s="18"/>
      <c r="U111" s="19"/>
      <c r="V111" s="40"/>
      <c r="W111" s="40"/>
      <c r="X111" s="40"/>
      <c r="Y111" s="40"/>
      <c r="Z111" s="40"/>
      <c r="AA111" s="40"/>
      <c r="AB111" s="40"/>
      <c r="AC111" s="40"/>
      <c r="AD111" s="40"/>
      <c r="AE111" s="40"/>
      <c r="AF111" s="40"/>
      <c r="AG111" s="40"/>
      <c r="AH111" s="40"/>
      <c r="AI111" s="40"/>
      <c r="AJ111" s="40"/>
      <c r="AK111" s="41"/>
      <c r="AL111" s="41"/>
      <c r="AM111" s="41"/>
      <c r="AN111" s="41"/>
      <c r="AO111" s="41"/>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row>
    <row r="112" spans="2:113" ht="15.6">
      <c r="B112" s="44"/>
      <c r="C112" s="126"/>
      <c r="D112" s="44"/>
      <c r="E112" s="107"/>
      <c r="F112" s="138"/>
      <c r="G112" s="145"/>
      <c r="H112" s="40"/>
      <c r="I112" s="40"/>
      <c r="J112" s="40"/>
      <c r="K112" s="40"/>
      <c r="L112" s="40"/>
      <c r="M112" s="40"/>
      <c r="N112" s="40"/>
      <c r="O112" s="19"/>
      <c r="P112" s="19"/>
      <c r="Q112" s="19"/>
      <c r="R112" s="19"/>
      <c r="S112" s="19"/>
      <c r="T112" s="27"/>
      <c r="U112" s="28"/>
      <c r="V112" s="40"/>
      <c r="W112" s="40"/>
      <c r="X112" s="40"/>
      <c r="Y112" s="40"/>
      <c r="Z112" s="40"/>
      <c r="AA112" s="40"/>
      <c r="AB112" s="40"/>
      <c r="AC112" s="40"/>
      <c r="AD112" s="40"/>
      <c r="AE112" s="40"/>
      <c r="AF112" s="40"/>
      <c r="AG112" s="40"/>
      <c r="AH112" s="40"/>
      <c r="AI112" s="40"/>
      <c r="AJ112" s="40"/>
      <c r="AK112" s="41"/>
      <c r="AL112" s="41"/>
      <c r="AM112" s="41"/>
      <c r="AN112" s="41"/>
      <c r="AO112" s="41"/>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row>
    <row r="113" spans="2:113" ht="15.6">
      <c r="B113" s="44"/>
      <c r="C113" s="126"/>
      <c r="D113" s="44"/>
      <c r="E113" s="107"/>
      <c r="F113" s="138"/>
      <c r="G113" s="145"/>
      <c r="H113" s="40"/>
      <c r="I113" s="40"/>
      <c r="J113" s="40"/>
      <c r="K113" s="40"/>
      <c r="L113" s="40"/>
      <c r="M113" s="40"/>
      <c r="N113" s="40"/>
      <c r="O113" s="19"/>
      <c r="P113" s="25"/>
      <c r="Q113" s="25"/>
      <c r="R113" s="26"/>
      <c r="S113" s="26"/>
      <c r="T113" s="27"/>
      <c r="U113" s="28"/>
      <c r="V113" s="40"/>
      <c r="W113" s="40"/>
      <c r="X113" s="40"/>
      <c r="Y113" s="40"/>
      <c r="Z113" s="40"/>
      <c r="AA113" s="40"/>
      <c r="AB113" s="40"/>
      <c r="AC113" s="40"/>
      <c r="AD113" s="40"/>
      <c r="AE113" s="40"/>
      <c r="AF113" s="40"/>
      <c r="AG113" s="40"/>
      <c r="AH113" s="40"/>
      <c r="AI113" s="40"/>
      <c r="AJ113" s="40"/>
      <c r="AK113" s="41"/>
      <c r="AL113" s="41"/>
      <c r="AM113" s="41"/>
      <c r="AN113" s="41"/>
      <c r="AO113" s="41"/>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row>
    <row r="114" spans="2:113" ht="15.9" thickBot="1">
      <c r="B114" s="44"/>
      <c r="C114" s="126"/>
      <c r="D114" s="44"/>
      <c r="E114" s="107"/>
      <c r="F114" s="138"/>
      <c r="G114" s="145"/>
      <c r="H114" s="40"/>
      <c r="I114" s="40"/>
      <c r="J114" s="40"/>
      <c r="K114" s="40"/>
      <c r="L114" s="40"/>
      <c r="M114" s="40"/>
      <c r="N114" s="40"/>
      <c r="O114" s="45"/>
      <c r="P114" s="46"/>
      <c r="Q114" s="46"/>
      <c r="R114" s="46"/>
      <c r="S114" s="47"/>
      <c r="T114" s="47"/>
      <c r="U114" s="48"/>
      <c r="V114" s="40"/>
      <c r="W114" s="40"/>
      <c r="X114" s="40"/>
      <c r="Y114" s="40"/>
      <c r="Z114" s="40"/>
      <c r="AA114" s="40"/>
      <c r="AB114" s="40"/>
      <c r="AC114" s="40"/>
      <c r="AD114" s="40"/>
      <c r="AE114" s="40"/>
      <c r="AF114" s="40"/>
      <c r="AG114" s="40"/>
      <c r="AH114" s="40"/>
      <c r="AI114" s="40"/>
      <c r="AJ114" s="40"/>
      <c r="AK114" s="41"/>
      <c r="AL114" s="41"/>
      <c r="AM114" s="41"/>
      <c r="AN114" s="41"/>
      <c r="AO114" s="41"/>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row>
    <row r="115" spans="2:113" ht="15.6">
      <c r="B115" s="44"/>
      <c r="C115" s="126"/>
      <c r="D115" s="44"/>
      <c r="E115" s="107"/>
      <c r="F115" s="138"/>
      <c r="G115" s="145"/>
      <c r="H115" s="40"/>
      <c r="I115" s="40"/>
      <c r="J115" s="40"/>
      <c r="K115" s="40"/>
      <c r="L115" s="40"/>
      <c r="M115" s="40"/>
      <c r="N115" s="40"/>
      <c r="O115" s="20"/>
      <c r="P115" s="26"/>
      <c r="Q115" s="29"/>
      <c r="R115" s="29"/>
      <c r="S115" s="29"/>
      <c r="T115" s="28"/>
      <c r="U115" s="29"/>
      <c r="V115" s="40"/>
      <c r="W115" s="40"/>
      <c r="X115" s="40"/>
      <c r="Y115" s="40"/>
      <c r="Z115" s="40"/>
      <c r="AA115" s="40"/>
      <c r="AB115" s="40"/>
      <c r="AC115" s="40"/>
      <c r="AD115" s="40"/>
      <c r="AE115" s="40"/>
      <c r="AF115" s="40"/>
      <c r="AG115" s="40"/>
      <c r="AH115" s="40"/>
      <c r="AI115" s="40"/>
      <c r="AJ115" s="40"/>
      <c r="AK115" s="41"/>
      <c r="AL115" s="41"/>
      <c r="AM115" s="41"/>
      <c r="AN115" s="41"/>
      <c r="AO115" s="41"/>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row>
    <row r="116" spans="2:113" ht="15.6">
      <c r="B116" s="44"/>
      <c r="C116" s="126"/>
      <c r="D116" s="44"/>
      <c r="E116" s="107"/>
      <c r="F116" s="138"/>
      <c r="G116" s="145"/>
      <c r="H116" s="40"/>
      <c r="I116" s="40"/>
      <c r="J116" s="40"/>
      <c r="K116" s="40"/>
      <c r="L116" s="40"/>
      <c r="M116" s="40"/>
      <c r="N116" s="40"/>
      <c r="O116" s="20"/>
      <c r="P116" s="26"/>
      <c r="Q116" s="29"/>
      <c r="R116" s="29"/>
      <c r="S116" s="29"/>
      <c r="T116" s="28"/>
      <c r="U116" s="29"/>
      <c r="V116" s="40"/>
      <c r="W116" s="40"/>
      <c r="X116" s="40"/>
      <c r="Y116" s="40"/>
      <c r="Z116" s="40"/>
      <c r="AA116" s="40"/>
      <c r="AB116" s="40"/>
      <c r="AC116" s="40"/>
      <c r="AD116" s="40"/>
      <c r="AE116" s="40"/>
      <c r="AF116" s="40"/>
      <c r="AG116" s="40"/>
      <c r="AH116" s="40"/>
      <c r="AI116" s="40"/>
      <c r="AJ116" s="40"/>
      <c r="AK116" s="41"/>
      <c r="AL116" s="41"/>
      <c r="AM116" s="41"/>
      <c r="AN116" s="41"/>
      <c r="AO116" s="41"/>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row>
    <row r="117" spans="2:113" ht="15.6">
      <c r="B117" s="44"/>
      <c r="C117" s="126"/>
      <c r="D117" s="44"/>
      <c r="E117" s="107"/>
      <c r="F117" s="138"/>
      <c r="G117" s="145"/>
      <c r="H117" s="40"/>
      <c r="I117" s="40"/>
      <c r="J117" s="40"/>
      <c r="K117" s="40"/>
      <c r="L117" s="40"/>
      <c r="M117" s="40"/>
      <c r="N117" s="40"/>
      <c r="O117" s="20"/>
      <c r="P117" s="26"/>
      <c r="Q117" s="29"/>
      <c r="R117" s="29"/>
      <c r="S117" s="29"/>
      <c r="T117" s="28"/>
      <c r="U117" s="29"/>
      <c r="V117" s="40"/>
      <c r="W117" s="40"/>
      <c r="X117" s="40"/>
      <c r="Y117" s="40"/>
      <c r="Z117" s="40"/>
      <c r="AA117" s="40"/>
      <c r="AB117" s="40"/>
      <c r="AC117" s="40"/>
      <c r="AD117" s="40"/>
      <c r="AE117" s="40"/>
      <c r="AF117" s="40"/>
      <c r="AG117" s="40"/>
      <c r="AH117" s="40"/>
      <c r="AI117" s="40"/>
      <c r="AJ117" s="40"/>
      <c r="AK117" s="41"/>
      <c r="AL117" s="41"/>
      <c r="AM117" s="41"/>
      <c r="AN117" s="41"/>
      <c r="AO117" s="41"/>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row>
    <row r="118" spans="2:113" ht="15.6">
      <c r="B118" s="44"/>
      <c r="C118" s="126"/>
      <c r="D118" s="44"/>
      <c r="E118" s="107"/>
      <c r="F118" s="138"/>
      <c r="G118" s="145"/>
      <c r="H118" s="40"/>
      <c r="I118" s="40"/>
      <c r="J118" s="40"/>
      <c r="K118" s="40"/>
      <c r="L118" s="40"/>
      <c r="M118" s="40"/>
      <c r="N118" s="40"/>
      <c r="O118" s="20"/>
      <c r="P118" s="26"/>
      <c r="Q118" s="29"/>
      <c r="R118" s="29"/>
      <c r="S118" s="29"/>
      <c r="T118" s="28"/>
      <c r="U118" s="29"/>
      <c r="V118" s="40"/>
      <c r="W118" s="40"/>
      <c r="X118" s="40"/>
      <c r="Y118" s="40"/>
      <c r="Z118" s="40"/>
      <c r="AA118" s="40"/>
      <c r="AB118" s="40"/>
      <c r="AC118" s="40"/>
      <c r="AD118" s="40"/>
      <c r="AE118" s="40"/>
      <c r="AF118" s="40"/>
      <c r="AG118" s="40"/>
      <c r="AH118" s="40"/>
      <c r="AI118" s="40"/>
      <c r="AJ118" s="40"/>
      <c r="AK118" s="41"/>
      <c r="AL118" s="41"/>
      <c r="AM118" s="41"/>
      <c r="AN118" s="41"/>
      <c r="AO118" s="41"/>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row>
    <row r="119" spans="2:113" ht="15.6">
      <c r="B119" s="44"/>
      <c r="C119" s="126"/>
      <c r="D119" s="44"/>
      <c r="E119" s="107"/>
      <c r="F119" s="138"/>
      <c r="G119" s="145"/>
      <c r="H119" s="40"/>
      <c r="I119" s="40"/>
      <c r="J119" s="40"/>
      <c r="K119" s="40"/>
      <c r="L119" s="40"/>
      <c r="M119" s="40"/>
      <c r="N119" s="40"/>
      <c r="O119" s="20"/>
      <c r="P119" s="26"/>
      <c r="Q119" s="29"/>
      <c r="R119" s="29"/>
      <c r="S119" s="29"/>
      <c r="T119" s="28"/>
      <c r="U119" s="29"/>
      <c r="V119" s="40"/>
      <c r="W119" s="40"/>
      <c r="X119" s="40"/>
      <c r="Y119" s="40"/>
      <c r="Z119" s="40"/>
      <c r="AA119" s="40"/>
      <c r="AB119" s="40"/>
      <c r="AC119" s="40"/>
      <c r="AD119" s="40"/>
      <c r="AE119" s="40"/>
      <c r="AF119" s="40"/>
      <c r="AG119" s="40"/>
      <c r="AH119" s="40"/>
      <c r="AI119" s="40"/>
      <c r="AJ119" s="40"/>
      <c r="AK119" s="41"/>
      <c r="AL119" s="41"/>
      <c r="AM119" s="41"/>
      <c r="AN119" s="41"/>
      <c r="AO119" s="41"/>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row>
    <row r="120" spans="2:113" ht="15.6">
      <c r="B120" s="44"/>
      <c r="C120" s="126"/>
      <c r="D120" s="44"/>
      <c r="E120" s="107"/>
      <c r="F120" s="138"/>
      <c r="G120" s="145"/>
      <c r="H120" s="40"/>
      <c r="I120" s="40"/>
      <c r="J120" s="40"/>
      <c r="K120" s="40"/>
      <c r="L120" s="40"/>
      <c r="M120" s="40"/>
      <c r="N120" s="40"/>
      <c r="O120" s="20"/>
      <c r="P120" s="26"/>
      <c r="Q120" s="29"/>
      <c r="R120" s="29"/>
      <c r="S120" s="29"/>
      <c r="T120" s="28"/>
      <c r="U120" s="29"/>
      <c r="V120" s="40"/>
      <c r="W120" s="40"/>
      <c r="X120" s="40"/>
      <c r="Y120" s="40"/>
      <c r="Z120" s="40"/>
      <c r="AA120" s="40"/>
      <c r="AB120" s="40"/>
      <c r="AC120" s="40"/>
      <c r="AD120" s="40"/>
      <c r="AE120" s="40"/>
      <c r="AF120" s="40"/>
      <c r="AG120" s="40"/>
      <c r="AH120" s="40"/>
      <c r="AI120" s="40"/>
      <c r="AJ120" s="40"/>
      <c r="AK120" s="41"/>
      <c r="AL120" s="41"/>
      <c r="AM120" s="41"/>
      <c r="AN120" s="41"/>
      <c r="AO120" s="41"/>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row>
    <row r="121" spans="2:113" ht="15.6">
      <c r="B121" s="44"/>
      <c r="C121" s="126"/>
      <c r="D121" s="44"/>
      <c r="E121" s="107"/>
      <c r="F121" s="138"/>
      <c r="G121" s="145"/>
      <c r="H121" s="40"/>
      <c r="I121" s="40"/>
      <c r="J121" s="40"/>
      <c r="K121" s="40"/>
      <c r="L121" s="40"/>
      <c r="M121" s="40"/>
      <c r="N121" s="40"/>
      <c r="O121" s="20"/>
      <c r="P121" s="26"/>
      <c r="Q121" s="29"/>
      <c r="R121" s="29"/>
      <c r="S121" s="29"/>
      <c r="T121" s="28"/>
      <c r="U121" s="29"/>
      <c r="V121" s="40"/>
      <c r="W121" s="40"/>
      <c r="X121" s="40"/>
      <c r="Y121" s="40"/>
      <c r="Z121" s="40"/>
      <c r="AA121" s="40"/>
      <c r="AB121" s="40"/>
      <c r="AC121" s="40"/>
      <c r="AD121" s="40"/>
      <c r="AE121" s="40"/>
      <c r="AF121" s="40"/>
      <c r="AG121" s="40"/>
      <c r="AH121" s="40"/>
      <c r="AI121" s="40"/>
      <c r="AJ121" s="40"/>
      <c r="AK121" s="41"/>
      <c r="AL121" s="41"/>
      <c r="AM121" s="41"/>
      <c r="AN121" s="41"/>
      <c r="AO121" s="41"/>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row>
    <row r="122" spans="2:113" ht="15.6">
      <c r="B122" s="44"/>
      <c r="C122" s="126"/>
      <c r="D122" s="44"/>
      <c r="E122" s="107"/>
      <c r="F122" s="138"/>
      <c r="G122" s="145"/>
      <c r="H122" s="40"/>
      <c r="I122" s="40"/>
      <c r="J122" s="40"/>
      <c r="K122" s="40"/>
      <c r="L122" s="40"/>
      <c r="M122" s="40"/>
      <c r="N122" s="40"/>
      <c r="O122" s="20"/>
      <c r="P122" s="26"/>
      <c r="Q122" s="29"/>
      <c r="R122" s="29"/>
      <c r="S122" s="29"/>
      <c r="T122" s="28"/>
      <c r="U122" s="29"/>
      <c r="V122" s="40"/>
      <c r="W122" s="40"/>
      <c r="X122" s="40"/>
      <c r="Y122" s="40"/>
      <c r="Z122" s="40"/>
      <c r="AA122" s="40"/>
      <c r="AB122" s="40"/>
      <c r="AC122" s="40"/>
      <c r="AD122" s="40"/>
      <c r="AE122" s="40"/>
      <c r="AF122" s="40"/>
      <c r="AG122" s="40"/>
      <c r="AH122" s="40"/>
      <c r="AI122" s="40"/>
      <c r="AJ122" s="40"/>
      <c r="AK122" s="41"/>
      <c r="AL122" s="41"/>
      <c r="AM122" s="41"/>
      <c r="AN122" s="41"/>
      <c r="AO122" s="41"/>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row>
    <row r="123" spans="2:113" ht="15.6">
      <c r="B123" s="44"/>
      <c r="C123" s="126"/>
      <c r="D123" s="44"/>
      <c r="E123" s="107"/>
      <c r="F123" s="138"/>
      <c r="G123" s="145"/>
      <c r="H123" s="40"/>
      <c r="I123" s="40"/>
      <c r="J123" s="40"/>
      <c r="K123" s="40"/>
      <c r="L123" s="40"/>
      <c r="M123" s="40"/>
      <c r="N123" s="40"/>
      <c r="O123" s="20"/>
      <c r="P123" s="26"/>
      <c r="Q123" s="29"/>
      <c r="R123" s="29"/>
      <c r="S123" s="29"/>
      <c r="T123" s="28"/>
      <c r="U123" s="29"/>
      <c r="V123" s="40"/>
      <c r="W123" s="40"/>
      <c r="X123" s="40"/>
      <c r="Y123" s="40"/>
      <c r="Z123" s="40"/>
      <c r="AA123" s="40"/>
      <c r="AB123" s="40"/>
      <c r="AC123" s="40"/>
      <c r="AD123" s="40"/>
      <c r="AE123" s="40"/>
      <c r="AF123" s="40"/>
      <c r="AG123" s="40"/>
      <c r="AH123" s="40"/>
      <c r="AI123" s="40"/>
      <c r="AJ123" s="40"/>
      <c r="AK123" s="41"/>
      <c r="AL123" s="41"/>
      <c r="AM123" s="41"/>
      <c r="AN123" s="41"/>
      <c r="AO123" s="41"/>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row>
    <row r="124" spans="2:113" ht="15.6">
      <c r="B124" s="44"/>
      <c r="C124" s="126"/>
      <c r="D124" s="44"/>
      <c r="E124" s="107"/>
      <c r="F124" s="138"/>
      <c r="G124" s="145"/>
      <c r="H124" s="40"/>
      <c r="I124" s="40"/>
      <c r="J124" s="40"/>
      <c r="K124" s="40"/>
      <c r="L124" s="40"/>
      <c r="M124" s="40"/>
      <c r="N124" s="40"/>
      <c r="O124" s="20"/>
      <c r="P124" s="26"/>
      <c r="Q124" s="29"/>
      <c r="R124" s="29"/>
      <c r="S124" s="29"/>
      <c r="T124" s="28"/>
      <c r="U124" s="29"/>
      <c r="V124" s="40"/>
      <c r="W124" s="40"/>
      <c r="X124" s="40"/>
      <c r="Y124" s="40"/>
      <c r="Z124" s="40"/>
      <c r="AA124" s="40"/>
      <c r="AB124" s="40"/>
      <c r="AC124" s="40"/>
      <c r="AD124" s="40"/>
      <c r="AE124" s="40"/>
      <c r="AF124" s="40"/>
      <c r="AG124" s="40"/>
      <c r="AH124" s="40"/>
      <c r="AI124" s="40"/>
      <c r="AJ124" s="40"/>
      <c r="AK124" s="41"/>
      <c r="AL124" s="41"/>
      <c r="AM124" s="41"/>
      <c r="AN124" s="41"/>
      <c r="AO124" s="41"/>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row>
    <row r="125" spans="2:113" ht="15.6">
      <c r="B125" s="44"/>
      <c r="C125" s="126"/>
      <c r="D125" s="44"/>
      <c r="E125" s="107"/>
      <c r="F125" s="138"/>
      <c r="G125" s="145"/>
      <c r="H125" s="40"/>
      <c r="I125" s="40"/>
      <c r="J125" s="40"/>
      <c r="K125" s="40"/>
      <c r="L125" s="40"/>
      <c r="M125" s="40"/>
      <c r="N125" s="40"/>
      <c r="O125" s="20"/>
      <c r="P125" s="26"/>
      <c r="Q125" s="29"/>
      <c r="R125" s="29"/>
      <c r="S125" s="29"/>
      <c r="T125" s="28"/>
      <c r="U125" s="29"/>
      <c r="V125" s="40"/>
      <c r="W125" s="40"/>
      <c r="X125" s="40"/>
      <c r="Y125" s="40"/>
      <c r="Z125" s="40"/>
      <c r="AA125" s="40"/>
      <c r="AB125" s="40"/>
      <c r="AC125" s="40"/>
      <c r="AD125" s="40"/>
      <c r="AE125" s="40"/>
      <c r="AF125" s="40"/>
      <c r="AG125" s="40"/>
      <c r="AH125" s="40"/>
      <c r="AI125" s="40"/>
      <c r="AJ125" s="40"/>
      <c r="AK125" s="41"/>
      <c r="AL125" s="41"/>
      <c r="AM125" s="41"/>
      <c r="AN125" s="41"/>
      <c r="AO125" s="41"/>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row>
    <row r="126" spans="2:113" ht="15.6">
      <c r="B126" s="44"/>
      <c r="C126" s="126"/>
      <c r="D126" s="44"/>
      <c r="E126" s="107"/>
      <c r="F126" s="138"/>
      <c r="G126" s="145"/>
      <c r="H126" s="40"/>
      <c r="I126" s="40"/>
      <c r="J126" s="40"/>
      <c r="K126" s="40"/>
      <c r="L126" s="40"/>
      <c r="M126" s="40"/>
      <c r="N126" s="40"/>
      <c r="O126" s="20"/>
      <c r="P126" s="26"/>
      <c r="Q126" s="29"/>
      <c r="R126" s="29"/>
      <c r="S126" s="29"/>
      <c r="T126" s="28"/>
      <c r="U126" s="29"/>
      <c r="V126" s="40"/>
      <c r="W126" s="40"/>
      <c r="X126" s="40"/>
      <c r="Y126" s="40"/>
      <c r="Z126" s="40"/>
      <c r="AA126" s="40"/>
      <c r="AB126" s="40"/>
      <c r="AC126" s="40"/>
      <c r="AD126" s="40"/>
      <c r="AE126" s="40"/>
      <c r="AF126" s="40"/>
      <c r="AG126" s="40"/>
      <c r="AH126" s="40"/>
      <c r="AI126" s="40"/>
      <c r="AJ126" s="40"/>
      <c r="AK126" s="41"/>
      <c r="AL126" s="41"/>
      <c r="AM126" s="41"/>
      <c r="AN126" s="41"/>
      <c r="AO126" s="41"/>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row>
    <row r="127" spans="2:113" ht="15.6">
      <c r="B127" s="44"/>
      <c r="C127" s="126"/>
      <c r="D127" s="44"/>
      <c r="E127" s="107"/>
      <c r="F127" s="138"/>
      <c r="G127" s="145"/>
      <c r="H127" s="40"/>
      <c r="I127" s="40"/>
      <c r="J127" s="40"/>
      <c r="K127" s="40"/>
      <c r="L127" s="40"/>
      <c r="M127" s="40"/>
      <c r="N127" s="40"/>
      <c r="O127" s="20"/>
      <c r="P127" s="26"/>
      <c r="Q127" s="29"/>
      <c r="R127" s="29"/>
      <c r="S127" s="29"/>
      <c r="T127" s="28"/>
      <c r="U127" s="29"/>
      <c r="V127" s="40"/>
      <c r="W127" s="40"/>
      <c r="X127" s="40"/>
      <c r="Y127" s="40"/>
      <c r="Z127" s="40"/>
      <c r="AA127" s="40"/>
      <c r="AB127" s="40"/>
      <c r="AC127" s="40"/>
      <c r="AD127" s="40"/>
      <c r="AE127" s="40"/>
      <c r="AF127" s="40"/>
      <c r="AG127" s="40"/>
      <c r="AH127" s="40"/>
      <c r="AI127" s="40"/>
      <c r="AJ127" s="40"/>
      <c r="AK127" s="41"/>
      <c r="AL127" s="41"/>
      <c r="AM127" s="41"/>
      <c r="AN127" s="41"/>
      <c r="AO127" s="41"/>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row>
    <row r="128" spans="2:113" ht="15.6">
      <c r="B128" s="44"/>
      <c r="C128" s="126"/>
      <c r="D128" s="44"/>
      <c r="E128" s="107"/>
      <c r="F128" s="138"/>
      <c r="G128" s="145"/>
      <c r="H128" s="40"/>
      <c r="I128" s="40"/>
      <c r="J128" s="40"/>
      <c r="K128" s="40"/>
      <c r="L128" s="40"/>
      <c r="M128" s="40"/>
      <c r="N128" s="40"/>
      <c r="O128" s="20"/>
      <c r="P128" s="26"/>
      <c r="Q128" s="29"/>
      <c r="R128" s="29"/>
      <c r="S128" s="29"/>
      <c r="T128" s="28"/>
      <c r="U128" s="29"/>
      <c r="V128" s="40"/>
      <c r="W128" s="40"/>
      <c r="X128" s="40"/>
      <c r="Y128" s="40"/>
      <c r="Z128" s="40"/>
      <c r="AA128" s="40"/>
      <c r="AB128" s="40"/>
      <c r="AC128" s="40"/>
      <c r="AD128" s="40"/>
      <c r="AE128" s="40"/>
      <c r="AF128" s="40"/>
      <c r="AG128" s="40"/>
      <c r="AH128" s="40"/>
      <c r="AI128" s="40"/>
      <c r="AJ128" s="40"/>
      <c r="AK128" s="41"/>
      <c r="AL128" s="41"/>
      <c r="AM128" s="41"/>
      <c r="AN128" s="41"/>
      <c r="AO128" s="41"/>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row>
    <row r="129" spans="2:113" ht="15.6">
      <c r="B129" s="44"/>
      <c r="C129" s="126"/>
      <c r="D129" s="44"/>
      <c r="E129" s="107"/>
      <c r="F129" s="138"/>
      <c r="G129" s="145"/>
      <c r="H129" s="40"/>
      <c r="I129" s="40"/>
      <c r="J129" s="40"/>
      <c r="K129" s="40"/>
      <c r="L129" s="40"/>
      <c r="M129" s="40"/>
      <c r="N129" s="40"/>
      <c r="O129" s="20"/>
      <c r="P129" s="26"/>
      <c r="Q129" s="29"/>
      <c r="R129" s="29"/>
      <c r="S129" s="29"/>
      <c r="T129" s="28"/>
      <c r="U129" s="29"/>
      <c r="V129" s="40"/>
      <c r="W129" s="40"/>
      <c r="X129" s="40"/>
      <c r="Y129" s="40"/>
      <c r="Z129" s="40"/>
      <c r="AA129" s="40"/>
      <c r="AB129" s="40"/>
      <c r="AC129" s="40"/>
      <c r="AD129" s="40"/>
      <c r="AE129" s="40"/>
      <c r="AF129" s="40"/>
      <c r="AG129" s="40"/>
      <c r="AH129" s="40"/>
      <c r="AI129" s="40"/>
      <c r="AJ129" s="40"/>
      <c r="AK129" s="41"/>
      <c r="AL129" s="41"/>
      <c r="AM129" s="41"/>
      <c r="AN129" s="41"/>
      <c r="AO129" s="41"/>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row>
    <row r="130" spans="2:113" ht="15.6">
      <c r="B130" s="44"/>
      <c r="C130" s="126"/>
      <c r="D130" s="44"/>
      <c r="E130" s="107"/>
      <c r="F130" s="138"/>
      <c r="G130" s="145"/>
      <c r="H130" s="40"/>
      <c r="I130" s="40"/>
      <c r="J130" s="40"/>
      <c r="K130" s="40"/>
      <c r="L130" s="40"/>
      <c r="M130" s="40"/>
      <c r="N130" s="40"/>
      <c r="O130" s="20"/>
      <c r="P130" s="26"/>
      <c r="Q130" s="29"/>
      <c r="R130" s="29"/>
      <c r="S130" s="29"/>
      <c r="T130" s="28"/>
      <c r="U130" s="29"/>
      <c r="V130" s="40"/>
      <c r="W130" s="40"/>
      <c r="X130" s="40"/>
      <c r="Y130" s="40"/>
      <c r="Z130" s="40"/>
      <c r="AA130" s="40"/>
      <c r="AB130" s="40"/>
      <c r="AC130" s="40"/>
      <c r="AD130" s="40"/>
      <c r="AE130" s="40"/>
      <c r="AF130" s="40"/>
      <c r="AG130" s="40"/>
      <c r="AH130" s="40"/>
      <c r="AI130" s="40"/>
      <c r="AJ130" s="40"/>
      <c r="AK130" s="41"/>
      <c r="AL130" s="41"/>
      <c r="AM130" s="41"/>
      <c r="AN130" s="41"/>
      <c r="AO130" s="41"/>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row>
    <row r="131" spans="2:113" ht="15.6">
      <c r="B131" s="44"/>
      <c r="C131" s="126"/>
      <c r="D131" s="44"/>
      <c r="E131" s="107"/>
      <c r="F131" s="138"/>
      <c r="G131" s="145"/>
      <c r="H131" s="40"/>
      <c r="I131" s="40"/>
      <c r="J131" s="40"/>
      <c r="K131" s="40"/>
      <c r="L131" s="40"/>
      <c r="M131" s="40"/>
      <c r="N131" s="40"/>
      <c r="O131" s="20"/>
      <c r="P131" s="26"/>
      <c r="Q131" s="29"/>
      <c r="R131" s="29"/>
      <c r="S131" s="29"/>
      <c r="T131" s="28"/>
      <c r="U131" s="29"/>
      <c r="V131" s="40"/>
      <c r="W131" s="40"/>
      <c r="X131" s="40"/>
      <c r="Y131" s="40"/>
      <c r="Z131" s="40"/>
      <c r="AA131" s="40"/>
      <c r="AB131" s="40"/>
      <c r="AC131" s="40"/>
      <c r="AD131" s="40"/>
      <c r="AE131" s="40"/>
      <c r="AF131" s="40"/>
      <c r="AG131" s="40"/>
      <c r="AH131" s="40"/>
      <c r="AI131" s="40"/>
      <c r="AJ131" s="40"/>
      <c r="AK131" s="41"/>
      <c r="AL131" s="41"/>
      <c r="AM131" s="41"/>
      <c r="AN131" s="41"/>
      <c r="AO131" s="41"/>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row>
    <row r="132" spans="2:113" ht="15.6">
      <c r="B132" s="44"/>
      <c r="C132" s="126"/>
      <c r="D132" s="44"/>
      <c r="E132" s="107"/>
      <c r="F132" s="138"/>
      <c r="G132" s="145"/>
      <c r="H132" s="40"/>
      <c r="I132" s="40"/>
      <c r="J132" s="40"/>
      <c r="K132" s="40"/>
      <c r="L132" s="40"/>
      <c r="M132" s="40"/>
      <c r="N132" s="40"/>
      <c r="O132" s="20"/>
      <c r="P132" s="26"/>
      <c r="Q132" s="29"/>
      <c r="R132" s="29"/>
      <c r="S132" s="29"/>
      <c r="T132" s="28"/>
      <c r="U132" s="29"/>
      <c r="V132" s="40"/>
      <c r="W132" s="40"/>
      <c r="X132" s="40"/>
      <c r="Y132" s="40"/>
      <c r="Z132" s="40"/>
      <c r="AA132" s="40"/>
      <c r="AB132" s="40"/>
      <c r="AC132" s="40"/>
      <c r="AD132" s="40"/>
      <c r="AE132" s="40"/>
      <c r="AF132" s="40"/>
      <c r="AG132" s="40"/>
      <c r="AH132" s="40"/>
      <c r="AI132" s="40"/>
      <c r="AJ132" s="40"/>
      <c r="AK132" s="41"/>
      <c r="AL132" s="41"/>
      <c r="AM132" s="41"/>
      <c r="AN132" s="41"/>
      <c r="AO132" s="41"/>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row>
    <row r="133" spans="2:113" ht="15.6">
      <c r="B133" s="44"/>
      <c r="C133" s="126"/>
      <c r="D133" s="44"/>
      <c r="E133" s="107"/>
      <c r="F133" s="138"/>
      <c r="G133" s="145"/>
      <c r="H133" s="40"/>
      <c r="I133" s="40"/>
      <c r="J133" s="40"/>
      <c r="K133" s="40"/>
      <c r="L133" s="40"/>
      <c r="M133" s="40"/>
      <c r="N133" s="40"/>
      <c r="O133" s="20"/>
      <c r="P133" s="26"/>
      <c r="Q133" s="29"/>
      <c r="R133" s="29"/>
      <c r="S133" s="29"/>
      <c r="T133" s="28"/>
      <c r="U133" s="29"/>
      <c r="V133" s="40"/>
      <c r="W133" s="40"/>
      <c r="X133" s="40"/>
      <c r="Y133" s="40"/>
      <c r="Z133" s="40"/>
      <c r="AA133" s="40"/>
      <c r="AB133" s="40"/>
      <c r="AC133" s="40"/>
      <c r="AD133" s="40"/>
      <c r="AE133" s="40"/>
      <c r="AF133" s="40"/>
      <c r="AG133" s="40"/>
      <c r="AH133" s="40"/>
      <c r="AI133" s="40"/>
      <c r="AJ133" s="40"/>
      <c r="AK133" s="41"/>
      <c r="AL133" s="41"/>
      <c r="AM133" s="41"/>
      <c r="AN133" s="41"/>
      <c r="AO133" s="41"/>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row>
    <row r="134" spans="2:113" ht="15.6">
      <c r="B134" s="44"/>
      <c r="C134" s="126"/>
      <c r="D134" s="44"/>
      <c r="E134" s="107"/>
      <c r="F134" s="138"/>
      <c r="G134" s="145"/>
      <c r="H134" s="40"/>
      <c r="I134" s="40"/>
      <c r="J134" s="40"/>
      <c r="K134" s="40"/>
      <c r="L134" s="40"/>
      <c r="M134" s="40"/>
      <c r="N134" s="40"/>
      <c r="O134" s="20"/>
      <c r="P134" s="26"/>
      <c r="Q134" s="29"/>
      <c r="R134" s="29"/>
      <c r="S134" s="29"/>
      <c r="T134" s="28"/>
      <c r="U134" s="29"/>
      <c r="V134" s="40"/>
      <c r="W134" s="40"/>
      <c r="X134" s="40"/>
      <c r="Y134" s="40"/>
      <c r="Z134" s="40"/>
      <c r="AA134" s="40"/>
      <c r="AB134" s="40"/>
      <c r="AC134" s="40"/>
      <c r="AD134" s="40"/>
      <c r="AE134" s="40"/>
      <c r="AF134" s="40"/>
      <c r="AG134" s="40"/>
      <c r="AH134" s="40"/>
      <c r="AI134" s="40"/>
      <c r="AJ134" s="40"/>
      <c r="AK134" s="41"/>
      <c r="AL134" s="41"/>
      <c r="AM134" s="41"/>
      <c r="AN134" s="41"/>
      <c r="AO134" s="41"/>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row>
    <row r="135" spans="2:113" ht="15.6">
      <c r="B135" s="44"/>
      <c r="C135" s="126"/>
      <c r="D135" s="44"/>
      <c r="E135" s="107"/>
      <c r="F135" s="138"/>
      <c r="G135" s="145"/>
      <c r="H135" s="40"/>
      <c r="I135" s="40"/>
      <c r="J135" s="40"/>
      <c r="K135" s="40"/>
      <c r="L135" s="40"/>
      <c r="M135" s="40"/>
      <c r="N135" s="40"/>
      <c r="O135" s="20"/>
      <c r="P135" s="26"/>
      <c r="Q135" s="29"/>
      <c r="R135" s="29"/>
      <c r="S135" s="29"/>
      <c r="T135" s="28"/>
      <c r="U135" s="29"/>
      <c r="V135" s="40"/>
      <c r="W135" s="40"/>
      <c r="X135" s="40"/>
      <c r="Y135" s="40"/>
      <c r="Z135" s="40"/>
      <c r="AA135" s="40"/>
      <c r="AB135" s="40"/>
      <c r="AC135" s="40"/>
      <c r="AD135" s="40"/>
      <c r="AE135" s="40"/>
      <c r="AF135" s="40"/>
      <c r="AG135" s="40"/>
      <c r="AH135" s="40"/>
      <c r="AI135" s="40"/>
      <c r="AJ135" s="40"/>
      <c r="AK135" s="41"/>
      <c r="AL135" s="41"/>
      <c r="AM135" s="41"/>
      <c r="AN135" s="41"/>
      <c r="AO135" s="41"/>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row>
    <row r="136" spans="2:113" ht="15.6">
      <c r="B136" s="44"/>
      <c r="C136" s="126"/>
      <c r="D136" s="44"/>
      <c r="E136" s="107"/>
      <c r="F136" s="138"/>
      <c r="G136" s="145"/>
      <c r="H136" s="40"/>
      <c r="I136" s="40"/>
      <c r="J136" s="40"/>
      <c r="K136" s="40"/>
      <c r="L136" s="40"/>
      <c r="M136" s="40"/>
      <c r="N136" s="40"/>
      <c r="O136" s="20"/>
      <c r="P136" s="26"/>
      <c r="Q136" s="29"/>
      <c r="R136" s="29"/>
      <c r="S136" s="29"/>
      <c r="T136" s="28"/>
      <c r="U136" s="29"/>
      <c r="V136" s="40"/>
      <c r="W136" s="40"/>
      <c r="X136" s="40"/>
      <c r="Y136" s="40"/>
      <c r="Z136" s="40"/>
      <c r="AA136" s="40"/>
      <c r="AB136" s="40"/>
      <c r="AC136" s="40"/>
      <c r="AD136" s="40"/>
      <c r="AE136" s="40"/>
      <c r="AF136" s="40"/>
      <c r="AG136" s="40"/>
      <c r="AH136" s="40"/>
      <c r="AI136" s="40"/>
      <c r="AJ136" s="40"/>
      <c r="AK136" s="41"/>
      <c r="AL136" s="41"/>
      <c r="AM136" s="41"/>
      <c r="AN136" s="41"/>
      <c r="AO136" s="41"/>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row>
    <row r="137" spans="2:113" ht="15.6">
      <c r="B137" s="44"/>
      <c r="C137" s="126"/>
      <c r="D137" s="44"/>
      <c r="E137" s="107"/>
      <c r="F137" s="138"/>
      <c r="G137" s="145"/>
      <c r="H137" s="40"/>
      <c r="I137" s="40"/>
      <c r="J137" s="40"/>
      <c r="K137" s="40"/>
      <c r="L137" s="40"/>
      <c r="M137" s="40"/>
      <c r="N137" s="40"/>
      <c r="O137" s="20"/>
      <c r="P137" s="26"/>
      <c r="Q137" s="29"/>
      <c r="R137" s="29"/>
      <c r="S137" s="29"/>
      <c r="T137" s="28"/>
      <c r="U137" s="29"/>
      <c r="V137" s="40"/>
      <c r="W137" s="40"/>
      <c r="X137" s="40"/>
      <c r="Y137" s="40"/>
      <c r="Z137" s="40"/>
      <c r="AA137" s="40"/>
      <c r="AB137" s="40"/>
      <c r="AC137" s="40"/>
      <c r="AD137" s="40"/>
      <c r="AE137" s="40"/>
      <c r="AF137" s="40"/>
      <c r="AG137" s="40"/>
      <c r="AH137" s="40"/>
      <c r="AI137" s="40"/>
      <c r="AJ137" s="40"/>
      <c r="AK137" s="41"/>
      <c r="AL137" s="41"/>
      <c r="AM137" s="41"/>
      <c r="AN137" s="41"/>
      <c r="AO137" s="41"/>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row>
    <row r="138" spans="2:113" ht="15.6">
      <c r="B138" s="44"/>
      <c r="C138" s="126"/>
      <c r="D138" s="44"/>
      <c r="E138" s="107"/>
      <c r="F138" s="138"/>
      <c r="G138" s="145"/>
      <c r="H138" s="40"/>
      <c r="I138" s="40"/>
      <c r="J138" s="40"/>
      <c r="K138" s="40"/>
      <c r="L138" s="40"/>
      <c r="M138" s="40"/>
      <c r="N138" s="40"/>
      <c r="O138" s="20"/>
      <c r="P138" s="26"/>
      <c r="Q138" s="29"/>
      <c r="R138" s="29"/>
      <c r="S138" s="29"/>
      <c r="T138" s="28"/>
      <c r="U138" s="29"/>
      <c r="V138" s="40"/>
      <c r="W138" s="40"/>
      <c r="X138" s="40"/>
      <c r="Y138" s="40"/>
      <c r="Z138" s="40"/>
      <c r="AA138" s="40"/>
      <c r="AB138" s="40"/>
      <c r="AC138" s="40"/>
      <c r="AD138" s="40"/>
      <c r="AE138" s="40"/>
      <c r="AF138" s="40"/>
      <c r="AG138" s="40"/>
      <c r="AH138" s="40"/>
      <c r="AI138" s="40"/>
      <c r="AJ138" s="40"/>
      <c r="AK138" s="41"/>
      <c r="AL138" s="41"/>
      <c r="AM138" s="41"/>
      <c r="AN138" s="41"/>
      <c r="AO138" s="41"/>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row>
    <row r="139" spans="2:113" ht="15.6">
      <c r="B139" s="44"/>
      <c r="C139" s="126"/>
      <c r="D139" s="44"/>
      <c r="E139" s="107"/>
      <c r="F139" s="138"/>
      <c r="G139" s="145"/>
      <c r="H139" s="40"/>
      <c r="I139" s="40"/>
      <c r="J139" s="40"/>
      <c r="K139" s="40"/>
      <c r="L139" s="40"/>
      <c r="M139" s="40"/>
      <c r="N139" s="40"/>
      <c r="O139" s="20"/>
      <c r="P139" s="26"/>
      <c r="Q139" s="29"/>
      <c r="R139" s="29"/>
      <c r="S139" s="29"/>
      <c r="T139" s="28"/>
      <c r="U139" s="29"/>
      <c r="V139" s="40"/>
      <c r="W139" s="40"/>
      <c r="X139" s="40"/>
      <c r="Y139" s="40"/>
      <c r="Z139" s="40"/>
      <c r="AA139" s="40"/>
      <c r="AB139" s="40"/>
      <c r="AC139" s="40"/>
      <c r="AD139" s="40"/>
      <c r="AE139" s="40"/>
      <c r="AF139" s="40"/>
      <c r="AG139" s="40"/>
      <c r="AH139" s="40"/>
      <c r="AI139" s="40"/>
      <c r="AJ139" s="40"/>
      <c r="AK139" s="41"/>
      <c r="AL139" s="41"/>
      <c r="AM139" s="41"/>
      <c r="AN139" s="41"/>
      <c r="AO139" s="41"/>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row>
    <row r="140" spans="2:113" ht="15.6">
      <c r="B140" s="44"/>
      <c r="C140" s="126"/>
      <c r="D140" s="44"/>
      <c r="E140" s="107"/>
      <c r="F140" s="138"/>
      <c r="G140" s="145"/>
      <c r="H140" s="40"/>
      <c r="I140" s="40"/>
      <c r="J140" s="40"/>
      <c r="K140" s="40"/>
      <c r="L140" s="40"/>
      <c r="M140" s="40"/>
      <c r="N140" s="40"/>
      <c r="O140" s="20"/>
      <c r="P140" s="26"/>
      <c r="Q140" s="29"/>
      <c r="R140" s="29"/>
      <c r="S140" s="29"/>
      <c r="T140" s="28"/>
      <c r="U140" s="29"/>
      <c r="V140" s="40"/>
      <c r="W140" s="40"/>
      <c r="X140" s="40"/>
      <c r="Y140" s="40"/>
      <c r="Z140" s="40"/>
      <c r="AA140" s="40"/>
      <c r="AB140" s="40"/>
      <c r="AC140" s="40"/>
      <c r="AD140" s="40"/>
      <c r="AE140" s="40"/>
      <c r="AF140" s="40"/>
      <c r="AG140" s="40"/>
      <c r="AH140" s="40"/>
      <c r="AI140" s="40"/>
      <c r="AJ140" s="40"/>
      <c r="AK140" s="41"/>
      <c r="AL140" s="41"/>
      <c r="AM140" s="41"/>
      <c r="AN140" s="41"/>
      <c r="AO140" s="41"/>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row>
    <row r="141" spans="2:113" ht="15.6">
      <c r="B141" s="44"/>
      <c r="C141" s="126"/>
      <c r="D141" s="44"/>
      <c r="E141" s="107"/>
      <c r="F141" s="138"/>
      <c r="G141" s="145"/>
      <c r="H141" s="40"/>
      <c r="I141" s="40"/>
      <c r="J141" s="40"/>
      <c r="K141" s="40"/>
      <c r="L141" s="40"/>
      <c r="M141" s="40"/>
      <c r="N141" s="40"/>
      <c r="O141" s="20"/>
      <c r="P141" s="26"/>
      <c r="Q141" s="29"/>
      <c r="R141" s="29"/>
      <c r="S141" s="29"/>
      <c r="T141" s="28"/>
      <c r="U141" s="29"/>
      <c r="V141" s="40"/>
      <c r="W141" s="40"/>
      <c r="X141" s="40"/>
      <c r="Y141" s="40"/>
      <c r="Z141" s="40"/>
      <c r="AA141" s="40"/>
      <c r="AB141" s="40"/>
      <c r="AC141" s="40"/>
      <c r="AD141" s="40"/>
      <c r="AE141" s="40"/>
      <c r="AF141" s="40"/>
      <c r="AG141" s="40"/>
      <c r="AH141" s="40"/>
      <c r="AI141" s="40"/>
      <c r="AJ141" s="40"/>
      <c r="AK141" s="41"/>
      <c r="AL141" s="41"/>
      <c r="AM141" s="41"/>
      <c r="AN141" s="41"/>
      <c r="AO141" s="41"/>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row>
    <row r="142" spans="2:113" ht="15.6">
      <c r="B142" s="44"/>
      <c r="C142" s="126"/>
      <c r="D142" s="44"/>
      <c r="E142" s="107"/>
      <c r="F142" s="138"/>
      <c r="G142" s="145"/>
      <c r="H142" s="40"/>
      <c r="I142" s="40"/>
      <c r="J142" s="40"/>
      <c r="K142" s="40"/>
      <c r="L142" s="40"/>
      <c r="M142" s="40"/>
      <c r="N142" s="40"/>
      <c r="O142" s="20"/>
      <c r="P142" s="26"/>
      <c r="Q142" s="29"/>
      <c r="R142" s="29"/>
      <c r="S142" s="29"/>
      <c r="T142" s="28"/>
      <c r="U142" s="29"/>
      <c r="V142" s="40"/>
      <c r="W142" s="40"/>
      <c r="X142" s="40"/>
      <c r="Y142" s="40"/>
      <c r="Z142" s="40"/>
      <c r="AA142" s="40"/>
      <c r="AB142" s="40"/>
      <c r="AC142" s="40"/>
      <c r="AD142" s="40"/>
      <c r="AE142" s="40"/>
      <c r="AF142" s="40"/>
      <c r="AG142" s="40"/>
      <c r="AH142" s="40"/>
      <c r="AI142" s="40"/>
      <c r="AJ142" s="40"/>
      <c r="AK142" s="41"/>
      <c r="AL142" s="41"/>
      <c r="AM142" s="41"/>
      <c r="AN142" s="41"/>
      <c r="AO142" s="41"/>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row>
    <row r="143" spans="2:113" ht="15.6">
      <c r="B143" s="44"/>
      <c r="C143" s="126"/>
      <c r="D143" s="44"/>
      <c r="E143" s="107"/>
      <c r="F143" s="138"/>
      <c r="G143" s="145"/>
      <c r="H143" s="40"/>
      <c r="I143" s="40"/>
      <c r="J143" s="40"/>
      <c r="K143" s="40"/>
      <c r="L143" s="40"/>
      <c r="M143" s="40"/>
      <c r="N143" s="40"/>
      <c r="O143" s="20"/>
      <c r="P143" s="26"/>
      <c r="Q143" s="29"/>
      <c r="R143" s="29"/>
      <c r="S143" s="29"/>
      <c r="T143" s="28"/>
      <c r="U143" s="29"/>
      <c r="V143" s="40"/>
      <c r="W143" s="40"/>
      <c r="X143" s="40"/>
      <c r="Y143" s="40"/>
      <c r="Z143" s="40"/>
      <c r="AA143" s="40"/>
      <c r="AB143" s="40"/>
      <c r="AC143" s="40"/>
      <c r="AD143" s="40"/>
      <c r="AE143" s="40"/>
      <c r="AF143" s="40"/>
      <c r="AG143" s="40"/>
      <c r="AH143" s="40"/>
      <c r="AI143" s="40"/>
      <c r="AJ143" s="40"/>
      <c r="AK143" s="41"/>
      <c r="AL143" s="41"/>
      <c r="AM143" s="41"/>
      <c r="AN143" s="41"/>
      <c r="AO143" s="41"/>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row>
    <row r="144" spans="2:113" ht="15.6">
      <c r="B144" s="44"/>
      <c r="C144" s="126"/>
      <c r="D144" s="44"/>
      <c r="E144" s="107"/>
      <c r="F144" s="138"/>
      <c r="G144" s="145"/>
      <c r="H144" s="40"/>
      <c r="I144" s="40"/>
      <c r="J144" s="40"/>
      <c r="K144" s="40"/>
      <c r="L144" s="40"/>
      <c r="M144" s="40"/>
      <c r="N144" s="40"/>
      <c r="O144" s="20"/>
      <c r="P144" s="26"/>
      <c r="Q144" s="49"/>
      <c r="R144" s="50"/>
      <c r="S144" s="29"/>
      <c r="T144" s="28"/>
      <c r="U144" s="29"/>
      <c r="V144" s="51"/>
      <c r="W144" s="40"/>
      <c r="X144" s="40"/>
      <c r="Y144" s="40"/>
      <c r="Z144" s="40"/>
      <c r="AA144" s="40"/>
      <c r="AB144" s="40"/>
      <c r="AC144" s="40"/>
      <c r="AD144" s="40"/>
      <c r="AE144" s="40"/>
      <c r="AF144" s="40"/>
      <c r="AG144" s="40"/>
      <c r="AH144" s="40"/>
      <c r="AI144" s="40"/>
      <c r="AJ144" s="40"/>
      <c r="AK144" s="41"/>
      <c r="AL144" s="41"/>
      <c r="AM144" s="41"/>
      <c r="AN144" s="41"/>
      <c r="AO144" s="41"/>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row>
    <row r="145" spans="2:113" ht="15.6">
      <c r="B145" s="44"/>
      <c r="C145" s="126"/>
      <c r="D145" s="44"/>
      <c r="E145" s="107"/>
      <c r="F145" s="138"/>
      <c r="G145" s="145"/>
      <c r="H145" s="40"/>
      <c r="I145" s="40"/>
      <c r="J145" s="40"/>
      <c r="K145" s="40"/>
      <c r="L145" s="40"/>
      <c r="M145" s="40"/>
      <c r="N145" s="40"/>
      <c r="O145" s="20"/>
      <c r="P145" s="26"/>
      <c r="Q145" s="49"/>
      <c r="R145" s="52"/>
      <c r="S145" s="29"/>
      <c r="T145" s="28"/>
      <c r="U145" s="29"/>
      <c r="V145" s="51"/>
      <c r="W145" s="40"/>
      <c r="X145" s="40"/>
      <c r="Y145" s="40"/>
      <c r="Z145" s="40"/>
      <c r="AA145" s="40"/>
      <c r="AB145" s="40"/>
      <c r="AC145" s="40"/>
      <c r="AD145" s="40"/>
      <c r="AE145" s="40"/>
      <c r="AF145" s="40"/>
      <c r="AG145" s="40"/>
      <c r="AH145" s="40"/>
      <c r="AI145" s="40"/>
      <c r="AJ145" s="40"/>
      <c r="AK145" s="41"/>
      <c r="AL145" s="41"/>
      <c r="AM145" s="41"/>
      <c r="AN145" s="41"/>
      <c r="AO145" s="41"/>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row>
    <row r="146" spans="2:113" ht="15.6">
      <c r="B146" s="44"/>
      <c r="C146" s="126"/>
      <c r="D146" s="44"/>
      <c r="E146" s="107"/>
      <c r="F146" s="138"/>
      <c r="G146" s="145"/>
      <c r="H146" s="40"/>
      <c r="I146" s="40"/>
      <c r="J146" s="40"/>
      <c r="K146" s="40"/>
      <c r="L146" s="40"/>
      <c r="M146" s="40"/>
      <c r="N146" s="40"/>
      <c r="O146" s="20"/>
      <c r="P146" s="26"/>
      <c r="Q146" s="49"/>
      <c r="R146" s="51"/>
      <c r="S146" s="29"/>
      <c r="T146" s="28"/>
      <c r="U146" s="29"/>
      <c r="V146" s="51"/>
      <c r="W146" s="40"/>
      <c r="X146" s="40"/>
      <c r="Y146" s="40"/>
      <c r="Z146" s="40"/>
      <c r="AA146" s="40"/>
      <c r="AB146" s="40"/>
      <c r="AC146" s="40"/>
      <c r="AD146" s="40"/>
      <c r="AE146" s="40"/>
      <c r="AF146" s="40"/>
      <c r="AG146" s="40"/>
      <c r="AH146" s="40"/>
      <c r="AI146" s="40"/>
      <c r="AJ146" s="40"/>
      <c r="AK146" s="41"/>
      <c r="AL146" s="41"/>
      <c r="AM146" s="41"/>
      <c r="AN146" s="41"/>
      <c r="AO146" s="41"/>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row>
    <row r="147" spans="2:113" ht="15.6">
      <c r="B147" s="44"/>
      <c r="C147" s="126"/>
      <c r="D147" s="44"/>
      <c r="E147" s="107"/>
      <c r="F147" s="138"/>
      <c r="G147" s="145"/>
      <c r="H147" s="40"/>
      <c r="I147" s="40"/>
      <c r="J147" s="40"/>
      <c r="K147" s="40"/>
      <c r="L147" s="40"/>
      <c r="M147" s="40"/>
      <c r="N147" s="40"/>
      <c r="O147" s="20"/>
      <c r="P147" s="26"/>
      <c r="Q147" s="49"/>
      <c r="R147" s="29"/>
      <c r="S147" s="29"/>
      <c r="T147" s="28"/>
      <c r="U147" s="29"/>
      <c r="V147" s="51"/>
      <c r="W147" s="40"/>
      <c r="X147" s="40"/>
      <c r="Y147" s="40"/>
      <c r="Z147" s="40"/>
      <c r="AA147" s="40"/>
      <c r="AB147" s="40"/>
      <c r="AC147" s="40"/>
      <c r="AD147" s="40"/>
      <c r="AE147" s="40"/>
      <c r="AF147" s="40"/>
      <c r="AG147" s="40"/>
      <c r="AH147" s="40"/>
      <c r="AI147" s="40"/>
      <c r="AJ147" s="40"/>
      <c r="AK147" s="41"/>
      <c r="AL147" s="41"/>
      <c r="AM147" s="41"/>
      <c r="AN147" s="41"/>
      <c r="AO147" s="41"/>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row>
    <row r="148" spans="2:113" ht="15.6">
      <c r="B148" s="44"/>
      <c r="C148" s="126"/>
      <c r="D148" s="44"/>
      <c r="E148" s="107"/>
      <c r="F148" s="138"/>
      <c r="G148" s="145"/>
      <c r="H148" s="40"/>
      <c r="I148" s="40"/>
      <c r="J148" s="40"/>
      <c r="K148" s="40"/>
      <c r="L148" s="40"/>
      <c r="M148" s="40"/>
      <c r="N148" s="40"/>
      <c r="O148" s="20"/>
      <c r="P148" s="26"/>
      <c r="Q148" s="49"/>
      <c r="R148" s="29"/>
      <c r="S148" s="29"/>
      <c r="T148" s="28"/>
      <c r="U148" s="29"/>
      <c r="V148" s="51"/>
      <c r="W148" s="40"/>
      <c r="X148" s="40"/>
      <c r="Y148" s="40"/>
      <c r="Z148" s="40"/>
      <c r="AA148" s="40"/>
      <c r="AB148" s="40"/>
      <c r="AC148" s="40"/>
      <c r="AD148" s="40"/>
      <c r="AE148" s="40"/>
      <c r="AF148" s="40"/>
      <c r="AG148" s="40"/>
      <c r="AH148" s="40"/>
      <c r="AI148" s="40"/>
      <c r="AJ148" s="40"/>
      <c r="AK148" s="41"/>
      <c r="AL148" s="41"/>
      <c r="AM148" s="41"/>
      <c r="AN148" s="41"/>
      <c r="AO148" s="41"/>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row>
    <row r="149" spans="2:113" ht="15.6">
      <c r="B149" s="44"/>
      <c r="C149" s="126"/>
      <c r="D149" s="44"/>
      <c r="E149" s="107"/>
      <c r="F149" s="138"/>
      <c r="G149" s="145"/>
      <c r="H149" s="40"/>
      <c r="I149" s="40"/>
      <c r="J149" s="40"/>
      <c r="K149" s="40"/>
      <c r="L149" s="40"/>
      <c r="M149" s="40"/>
      <c r="N149" s="40"/>
      <c r="O149" s="20"/>
      <c r="P149" s="26"/>
      <c r="Q149" s="49"/>
      <c r="R149" s="29"/>
      <c r="S149" s="29"/>
      <c r="T149" s="28"/>
      <c r="U149" s="29"/>
      <c r="V149" s="51"/>
      <c r="W149" s="40"/>
      <c r="X149" s="40"/>
      <c r="Y149" s="40"/>
      <c r="Z149" s="40"/>
      <c r="AA149" s="40"/>
      <c r="AB149" s="40"/>
      <c r="AC149" s="40"/>
      <c r="AD149" s="40"/>
      <c r="AE149" s="40"/>
      <c r="AF149" s="40"/>
      <c r="AG149" s="40"/>
      <c r="AH149" s="40"/>
      <c r="AI149" s="40"/>
      <c r="AJ149" s="40"/>
      <c r="AK149" s="41"/>
      <c r="AL149" s="41"/>
      <c r="AM149" s="41"/>
      <c r="AN149" s="41"/>
      <c r="AO149" s="41"/>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row>
    <row r="150" spans="2:113" ht="15.6">
      <c r="B150" s="44"/>
      <c r="C150" s="126"/>
      <c r="D150" s="44"/>
      <c r="E150" s="107"/>
      <c r="F150" s="138"/>
      <c r="G150" s="145"/>
      <c r="H150" s="40"/>
      <c r="I150" s="40"/>
      <c r="J150" s="40"/>
      <c r="K150" s="40"/>
      <c r="L150" s="40"/>
      <c r="M150" s="40"/>
      <c r="N150" s="40"/>
      <c r="O150" s="20"/>
      <c r="P150" s="26"/>
      <c r="Q150" s="49"/>
      <c r="R150" s="29"/>
      <c r="S150" s="29"/>
      <c r="T150" s="28"/>
      <c r="U150" s="29"/>
      <c r="V150" s="51"/>
      <c r="W150" s="40"/>
      <c r="X150" s="40"/>
      <c r="Y150" s="40"/>
      <c r="Z150" s="40"/>
      <c r="AA150" s="40"/>
      <c r="AB150" s="40"/>
      <c r="AC150" s="40"/>
      <c r="AD150" s="40"/>
      <c r="AE150" s="40"/>
      <c r="AF150" s="40"/>
      <c r="AG150" s="40"/>
      <c r="AH150" s="40"/>
      <c r="AI150" s="40"/>
      <c r="AJ150" s="40"/>
      <c r="AK150" s="41"/>
      <c r="AL150" s="41"/>
      <c r="AM150" s="41"/>
      <c r="AN150" s="41"/>
      <c r="AO150" s="41"/>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row>
    <row r="151" spans="2:113" ht="15.6">
      <c r="B151" s="44"/>
      <c r="C151" s="126"/>
      <c r="D151" s="44"/>
      <c r="E151" s="107"/>
      <c r="F151" s="138"/>
      <c r="G151" s="145"/>
      <c r="H151" s="40"/>
      <c r="I151" s="40"/>
      <c r="J151" s="40"/>
      <c r="K151" s="40"/>
      <c r="L151" s="40"/>
      <c r="M151" s="40"/>
      <c r="N151" s="40"/>
      <c r="O151" s="20"/>
      <c r="P151" s="26"/>
      <c r="Q151" s="49"/>
      <c r="R151" s="29"/>
      <c r="S151" s="29"/>
      <c r="T151" s="28"/>
      <c r="U151" s="29"/>
      <c r="V151" s="51"/>
      <c r="W151" s="40"/>
      <c r="X151" s="40"/>
      <c r="Y151" s="40"/>
      <c r="Z151" s="40"/>
      <c r="AA151" s="40"/>
      <c r="AB151" s="40"/>
      <c r="AC151" s="40"/>
      <c r="AD151" s="40"/>
      <c r="AE151" s="40"/>
      <c r="AF151" s="40"/>
      <c r="AG151" s="40"/>
      <c r="AH151" s="40"/>
      <c r="AI151" s="40"/>
      <c r="AJ151" s="40"/>
      <c r="AK151" s="41"/>
      <c r="AL151" s="41"/>
      <c r="AM151" s="41"/>
      <c r="AN151" s="41"/>
      <c r="AO151" s="41"/>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row>
    <row r="152" spans="2:113" ht="15.6">
      <c r="B152" s="44"/>
      <c r="C152" s="126"/>
      <c r="D152" s="44"/>
      <c r="E152" s="107"/>
      <c r="F152" s="138"/>
      <c r="G152" s="145"/>
      <c r="H152" s="40"/>
      <c r="I152" s="40"/>
      <c r="J152" s="40"/>
      <c r="K152" s="40"/>
      <c r="L152" s="40"/>
      <c r="M152" s="40"/>
      <c r="N152" s="40"/>
      <c r="O152" s="20"/>
      <c r="P152" s="26"/>
      <c r="Q152" s="49"/>
      <c r="R152" s="29"/>
      <c r="S152" s="29"/>
      <c r="T152" s="28"/>
      <c r="U152" s="29"/>
      <c r="V152" s="51"/>
      <c r="W152" s="40"/>
      <c r="X152" s="40"/>
      <c r="Y152" s="40"/>
      <c r="Z152" s="40"/>
      <c r="AA152" s="40"/>
      <c r="AB152" s="40"/>
      <c r="AC152" s="40"/>
      <c r="AD152" s="40"/>
      <c r="AE152" s="40"/>
      <c r="AF152" s="40"/>
      <c r="AG152" s="40"/>
      <c r="AH152" s="40"/>
      <c r="AI152" s="40"/>
      <c r="AJ152" s="40"/>
      <c r="AK152" s="41"/>
      <c r="AL152" s="41"/>
      <c r="AM152" s="41"/>
      <c r="AN152" s="41"/>
      <c r="AO152" s="41"/>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row>
    <row r="153" spans="2:113" ht="15.6">
      <c r="B153" s="44"/>
      <c r="C153" s="126"/>
      <c r="D153" s="44"/>
      <c r="E153" s="107"/>
      <c r="F153" s="138"/>
      <c r="G153" s="145"/>
      <c r="H153" s="40"/>
      <c r="I153" s="40"/>
      <c r="J153" s="40"/>
      <c r="K153" s="40"/>
      <c r="L153" s="40"/>
      <c r="M153" s="40"/>
      <c r="N153" s="40"/>
      <c r="O153" s="20"/>
      <c r="P153" s="26"/>
      <c r="Q153" s="49"/>
      <c r="R153" s="29"/>
      <c r="S153" s="29"/>
      <c r="T153" s="28"/>
      <c r="U153" s="29"/>
      <c r="V153" s="51"/>
      <c r="W153" s="40"/>
      <c r="X153" s="40"/>
      <c r="Y153" s="40"/>
      <c r="Z153" s="40"/>
      <c r="AA153" s="40"/>
      <c r="AB153" s="40"/>
      <c r="AC153" s="40"/>
      <c r="AD153" s="40"/>
      <c r="AE153" s="40"/>
      <c r="AF153" s="40"/>
      <c r="AG153" s="40"/>
      <c r="AH153" s="40"/>
      <c r="AI153" s="40"/>
      <c r="AJ153" s="40"/>
      <c r="AK153" s="41"/>
      <c r="AL153" s="41"/>
      <c r="AM153" s="41"/>
      <c r="AN153" s="41"/>
      <c r="AO153" s="41"/>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row>
    <row r="154" spans="2:113" ht="15.6">
      <c r="B154" s="44"/>
      <c r="C154" s="126"/>
      <c r="D154" s="44"/>
      <c r="E154" s="107"/>
      <c r="F154" s="138"/>
      <c r="G154" s="145"/>
      <c r="H154" s="40"/>
      <c r="I154" s="40"/>
      <c r="J154" s="40"/>
      <c r="K154" s="40"/>
      <c r="L154" s="40"/>
      <c r="M154" s="40"/>
      <c r="N154" s="40"/>
      <c r="O154" s="20"/>
      <c r="P154" s="26"/>
      <c r="Q154" s="49"/>
      <c r="R154" s="29"/>
      <c r="S154" s="29"/>
      <c r="T154" s="28"/>
      <c r="U154" s="29"/>
      <c r="V154" s="51"/>
      <c r="W154" s="40"/>
      <c r="X154" s="40"/>
      <c r="Y154" s="40"/>
      <c r="Z154" s="40"/>
      <c r="AA154" s="40"/>
      <c r="AB154" s="40"/>
      <c r="AC154" s="40"/>
      <c r="AD154" s="40"/>
      <c r="AE154" s="40"/>
      <c r="AF154" s="40"/>
      <c r="AG154" s="40"/>
      <c r="AH154" s="40"/>
      <c r="AI154" s="40"/>
      <c r="AJ154" s="40"/>
      <c r="AK154" s="41"/>
      <c r="AL154" s="41"/>
      <c r="AM154" s="41"/>
      <c r="AN154" s="41"/>
      <c r="AO154" s="41"/>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row>
    <row r="155" spans="2:113" ht="15.6">
      <c r="B155" s="44"/>
      <c r="C155" s="126"/>
      <c r="D155" s="44"/>
      <c r="E155" s="107"/>
      <c r="F155" s="138"/>
      <c r="G155" s="145"/>
      <c r="H155" s="40"/>
      <c r="I155" s="40"/>
      <c r="J155" s="40"/>
      <c r="K155" s="40"/>
      <c r="L155" s="40"/>
      <c r="M155" s="40"/>
      <c r="N155" s="40"/>
      <c r="O155" s="20"/>
      <c r="P155" s="26"/>
      <c r="Q155" s="49"/>
      <c r="R155" s="29"/>
      <c r="S155" s="29"/>
      <c r="T155" s="28"/>
      <c r="U155" s="29"/>
      <c r="V155" s="51"/>
      <c r="W155" s="40"/>
      <c r="X155" s="40"/>
      <c r="Y155" s="40"/>
      <c r="Z155" s="40"/>
      <c r="AA155" s="40"/>
      <c r="AB155" s="40"/>
      <c r="AC155" s="40"/>
      <c r="AD155" s="40"/>
      <c r="AE155" s="40"/>
      <c r="AF155" s="40"/>
      <c r="AG155" s="40"/>
      <c r="AH155" s="40"/>
      <c r="AI155" s="40"/>
      <c r="AJ155" s="40"/>
      <c r="AK155" s="41"/>
      <c r="AL155" s="41"/>
      <c r="AM155" s="41"/>
      <c r="AN155" s="41"/>
      <c r="AO155" s="41"/>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row>
    <row r="156" spans="2:113" ht="15.6">
      <c r="B156" s="44"/>
      <c r="C156" s="126"/>
      <c r="D156" s="44"/>
      <c r="E156" s="107"/>
      <c r="F156" s="138"/>
      <c r="G156" s="145"/>
      <c r="H156" s="40"/>
      <c r="I156" s="40"/>
      <c r="J156" s="40"/>
      <c r="K156" s="40"/>
      <c r="L156" s="40"/>
      <c r="M156" s="40"/>
      <c r="N156" s="40"/>
      <c r="O156" s="20"/>
      <c r="P156" s="26"/>
      <c r="Q156" s="49"/>
      <c r="R156" s="29"/>
      <c r="S156" s="29"/>
      <c r="T156" s="28"/>
      <c r="U156" s="29"/>
      <c r="V156" s="51"/>
      <c r="W156" s="40"/>
      <c r="X156" s="40"/>
      <c r="Y156" s="40"/>
      <c r="Z156" s="40"/>
      <c r="AA156" s="40"/>
      <c r="AB156" s="40"/>
      <c r="AC156" s="40"/>
      <c r="AD156" s="40"/>
      <c r="AE156" s="40"/>
      <c r="AF156" s="40"/>
      <c r="AG156" s="40"/>
      <c r="AH156" s="40"/>
      <c r="AI156" s="40"/>
      <c r="AJ156" s="40"/>
      <c r="AK156" s="41"/>
      <c r="AL156" s="41"/>
      <c r="AM156" s="41"/>
      <c r="AN156" s="41"/>
      <c r="AO156" s="41"/>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row>
    <row r="157" spans="2:113" ht="15.6">
      <c r="B157" s="44"/>
      <c r="C157" s="126"/>
      <c r="D157" s="44"/>
      <c r="E157" s="107"/>
      <c r="F157" s="138"/>
      <c r="G157" s="145"/>
      <c r="H157" s="40"/>
      <c r="I157" s="40"/>
      <c r="J157" s="40"/>
      <c r="K157" s="40"/>
      <c r="L157" s="40"/>
      <c r="M157" s="40"/>
      <c r="N157" s="40"/>
      <c r="O157" s="20"/>
      <c r="P157" s="26"/>
      <c r="Q157" s="49"/>
      <c r="R157" s="29"/>
      <c r="S157" s="29"/>
      <c r="T157" s="28"/>
      <c r="U157" s="29"/>
      <c r="V157" s="51"/>
      <c r="W157" s="40"/>
      <c r="X157" s="40"/>
      <c r="Y157" s="40"/>
      <c r="Z157" s="40"/>
      <c r="AA157" s="40"/>
      <c r="AB157" s="40"/>
      <c r="AC157" s="40"/>
      <c r="AD157" s="40"/>
      <c r="AE157" s="40"/>
      <c r="AF157" s="40"/>
      <c r="AG157" s="40"/>
      <c r="AH157" s="40"/>
      <c r="AI157" s="40"/>
      <c r="AJ157" s="40"/>
      <c r="AK157" s="41"/>
      <c r="AL157" s="41"/>
      <c r="AM157" s="41"/>
      <c r="AN157" s="41"/>
      <c r="AO157" s="41"/>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row>
    <row r="158" spans="2:113" ht="15.6">
      <c r="B158" s="44"/>
      <c r="C158" s="126"/>
      <c r="D158" s="44"/>
      <c r="E158" s="107"/>
      <c r="F158" s="138"/>
      <c r="G158" s="145"/>
      <c r="H158" s="40"/>
      <c r="I158" s="40"/>
      <c r="J158" s="40"/>
      <c r="K158" s="40"/>
      <c r="L158" s="40"/>
      <c r="M158" s="40"/>
      <c r="N158" s="40"/>
      <c r="O158" s="20"/>
      <c r="P158" s="26"/>
      <c r="Q158" s="49"/>
      <c r="R158" s="29"/>
      <c r="S158" s="29"/>
      <c r="T158" s="28"/>
      <c r="U158" s="29"/>
      <c r="V158" s="51"/>
      <c r="W158" s="40"/>
      <c r="X158" s="40"/>
      <c r="Y158" s="40"/>
      <c r="Z158" s="40"/>
      <c r="AA158" s="40"/>
      <c r="AB158" s="40"/>
      <c r="AC158" s="40"/>
      <c r="AD158" s="40"/>
      <c r="AE158" s="40"/>
      <c r="AF158" s="40"/>
      <c r="AG158" s="40"/>
      <c r="AH158" s="40"/>
      <c r="AI158" s="40"/>
      <c r="AJ158" s="40"/>
      <c r="AK158" s="41"/>
      <c r="AL158" s="41"/>
      <c r="AM158" s="41"/>
      <c r="AN158" s="41"/>
      <c r="AO158" s="41"/>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row>
    <row r="159" spans="2:113" ht="15.6">
      <c r="B159" s="44"/>
      <c r="C159" s="126"/>
      <c r="D159" s="44"/>
      <c r="E159" s="107"/>
      <c r="F159" s="138"/>
      <c r="G159" s="145"/>
      <c r="H159" s="40"/>
      <c r="I159" s="40"/>
      <c r="J159" s="40"/>
      <c r="K159" s="40"/>
      <c r="L159" s="40"/>
      <c r="M159" s="40"/>
      <c r="N159" s="40"/>
      <c r="O159" s="20"/>
      <c r="P159" s="26"/>
      <c r="Q159" s="49"/>
      <c r="R159" s="29"/>
      <c r="S159" s="29"/>
      <c r="T159" s="28"/>
      <c r="U159" s="29"/>
      <c r="V159" s="51"/>
      <c r="W159" s="40"/>
      <c r="X159" s="40"/>
      <c r="Y159" s="40"/>
      <c r="Z159" s="40"/>
      <c r="AA159" s="40"/>
      <c r="AB159" s="40"/>
      <c r="AC159" s="40"/>
      <c r="AD159" s="40"/>
      <c r="AE159" s="40"/>
      <c r="AF159" s="40"/>
      <c r="AG159" s="40"/>
      <c r="AH159" s="40"/>
      <c r="AI159" s="40"/>
      <c r="AJ159" s="40"/>
      <c r="AK159" s="41"/>
      <c r="AL159" s="41"/>
      <c r="AM159" s="41"/>
      <c r="AN159" s="41"/>
      <c r="AO159" s="41"/>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row>
    <row r="160" spans="2:113" ht="15.9" thickBot="1">
      <c r="B160" s="44"/>
      <c r="C160" s="126"/>
      <c r="D160" s="44"/>
      <c r="E160" s="107"/>
      <c r="F160" s="138"/>
      <c r="G160" s="145"/>
      <c r="H160" s="40"/>
      <c r="I160" s="40"/>
      <c r="J160" s="40"/>
      <c r="K160" s="40"/>
      <c r="L160" s="40"/>
      <c r="M160" s="40"/>
      <c r="N160" s="40"/>
      <c r="O160" s="53"/>
      <c r="P160" s="45"/>
      <c r="Q160" s="54"/>
      <c r="R160" s="55"/>
      <c r="S160" s="55"/>
      <c r="T160" s="48"/>
      <c r="U160" s="55"/>
      <c r="V160" s="51"/>
      <c r="W160" s="40"/>
      <c r="X160" s="40"/>
      <c r="Y160" s="40"/>
      <c r="Z160" s="40"/>
      <c r="AA160" s="40"/>
      <c r="AB160" s="40"/>
      <c r="AC160" s="40"/>
      <c r="AD160" s="40"/>
      <c r="AE160" s="40"/>
      <c r="AF160" s="40"/>
      <c r="AG160" s="40"/>
      <c r="AH160" s="40"/>
      <c r="AI160" s="40"/>
      <c r="AJ160" s="40"/>
      <c r="AK160" s="41"/>
      <c r="AL160" s="41"/>
      <c r="AM160" s="41"/>
      <c r="AN160" s="41"/>
      <c r="AO160" s="41"/>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row>
    <row r="161" spans="2:113" ht="15.6">
      <c r="B161" s="44"/>
      <c r="C161" s="126"/>
      <c r="D161" s="44"/>
      <c r="E161" s="107"/>
      <c r="F161" s="138"/>
      <c r="G161" s="145"/>
      <c r="H161" s="40"/>
      <c r="I161" s="40"/>
      <c r="J161" s="40"/>
      <c r="K161" s="40"/>
      <c r="L161" s="40"/>
      <c r="M161" s="40"/>
      <c r="N161" s="40"/>
      <c r="O161" s="40"/>
      <c r="P161" s="26"/>
      <c r="Q161" s="49"/>
      <c r="R161" s="49"/>
      <c r="S161" s="29"/>
      <c r="T161" s="51"/>
      <c r="U161" s="29"/>
      <c r="V161" s="51"/>
      <c r="W161" s="40"/>
      <c r="X161" s="40"/>
      <c r="Y161" s="40"/>
      <c r="Z161" s="40"/>
      <c r="AA161" s="40"/>
      <c r="AB161" s="40"/>
      <c r="AC161" s="40"/>
      <c r="AD161" s="40"/>
      <c r="AE161" s="40"/>
      <c r="AF161" s="40"/>
      <c r="AG161" s="40"/>
      <c r="AH161" s="40"/>
      <c r="AI161" s="40"/>
      <c r="AJ161" s="40"/>
      <c r="AK161" s="41"/>
      <c r="AL161" s="41"/>
      <c r="AM161" s="41"/>
      <c r="AN161" s="41"/>
      <c r="AO161" s="41"/>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row>
    <row r="162" spans="2:113" ht="15.6">
      <c r="B162" s="44"/>
      <c r="C162" s="126"/>
      <c r="D162" s="44"/>
      <c r="E162" s="107"/>
      <c r="F162" s="138"/>
      <c r="G162" s="145"/>
      <c r="H162" s="40"/>
      <c r="I162" s="40"/>
      <c r="J162" s="40"/>
      <c r="K162" s="40"/>
      <c r="L162" s="40"/>
      <c r="M162" s="40"/>
      <c r="N162" s="40"/>
      <c r="O162" s="40"/>
      <c r="P162" s="26"/>
      <c r="Q162" s="51"/>
      <c r="R162" s="51"/>
      <c r="S162" s="29"/>
      <c r="T162" s="51"/>
      <c r="U162" s="51"/>
      <c r="V162" s="51"/>
      <c r="W162" s="40"/>
      <c r="X162" s="40"/>
      <c r="Y162" s="40"/>
      <c r="Z162" s="40"/>
      <c r="AA162" s="40"/>
      <c r="AB162" s="40"/>
      <c r="AC162" s="40"/>
      <c r="AD162" s="40"/>
      <c r="AE162" s="40"/>
      <c r="AF162" s="40"/>
      <c r="AG162" s="40"/>
      <c r="AH162" s="40"/>
      <c r="AI162" s="40"/>
      <c r="AJ162" s="40"/>
      <c r="AK162" s="41"/>
      <c r="AL162" s="41"/>
      <c r="AM162" s="41"/>
      <c r="AN162" s="41"/>
      <c r="AO162" s="41"/>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row>
    <row r="163" spans="2:113" ht="15.6">
      <c r="B163" s="44"/>
      <c r="C163" s="126"/>
      <c r="D163" s="44"/>
      <c r="E163" s="107"/>
      <c r="F163" s="138"/>
      <c r="G163" s="145"/>
      <c r="H163" s="40"/>
      <c r="I163" s="40"/>
      <c r="J163" s="40"/>
      <c r="K163" s="40"/>
      <c r="L163" s="40"/>
      <c r="M163" s="40"/>
      <c r="N163" s="40"/>
      <c r="O163" s="40"/>
      <c r="P163" s="26"/>
      <c r="Q163" s="51"/>
      <c r="R163" s="51"/>
      <c r="S163" s="29"/>
      <c r="T163" s="51"/>
      <c r="U163" s="51"/>
      <c r="V163" s="51"/>
      <c r="W163" s="40"/>
      <c r="X163" s="40"/>
      <c r="Y163" s="40"/>
      <c r="Z163" s="40"/>
      <c r="AA163" s="40"/>
      <c r="AB163" s="40"/>
      <c r="AC163" s="40"/>
      <c r="AD163" s="40"/>
      <c r="AE163" s="40"/>
      <c r="AF163" s="40"/>
      <c r="AG163" s="40"/>
      <c r="AH163" s="40"/>
      <c r="AI163" s="40"/>
      <c r="AJ163" s="40"/>
      <c r="AK163" s="41"/>
      <c r="AL163" s="41"/>
      <c r="AM163" s="41"/>
      <c r="AN163" s="41"/>
      <c r="AO163" s="41"/>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row>
    <row r="164" spans="2:113" ht="15.6">
      <c r="B164" s="44"/>
      <c r="C164" s="126"/>
      <c r="D164" s="44"/>
      <c r="E164" s="107"/>
      <c r="F164" s="138"/>
      <c r="G164" s="145"/>
      <c r="H164" s="40"/>
      <c r="I164" s="40"/>
      <c r="J164" s="40"/>
      <c r="K164" s="40"/>
      <c r="L164" s="40"/>
      <c r="M164" s="40"/>
      <c r="N164" s="40"/>
      <c r="O164" s="19"/>
      <c r="P164" s="27"/>
      <c r="Q164" s="27"/>
      <c r="R164" s="27"/>
      <c r="S164" s="19"/>
      <c r="T164" s="19"/>
      <c r="U164" s="19"/>
      <c r="V164" s="51"/>
      <c r="W164" s="40"/>
      <c r="X164" s="40"/>
      <c r="Y164" s="40"/>
      <c r="Z164" s="40"/>
      <c r="AA164" s="40"/>
      <c r="AB164" s="40"/>
      <c r="AC164" s="40"/>
      <c r="AD164" s="40"/>
      <c r="AE164" s="40"/>
      <c r="AF164" s="40"/>
      <c r="AG164" s="40"/>
      <c r="AH164" s="40"/>
      <c r="AI164" s="40"/>
      <c r="AJ164" s="40"/>
      <c r="AK164" s="41"/>
      <c r="AL164" s="41"/>
      <c r="AM164" s="41"/>
      <c r="AN164" s="41"/>
      <c r="AO164" s="41"/>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row>
    <row r="165" spans="2:113" ht="15.6">
      <c r="B165" s="44"/>
      <c r="C165" s="126"/>
      <c r="D165" s="44"/>
      <c r="E165" s="107"/>
      <c r="F165" s="138"/>
      <c r="G165" s="145"/>
      <c r="H165" s="40"/>
      <c r="I165" s="40"/>
      <c r="J165" s="40"/>
      <c r="K165" s="40"/>
      <c r="L165" s="40"/>
      <c r="M165" s="40"/>
      <c r="N165" s="40"/>
      <c r="O165" s="20"/>
      <c r="P165" s="21"/>
      <c r="Q165" s="21"/>
      <c r="R165" s="21"/>
      <c r="S165" s="18"/>
      <c r="T165" s="18"/>
      <c r="U165" s="19"/>
      <c r="V165" s="51"/>
      <c r="W165" s="40"/>
      <c r="X165" s="40"/>
      <c r="Y165" s="40"/>
      <c r="Z165" s="40"/>
      <c r="AA165" s="40"/>
      <c r="AB165" s="40"/>
      <c r="AC165" s="40"/>
      <c r="AD165" s="40"/>
      <c r="AE165" s="40"/>
      <c r="AF165" s="40"/>
      <c r="AG165" s="40"/>
      <c r="AH165" s="40"/>
      <c r="AI165" s="40"/>
      <c r="AJ165" s="40"/>
      <c r="AK165" s="41"/>
      <c r="AL165" s="41"/>
      <c r="AM165" s="41"/>
      <c r="AN165" s="41"/>
      <c r="AO165" s="41"/>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row>
    <row r="166" spans="2:113" ht="15.6">
      <c r="B166" s="44"/>
      <c r="C166" s="126"/>
      <c r="D166" s="44"/>
      <c r="E166" s="107"/>
      <c r="F166" s="138"/>
      <c r="G166" s="145"/>
      <c r="H166" s="40"/>
      <c r="I166" s="40"/>
      <c r="J166" s="40"/>
      <c r="K166" s="40"/>
      <c r="L166" s="40"/>
      <c r="M166" s="40"/>
      <c r="N166" s="40"/>
      <c r="O166" s="19"/>
      <c r="P166" s="19"/>
      <c r="Q166" s="19"/>
      <c r="R166" s="19"/>
      <c r="S166" s="19"/>
      <c r="T166" s="19"/>
      <c r="U166" s="19"/>
      <c r="V166" s="51"/>
      <c r="W166" s="40"/>
      <c r="X166" s="40"/>
      <c r="Y166" s="40"/>
      <c r="Z166" s="40"/>
      <c r="AA166" s="40"/>
      <c r="AB166" s="40"/>
      <c r="AC166" s="40"/>
      <c r="AD166" s="40"/>
      <c r="AE166" s="40"/>
      <c r="AF166" s="40"/>
      <c r="AG166" s="40"/>
      <c r="AH166" s="40"/>
      <c r="AI166" s="40"/>
      <c r="AJ166" s="40"/>
      <c r="AK166" s="41"/>
      <c r="AL166" s="41"/>
      <c r="AM166" s="41"/>
      <c r="AN166" s="41"/>
      <c r="AO166" s="41"/>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row>
    <row r="167" spans="2:113" ht="15.6">
      <c r="B167" s="44"/>
      <c r="C167" s="126"/>
      <c r="D167" s="44"/>
      <c r="E167" s="107"/>
      <c r="F167" s="138"/>
      <c r="G167" s="145"/>
      <c r="H167" s="40"/>
      <c r="I167" s="40"/>
      <c r="J167" s="40"/>
      <c r="K167" s="40"/>
      <c r="L167" s="40"/>
      <c r="M167" s="40"/>
      <c r="N167" s="40"/>
      <c r="O167" s="20"/>
      <c r="P167" s="20"/>
      <c r="Q167" s="23"/>
      <c r="R167" s="21"/>
      <c r="S167" s="18"/>
      <c r="T167" s="18"/>
      <c r="U167" s="19"/>
      <c r="V167" s="51"/>
      <c r="W167" s="40"/>
      <c r="X167" s="40"/>
      <c r="Y167" s="40"/>
      <c r="Z167" s="40"/>
      <c r="AA167" s="40"/>
      <c r="AB167" s="40"/>
      <c r="AC167" s="40"/>
      <c r="AD167" s="40"/>
      <c r="AE167" s="40"/>
      <c r="AF167" s="40"/>
      <c r="AG167" s="40"/>
      <c r="AH167" s="40"/>
      <c r="AI167" s="40"/>
      <c r="AJ167" s="40"/>
      <c r="AK167" s="41"/>
      <c r="AL167" s="41"/>
      <c r="AM167" s="41"/>
      <c r="AN167" s="41"/>
      <c r="AO167" s="41"/>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row>
    <row r="168" spans="2:113" ht="15.6">
      <c r="B168" s="44"/>
      <c r="C168" s="126"/>
      <c r="D168" s="44"/>
      <c r="E168" s="107"/>
      <c r="F168" s="138"/>
      <c r="G168" s="145"/>
      <c r="H168" s="40"/>
      <c r="I168" s="40"/>
      <c r="J168" s="40"/>
      <c r="K168" s="40"/>
      <c r="L168" s="40"/>
      <c r="M168" s="40"/>
      <c r="N168" s="40"/>
      <c r="O168" s="19"/>
      <c r="P168" s="19"/>
      <c r="Q168" s="19"/>
      <c r="R168" s="19"/>
      <c r="S168" s="19"/>
      <c r="T168" s="27"/>
      <c r="U168" s="28"/>
      <c r="V168" s="51"/>
      <c r="W168" s="40"/>
      <c r="X168" s="40"/>
      <c r="Y168" s="40"/>
      <c r="Z168" s="40"/>
      <c r="AA168" s="40"/>
      <c r="AB168" s="40"/>
      <c r="AC168" s="40"/>
      <c r="AD168" s="40"/>
      <c r="AE168" s="40"/>
      <c r="AF168" s="40"/>
      <c r="AG168" s="40"/>
      <c r="AH168" s="40"/>
      <c r="AI168" s="40"/>
      <c r="AJ168" s="40"/>
      <c r="AK168" s="41"/>
      <c r="AL168" s="41"/>
      <c r="AM168" s="41"/>
      <c r="AN168" s="41"/>
      <c r="AO168" s="41"/>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row>
    <row r="169" spans="2:113" ht="15.6">
      <c r="B169" s="44"/>
      <c r="C169" s="126"/>
      <c r="D169" s="44"/>
      <c r="E169" s="107"/>
      <c r="F169" s="138"/>
      <c r="G169" s="145"/>
      <c r="H169" s="40"/>
      <c r="I169" s="40"/>
      <c r="J169" s="40"/>
      <c r="K169" s="40"/>
      <c r="L169" s="40"/>
      <c r="M169" s="40"/>
      <c r="N169" s="40"/>
      <c r="O169" s="19"/>
      <c r="P169" s="25"/>
      <c r="Q169" s="25"/>
      <c r="R169" s="26"/>
      <c r="S169" s="26"/>
      <c r="T169" s="27"/>
      <c r="U169" s="28"/>
      <c r="V169" s="51"/>
      <c r="W169" s="40"/>
      <c r="X169" s="40"/>
      <c r="Y169" s="40"/>
      <c r="Z169" s="40"/>
      <c r="AA169" s="40"/>
      <c r="AB169" s="40"/>
      <c r="AC169" s="40"/>
      <c r="AD169" s="40"/>
      <c r="AE169" s="40"/>
      <c r="AF169" s="40"/>
      <c r="AG169" s="40"/>
      <c r="AH169" s="40"/>
      <c r="AI169" s="40"/>
      <c r="AJ169" s="40"/>
      <c r="AK169" s="41"/>
      <c r="AL169" s="41"/>
      <c r="AM169" s="41"/>
      <c r="AN169" s="41"/>
      <c r="AO169" s="41"/>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row>
    <row r="170" spans="2:113" ht="15.9" thickBot="1">
      <c r="B170" s="44"/>
      <c r="C170" s="126"/>
      <c r="D170" s="44"/>
      <c r="E170" s="107"/>
      <c r="F170" s="138"/>
      <c r="G170" s="145"/>
      <c r="H170" s="40"/>
      <c r="I170" s="40"/>
      <c r="J170" s="40"/>
      <c r="K170" s="40"/>
      <c r="L170" s="40"/>
      <c r="M170" s="40"/>
      <c r="N170" s="40"/>
      <c r="O170" s="45"/>
      <c r="P170" s="46"/>
      <c r="Q170" s="46"/>
      <c r="R170" s="46"/>
      <c r="S170" s="47"/>
      <c r="T170" s="47"/>
      <c r="U170" s="48"/>
      <c r="V170" s="51"/>
      <c r="W170" s="40"/>
      <c r="X170" s="40"/>
      <c r="Y170" s="40"/>
      <c r="Z170" s="40"/>
      <c r="AA170" s="40"/>
      <c r="AB170" s="40"/>
      <c r="AC170" s="40"/>
      <c r="AD170" s="40"/>
      <c r="AE170" s="40"/>
      <c r="AF170" s="40"/>
      <c r="AG170" s="40"/>
      <c r="AH170" s="40"/>
      <c r="AI170" s="40"/>
      <c r="AJ170" s="40"/>
      <c r="AK170" s="41"/>
      <c r="AL170" s="41"/>
      <c r="AM170" s="41"/>
      <c r="AN170" s="41"/>
      <c r="AO170" s="41"/>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row>
    <row r="171" spans="2:113" ht="15.6">
      <c r="B171" s="44"/>
      <c r="C171" s="126"/>
      <c r="D171" s="44"/>
      <c r="E171" s="107"/>
      <c r="F171" s="138"/>
      <c r="G171" s="145"/>
      <c r="H171" s="40"/>
      <c r="I171" s="40"/>
      <c r="J171" s="40"/>
      <c r="K171" s="40"/>
      <c r="L171" s="40"/>
      <c r="M171" s="40"/>
      <c r="N171" s="40"/>
      <c r="O171" s="20"/>
      <c r="P171" s="21"/>
      <c r="Q171" s="21"/>
      <c r="R171" s="21"/>
      <c r="S171" s="18"/>
      <c r="T171" s="18"/>
      <c r="U171" s="28"/>
      <c r="V171" s="51"/>
      <c r="W171" s="40"/>
      <c r="X171" s="40"/>
      <c r="Y171" s="40"/>
      <c r="Z171" s="40"/>
      <c r="AA171" s="40"/>
      <c r="AB171" s="40"/>
      <c r="AC171" s="40"/>
      <c r="AD171" s="40"/>
      <c r="AE171" s="40"/>
      <c r="AF171" s="40"/>
      <c r="AG171" s="40"/>
      <c r="AH171" s="40"/>
      <c r="AI171" s="40"/>
      <c r="AJ171" s="40"/>
      <c r="AK171" s="41"/>
      <c r="AL171" s="41"/>
      <c r="AM171" s="41"/>
      <c r="AN171" s="41"/>
      <c r="AO171" s="41"/>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row>
    <row r="172" spans="2:113" ht="15.6">
      <c r="B172" s="44"/>
      <c r="C172" s="126"/>
      <c r="D172" s="44"/>
      <c r="E172" s="107"/>
      <c r="F172" s="138"/>
      <c r="G172" s="145"/>
      <c r="H172" s="40"/>
      <c r="I172" s="40"/>
      <c r="J172" s="40"/>
      <c r="K172" s="40"/>
      <c r="L172" s="40"/>
      <c r="M172" s="40"/>
      <c r="N172" s="40"/>
      <c r="O172" s="20"/>
      <c r="P172" s="26"/>
      <c r="Q172" s="29"/>
      <c r="R172" s="29"/>
      <c r="S172" s="29"/>
      <c r="T172" s="28"/>
      <c r="U172" s="29"/>
      <c r="V172" s="51"/>
      <c r="W172" s="40"/>
      <c r="X172" s="40"/>
      <c r="Y172" s="40"/>
      <c r="Z172" s="40"/>
      <c r="AA172" s="40"/>
      <c r="AB172" s="40"/>
      <c r="AC172" s="40"/>
      <c r="AD172" s="40"/>
      <c r="AE172" s="40"/>
      <c r="AF172" s="40"/>
      <c r="AG172" s="40"/>
      <c r="AH172" s="40"/>
      <c r="AI172" s="40"/>
      <c r="AJ172" s="40"/>
      <c r="AK172" s="41"/>
      <c r="AL172" s="41"/>
      <c r="AM172" s="41"/>
      <c r="AN172" s="41"/>
      <c r="AO172" s="41"/>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row>
    <row r="173" spans="2:113" ht="15.6">
      <c r="B173" s="44"/>
      <c r="C173" s="126"/>
      <c r="D173" s="44"/>
      <c r="E173" s="107"/>
      <c r="F173" s="138"/>
      <c r="G173" s="145"/>
      <c r="H173" s="40"/>
      <c r="I173" s="40"/>
      <c r="J173" s="40"/>
      <c r="K173" s="40"/>
      <c r="L173" s="40"/>
      <c r="M173" s="40"/>
      <c r="N173" s="40"/>
      <c r="O173" s="20"/>
      <c r="P173" s="26"/>
      <c r="Q173" s="29"/>
      <c r="R173" s="29"/>
      <c r="S173" s="29"/>
      <c r="T173" s="28"/>
      <c r="U173" s="29"/>
      <c r="V173" s="51"/>
      <c r="W173" s="40"/>
      <c r="X173" s="40"/>
      <c r="Y173" s="40"/>
      <c r="Z173" s="40"/>
      <c r="AA173" s="40"/>
      <c r="AB173" s="40"/>
      <c r="AC173" s="40"/>
      <c r="AD173" s="40"/>
      <c r="AE173" s="40"/>
      <c r="AF173" s="40"/>
      <c r="AG173" s="40"/>
      <c r="AH173" s="40"/>
      <c r="AI173" s="40"/>
      <c r="AJ173" s="40"/>
      <c r="AK173" s="41"/>
      <c r="AL173" s="41"/>
      <c r="AM173" s="41"/>
      <c r="AN173" s="41"/>
      <c r="AO173" s="41"/>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row>
    <row r="174" spans="2:113" ht="15.6">
      <c r="B174" s="44"/>
      <c r="C174" s="126"/>
      <c r="D174" s="44"/>
      <c r="E174" s="107"/>
      <c r="F174" s="138"/>
      <c r="G174" s="145"/>
      <c r="H174" s="40"/>
      <c r="I174" s="40"/>
      <c r="J174" s="40"/>
      <c r="K174" s="40"/>
      <c r="L174" s="40"/>
      <c r="M174" s="40"/>
      <c r="N174" s="40"/>
      <c r="O174" s="20"/>
      <c r="P174" s="26"/>
      <c r="Q174" s="29"/>
      <c r="R174" s="29"/>
      <c r="S174" s="29"/>
      <c r="T174" s="28"/>
      <c r="U174" s="29"/>
      <c r="V174" s="51"/>
      <c r="W174" s="40"/>
      <c r="X174" s="40"/>
      <c r="Y174" s="40"/>
      <c r="Z174" s="40"/>
      <c r="AA174" s="40"/>
      <c r="AB174" s="40"/>
      <c r="AC174" s="40"/>
      <c r="AD174" s="40"/>
      <c r="AE174" s="40"/>
      <c r="AF174" s="40"/>
      <c r="AG174" s="40"/>
      <c r="AH174" s="40"/>
      <c r="AI174" s="40"/>
      <c r="AJ174" s="40"/>
      <c r="AK174" s="41"/>
      <c r="AL174" s="41"/>
      <c r="AM174" s="41"/>
      <c r="AN174" s="41"/>
      <c r="AO174" s="41"/>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row>
    <row r="175" spans="2:113" ht="15.6">
      <c r="B175" s="44"/>
      <c r="C175" s="126"/>
      <c r="D175" s="44"/>
      <c r="E175" s="107"/>
      <c r="F175" s="138"/>
      <c r="G175" s="145"/>
      <c r="H175" s="40"/>
      <c r="I175" s="40"/>
      <c r="J175" s="40"/>
      <c r="K175" s="40"/>
      <c r="L175" s="40"/>
      <c r="M175" s="40"/>
      <c r="N175" s="40"/>
      <c r="O175" s="20"/>
      <c r="P175" s="26"/>
      <c r="Q175" s="29"/>
      <c r="R175" s="29"/>
      <c r="S175" s="29"/>
      <c r="T175" s="28"/>
      <c r="U175" s="29"/>
      <c r="V175" s="51"/>
      <c r="W175" s="40"/>
      <c r="X175" s="40"/>
      <c r="Y175" s="40"/>
      <c r="Z175" s="40"/>
      <c r="AA175" s="40"/>
      <c r="AB175" s="40"/>
      <c r="AC175" s="40"/>
      <c r="AD175" s="40"/>
      <c r="AE175" s="40"/>
      <c r="AF175" s="40"/>
      <c r="AG175" s="40"/>
      <c r="AH175" s="40"/>
      <c r="AI175" s="40"/>
      <c r="AJ175" s="40"/>
      <c r="AK175" s="41"/>
      <c r="AL175" s="41"/>
      <c r="AM175" s="41"/>
      <c r="AN175" s="41"/>
      <c r="AO175" s="41"/>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row>
    <row r="176" spans="2:113" ht="15.6">
      <c r="B176" s="44"/>
      <c r="C176" s="126"/>
      <c r="D176" s="44"/>
      <c r="E176" s="107"/>
      <c r="F176" s="138"/>
      <c r="G176" s="145"/>
      <c r="H176" s="40"/>
      <c r="I176" s="40"/>
      <c r="J176" s="40"/>
      <c r="K176" s="40"/>
      <c r="L176" s="40"/>
      <c r="M176" s="40"/>
      <c r="N176" s="40"/>
      <c r="O176" s="20"/>
      <c r="P176" s="26"/>
      <c r="Q176" s="29"/>
      <c r="R176" s="29"/>
      <c r="S176" s="29"/>
      <c r="T176" s="28"/>
      <c r="U176" s="29"/>
      <c r="V176" s="51"/>
      <c r="W176" s="40"/>
      <c r="X176" s="40"/>
      <c r="Y176" s="40"/>
      <c r="Z176" s="40"/>
      <c r="AA176" s="40"/>
      <c r="AB176" s="40"/>
      <c r="AC176" s="40"/>
      <c r="AD176" s="40"/>
      <c r="AE176" s="40"/>
      <c r="AF176" s="40"/>
      <c r="AG176" s="40"/>
      <c r="AH176" s="40"/>
      <c r="AI176" s="40"/>
      <c r="AJ176" s="40"/>
      <c r="AK176" s="41"/>
      <c r="AL176" s="41"/>
      <c r="AM176" s="41"/>
      <c r="AN176" s="41"/>
      <c r="AO176" s="41"/>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row>
    <row r="177" spans="2:113" ht="15.6">
      <c r="B177" s="44"/>
      <c r="C177" s="126"/>
      <c r="D177" s="44"/>
      <c r="E177" s="107"/>
      <c r="F177" s="138"/>
      <c r="G177" s="145"/>
      <c r="H177" s="40"/>
      <c r="I177" s="40"/>
      <c r="J177" s="40"/>
      <c r="K177" s="40"/>
      <c r="L177" s="40"/>
      <c r="M177" s="40"/>
      <c r="N177" s="40"/>
      <c r="O177" s="20"/>
      <c r="P177" s="26"/>
      <c r="Q177" s="29"/>
      <c r="R177" s="29"/>
      <c r="S177" s="29"/>
      <c r="T177" s="28"/>
      <c r="U177" s="29"/>
      <c r="V177" s="28"/>
      <c r="W177" s="40"/>
      <c r="X177" s="40"/>
      <c r="Y177" s="40"/>
      <c r="Z177" s="40"/>
      <c r="AA177" s="40"/>
      <c r="AB177" s="40"/>
      <c r="AC177" s="40"/>
      <c r="AD177" s="40"/>
      <c r="AE177" s="40"/>
      <c r="AF177" s="40"/>
      <c r="AG177" s="40"/>
      <c r="AH177" s="40"/>
      <c r="AI177" s="40"/>
      <c r="AJ177" s="40"/>
      <c r="AK177" s="41"/>
      <c r="AL177" s="41"/>
      <c r="AM177" s="41"/>
      <c r="AN177" s="41"/>
      <c r="AO177" s="41"/>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row>
    <row r="178" spans="2:113" ht="15.6">
      <c r="B178" s="44"/>
      <c r="C178" s="126"/>
      <c r="D178" s="44"/>
      <c r="E178" s="107"/>
      <c r="F178" s="138"/>
      <c r="G178" s="145"/>
      <c r="H178" s="40"/>
      <c r="I178" s="40"/>
      <c r="J178" s="40"/>
      <c r="K178" s="40"/>
      <c r="L178" s="40"/>
      <c r="M178" s="40"/>
      <c r="N178" s="40"/>
      <c r="O178" s="20"/>
      <c r="P178" s="26"/>
      <c r="Q178" s="29"/>
      <c r="R178" s="29"/>
      <c r="S178" s="29"/>
      <c r="T178" s="28"/>
      <c r="U178" s="29"/>
      <c r="V178" s="51"/>
      <c r="W178" s="40"/>
      <c r="X178" s="40"/>
      <c r="Y178" s="40"/>
      <c r="Z178" s="40"/>
      <c r="AA178" s="40"/>
      <c r="AB178" s="40"/>
      <c r="AC178" s="40"/>
      <c r="AD178" s="40"/>
      <c r="AE178" s="40"/>
      <c r="AF178" s="40"/>
      <c r="AG178" s="40"/>
      <c r="AH178" s="40"/>
      <c r="AI178" s="40"/>
      <c r="AJ178" s="40"/>
      <c r="AK178" s="41"/>
      <c r="AL178" s="41"/>
      <c r="AM178" s="41"/>
      <c r="AN178" s="41"/>
      <c r="AO178" s="41"/>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row>
    <row r="179" spans="2:113" ht="15.6">
      <c r="B179" s="44"/>
      <c r="C179" s="126"/>
      <c r="D179" s="44"/>
      <c r="E179" s="107"/>
      <c r="F179" s="138"/>
      <c r="G179" s="145"/>
      <c r="H179" s="40"/>
      <c r="I179" s="40"/>
      <c r="J179" s="40"/>
      <c r="K179" s="40"/>
      <c r="L179" s="40"/>
      <c r="M179" s="40"/>
      <c r="N179" s="40"/>
      <c r="O179" s="20"/>
      <c r="P179" s="26"/>
      <c r="Q179" s="29"/>
      <c r="R179" s="29"/>
      <c r="S179" s="29"/>
      <c r="T179" s="28"/>
      <c r="U179" s="29"/>
      <c r="V179" s="51"/>
      <c r="W179" s="40"/>
      <c r="X179" s="40"/>
      <c r="Y179" s="40"/>
      <c r="Z179" s="40"/>
      <c r="AA179" s="40"/>
      <c r="AB179" s="40"/>
      <c r="AC179" s="40"/>
      <c r="AD179" s="40"/>
      <c r="AE179" s="40"/>
      <c r="AF179" s="40"/>
      <c r="AG179" s="40"/>
      <c r="AH179" s="40"/>
      <c r="AI179" s="40"/>
      <c r="AJ179" s="40"/>
      <c r="AK179" s="41"/>
      <c r="AL179" s="41"/>
      <c r="AM179" s="41"/>
      <c r="AN179" s="41"/>
      <c r="AO179" s="41"/>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row>
    <row r="180" spans="2:113" ht="15.9" thickBot="1">
      <c r="B180" s="44"/>
      <c r="C180" s="126"/>
      <c r="D180" s="44"/>
      <c r="E180" s="107"/>
      <c r="F180" s="138"/>
      <c r="G180" s="145"/>
      <c r="H180" s="40"/>
      <c r="I180" s="40"/>
      <c r="J180" s="40"/>
      <c r="K180" s="40"/>
      <c r="L180" s="40"/>
      <c r="M180" s="40"/>
      <c r="N180" s="40"/>
      <c r="O180" s="20"/>
      <c r="P180" s="26"/>
      <c r="Q180" s="29"/>
      <c r="R180" s="29"/>
      <c r="S180" s="29"/>
      <c r="T180" s="28"/>
      <c r="U180" s="29"/>
      <c r="V180" s="51"/>
      <c r="W180" s="40"/>
      <c r="X180" s="40"/>
      <c r="Y180" s="40"/>
      <c r="Z180" s="40"/>
      <c r="AA180" s="40"/>
      <c r="AB180" s="40"/>
      <c r="AC180" s="40"/>
      <c r="AD180" s="40"/>
      <c r="AE180" s="40"/>
      <c r="AF180" s="40"/>
      <c r="AG180" s="40"/>
      <c r="AH180" s="40"/>
      <c r="AI180" s="40"/>
      <c r="AJ180" s="40"/>
      <c r="AK180" s="41"/>
      <c r="AL180" s="41"/>
      <c r="AM180" s="41"/>
      <c r="AN180" s="41"/>
      <c r="AO180" s="41"/>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9"/>
      <c r="BO180" s="56" t="s">
        <v>1</v>
      </c>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row>
    <row r="181" spans="2:113" ht="15.6">
      <c r="B181" s="44"/>
      <c r="C181" s="126"/>
      <c r="D181" s="44"/>
      <c r="E181" s="107"/>
      <c r="F181" s="138"/>
      <c r="G181" s="145"/>
      <c r="H181" s="40"/>
      <c r="I181" s="40"/>
      <c r="J181" s="40"/>
      <c r="K181" s="40"/>
      <c r="L181" s="40"/>
      <c r="M181" s="40"/>
      <c r="N181" s="40"/>
      <c r="O181" s="20"/>
      <c r="P181" s="26"/>
      <c r="Q181" s="57"/>
      <c r="R181" s="29"/>
      <c r="S181" s="29"/>
      <c r="T181" s="28"/>
      <c r="U181" s="29"/>
      <c r="V181" s="51"/>
      <c r="W181" s="40"/>
      <c r="X181" s="40"/>
      <c r="Y181" s="40"/>
      <c r="Z181" s="40"/>
      <c r="AA181" s="40"/>
      <c r="AB181" s="40"/>
      <c r="AC181" s="40"/>
      <c r="AD181" s="40"/>
      <c r="AE181" s="40"/>
      <c r="AF181" s="40"/>
      <c r="AG181" s="40"/>
      <c r="AH181" s="40"/>
      <c r="AI181" s="40"/>
      <c r="AJ181" s="40"/>
      <c r="AK181" s="41"/>
      <c r="AL181" s="41"/>
      <c r="AM181" s="41"/>
      <c r="AN181" s="41"/>
      <c r="AO181" s="41"/>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row>
    <row r="182" spans="2:113" ht="15.6">
      <c r="B182" s="44"/>
      <c r="C182" s="126"/>
      <c r="D182" s="44"/>
      <c r="E182" s="107"/>
      <c r="F182" s="138"/>
      <c r="G182" s="145"/>
      <c r="H182" s="40"/>
      <c r="I182" s="40"/>
      <c r="J182" s="40"/>
      <c r="K182" s="40"/>
      <c r="L182" s="40"/>
      <c r="M182" s="40"/>
      <c r="N182" s="40"/>
      <c r="O182" s="20"/>
      <c r="P182" s="26"/>
      <c r="Q182" s="58"/>
      <c r="R182" s="29"/>
      <c r="S182" s="29"/>
      <c r="T182" s="28"/>
      <c r="U182" s="29"/>
      <c r="V182" s="51"/>
      <c r="W182" s="40"/>
      <c r="X182" s="40"/>
      <c r="Y182" s="40"/>
      <c r="Z182" s="40"/>
      <c r="AA182" s="40"/>
      <c r="AB182" s="40"/>
      <c r="AC182" s="40"/>
      <c r="AD182" s="40"/>
      <c r="AE182" s="40"/>
      <c r="AF182" s="40"/>
      <c r="AG182" s="40"/>
      <c r="AH182" s="40"/>
      <c r="AI182" s="40"/>
      <c r="AJ182" s="40"/>
      <c r="AK182" s="41"/>
      <c r="AL182" s="41"/>
      <c r="AM182" s="41"/>
      <c r="AN182" s="41"/>
      <c r="AO182" s="41"/>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row>
    <row r="183" spans="2:113" ht="15.9" thickBot="1">
      <c r="B183" s="44"/>
      <c r="C183" s="126"/>
      <c r="D183" s="44"/>
      <c r="E183" s="107"/>
      <c r="F183" s="138"/>
      <c r="G183" s="145"/>
      <c r="H183" s="40"/>
      <c r="I183" s="40"/>
      <c r="J183" s="40"/>
      <c r="K183" s="40"/>
      <c r="L183" s="40"/>
      <c r="M183" s="40"/>
      <c r="N183" s="40"/>
      <c r="O183" s="20"/>
      <c r="P183" s="26"/>
      <c r="Q183" s="55"/>
      <c r="R183" s="55"/>
      <c r="S183" s="55"/>
      <c r="T183" s="48"/>
      <c r="U183" s="55"/>
      <c r="V183" s="51"/>
      <c r="W183" s="40"/>
      <c r="X183" s="40"/>
      <c r="Y183" s="40"/>
      <c r="Z183" s="40"/>
      <c r="AA183" s="40"/>
      <c r="AB183" s="40"/>
      <c r="AC183" s="40"/>
      <c r="AD183" s="40"/>
      <c r="AE183" s="40"/>
      <c r="AF183" s="40"/>
      <c r="AG183" s="40"/>
      <c r="AH183" s="40"/>
      <c r="AI183" s="40"/>
      <c r="AJ183" s="40"/>
      <c r="AK183" s="41"/>
      <c r="AL183" s="41"/>
      <c r="AM183" s="41"/>
      <c r="AN183" s="41"/>
      <c r="AO183" s="41"/>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row>
    <row r="184" spans="2:113" ht="15.6">
      <c r="B184" s="44"/>
      <c r="C184" s="126"/>
      <c r="D184" s="44"/>
      <c r="E184" s="107"/>
      <c r="F184" s="138"/>
      <c r="G184" s="145"/>
      <c r="H184" s="40"/>
      <c r="I184" s="40"/>
      <c r="J184" s="40"/>
      <c r="K184" s="40"/>
      <c r="L184" s="40"/>
      <c r="M184" s="40"/>
      <c r="N184" s="40"/>
      <c r="O184" s="20"/>
      <c r="P184" s="26"/>
      <c r="Q184" s="29"/>
      <c r="R184" s="29"/>
      <c r="S184" s="29"/>
      <c r="T184" s="28"/>
      <c r="U184" s="29"/>
      <c r="V184" s="51"/>
      <c r="W184" s="40"/>
      <c r="X184" s="40"/>
      <c r="Y184" s="40"/>
      <c r="Z184" s="40"/>
      <c r="AA184" s="40"/>
      <c r="AB184" s="40"/>
      <c r="AC184" s="40"/>
      <c r="AD184" s="40"/>
      <c r="AE184" s="40"/>
      <c r="AF184" s="40"/>
      <c r="AG184" s="40"/>
      <c r="AH184" s="40"/>
      <c r="AI184" s="40"/>
      <c r="AJ184" s="40"/>
      <c r="AK184" s="41"/>
      <c r="AL184" s="41"/>
      <c r="AM184" s="41"/>
      <c r="AN184" s="41"/>
      <c r="AO184" s="41"/>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row>
    <row r="185" spans="2:113" ht="15.6">
      <c r="B185" s="44"/>
      <c r="C185" s="126"/>
      <c r="D185" s="44"/>
      <c r="E185" s="107"/>
      <c r="F185" s="138"/>
      <c r="G185" s="145"/>
      <c r="H185" s="40"/>
      <c r="I185" s="40"/>
      <c r="J185" s="40"/>
      <c r="K185" s="40"/>
      <c r="L185" s="40"/>
      <c r="M185" s="40"/>
      <c r="N185" s="40"/>
      <c r="O185" s="20"/>
      <c r="P185" s="26"/>
      <c r="Q185" s="29"/>
      <c r="R185" s="29"/>
      <c r="S185" s="29"/>
      <c r="T185" s="28"/>
      <c r="U185" s="29"/>
      <c r="V185" s="51"/>
      <c r="W185" s="40"/>
      <c r="X185" s="40"/>
      <c r="Y185" s="40"/>
      <c r="Z185" s="40"/>
      <c r="AA185" s="40"/>
      <c r="AB185" s="40"/>
      <c r="AC185" s="40"/>
      <c r="AD185" s="40"/>
      <c r="AE185" s="40"/>
      <c r="AF185" s="40"/>
      <c r="AG185" s="40"/>
      <c r="AH185" s="40"/>
      <c r="AI185" s="40"/>
      <c r="AJ185" s="40"/>
      <c r="AK185" s="41"/>
      <c r="AL185" s="41"/>
      <c r="AM185" s="41"/>
      <c r="AN185" s="41"/>
      <c r="AO185" s="41"/>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row>
    <row r="186" spans="2:113" ht="15.6">
      <c r="B186" s="44"/>
      <c r="C186" s="126"/>
      <c r="D186" s="44"/>
      <c r="E186" s="107"/>
      <c r="F186" s="138"/>
      <c r="G186" s="145"/>
      <c r="H186" s="40"/>
      <c r="I186" s="40"/>
      <c r="J186" s="40"/>
      <c r="K186" s="40"/>
      <c r="L186" s="40"/>
      <c r="M186" s="40"/>
      <c r="N186" s="40"/>
      <c r="O186" s="20"/>
      <c r="P186" s="26"/>
      <c r="Q186" s="29"/>
      <c r="R186" s="29"/>
      <c r="S186" s="29"/>
      <c r="T186" s="28"/>
      <c r="U186" s="29"/>
      <c r="V186" s="51"/>
      <c r="W186" s="40"/>
      <c r="X186" s="40"/>
      <c r="Y186" s="40"/>
      <c r="Z186" s="40"/>
      <c r="AA186" s="40"/>
      <c r="AB186" s="40"/>
      <c r="AC186" s="40"/>
      <c r="AD186" s="40"/>
      <c r="AE186" s="40"/>
      <c r="AF186" s="40"/>
      <c r="AG186" s="40"/>
      <c r="AH186" s="40"/>
      <c r="AI186" s="40"/>
      <c r="AJ186" s="40"/>
      <c r="AK186" s="41"/>
      <c r="AL186" s="41"/>
      <c r="AM186" s="41"/>
      <c r="AN186" s="41"/>
      <c r="AO186" s="41"/>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row>
    <row r="187" spans="2:113" ht="15.6">
      <c r="B187" s="44"/>
      <c r="C187" s="126"/>
      <c r="D187" s="44"/>
      <c r="E187" s="107"/>
      <c r="F187" s="138"/>
      <c r="G187" s="145"/>
      <c r="H187" s="40"/>
      <c r="I187" s="40"/>
      <c r="J187" s="40"/>
      <c r="K187" s="40"/>
      <c r="L187" s="40"/>
      <c r="M187" s="40"/>
      <c r="N187" s="40"/>
      <c r="O187" s="20"/>
      <c r="P187" s="26"/>
      <c r="Q187" s="29"/>
      <c r="R187" s="29"/>
      <c r="S187" s="29"/>
      <c r="T187" s="28"/>
      <c r="U187" s="29"/>
      <c r="V187" s="51"/>
      <c r="W187" s="40"/>
      <c r="X187" s="40"/>
      <c r="Y187" s="40"/>
      <c r="Z187" s="40"/>
      <c r="AA187" s="40"/>
      <c r="AB187" s="40"/>
      <c r="AC187" s="40"/>
      <c r="AD187" s="40"/>
      <c r="AE187" s="40"/>
      <c r="AF187" s="40"/>
      <c r="AG187" s="40"/>
      <c r="AH187" s="40"/>
      <c r="AI187" s="40"/>
      <c r="AJ187" s="40"/>
      <c r="AK187" s="41"/>
      <c r="AL187" s="41"/>
      <c r="AM187" s="41"/>
      <c r="AN187" s="41"/>
      <c r="AO187" s="41"/>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row>
    <row r="188" spans="2:113" ht="15.6">
      <c r="B188" s="44"/>
      <c r="C188" s="126"/>
      <c r="D188" s="44"/>
      <c r="E188" s="107"/>
      <c r="F188" s="138"/>
      <c r="G188" s="145"/>
      <c r="H188" s="40"/>
      <c r="I188" s="40"/>
      <c r="J188" s="40"/>
      <c r="K188" s="40"/>
      <c r="L188" s="40"/>
      <c r="M188" s="40"/>
      <c r="N188" s="40"/>
      <c r="O188" s="20"/>
      <c r="P188" s="26"/>
      <c r="Q188" s="29"/>
      <c r="R188" s="29"/>
      <c r="S188" s="29"/>
      <c r="T188" s="28"/>
      <c r="U188" s="29"/>
      <c r="V188" s="51"/>
      <c r="W188" s="40"/>
      <c r="X188" s="40"/>
      <c r="Y188" s="40"/>
      <c r="Z188" s="40"/>
      <c r="AA188" s="40"/>
      <c r="AB188" s="40"/>
      <c r="AC188" s="40"/>
      <c r="AD188" s="40"/>
      <c r="AE188" s="40"/>
      <c r="AF188" s="40"/>
      <c r="AG188" s="40"/>
      <c r="AH188" s="40"/>
      <c r="AI188" s="40"/>
      <c r="AJ188" s="40"/>
      <c r="AK188" s="41"/>
      <c r="AL188" s="41"/>
      <c r="AM188" s="41"/>
      <c r="AN188" s="41"/>
      <c r="AO188" s="41"/>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row>
    <row r="189" spans="2:113" ht="15.6">
      <c r="B189" s="44"/>
      <c r="C189" s="126"/>
      <c r="D189" s="44"/>
      <c r="E189" s="107"/>
      <c r="F189" s="138"/>
      <c r="G189" s="145"/>
      <c r="H189" s="40"/>
      <c r="I189" s="40"/>
      <c r="J189" s="40"/>
      <c r="K189" s="40"/>
      <c r="L189" s="40"/>
      <c r="M189" s="40"/>
      <c r="N189" s="40"/>
      <c r="O189" s="20"/>
      <c r="P189" s="26"/>
      <c r="Q189" s="29"/>
      <c r="R189" s="29"/>
      <c r="S189" s="29"/>
      <c r="T189" s="28"/>
      <c r="U189" s="29"/>
      <c r="V189" s="51"/>
      <c r="W189" s="40"/>
      <c r="X189" s="40"/>
      <c r="Y189" s="40"/>
      <c r="Z189" s="40"/>
      <c r="AA189" s="40"/>
      <c r="AB189" s="40"/>
      <c r="AC189" s="40"/>
      <c r="AD189" s="40"/>
      <c r="AE189" s="40"/>
      <c r="AF189" s="40"/>
      <c r="AG189" s="40"/>
      <c r="AH189" s="40"/>
      <c r="AI189" s="40"/>
      <c r="AJ189" s="40"/>
      <c r="AK189" s="41"/>
      <c r="AL189" s="41"/>
      <c r="AM189" s="41"/>
      <c r="AN189" s="41"/>
      <c r="AO189" s="41"/>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row>
    <row r="190" spans="2:113" ht="15.6">
      <c r="B190" s="44"/>
      <c r="C190" s="126"/>
      <c r="D190" s="44"/>
      <c r="E190" s="107"/>
      <c r="F190" s="138"/>
      <c r="G190" s="145"/>
      <c r="H190" s="40"/>
      <c r="I190" s="40"/>
      <c r="J190" s="40"/>
      <c r="K190" s="40"/>
      <c r="L190" s="40"/>
      <c r="M190" s="40"/>
      <c r="N190" s="40"/>
      <c r="O190" s="20"/>
      <c r="P190" s="26"/>
      <c r="Q190" s="29"/>
      <c r="R190" s="29"/>
      <c r="S190" s="29"/>
      <c r="T190" s="28"/>
      <c r="U190" s="29"/>
      <c r="V190" s="51"/>
      <c r="W190" s="40"/>
      <c r="X190" s="40"/>
      <c r="Y190" s="40"/>
      <c r="Z190" s="40"/>
      <c r="AA190" s="40"/>
      <c r="AB190" s="40"/>
      <c r="AC190" s="40"/>
      <c r="AD190" s="40"/>
      <c r="AE190" s="40"/>
      <c r="AF190" s="40"/>
      <c r="AG190" s="40"/>
      <c r="AH190" s="40"/>
      <c r="AI190" s="40"/>
      <c r="AJ190" s="40"/>
      <c r="AK190" s="41"/>
      <c r="AL190" s="41"/>
      <c r="AM190" s="41"/>
      <c r="AN190" s="41"/>
      <c r="AO190" s="41"/>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row>
    <row r="191" spans="2:113" ht="15.6">
      <c r="B191" s="44"/>
      <c r="C191" s="126"/>
      <c r="D191" s="44"/>
      <c r="E191" s="107"/>
      <c r="F191" s="138"/>
      <c r="G191" s="145"/>
      <c r="H191" s="40"/>
      <c r="I191" s="40"/>
      <c r="J191" s="40"/>
      <c r="K191" s="40"/>
      <c r="L191" s="40"/>
      <c r="M191" s="40"/>
      <c r="N191" s="40"/>
      <c r="O191" s="20"/>
      <c r="P191" s="26"/>
      <c r="Q191" s="29"/>
      <c r="R191" s="29"/>
      <c r="S191" s="29"/>
      <c r="T191" s="28"/>
      <c r="U191" s="29"/>
      <c r="V191" s="40"/>
      <c r="W191" s="40"/>
      <c r="X191" s="40"/>
      <c r="Y191" s="40"/>
      <c r="Z191" s="40"/>
      <c r="AA191" s="40"/>
      <c r="AB191" s="40"/>
      <c r="AC191" s="40"/>
      <c r="AD191" s="40"/>
      <c r="AE191" s="40"/>
      <c r="AF191" s="40"/>
      <c r="AG191" s="40"/>
      <c r="AH191" s="40"/>
      <c r="AI191" s="40"/>
      <c r="AJ191" s="40"/>
      <c r="AK191" s="41"/>
      <c r="AL191" s="41"/>
      <c r="AM191" s="41"/>
      <c r="AN191" s="41"/>
      <c r="AO191" s="41"/>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row>
    <row r="192" spans="2:113" ht="15.6">
      <c r="B192" s="44"/>
      <c r="C192" s="126"/>
      <c r="D192" s="44"/>
      <c r="E192" s="107"/>
      <c r="F192" s="138"/>
      <c r="G192" s="145"/>
      <c r="H192" s="40"/>
      <c r="I192" s="40"/>
      <c r="J192" s="40"/>
      <c r="K192" s="40"/>
      <c r="L192" s="40"/>
      <c r="M192" s="40"/>
      <c r="N192" s="40"/>
      <c r="O192" s="20"/>
      <c r="P192" s="26"/>
      <c r="Q192" s="29"/>
      <c r="R192" s="29"/>
      <c r="S192" s="29"/>
      <c r="T192" s="28"/>
      <c r="U192" s="29"/>
      <c r="V192" s="40"/>
      <c r="W192" s="40"/>
      <c r="X192" s="40"/>
      <c r="Y192" s="40"/>
      <c r="Z192" s="40"/>
      <c r="AA192" s="40"/>
      <c r="AB192" s="40"/>
      <c r="AC192" s="40"/>
      <c r="AD192" s="40"/>
      <c r="AE192" s="40"/>
      <c r="AF192" s="40"/>
      <c r="AG192" s="40"/>
      <c r="AH192" s="40"/>
      <c r="AI192" s="40"/>
      <c r="AJ192" s="40"/>
      <c r="AK192" s="41"/>
      <c r="AL192" s="41"/>
      <c r="AM192" s="41"/>
      <c r="AN192" s="41"/>
      <c r="AO192" s="41"/>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row>
    <row r="193" spans="2:113" ht="15.6">
      <c r="B193" s="44"/>
      <c r="C193" s="126"/>
      <c r="D193" s="44"/>
      <c r="E193" s="107"/>
      <c r="F193" s="138"/>
      <c r="G193" s="145"/>
      <c r="H193" s="40"/>
      <c r="I193" s="40"/>
      <c r="J193" s="40"/>
      <c r="K193" s="40"/>
      <c r="L193" s="40"/>
      <c r="M193" s="40"/>
      <c r="N193" s="40"/>
      <c r="O193" s="20"/>
      <c r="P193" s="26"/>
      <c r="Q193" s="29"/>
      <c r="R193" s="29"/>
      <c r="S193" s="29"/>
      <c r="T193" s="28"/>
      <c r="U193" s="29"/>
      <c r="V193" s="40"/>
      <c r="W193" s="40"/>
      <c r="X193" s="40"/>
      <c r="Y193" s="40"/>
      <c r="Z193" s="40"/>
      <c r="AA193" s="40"/>
      <c r="AB193" s="40"/>
      <c r="AC193" s="40"/>
      <c r="AD193" s="40"/>
      <c r="AE193" s="40"/>
      <c r="AF193" s="40"/>
      <c r="AG193" s="40"/>
      <c r="AH193" s="40"/>
      <c r="AI193" s="40"/>
      <c r="AJ193" s="40"/>
      <c r="AK193" s="41"/>
      <c r="AL193" s="41"/>
      <c r="AM193" s="41"/>
      <c r="AN193" s="41"/>
      <c r="AO193" s="41"/>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row>
    <row r="194" spans="2:113" ht="15.6">
      <c r="B194" s="44"/>
      <c r="C194" s="126"/>
      <c r="D194" s="44"/>
      <c r="E194" s="107"/>
      <c r="F194" s="138"/>
      <c r="G194" s="145"/>
      <c r="H194" s="40"/>
      <c r="I194" s="40"/>
      <c r="J194" s="40"/>
      <c r="K194" s="40"/>
      <c r="L194" s="40"/>
      <c r="M194" s="40"/>
      <c r="N194" s="40"/>
      <c r="O194" s="20"/>
      <c r="P194" s="26"/>
      <c r="Q194" s="29"/>
      <c r="R194" s="29"/>
      <c r="S194" s="29"/>
      <c r="T194" s="28"/>
      <c r="U194" s="29"/>
      <c r="V194" s="40"/>
      <c r="W194" s="40"/>
      <c r="X194" s="40"/>
      <c r="Y194" s="40"/>
      <c r="Z194" s="40"/>
      <c r="AA194" s="40"/>
      <c r="AB194" s="40"/>
      <c r="AC194" s="40"/>
      <c r="AD194" s="40"/>
      <c r="AE194" s="40"/>
      <c r="AF194" s="40"/>
      <c r="AG194" s="40"/>
      <c r="AH194" s="40"/>
      <c r="AI194" s="40"/>
      <c r="AJ194" s="40"/>
      <c r="AK194" s="41"/>
      <c r="AL194" s="41"/>
      <c r="AM194" s="41"/>
      <c r="AN194" s="41"/>
      <c r="AO194" s="41"/>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row>
    <row r="195" spans="2:113" ht="15.6">
      <c r="B195" s="44"/>
      <c r="C195" s="126"/>
      <c r="D195" s="44"/>
      <c r="E195" s="107"/>
      <c r="F195" s="138"/>
      <c r="G195" s="145"/>
      <c r="H195" s="40"/>
      <c r="I195" s="40"/>
      <c r="J195" s="40"/>
      <c r="K195" s="40"/>
      <c r="L195" s="40"/>
      <c r="M195" s="40"/>
      <c r="N195" s="40"/>
      <c r="O195" s="20"/>
      <c r="P195" s="26"/>
      <c r="Q195" s="29"/>
      <c r="R195" s="29"/>
      <c r="S195" s="29"/>
      <c r="T195" s="28"/>
      <c r="U195" s="29"/>
      <c r="V195" s="40"/>
      <c r="W195" s="40"/>
      <c r="X195" s="40"/>
      <c r="Y195" s="40"/>
      <c r="Z195" s="40"/>
      <c r="AA195" s="40"/>
      <c r="AB195" s="40"/>
      <c r="AC195" s="40"/>
      <c r="AD195" s="40"/>
      <c r="AE195" s="40"/>
      <c r="AF195" s="40"/>
      <c r="AG195" s="40"/>
      <c r="AH195" s="40"/>
      <c r="AI195" s="40"/>
      <c r="AJ195" s="40"/>
      <c r="AK195" s="41"/>
      <c r="AL195" s="41"/>
      <c r="AM195" s="41"/>
      <c r="AN195" s="41"/>
      <c r="AO195" s="41"/>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row>
    <row r="196" spans="2:113" ht="15.9" thickBot="1">
      <c r="B196" s="44"/>
      <c r="C196" s="126"/>
      <c r="D196" s="44"/>
      <c r="E196" s="107"/>
      <c r="F196" s="138"/>
      <c r="G196" s="145"/>
      <c r="H196" s="40"/>
      <c r="I196" s="40"/>
      <c r="J196" s="40"/>
      <c r="K196" s="40"/>
      <c r="L196" s="40"/>
      <c r="M196" s="40"/>
      <c r="N196" s="40"/>
      <c r="O196" s="20"/>
      <c r="P196" s="26"/>
      <c r="Q196" s="55"/>
      <c r="R196" s="55"/>
      <c r="S196" s="55"/>
      <c r="T196" s="48"/>
      <c r="U196" s="55"/>
      <c r="V196" s="40"/>
      <c r="W196" s="40"/>
      <c r="X196" s="40"/>
      <c r="Y196" s="40"/>
      <c r="Z196" s="40"/>
      <c r="AA196" s="40"/>
      <c r="AB196" s="40"/>
      <c r="AC196" s="40"/>
      <c r="AD196" s="40"/>
      <c r="AE196" s="40"/>
      <c r="AF196" s="40"/>
      <c r="AG196" s="40"/>
      <c r="AH196" s="40"/>
      <c r="AI196" s="40"/>
      <c r="AJ196" s="40"/>
      <c r="AK196" s="41"/>
      <c r="AL196" s="41"/>
      <c r="AM196" s="41"/>
      <c r="AN196" s="41"/>
      <c r="AO196" s="41"/>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row>
    <row r="197" spans="2:113" ht="15.6">
      <c r="B197" s="44"/>
      <c r="C197" s="126"/>
      <c r="D197" s="44"/>
      <c r="E197" s="107"/>
      <c r="F197" s="138"/>
      <c r="G197" s="145"/>
      <c r="H197" s="40"/>
      <c r="I197" s="40"/>
      <c r="J197" s="40"/>
      <c r="K197" s="40"/>
      <c r="L197" s="40"/>
      <c r="M197" s="40"/>
      <c r="N197" s="40"/>
      <c r="O197" s="20"/>
      <c r="P197" s="26"/>
      <c r="Q197" s="29"/>
      <c r="R197" s="29"/>
      <c r="S197" s="29"/>
      <c r="T197" s="28"/>
      <c r="U197" s="29"/>
      <c r="V197" s="40"/>
      <c r="W197" s="40"/>
      <c r="X197" s="40"/>
      <c r="Y197" s="40"/>
      <c r="Z197" s="40"/>
      <c r="AA197" s="40"/>
      <c r="AB197" s="40"/>
      <c r="AC197" s="40"/>
      <c r="AD197" s="40"/>
      <c r="AE197" s="40"/>
      <c r="AF197" s="40"/>
      <c r="AG197" s="40"/>
      <c r="AH197" s="40"/>
      <c r="AI197" s="40"/>
      <c r="AJ197" s="40"/>
      <c r="AK197" s="41"/>
      <c r="AL197" s="41"/>
      <c r="AM197" s="41"/>
      <c r="AN197" s="41"/>
      <c r="AO197" s="41"/>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2:113" ht="15.6">
      <c r="B198" s="44"/>
      <c r="C198" s="126"/>
      <c r="D198" s="44"/>
      <c r="E198" s="107"/>
      <c r="F198" s="138"/>
      <c r="G198" s="145"/>
      <c r="H198" s="40"/>
      <c r="I198" s="40"/>
      <c r="J198" s="40"/>
      <c r="K198" s="40"/>
      <c r="L198" s="40"/>
      <c r="M198" s="40"/>
      <c r="N198" s="40"/>
      <c r="O198" s="20"/>
      <c r="P198" s="26"/>
      <c r="Q198" s="29"/>
      <c r="R198" s="29"/>
      <c r="S198" s="29"/>
      <c r="T198" s="28"/>
      <c r="U198" s="29"/>
      <c r="V198" s="40"/>
      <c r="W198" s="40"/>
      <c r="X198" s="40"/>
      <c r="Y198" s="40"/>
      <c r="Z198" s="40"/>
      <c r="AA198" s="40"/>
      <c r="AB198" s="40"/>
      <c r="AC198" s="40"/>
      <c r="AD198" s="40"/>
      <c r="AE198" s="40"/>
      <c r="AF198" s="40"/>
      <c r="AG198" s="40"/>
      <c r="AH198" s="40"/>
      <c r="AI198" s="40"/>
      <c r="AJ198" s="40"/>
      <c r="AK198" s="41"/>
      <c r="AL198" s="41"/>
      <c r="AM198" s="41"/>
      <c r="AN198" s="41"/>
      <c r="AO198" s="41"/>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row>
    <row r="199" spans="2:113" ht="15.6">
      <c r="B199" s="44"/>
      <c r="C199" s="126"/>
      <c r="D199" s="44"/>
      <c r="E199" s="107"/>
      <c r="F199" s="138"/>
      <c r="G199" s="145"/>
      <c r="H199" s="40"/>
      <c r="I199" s="40"/>
      <c r="J199" s="40"/>
      <c r="K199" s="40"/>
      <c r="L199" s="40"/>
      <c r="M199" s="40"/>
      <c r="N199" s="40"/>
      <c r="O199" s="20"/>
      <c r="P199" s="26"/>
      <c r="Q199" s="29"/>
      <c r="R199" s="29"/>
      <c r="S199" s="29"/>
      <c r="T199" s="28"/>
      <c r="U199" s="29"/>
      <c r="V199" s="40"/>
      <c r="W199" s="40"/>
      <c r="X199" s="40"/>
      <c r="Y199" s="40"/>
      <c r="Z199" s="40"/>
      <c r="AA199" s="40"/>
      <c r="AB199" s="40"/>
      <c r="AC199" s="40"/>
      <c r="AD199" s="40"/>
      <c r="AE199" s="40"/>
      <c r="AF199" s="40"/>
      <c r="AG199" s="40"/>
      <c r="AH199" s="40"/>
      <c r="AI199" s="40"/>
      <c r="AJ199" s="40"/>
      <c r="AK199" s="41"/>
      <c r="AL199" s="41"/>
      <c r="AM199" s="41"/>
      <c r="AN199" s="41"/>
      <c r="AO199" s="41"/>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row>
    <row r="200" spans="2:113" ht="15.6">
      <c r="B200" s="44"/>
      <c r="C200" s="126"/>
      <c r="D200" s="44"/>
      <c r="E200" s="107"/>
      <c r="F200" s="138"/>
      <c r="G200" s="145"/>
      <c r="H200" s="40"/>
      <c r="I200" s="40"/>
      <c r="J200" s="40"/>
      <c r="K200" s="40"/>
      <c r="L200" s="40"/>
      <c r="M200" s="40"/>
      <c r="N200" s="40"/>
      <c r="O200" s="20"/>
      <c r="P200" s="26"/>
      <c r="Q200" s="29"/>
      <c r="R200" s="29"/>
      <c r="S200" s="29"/>
      <c r="T200" s="28"/>
      <c r="U200" s="29"/>
      <c r="V200" s="40"/>
      <c r="W200" s="40"/>
      <c r="X200" s="40"/>
      <c r="Y200" s="40"/>
      <c r="Z200" s="40"/>
      <c r="AA200" s="40"/>
      <c r="AB200" s="40"/>
      <c r="AC200" s="40"/>
      <c r="AD200" s="40"/>
      <c r="AE200" s="40"/>
      <c r="AF200" s="40"/>
      <c r="AG200" s="40"/>
      <c r="AH200" s="40"/>
      <c r="AI200" s="40"/>
      <c r="AJ200" s="40"/>
      <c r="AK200" s="41"/>
      <c r="AL200" s="41"/>
      <c r="AM200" s="41"/>
      <c r="AN200" s="41"/>
      <c r="AO200" s="41"/>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row>
    <row r="201" spans="2:113" ht="15.6">
      <c r="B201" s="44"/>
      <c r="C201" s="126"/>
      <c r="D201" s="44"/>
      <c r="E201" s="107"/>
      <c r="F201" s="138"/>
      <c r="G201" s="145"/>
      <c r="H201" s="40"/>
      <c r="I201" s="40"/>
      <c r="J201" s="40"/>
      <c r="K201" s="40"/>
      <c r="L201" s="40"/>
      <c r="M201" s="40"/>
      <c r="N201" s="40"/>
      <c r="O201" s="20"/>
      <c r="P201" s="26"/>
      <c r="Q201" s="29"/>
      <c r="R201" s="29"/>
      <c r="S201" s="29"/>
      <c r="T201" s="28"/>
      <c r="U201" s="29"/>
      <c r="V201" s="40"/>
      <c r="W201" s="40"/>
      <c r="X201" s="40"/>
      <c r="Y201" s="40"/>
      <c r="Z201" s="40"/>
      <c r="AA201" s="40"/>
      <c r="AB201" s="40"/>
      <c r="AC201" s="40"/>
      <c r="AD201" s="40"/>
      <c r="AE201" s="40"/>
      <c r="AF201" s="40"/>
      <c r="AG201" s="40"/>
      <c r="AH201" s="40"/>
      <c r="AI201" s="40"/>
      <c r="AJ201" s="40"/>
      <c r="AK201" s="41"/>
      <c r="AL201" s="41"/>
      <c r="AM201" s="41"/>
      <c r="AN201" s="41"/>
      <c r="AO201" s="41"/>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row>
    <row r="202" spans="2:113" ht="15.6">
      <c r="B202" s="44"/>
      <c r="C202" s="126"/>
      <c r="D202" s="44"/>
      <c r="E202" s="107"/>
      <c r="F202" s="138"/>
      <c r="G202" s="145"/>
      <c r="H202" s="40"/>
      <c r="I202" s="40"/>
      <c r="J202" s="40"/>
      <c r="K202" s="40"/>
      <c r="L202" s="40"/>
      <c r="M202" s="40"/>
      <c r="N202" s="40"/>
      <c r="O202" s="20"/>
      <c r="P202" s="26"/>
      <c r="Q202" s="29"/>
      <c r="R202" s="29"/>
      <c r="S202" s="29"/>
      <c r="T202" s="28"/>
      <c r="U202" s="29"/>
      <c r="V202" s="40"/>
      <c r="W202" s="40"/>
      <c r="X202" s="40"/>
      <c r="Y202" s="40"/>
      <c r="Z202" s="40"/>
      <c r="AA202" s="40"/>
      <c r="AB202" s="40"/>
      <c r="AC202" s="40"/>
      <c r="AD202" s="40"/>
      <c r="AE202" s="40"/>
      <c r="AF202" s="40"/>
      <c r="AG202" s="40"/>
      <c r="AH202" s="40"/>
      <c r="AI202" s="40"/>
      <c r="AJ202" s="40"/>
      <c r="AK202" s="41"/>
      <c r="AL202" s="41"/>
      <c r="AM202" s="41"/>
      <c r="AN202" s="41"/>
      <c r="AO202" s="41"/>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row>
    <row r="203" spans="2:113" ht="15.6">
      <c r="B203" s="44"/>
      <c r="C203" s="126"/>
      <c r="D203" s="44"/>
      <c r="E203" s="107"/>
      <c r="F203" s="138"/>
      <c r="G203" s="145"/>
      <c r="H203" s="40"/>
      <c r="I203" s="40"/>
      <c r="J203" s="40"/>
      <c r="K203" s="40"/>
      <c r="L203" s="40"/>
      <c r="M203" s="40"/>
      <c r="N203" s="40"/>
      <c r="O203" s="20"/>
      <c r="P203" s="26"/>
      <c r="Q203" s="29"/>
      <c r="R203" s="29"/>
      <c r="S203" s="29"/>
      <c r="T203" s="28"/>
      <c r="U203" s="29"/>
      <c r="V203" s="40"/>
      <c r="W203" s="40"/>
      <c r="X203" s="40"/>
      <c r="Y203" s="40"/>
      <c r="Z203" s="40"/>
      <c r="AA203" s="40"/>
      <c r="AB203" s="40"/>
      <c r="AC203" s="40"/>
      <c r="AD203" s="40"/>
      <c r="AE203" s="40"/>
      <c r="AF203" s="40"/>
      <c r="AG203" s="40"/>
      <c r="AH203" s="40"/>
      <c r="AI203" s="40"/>
      <c r="AJ203" s="40"/>
      <c r="AK203" s="41"/>
      <c r="AL203" s="41"/>
      <c r="AM203" s="41"/>
      <c r="AN203" s="41"/>
      <c r="AO203" s="41"/>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row>
    <row r="204" spans="2:113" ht="15.6">
      <c r="B204" s="44"/>
      <c r="C204" s="126"/>
      <c r="D204" s="44"/>
      <c r="E204" s="107"/>
      <c r="F204" s="138"/>
      <c r="G204" s="145"/>
      <c r="H204" s="40"/>
      <c r="I204" s="40"/>
      <c r="J204" s="40"/>
      <c r="K204" s="40"/>
      <c r="L204" s="40"/>
      <c r="M204" s="40"/>
      <c r="N204" s="40"/>
      <c r="O204" s="20"/>
      <c r="P204" s="26"/>
      <c r="Q204" s="29"/>
      <c r="R204" s="29"/>
      <c r="S204" s="29"/>
      <c r="T204" s="28"/>
      <c r="U204" s="29"/>
      <c r="V204" s="40"/>
      <c r="W204" s="40"/>
      <c r="X204" s="40"/>
      <c r="Y204" s="40"/>
      <c r="Z204" s="40"/>
      <c r="AA204" s="40"/>
      <c r="AB204" s="40"/>
      <c r="AC204" s="40"/>
      <c r="AD204" s="40"/>
      <c r="AE204" s="40"/>
      <c r="AF204" s="40"/>
      <c r="AG204" s="40"/>
      <c r="AH204" s="40"/>
      <c r="AI204" s="40"/>
      <c r="AJ204" s="40"/>
      <c r="AK204" s="41"/>
      <c r="AL204" s="41"/>
      <c r="AM204" s="41"/>
      <c r="AN204" s="41"/>
      <c r="AO204" s="41"/>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2:113" ht="15.6">
      <c r="B205" s="44"/>
      <c r="C205" s="126"/>
      <c r="D205" s="44"/>
      <c r="E205" s="107"/>
      <c r="F205" s="138"/>
      <c r="G205" s="145"/>
      <c r="H205" s="40"/>
      <c r="I205" s="40"/>
      <c r="J205" s="40"/>
      <c r="K205" s="40"/>
      <c r="L205" s="40"/>
      <c r="M205" s="40"/>
      <c r="N205" s="40"/>
      <c r="O205" s="20"/>
      <c r="P205" s="26"/>
      <c r="Q205" s="29"/>
      <c r="R205" s="29"/>
      <c r="S205" s="29"/>
      <c r="T205" s="28"/>
      <c r="U205" s="29"/>
      <c r="V205" s="40"/>
      <c r="W205" s="40"/>
      <c r="X205" s="40"/>
      <c r="Y205" s="40"/>
      <c r="Z205" s="40"/>
      <c r="AA205" s="40"/>
      <c r="AB205" s="40"/>
      <c r="AC205" s="40"/>
      <c r="AD205" s="40"/>
      <c r="AE205" s="40"/>
      <c r="AF205" s="40"/>
      <c r="AG205" s="40"/>
      <c r="AH205" s="40"/>
      <c r="AI205" s="40"/>
      <c r="AJ205" s="40"/>
      <c r="AK205" s="41"/>
      <c r="AL205" s="41"/>
      <c r="AM205" s="41"/>
      <c r="AN205" s="41"/>
      <c r="AO205" s="41"/>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row>
    <row r="206" spans="2:113" ht="15.6">
      <c r="B206" s="44"/>
      <c r="C206" s="126"/>
      <c r="D206" s="44"/>
      <c r="E206" s="107"/>
      <c r="F206" s="138"/>
      <c r="G206" s="145"/>
      <c r="H206" s="40"/>
      <c r="I206" s="40"/>
      <c r="J206" s="40"/>
      <c r="K206" s="40"/>
      <c r="L206" s="40"/>
      <c r="M206" s="40"/>
      <c r="N206" s="40"/>
      <c r="O206" s="20"/>
      <c r="P206" s="26"/>
      <c r="Q206" s="29"/>
      <c r="R206" s="29"/>
      <c r="S206" s="29"/>
      <c r="T206" s="28"/>
      <c r="U206" s="29"/>
      <c r="V206" s="40"/>
      <c r="W206" s="40"/>
      <c r="X206" s="40"/>
      <c r="Y206" s="40"/>
      <c r="Z206" s="40"/>
      <c r="AA206" s="40"/>
      <c r="AB206" s="40"/>
      <c r="AC206" s="40"/>
      <c r="AD206" s="40"/>
      <c r="AE206" s="40"/>
      <c r="AF206" s="40"/>
      <c r="AG206" s="40"/>
      <c r="AH206" s="40"/>
      <c r="AI206" s="40"/>
      <c r="AJ206" s="40"/>
      <c r="AK206" s="41"/>
      <c r="AL206" s="41"/>
      <c r="AM206" s="41"/>
      <c r="AN206" s="41"/>
      <c r="AO206" s="41"/>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row>
    <row r="207" spans="2:113" ht="15.6">
      <c r="B207" s="44"/>
      <c r="C207" s="126"/>
      <c r="D207" s="44"/>
      <c r="E207" s="107"/>
      <c r="F207" s="138"/>
      <c r="G207" s="145"/>
      <c r="H207" s="40"/>
      <c r="I207" s="40"/>
      <c r="J207" s="40"/>
      <c r="K207" s="40"/>
      <c r="L207" s="40"/>
      <c r="M207" s="40"/>
      <c r="N207" s="40"/>
      <c r="O207" s="20"/>
      <c r="P207" s="26"/>
      <c r="Q207" s="29"/>
      <c r="R207" s="29"/>
      <c r="S207" s="29"/>
      <c r="T207" s="28"/>
      <c r="U207" s="29"/>
      <c r="V207" s="40"/>
      <c r="W207" s="40"/>
      <c r="X207" s="40"/>
      <c r="Y207" s="40"/>
      <c r="Z207" s="40"/>
      <c r="AA207" s="40"/>
      <c r="AB207" s="40"/>
      <c r="AC207" s="40"/>
      <c r="AD207" s="40"/>
      <c r="AE207" s="40"/>
      <c r="AF207" s="40"/>
      <c r="AG207" s="40"/>
      <c r="AH207" s="40"/>
      <c r="AI207" s="40"/>
      <c r="AJ207" s="40"/>
      <c r="AK207" s="41"/>
      <c r="AL207" s="41"/>
      <c r="AM207" s="41"/>
      <c r="AN207" s="41"/>
      <c r="AO207" s="41"/>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row>
    <row r="208" spans="2:113" ht="15.6">
      <c r="B208" s="44"/>
      <c r="C208" s="126"/>
      <c r="D208" s="44"/>
      <c r="E208" s="107"/>
      <c r="F208" s="138"/>
      <c r="G208" s="145"/>
      <c r="H208" s="40"/>
      <c r="I208" s="40"/>
      <c r="J208" s="40"/>
      <c r="K208" s="40"/>
      <c r="L208" s="40"/>
      <c r="M208" s="40"/>
      <c r="N208" s="40"/>
      <c r="O208" s="20"/>
      <c r="P208" s="26"/>
      <c r="Q208" s="29"/>
      <c r="R208" s="29"/>
      <c r="S208" s="29"/>
      <c r="T208" s="28"/>
      <c r="U208" s="29"/>
      <c r="V208" s="40"/>
      <c r="W208" s="40"/>
      <c r="X208" s="40"/>
      <c r="Y208" s="40"/>
      <c r="Z208" s="40"/>
      <c r="AA208" s="40"/>
      <c r="AB208" s="40"/>
      <c r="AC208" s="40"/>
      <c r="AD208" s="40"/>
      <c r="AE208" s="40"/>
      <c r="AF208" s="40"/>
      <c r="AG208" s="40"/>
      <c r="AH208" s="40"/>
      <c r="AI208" s="40"/>
      <c r="AJ208" s="40"/>
      <c r="AK208" s="41"/>
      <c r="AL208" s="41"/>
      <c r="AM208" s="41"/>
      <c r="AN208" s="41"/>
      <c r="AO208" s="41"/>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row>
    <row r="209" spans="2:113" ht="15.6">
      <c r="B209" s="44"/>
      <c r="C209" s="126"/>
      <c r="D209" s="44"/>
      <c r="E209" s="107"/>
      <c r="F209" s="138"/>
      <c r="G209" s="145"/>
      <c r="H209" s="40"/>
      <c r="I209" s="40"/>
      <c r="J209" s="40"/>
      <c r="K209" s="40"/>
      <c r="L209" s="40"/>
      <c r="M209" s="40"/>
      <c r="N209" s="40"/>
      <c r="O209" s="20"/>
      <c r="P209" s="26"/>
      <c r="Q209" s="29"/>
      <c r="R209" s="29"/>
      <c r="S209" s="29"/>
      <c r="T209" s="28"/>
      <c r="U209" s="29"/>
      <c r="V209" s="40"/>
      <c r="W209" s="40"/>
      <c r="X209" s="40"/>
      <c r="Y209" s="40"/>
      <c r="Z209" s="40"/>
      <c r="AA209" s="40"/>
      <c r="AB209" s="40"/>
      <c r="AC209" s="40"/>
      <c r="AD209" s="40"/>
      <c r="AE209" s="40"/>
      <c r="AF209" s="40"/>
      <c r="AG209" s="40"/>
      <c r="AH209" s="40"/>
      <c r="AI209" s="40"/>
      <c r="AJ209" s="40"/>
      <c r="AK209" s="41"/>
      <c r="AL209" s="41"/>
      <c r="AM209" s="41"/>
      <c r="AN209" s="41"/>
      <c r="AO209" s="41"/>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row>
    <row r="210" spans="2:113" ht="15.6">
      <c r="B210" s="44"/>
      <c r="C210" s="126"/>
      <c r="D210" s="44"/>
      <c r="E210" s="107"/>
      <c r="F210" s="138"/>
      <c r="G210" s="145"/>
      <c r="H210" s="40"/>
      <c r="I210" s="40"/>
      <c r="J210" s="40"/>
      <c r="K210" s="40"/>
      <c r="L210" s="40"/>
      <c r="M210" s="40"/>
      <c r="N210" s="40"/>
      <c r="O210" s="20"/>
      <c r="P210" s="26"/>
      <c r="Q210" s="29"/>
      <c r="R210" s="29"/>
      <c r="S210" s="29"/>
      <c r="T210" s="28"/>
      <c r="U210" s="29"/>
      <c r="V210" s="40"/>
      <c r="W210" s="40"/>
      <c r="X210" s="40"/>
      <c r="Y210" s="40"/>
      <c r="Z210" s="40"/>
      <c r="AA210" s="40"/>
      <c r="AB210" s="40"/>
      <c r="AC210" s="40"/>
      <c r="AD210" s="40"/>
      <c r="AE210" s="40"/>
      <c r="AF210" s="40"/>
      <c r="AG210" s="40"/>
      <c r="AH210" s="40"/>
      <c r="AI210" s="40"/>
      <c r="AJ210" s="40"/>
      <c r="AK210" s="41"/>
      <c r="AL210" s="41"/>
      <c r="AM210" s="41"/>
      <c r="AN210" s="41"/>
      <c r="AO210" s="41"/>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row>
    <row r="211" spans="2:113" ht="15.6">
      <c r="B211" s="44"/>
      <c r="C211" s="126"/>
      <c r="D211" s="44"/>
      <c r="E211" s="107"/>
      <c r="F211" s="138"/>
      <c r="G211" s="145"/>
      <c r="H211" s="40"/>
      <c r="I211" s="40"/>
      <c r="J211" s="40"/>
      <c r="K211" s="40"/>
      <c r="L211" s="40"/>
      <c r="M211" s="40"/>
      <c r="N211" s="40"/>
      <c r="O211" s="20"/>
      <c r="P211" s="26"/>
      <c r="Q211" s="29"/>
      <c r="R211" s="29"/>
      <c r="S211" s="29"/>
      <c r="T211" s="28"/>
      <c r="U211" s="29"/>
      <c r="V211" s="40"/>
      <c r="W211" s="40"/>
      <c r="X211" s="40"/>
      <c r="Y211" s="40"/>
      <c r="Z211" s="40"/>
      <c r="AA211" s="40"/>
      <c r="AB211" s="40"/>
      <c r="AC211" s="40"/>
      <c r="AD211" s="40"/>
      <c r="AE211" s="40"/>
      <c r="AF211" s="40"/>
      <c r="AG211" s="40"/>
      <c r="AH211" s="40"/>
      <c r="AI211" s="40"/>
      <c r="AJ211" s="40"/>
      <c r="AK211" s="41"/>
      <c r="AL211" s="41"/>
      <c r="AM211" s="41"/>
      <c r="AN211" s="41"/>
      <c r="AO211" s="41"/>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row>
    <row r="212" spans="2:113" ht="15.6">
      <c r="B212" s="44"/>
      <c r="C212" s="126"/>
      <c r="D212" s="44"/>
      <c r="E212" s="107"/>
      <c r="F212" s="138"/>
      <c r="G212" s="145"/>
      <c r="H212" s="40"/>
      <c r="I212" s="40"/>
      <c r="J212" s="40"/>
      <c r="K212" s="40"/>
      <c r="L212" s="40"/>
      <c r="M212" s="40"/>
      <c r="N212" s="40"/>
      <c r="O212" s="20"/>
      <c r="P212" s="26"/>
      <c r="Q212" s="29"/>
      <c r="R212" s="29"/>
      <c r="S212" s="29"/>
      <c r="T212" s="28"/>
      <c r="U212" s="29"/>
      <c r="V212" s="40"/>
      <c r="W212" s="40"/>
      <c r="X212" s="40"/>
      <c r="Y212" s="40"/>
      <c r="Z212" s="40"/>
      <c r="AA212" s="40"/>
      <c r="AB212" s="40"/>
      <c r="AC212" s="40"/>
      <c r="AD212" s="40"/>
      <c r="AE212" s="40"/>
      <c r="AF212" s="40"/>
      <c r="AG212" s="40"/>
      <c r="AH212" s="40"/>
      <c r="AI212" s="40"/>
      <c r="AJ212" s="40"/>
      <c r="AK212" s="41"/>
      <c r="AL212" s="41"/>
      <c r="AM212" s="41"/>
      <c r="AN212" s="41"/>
      <c r="AO212" s="41"/>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row>
    <row r="213" spans="2:113" ht="15.6">
      <c r="B213" s="44"/>
      <c r="C213" s="126"/>
      <c r="D213" s="44"/>
      <c r="E213" s="107"/>
      <c r="F213" s="138"/>
      <c r="G213" s="145"/>
      <c r="H213" s="40"/>
      <c r="I213" s="40"/>
      <c r="J213" s="40"/>
      <c r="K213" s="40"/>
      <c r="L213" s="40"/>
      <c r="M213" s="40"/>
      <c r="N213" s="40"/>
      <c r="O213" s="20"/>
      <c r="P213" s="26"/>
      <c r="Q213" s="29"/>
      <c r="R213" s="29"/>
      <c r="S213" s="29"/>
      <c r="T213" s="28"/>
      <c r="U213" s="29"/>
      <c r="V213" s="40"/>
      <c r="W213" s="40"/>
      <c r="X213" s="40"/>
      <c r="Y213" s="40"/>
      <c r="Z213" s="40"/>
      <c r="AA213" s="40"/>
      <c r="AB213" s="40"/>
      <c r="AC213" s="40"/>
      <c r="AD213" s="40"/>
      <c r="AE213" s="40"/>
      <c r="AF213" s="40"/>
      <c r="AG213" s="40"/>
      <c r="AH213" s="40"/>
      <c r="AI213" s="40"/>
      <c r="AJ213" s="40"/>
      <c r="AK213" s="41"/>
      <c r="AL213" s="41"/>
      <c r="AM213" s="41"/>
      <c r="AN213" s="41"/>
      <c r="AO213" s="41"/>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row>
    <row r="214" spans="2:113" ht="15.6">
      <c r="B214" s="44"/>
      <c r="C214" s="126"/>
      <c r="D214" s="44"/>
      <c r="E214" s="107"/>
      <c r="F214" s="138"/>
      <c r="G214" s="145"/>
      <c r="H214" s="40"/>
      <c r="I214" s="40"/>
      <c r="J214" s="40"/>
      <c r="K214" s="40"/>
      <c r="L214" s="40"/>
      <c r="M214" s="40"/>
      <c r="N214" s="40"/>
      <c r="O214" s="20"/>
      <c r="P214" s="26"/>
      <c r="Q214" s="29"/>
      <c r="R214" s="29"/>
      <c r="S214" s="29"/>
      <c r="T214" s="28"/>
      <c r="U214" s="29"/>
      <c r="V214" s="40"/>
      <c r="W214" s="40"/>
      <c r="X214" s="40"/>
      <c r="Y214" s="40"/>
      <c r="Z214" s="40"/>
      <c r="AA214" s="40"/>
      <c r="AB214" s="40"/>
      <c r="AC214" s="40"/>
      <c r="AD214" s="40"/>
      <c r="AE214" s="40"/>
      <c r="AF214" s="40"/>
      <c r="AG214" s="40"/>
      <c r="AH214" s="40"/>
      <c r="AI214" s="40"/>
      <c r="AJ214" s="40"/>
      <c r="AK214" s="41"/>
      <c r="AL214" s="41"/>
      <c r="AM214" s="41"/>
      <c r="AN214" s="41"/>
      <c r="AO214" s="41"/>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row>
    <row r="215" spans="2:113" ht="15.6">
      <c r="B215" s="44"/>
      <c r="C215" s="126"/>
      <c r="D215" s="44"/>
      <c r="E215" s="107"/>
      <c r="F215" s="138"/>
      <c r="G215" s="145"/>
      <c r="H215" s="40"/>
      <c r="I215" s="40"/>
      <c r="J215" s="40"/>
      <c r="K215" s="40"/>
      <c r="L215" s="40"/>
      <c r="M215" s="40"/>
      <c r="N215" s="40"/>
      <c r="O215" s="20"/>
      <c r="P215" s="26"/>
      <c r="Q215" s="29"/>
      <c r="R215" s="29"/>
      <c r="S215" s="29"/>
      <c r="T215" s="28"/>
      <c r="U215" s="29"/>
      <c r="V215" s="40"/>
      <c r="W215" s="40"/>
      <c r="X215" s="40"/>
      <c r="Y215" s="40"/>
      <c r="Z215" s="40"/>
      <c r="AA215" s="40"/>
      <c r="AB215" s="40"/>
      <c r="AC215" s="40"/>
      <c r="AD215" s="40"/>
      <c r="AE215" s="40"/>
      <c r="AF215" s="40"/>
      <c r="AG215" s="40"/>
      <c r="AH215" s="40"/>
      <c r="AI215" s="40"/>
      <c r="AJ215" s="40"/>
      <c r="AK215" s="41"/>
      <c r="AL215" s="41"/>
      <c r="AM215" s="41"/>
      <c r="AN215" s="41"/>
      <c r="AO215" s="41"/>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row>
    <row r="216" spans="2:113" ht="15.6">
      <c r="B216" s="44"/>
      <c r="C216" s="126"/>
      <c r="D216" s="44"/>
      <c r="E216" s="107"/>
      <c r="F216" s="138"/>
      <c r="G216" s="145"/>
      <c r="H216" s="40"/>
      <c r="I216" s="40"/>
      <c r="J216" s="40"/>
      <c r="K216" s="40"/>
      <c r="L216" s="40"/>
      <c r="M216" s="40"/>
      <c r="N216" s="40"/>
      <c r="O216" s="20"/>
      <c r="P216" s="26"/>
      <c r="Q216" s="29"/>
      <c r="R216" s="29"/>
      <c r="S216" s="29"/>
      <c r="T216" s="28"/>
      <c r="U216" s="29"/>
      <c r="V216" s="40"/>
      <c r="W216" s="40"/>
      <c r="X216" s="40"/>
      <c r="Y216" s="40"/>
      <c r="Z216" s="40"/>
      <c r="AA216" s="40"/>
      <c r="AB216" s="40"/>
      <c r="AC216" s="40"/>
      <c r="AD216" s="40"/>
      <c r="AE216" s="40"/>
      <c r="AF216" s="40"/>
      <c r="AG216" s="40"/>
      <c r="AH216" s="40"/>
      <c r="AI216" s="40"/>
      <c r="AJ216" s="40"/>
      <c r="AK216" s="41"/>
      <c r="AL216" s="41"/>
      <c r="AM216" s="41"/>
      <c r="AN216" s="41"/>
      <c r="AO216" s="41"/>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row>
    <row r="217" spans="2:113" ht="15.6">
      <c r="B217" s="44"/>
      <c r="C217" s="126"/>
      <c r="D217" s="44"/>
      <c r="E217" s="107"/>
      <c r="F217" s="138"/>
      <c r="G217" s="145"/>
      <c r="H217" s="40"/>
      <c r="I217" s="40"/>
      <c r="J217" s="40"/>
      <c r="K217" s="40"/>
      <c r="L217" s="40"/>
      <c r="M217" s="40"/>
      <c r="N217" s="40"/>
      <c r="O217" s="20"/>
      <c r="P217" s="26"/>
      <c r="Q217" s="29"/>
      <c r="R217" s="29"/>
      <c r="S217" s="29"/>
      <c r="T217" s="28"/>
      <c r="U217" s="29"/>
      <c r="V217" s="40"/>
      <c r="W217" s="40"/>
      <c r="X217" s="40"/>
      <c r="Y217" s="40"/>
      <c r="Z217" s="40"/>
      <c r="AA217" s="40"/>
      <c r="AB217" s="40"/>
      <c r="AC217" s="40"/>
      <c r="AD217" s="40"/>
      <c r="AE217" s="40"/>
      <c r="AF217" s="40"/>
      <c r="AG217" s="40"/>
      <c r="AH217" s="40"/>
      <c r="AI217" s="40"/>
      <c r="AJ217" s="40"/>
      <c r="AK217" s="41"/>
      <c r="AL217" s="41"/>
      <c r="AM217" s="41"/>
      <c r="AN217" s="41"/>
      <c r="AO217" s="41"/>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2:113" ht="15.6">
      <c r="B218" s="44"/>
      <c r="C218" s="126"/>
      <c r="D218" s="44"/>
      <c r="E218" s="107"/>
      <c r="F218" s="138"/>
      <c r="G218" s="145"/>
      <c r="H218" s="40"/>
      <c r="I218" s="40"/>
      <c r="J218" s="40"/>
      <c r="K218" s="40"/>
      <c r="L218" s="40"/>
      <c r="M218" s="40"/>
      <c r="N218" s="40"/>
      <c r="O218" s="20"/>
      <c r="P218" s="26"/>
      <c r="Q218" s="29"/>
      <c r="R218" s="29"/>
      <c r="S218" s="29"/>
      <c r="T218" s="28"/>
      <c r="U218" s="29"/>
      <c r="V218" s="40"/>
      <c r="W218" s="40"/>
      <c r="X218" s="40"/>
      <c r="Y218" s="40"/>
      <c r="Z218" s="40"/>
      <c r="AA218" s="40"/>
      <c r="AB218" s="40"/>
      <c r="AC218" s="40"/>
      <c r="AD218" s="40"/>
      <c r="AE218" s="40"/>
      <c r="AF218" s="40"/>
      <c r="AG218" s="40"/>
      <c r="AH218" s="40"/>
      <c r="AI218" s="40"/>
      <c r="AJ218" s="40"/>
      <c r="AK218" s="41"/>
      <c r="AL218" s="41"/>
      <c r="AM218" s="41"/>
      <c r="AN218" s="41"/>
      <c r="AO218" s="41"/>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row>
    <row r="219" spans="2:113" ht="15.6">
      <c r="B219" s="44"/>
      <c r="C219" s="126"/>
      <c r="D219" s="44"/>
      <c r="E219" s="107"/>
      <c r="F219" s="138"/>
      <c r="G219" s="145"/>
      <c r="H219" s="40"/>
      <c r="I219" s="40"/>
      <c r="J219" s="40"/>
      <c r="K219" s="40"/>
      <c r="L219" s="40"/>
      <c r="M219" s="40"/>
      <c r="N219" s="40"/>
      <c r="O219" s="20"/>
      <c r="P219" s="26"/>
      <c r="Q219" s="29"/>
      <c r="R219" s="29"/>
      <c r="S219" s="29"/>
      <c r="T219" s="28"/>
      <c r="U219" s="29"/>
      <c r="V219" s="40"/>
      <c r="W219" s="40"/>
      <c r="X219" s="40"/>
      <c r="Y219" s="40"/>
      <c r="Z219" s="40"/>
      <c r="AA219" s="40"/>
      <c r="AB219" s="40"/>
      <c r="AC219" s="40"/>
      <c r="AD219" s="40"/>
      <c r="AE219" s="40"/>
      <c r="AF219" s="40"/>
      <c r="AG219" s="40"/>
      <c r="AH219" s="40"/>
      <c r="AI219" s="40"/>
      <c r="AJ219" s="40"/>
      <c r="AK219" s="41"/>
      <c r="AL219" s="41"/>
      <c r="AM219" s="41"/>
      <c r="AN219" s="41"/>
      <c r="AO219" s="41"/>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2:113" ht="15.6">
      <c r="B220" s="44"/>
      <c r="C220" s="126"/>
      <c r="D220" s="44"/>
      <c r="E220" s="107"/>
      <c r="F220" s="138"/>
      <c r="G220" s="145"/>
      <c r="H220" s="40"/>
      <c r="I220" s="40"/>
      <c r="J220" s="40"/>
      <c r="K220" s="40"/>
      <c r="L220" s="40"/>
      <c r="M220" s="40"/>
      <c r="N220" s="40"/>
      <c r="O220" s="20"/>
      <c r="P220" s="26"/>
      <c r="Q220" s="29"/>
      <c r="R220" s="29"/>
      <c r="S220" s="29"/>
      <c r="T220" s="28"/>
      <c r="U220" s="29"/>
      <c r="V220" s="40"/>
      <c r="W220" s="40"/>
      <c r="X220" s="40"/>
      <c r="Y220" s="40"/>
      <c r="Z220" s="40"/>
      <c r="AA220" s="40"/>
      <c r="AB220" s="40"/>
      <c r="AC220" s="40"/>
      <c r="AD220" s="40"/>
      <c r="AE220" s="40"/>
      <c r="AF220" s="40"/>
      <c r="AG220" s="40"/>
      <c r="AH220" s="40"/>
      <c r="AI220" s="40"/>
      <c r="AJ220" s="40"/>
      <c r="AK220" s="41"/>
      <c r="AL220" s="41"/>
      <c r="AM220" s="41"/>
      <c r="AN220" s="41"/>
      <c r="AO220" s="41"/>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row>
    <row r="221" spans="2:113" ht="15.6">
      <c r="B221" s="44"/>
      <c r="C221" s="126"/>
      <c r="D221" s="44"/>
      <c r="E221" s="107"/>
      <c r="F221" s="138"/>
      <c r="G221" s="145"/>
      <c r="H221" s="40"/>
      <c r="I221" s="40"/>
      <c r="J221" s="40"/>
      <c r="K221" s="40"/>
      <c r="L221" s="40"/>
      <c r="M221" s="40"/>
      <c r="N221" s="40"/>
      <c r="O221" s="20"/>
      <c r="P221" s="26"/>
      <c r="Q221" s="29"/>
      <c r="R221" s="29"/>
      <c r="S221" s="29"/>
      <c r="T221" s="28"/>
      <c r="U221" s="29"/>
      <c r="V221" s="40"/>
      <c r="W221" s="40"/>
      <c r="X221" s="40"/>
      <c r="Y221" s="40"/>
      <c r="Z221" s="40"/>
      <c r="AA221" s="40"/>
      <c r="AB221" s="40"/>
      <c r="AC221" s="40"/>
      <c r="AD221" s="40"/>
      <c r="AE221" s="40"/>
      <c r="AF221" s="40"/>
      <c r="AG221" s="40"/>
      <c r="AH221" s="40"/>
      <c r="AI221" s="40"/>
      <c r="AJ221" s="40"/>
      <c r="AK221" s="41"/>
      <c r="AL221" s="41"/>
      <c r="AM221" s="41"/>
      <c r="AN221" s="41"/>
      <c r="AO221" s="41"/>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row>
    <row r="222" spans="2:113" ht="15.6">
      <c r="B222" s="44"/>
      <c r="C222" s="126"/>
      <c r="D222" s="44"/>
      <c r="E222" s="107"/>
      <c r="F222" s="138"/>
      <c r="G222" s="145"/>
      <c r="H222" s="40"/>
      <c r="I222" s="40"/>
      <c r="J222" s="40"/>
      <c r="K222" s="40"/>
      <c r="L222" s="40"/>
      <c r="M222" s="40"/>
      <c r="N222" s="40"/>
      <c r="O222" s="20"/>
      <c r="P222" s="26"/>
      <c r="Q222" s="29"/>
      <c r="R222" s="29"/>
      <c r="S222" s="29"/>
      <c r="T222" s="28"/>
      <c r="U222" s="29"/>
      <c r="V222" s="40"/>
      <c r="W222" s="40"/>
      <c r="X222" s="40"/>
      <c r="Y222" s="40"/>
      <c r="Z222" s="40"/>
      <c r="AA222" s="40"/>
      <c r="AB222" s="40"/>
      <c r="AC222" s="40"/>
      <c r="AD222" s="40"/>
      <c r="AE222" s="40"/>
      <c r="AF222" s="40"/>
      <c r="AG222" s="40"/>
      <c r="AH222" s="40"/>
      <c r="AI222" s="40"/>
      <c r="AJ222" s="40"/>
      <c r="AK222" s="41"/>
      <c r="AL222" s="41"/>
      <c r="AM222" s="41"/>
      <c r="AN222" s="41"/>
      <c r="AO222" s="41"/>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row>
    <row r="223" spans="2:113" ht="15.6">
      <c r="B223" s="44"/>
      <c r="C223" s="126"/>
      <c r="D223" s="44"/>
      <c r="E223" s="107"/>
      <c r="F223" s="138"/>
      <c r="G223" s="145"/>
      <c r="H223" s="40"/>
      <c r="I223" s="40"/>
      <c r="J223" s="40"/>
      <c r="K223" s="40"/>
      <c r="L223" s="40"/>
      <c r="M223" s="40"/>
      <c r="N223" s="40"/>
      <c r="O223" s="20"/>
      <c r="P223" s="26"/>
      <c r="Q223" s="29"/>
      <c r="R223" s="29"/>
      <c r="S223" s="29"/>
      <c r="T223" s="28"/>
      <c r="U223" s="29"/>
      <c r="V223" s="40"/>
      <c r="W223" s="40"/>
      <c r="X223" s="40"/>
      <c r="Y223" s="40"/>
      <c r="Z223" s="40"/>
      <c r="AA223" s="40"/>
      <c r="AB223" s="40"/>
      <c r="AC223" s="40"/>
      <c r="AD223" s="40"/>
      <c r="AE223" s="40"/>
      <c r="AF223" s="40"/>
      <c r="AG223" s="40"/>
      <c r="AH223" s="40"/>
      <c r="AI223" s="40"/>
      <c r="AJ223" s="40"/>
      <c r="AK223" s="41"/>
      <c r="AL223" s="41"/>
      <c r="AM223" s="41"/>
      <c r="AN223" s="41"/>
      <c r="AO223" s="41"/>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row>
    <row r="224" spans="2:113" ht="15.6">
      <c r="B224" s="44"/>
      <c r="C224" s="126"/>
      <c r="D224" s="44"/>
      <c r="E224" s="107"/>
      <c r="F224" s="138"/>
      <c r="G224" s="145"/>
      <c r="H224" s="40"/>
      <c r="I224" s="40"/>
      <c r="J224" s="40"/>
      <c r="K224" s="40"/>
      <c r="L224" s="40"/>
      <c r="M224" s="40"/>
      <c r="N224" s="40"/>
      <c r="O224" s="20"/>
      <c r="P224" s="26"/>
      <c r="Q224" s="29"/>
      <c r="R224" s="29"/>
      <c r="S224" s="29"/>
      <c r="T224" s="28"/>
      <c r="U224" s="29"/>
      <c r="V224" s="40"/>
      <c r="W224" s="40"/>
      <c r="X224" s="40"/>
      <c r="Y224" s="40"/>
      <c r="Z224" s="40"/>
      <c r="AA224" s="40"/>
      <c r="AB224" s="40"/>
      <c r="AC224" s="40"/>
      <c r="AD224" s="40"/>
      <c r="AE224" s="40"/>
      <c r="AF224" s="40"/>
      <c r="AG224" s="40"/>
      <c r="AH224" s="40"/>
      <c r="AI224" s="40"/>
      <c r="AJ224" s="40"/>
      <c r="AK224" s="41"/>
      <c r="AL224" s="41"/>
      <c r="AM224" s="41"/>
      <c r="AN224" s="41"/>
      <c r="AO224" s="41"/>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row>
    <row r="225" spans="2:113" ht="15.6">
      <c r="B225" s="44"/>
      <c r="C225" s="126"/>
      <c r="D225" s="44"/>
      <c r="E225" s="107"/>
      <c r="F225" s="138"/>
      <c r="G225" s="145"/>
      <c r="H225" s="40"/>
      <c r="I225" s="40"/>
      <c r="J225" s="40"/>
      <c r="K225" s="40"/>
      <c r="L225" s="40"/>
      <c r="M225" s="40"/>
      <c r="N225" s="40"/>
      <c r="O225" s="20"/>
      <c r="P225" s="26"/>
      <c r="Q225" s="29"/>
      <c r="R225" s="29"/>
      <c r="S225" s="29"/>
      <c r="T225" s="28"/>
      <c r="U225" s="29"/>
      <c r="V225" s="40"/>
      <c r="W225" s="40"/>
      <c r="X225" s="40"/>
      <c r="Y225" s="40"/>
      <c r="Z225" s="40"/>
      <c r="AA225" s="40"/>
      <c r="AB225" s="40"/>
      <c r="AC225" s="40"/>
      <c r="AD225" s="40"/>
      <c r="AE225" s="40"/>
      <c r="AF225" s="40"/>
      <c r="AG225" s="40"/>
      <c r="AH225" s="40"/>
      <c r="AI225" s="40"/>
      <c r="AJ225" s="40"/>
      <c r="AK225" s="41"/>
      <c r="AL225" s="41"/>
      <c r="AM225" s="41"/>
      <c r="AN225" s="41"/>
      <c r="AO225" s="41"/>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row>
    <row r="226" spans="2:113" ht="15.6">
      <c r="B226" s="44"/>
      <c r="C226" s="126"/>
      <c r="D226" s="44"/>
      <c r="E226" s="107"/>
      <c r="F226" s="138"/>
      <c r="G226" s="145"/>
      <c r="H226" s="40"/>
      <c r="I226" s="40"/>
      <c r="J226" s="40"/>
      <c r="K226" s="40"/>
      <c r="L226" s="40"/>
      <c r="M226" s="40"/>
      <c r="N226" s="40"/>
      <c r="O226" s="20"/>
      <c r="P226" s="26"/>
      <c r="Q226" s="29"/>
      <c r="R226" s="29"/>
      <c r="S226" s="29"/>
      <c r="T226" s="28"/>
      <c r="U226" s="29"/>
      <c r="V226" s="40"/>
      <c r="W226" s="40"/>
      <c r="X226" s="40"/>
      <c r="Y226" s="40"/>
      <c r="Z226" s="40"/>
      <c r="AA226" s="40"/>
      <c r="AB226" s="40"/>
      <c r="AC226" s="40"/>
      <c r="AD226" s="40"/>
      <c r="AE226" s="40"/>
      <c r="AF226" s="40"/>
      <c r="AG226" s="40"/>
      <c r="AH226" s="40"/>
      <c r="AI226" s="40"/>
      <c r="AJ226" s="40"/>
      <c r="AK226" s="41"/>
      <c r="AL226" s="41"/>
      <c r="AM226" s="41"/>
      <c r="AN226" s="41"/>
      <c r="AO226" s="41"/>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row>
    <row r="227" spans="2:113" ht="15.6">
      <c r="B227" s="44"/>
      <c r="C227" s="126"/>
      <c r="D227" s="44"/>
      <c r="E227" s="107"/>
      <c r="F227" s="138"/>
      <c r="G227" s="145"/>
      <c r="H227" s="40"/>
      <c r="I227" s="40"/>
      <c r="J227" s="40"/>
      <c r="K227" s="40"/>
      <c r="L227" s="40"/>
      <c r="M227" s="40"/>
      <c r="N227" s="40"/>
      <c r="O227" s="20"/>
      <c r="P227" s="26"/>
      <c r="Q227" s="29"/>
      <c r="R227" s="29"/>
      <c r="S227" s="29"/>
      <c r="T227" s="28"/>
      <c r="U227" s="29"/>
      <c r="V227" s="40"/>
      <c r="W227" s="40"/>
      <c r="X227" s="40"/>
      <c r="Y227" s="40"/>
      <c r="Z227" s="40"/>
      <c r="AA227" s="40"/>
      <c r="AB227" s="40"/>
      <c r="AC227" s="40"/>
      <c r="AD227" s="40"/>
      <c r="AE227" s="40"/>
      <c r="AF227" s="40"/>
      <c r="AG227" s="40"/>
      <c r="AH227" s="40"/>
      <c r="AI227" s="40"/>
      <c r="AJ227" s="40"/>
      <c r="AK227" s="41"/>
      <c r="AL227" s="41"/>
      <c r="AM227" s="41"/>
      <c r="AN227" s="41"/>
      <c r="AO227" s="41"/>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row>
    <row r="228" spans="2:113" ht="15.6">
      <c r="B228" s="44"/>
      <c r="C228" s="126"/>
      <c r="D228" s="44"/>
      <c r="E228" s="107"/>
      <c r="F228" s="138"/>
      <c r="G228" s="145"/>
      <c r="H228" s="40"/>
      <c r="I228" s="40"/>
      <c r="J228" s="40"/>
      <c r="K228" s="40"/>
      <c r="L228" s="40"/>
      <c r="M228" s="40"/>
      <c r="N228" s="40"/>
      <c r="O228" s="20"/>
      <c r="P228" s="26"/>
      <c r="Q228" s="29"/>
      <c r="R228" s="29"/>
      <c r="S228" s="29"/>
      <c r="T228" s="28"/>
      <c r="U228" s="29"/>
      <c r="V228" s="40"/>
      <c r="W228" s="40"/>
      <c r="X228" s="40"/>
      <c r="Y228" s="40"/>
      <c r="Z228" s="40"/>
      <c r="AA228" s="40"/>
      <c r="AB228" s="40"/>
      <c r="AC228" s="40"/>
      <c r="AD228" s="40"/>
      <c r="AE228" s="40"/>
      <c r="AF228" s="40"/>
      <c r="AG228" s="40"/>
      <c r="AH228" s="40"/>
      <c r="AI228" s="40"/>
      <c r="AJ228" s="40"/>
      <c r="AK228" s="41"/>
      <c r="AL228" s="41"/>
      <c r="AM228" s="41"/>
      <c r="AN228" s="41"/>
      <c r="AO228" s="41"/>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row>
    <row r="229" spans="2:113" ht="15.6">
      <c r="B229" s="44"/>
      <c r="C229" s="126"/>
      <c r="D229" s="44"/>
      <c r="E229" s="107"/>
      <c r="F229" s="138"/>
      <c r="G229" s="145"/>
      <c r="H229" s="40"/>
      <c r="I229" s="40"/>
      <c r="J229" s="40"/>
      <c r="K229" s="40"/>
      <c r="L229" s="40"/>
      <c r="M229" s="40"/>
      <c r="N229" s="40"/>
      <c r="O229" s="20"/>
      <c r="P229" s="26"/>
      <c r="Q229" s="29"/>
      <c r="R229" s="29"/>
      <c r="S229" s="29"/>
      <c r="T229" s="28"/>
      <c r="U229" s="29"/>
      <c r="V229" s="40"/>
      <c r="W229" s="40"/>
      <c r="X229" s="40"/>
      <c r="Y229" s="40"/>
      <c r="Z229" s="40"/>
      <c r="AA229" s="40"/>
      <c r="AB229" s="40"/>
      <c r="AC229" s="40"/>
      <c r="AD229" s="40"/>
      <c r="AE229" s="40"/>
      <c r="AF229" s="40"/>
      <c r="AG229" s="40"/>
      <c r="AH229" s="40"/>
      <c r="AI229" s="40"/>
      <c r="AJ229" s="40"/>
      <c r="AK229" s="41"/>
      <c r="AL229" s="41"/>
      <c r="AM229" s="41"/>
      <c r="AN229" s="41"/>
      <c r="AO229" s="41"/>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row>
    <row r="230" spans="2:113" ht="15.6">
      <c r="B230" s="44"/>
      <c r="C230" s="126"/>
      <c r="D230" s="44"/>
      <c r="E230" s="107"/>
      <c r="F230" s="138"/>
      <c r="G230" s="145"/>
      <c r="H230" s="40"/>
      <c r="I230" s="40"/>
      <c r="J230" s="40"/>
      <c r="K230" s="40"/>
      <c r="L230" s="40"/>
      <c r="M230" s="40"/>
      <c r="N230" s="40"/>
      <c r="O230" s="20"/>
      <c r="P230" s="26"/>
      <c r="Q230" s="29"/>
      <c r="R230" s="29"/>
      <c r="S230" s="29"/>
      <c r="T230" s="28"/>
      <c r="U230" s="29"/>
      <c r="V230" s="40"/>
      <c r="W230" s="40"/>
      <c r="X230" s="40"/>
      <c r="Y230" s="40"/>
      <c r="Z230" s="40"/>
      <c r="AA230" s="40"/>
      <c r="AB230" s="40"/>
      <c r="AC230" s="40"/>
      <c r="AD230" s="40"/>
      <c r="AE230" s="40"/>
      <c r="AF230" s="40"/>
      <c r="AG230" s="40"/>
      <c r="AH230" s="40"/>
      <c r="AI230" s="40"/>
      <c r="AJ230" s="40"/>
      <c r="AK230" s="41"/>
      <c r="AL230" s="41"/>
      <c r="AM230" s="41"/>
      <c r="AN230" s="41"/>
      <c r="AO230" s="41"/>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row>
    <row r="231" spans="2:113" ht="15.6">
      <c r="B231" s="44"/>
      <c r="C231" s="126"/>
      <c r="D231" s="44"/>
      <c r="E231" s="107"/>
      <c r="F231" s="138"/>
      <c r="G231" s="145"/>
      <c r="H231" s="40"/>
      <c r="I231" s="40"/>
      <c r="J231" s="40"/>
      <c r="K231" s="40"/>
      <c r="L231" s="40"/>
      <c r="M231" s="40"/>
      <c r="N231" s="40"/>
      <c r="O231" s="20"/>
      <c r="P231" s="26"/>
      <c r="Q231" s="29"/>
      <c r="R231" s="29"/>
      <c r="S231" s="29"/>
      <c r="T231" s="28"/>
      <c r="U231" s="29"/>
      <c r="V231" s="40"/>
      <c r="W231" s="40"/>
      <c r="X231" s="40"/>
      <c r="Y231" s="40"/>
      <c r="Z231" s="40"/>
      <c r="AA231" s="40"/>
      <c r="AB231" s="40"/>
      <c r="AC231" s="40"/>
      <c r="AD231" s="40"/>
      <c r="AE231" s="40"/>
      <c r="AF231" s="40"/>
      <c r="AG231" s="40"/>
      <c r="AH231" s="40"/>
      <c r="AI231" s="40"/>
      <c r="AJ231" s="40"/>
      <c r="AK231" s="41"/>
      <c r="AL231" s="41"/>
      <c r="AM231" s="41"/>
      <c r="AN231" s="41"/>
      <c r="AO231" s="41"/>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row>
    <row r="232" spans="2:113" ht="15.6">
      <c r="B232" s="44"/>
      <c r="C232" s="126"/>
      <c r="D232" s="44"/>
      <c r="E232" s="107"/>
      <c r="F232" s="138"/>
      <c r="G232" s="145"/>
      <c r="H232" s="40"/>
      <c r="I232" s="40"/>
      <c r="J232" s="40"/>
      <c r="K232" s="40"/>
      <c r="L232" s="40"/>
      <c r="M232" s="40"/>
      <c r="N232" s="40"/>
      <c r="O232" s="20"/>
      <c r="P232" s="26"/>
      <c r="Q232" s="29"/>
      <c r="R232" s="29"/>
      <c r="S232" s="29"/>
      <c r="T232" s="28"/>
      <c r="U232" s="29"/>
      <c r="V232" s="40"/>
      <c r="W232" s="40"/>
      <c r="X232" s="40"/>
      <c r="Y232" s="40"/>
      <c r="Z232" s="40"/>
      <c r="AA232" s="40"/>
      <c r="AB232" s="40"/>
      <c r="AC232" s="40"/>
      <c r="AD232" s="40"/>
      <c r="AE232" s="40"/>
      <c r="AF232" s="40"/>
      <c r="AG232" s="40"/>
      <c r="AH232" s="40"/>
      <c r="AI232" s="40"/>
      <c r="AJ232" s="40"/>
      <c r="AK232" s="41"/>
      <c r="AL232" s="41"/>
      <c r="AM232" s="41"/>
      <c r="AN232" s="41"/>
      <c r="AO232" s="41"/>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row>
    <row r="233" spans="2:113" ht="15.9" thickBot="1">
      <c r="B233" s="44"/>
      <c r="C233" s="126"/>
      <c r="D233" s="44"/>
      <c r="E233" s="107"/>
      <c r="F233" s="138"/>
      <c r="G233" s="145"/>
      <c r="H233" s="40"/>
      <c r="I233" s="40"/>
      <c r="J233" s="40"/>
      <c r="K233" s="40"/>
      <c r="L233" s="40"/>
      <c r="M233" s="40"/>
      <c r="N233" s="40"/>
      <c r="O233" s="20"/>
      <c r="P233" s="26"/>
      <c r="Q233" s="55"/>
      <c r="R233" s="55"/>
      <c r="S233" s="55"/>
      <c r="T233" s="48"/>
      <c r="U233" s="55"/>
      <c r="V233" s="40"/>
      <c r="W233" s="40"/>
      <c r="X233" s="40"/>
      <c r="Y233" s="40"/>
      <c r="Z233" s="40"/>
      <c r="AA233" s="40"/>
      <c r="AB233" s="40"/>
      <c r="AC233" s="40"/>
      <c r="AD233" s="40"/>
      <c r="AE233" s="40"/>
      <c r="AF233" s="40"/>
      <c r="AG233" s="40"/>
      <c r="AH233" s="40"/>
      <c r="AI233" s="40"/>
      <c r="AJ233" s="40"/>
      <c r="AK233" s="41"/>
      <c r="AL233" s="41"/>
      <c r="AM233" s="41"/>
      <c r="AN233" s="41"/>
      <c r="AO233" s="41"/>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row>
    <row r="234" spans="2:113" ht="15.9" thickBot="1">
      <c r="B234" s="44"/>
      <c r="C234" s="126"/>
      <c r="D234" s="44"/>
      <c r="E234" s="107"/>
      <c r="F234" s="138"/>
      <c r="G234" s="145"/>
      <c r="H234" s="40"/>
      <c r="I234" s="40"/>
      <c r="J234" s="40"/>
      <c r="K234" s="40"/>
      <c r="L234" s="40"/>
      <c r="M234" s="40"/>
      <c r="N234" s="40"/>
      <c r="O234" s="20"/>
      <c r="P234" s="26"/>
      <c r="Q234" s="55"/>
      <c r="R234" s="55"/>
      <c r="S234" s="55"/>
      <c r="T234" s="48"/>
      <c r="U234" s="55"/>
      <c r="V234" s="40"/>
      <c r="W234" s="40"/>
      <c r="X234" s="40"/>
      <c r="Y234" s="40"/>
      <c r="Z234" s="40"/>
      <c r="AA234" s="40"/>
      <c r="AB234" s="40"/>
      <c r="AC234" s="40"/>
      <c r="AD234" s="40"/>
      <c r="AE234" s="40"/>
      <c r="AF234" s="40"/>
      <c r="AG234" s="40"/>
      <c r="AH234" s="40"/>
      <c r="AI234" s="40"/>
      <c r="AJ234" s="40"/>
      <c r="AK234" s="41"/>
      <c r="AL234" s="41"/>
      <c r="AM234" s="41"/>
      <c r="AN234" s="41"/>
      <c r="AO234" s="41"/>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row>
    <row r="235" spans="2:113" ht="15.6">
      <c r="B235" s="44"/>
      <c r="C235" s="126"/>
      <c r="D235" s="44"/>
      <c r="E235" s="107"/>
      <c r="F235" s="138"/>
      <c r="G235" s="145"/>
      <c r="H235" s="40"/>
      <c r="I235" s="40"/>
      <c r="J235" s="40"/>
      <c r="K235" s="40"/>
      <c r="L235" s="40"/>
      <c r="M235" s="40"/>
      <c r="N235" s="40"/>
      <c r="O235" s="40"/>
      <c r="P235" s="26"/>
      <c r="Q235" s="49"/>
      <c r="R235" s="49"/>
      <c r="S235" s="49"/>
      <c r="T235" s="51"/>
      <c r="U235" s="49"/>
      <c r="V235" s="40"/>
      <c r="W235" s="40"/>
      <c r="X235" s="40"/>
      <c r="Y235" s="40"/>
      <c r="Z235" s="40"/>
      <c r="AA235" s="40"/>
      <c r="AB235" s="40"/>
      <c r="AC235" s="40"/>
      <c r="AD235" s="40"/>
      <c r="AE235" s="40"/>
      <c r="AF235" s="40"/>
      <c r="AG235" s="40"/>
      <c r="AH235" s="40"/>
      <c r="AI235" s="40"/>
      <c r="AJ235" s="40"/>
      <c r="AK235" s="41"/>
      <c r="AL235" s="41"/>
      <c r="AM235" s="41"/>
      <c r="AN235" s="41"/>
      <c r="AO235" s="41"/>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row>
    <row r="236" spans="2:113" ht="15.6">
      <c r="B236" s="44"/>
      <c r="C236" s="126"/>
      <c r="D236" s="44"/>
      <c r="E236" s="107"/>
      <c r="F236" s="138"/>
      <c r="G236" s="145"/>
      <c r="H236" s="40"/>
      <c r="I236" s="40"/>
      <c r="J236" s="40"/>
      <c r="K236" s="40"/>
      <c r="L236" s="40"/>
      <c r="M236" s="40"/>
      <c r="N236" s="40"/>
      <c r="O236" s="40"/>
      <c r="P236" s="40"/>
      <c r="Q236" s="40"/>
      <c r="R236" s="40"/>
      <c r="S236" s="40"/>
      <c r="T236" s="40"/>
      <c r="U236" s="40"/>
      <c r="V236" s="40"/>
      <c r="W236" s="40"/>
      <c r="X236" s="40"/>
      <c r="Y236" s="40"/>
      <c r="Z236" s="40"/>
      <c r="AA236" s="40"/>
      <c r="AB236" s="40"/>
      <c r="AC236" s="40"/>
      <c r="AD236" s="40"/>
      <c r="AE236" s="40"/>
      <c r="AF236" s="40"/>
      <c r="AG236" s="40"/>
      <c r="AH236" s="40"/>
      <c r="AI236" s="40"/>
      <c r="AJ236" s="40"/>
      <c r="AK236" s="41"/>
      <c r="AL236" s="41"/>
      <c r="AM236" s="41"/>
      <c r="AN236" s="41"/>
      <c r="AO236" s="41"/>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row>
    <row r="237" spans="2:113" ht="15.6">
      <c r="B237" s="44"/>
      <c r="C237" s="126"/>
      <c r="D237" s="44"/>
      <c r="E237" s="107"/>
      <c r="F237" s="138"/>
      <c r="G237" s="145"/>
      <c r="H237" s="40"/>
      <c r="I237" s="40"/>
      <c r="J237" s="40"/>
      <c r="K237" s="40"/>
      <c r="L237" s="40"/>
      <c r="M237" s="40"/>
      <c r="N237" s="40"/>
      <c r="O237" s="40"/>
      <c r="P237" s="40"/>
      <c r="Q237" s="40"/>
      <c r="R237" s="40"/>
      <c r="S237" s="40"/>
      <c r="T237" s="40"/>
      <c r="U237" s="40"/>
      <c r="V237" s="40"/>
      <c r="W237" s="40"/>
      <c r="X237" s="40"/>
      <c r="Y237" s="40"/>
      <c r="Z237" s="40"/>
      <c r="AA237" s="40"/>
      <c r="AB237" s="40"/>
      <c r="AC237" s="40"/>
      <c r="AD237" s="40"/>
      <c r="AE237" s="40"/>
      <c r="AF237" s="40"/>
      <c r="AG237" s="40"/>
      <c r="AH237" s="40"/>
      <c r="AI237" s="40"/>
      <c r="AJ237" s="40"/>
      <c r="AK237" s="41"/>
      <c r="AL237" s="41"/>
      <c r="AM237" s="41"/>
      <c r="AN237" s="41"/>
      <c r="AO237" s="41"/>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row>
    <row r="238" spans="2:113" ht="15.6">
      <c r="B238" s="44"/>
      <c r="C238" s="126"/>
      <c r="D238" s="44"/>
      <c r="E238" s="107"/>
      <c r="F238" s="138"/>
      <c r="G238" s="145"/>
      <c r="H238" s="40"/>
      <c r="I238" s="40"/>
      <c r="J238" s="40"/>
      <c r="K238" s="40"/>
      <c r="L238" s="40"/>
      <c r="M238" s="40"/>
      <c r="N238" s="40"/>
      <c r="O238" s="19"/>
      <c r="P238" s="27"/>
      <c r="Q238" s="27"/>
      <c r="R238" s="27"/>
      <c r="S238" s="19"/>
      <c r="T238" s="19"/>
      <c r="U238" s="19"/>
      <c r="V238" s="40"/>
      <c r="W238" s="40"/>
      <c r="X238" s="40"/>
      <c r="Y238" s="40"/>
      <c r="Z238" s="40"/>
      <c r="AA238" s="40"/>
      <c r="AB238" s="40"/>
      <c r="AC238" s="40"/>
      <c r="AD238" s="40"/>
      <c r="AE238" s="40"/>
      <c r="AF238" s="40"/>
      <c r="AG238" s="40"/>
      <c r="AH238" s="40"/>
      <c r="AI238" s="40"/>
      <c r="AJ238" s="40"/>
      <c r="AK238" s="41"/>
      <c r="AL238" s="41"/>
      <c r="AM238" s="41"/>
      <c r="AN238" s="41"/>
      <c r="AO238" s="41"/>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row>
    <row r="239" spans="2:113" ht="15.6">
      <c r="B239" s="44"/>
      <c r="C239" s="126"/>
      <c r="D239" s="44"/>
      <c r="E239" s="107"/>
      <c r="F239" s="138"/>
      <c r="G239" s="145"/>
      <c r="H239" s="40"/>
      <c r="I239" s="40"/>
      <c r="J239" s="40"/>
      <c r="K239" s="40"/>
      <c r="L239" s="40"/>
      <c r="M239" s="40"/>
      <c r="N239" s="40"/>
      <c r="O239" s="20"/>
      <c r="P239" s="21"/>
      <c r="Q239" s="21"/>
      <c r="R239" s="21"/>
      <c r="S239" s="18"/>
      <c r="T239" s="18"/>
      <c r="U239" s="19"/>
      <c r="V239" s="40"/>
      <c r="W239" s="40"/>
      <c r="X239" s="40"/>
      <c r="Y239" s="40"/>
      <c r="Z239" s="40"/>
      <c r="AA239" s="40"/>
      <c r="AB239" s="40"/>
      <c r="AC239" s="40"/>
      <c r="AD239" s="40"/>
      <c r="AE239" s="40"/>
      <c r="AF239" s="40"/>
      <c r="AG239" s="40"/>
      <c r="AH239" s="40"/>
      <c r="AI239" s="40"/>
      <c r="AJ239" s="40"/>
      <c r="AK239" s="41"/>
      <c r="AL239" s="41"/>
      <c r="AM239" s="41"/>
      <c r="AN239" s="41"/>
      <c r="AO239" s="41"/>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row>
    <row r="240" spans="2:113" ht="15.6">
      <c r="B240" s="44"/>
      <c r="C240" s="126"/>
      <c r="D240" s="44"/>
      <c r="E240" s="107"/>
      <c r="F240" s="138"/>
      <c r="G240" s="145"/>
      <c r="H240" s="40"/>
      <c r="I240" s="40"/>
      <c r="J240" s="40"/>
      <c r="K240" s="40"/>
      <c r="L240" s="40"/>
      <c r="M240" s="40"/>
      <c r="N240" s="40"/>
      <c r="O240" s="19"/>
      <c r="P240" s="19"/>
      <c r="Q240" s="19"/>
      <c r="R240" s="19"/>
      <c r="S240" s="19"/>
      <c r="T240" s="19"/>
      <c r="U240" s="19"/>
      <c r="V240" s="40"/>
      <c r="W240" s="40"/>
      <c r="X240" s="40"/>
      <c r="Y240" s="40"/>
      <c r="Z240" s="40"/>
      <c r="AA240" s="40"/>
      <c r="AB240" s="40"/>
      <c r="AC240" s="40"/>
      <c r="AD240" s="40"/>
      <c r="AE240" s="40"/>
      <c r="AF240" s="40"/>
      <c r="AG240" s="40"/>
      <c r="AH240" s="40"/>
      <c r="AI240" s="40"/>
      <c r="AJ240" s="40"/>
      <c r="AK240" s="41"/>
      <c r="AL240" s="41"/>
      <c r="AM240" s="41"/>
      <c r="AN240" s="41"/>
      <c r="AO240" s="41"/>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row>
    <row r="241" spans="2:113" ht="15.6">
      <c r="B241" s="44"/>
      <c r="C241" s="126"/>
      <c r="D241" s="44"/>
      <c r="E241" s="107"/>
      <c r="F241" s="138"/>
      <c r="G241" s="145"/>
      <c r="H241" s="40"/>
      <c r="I241" s="40"/>
      <c r="J241" s="40"/>
      <c r="K241" s="40"/>
      <c r="L241" s="40"/>
      <c r="M241" s="40"/>
      <c r="N241" s="40"/>
      <c r="O241" s="20"/>
      <c r="P241" s="20"/>
      <c r="Q241" s="23"/>
      <c r="R241" s="21"/>
      <c r="S241" s="18"/>
      <c r="T241" s="18"/>
      <c r="U241" s="19"/>
      <c r="V241" s="40"/>
      <c r="W241" s="40"/>
      <c r="X241" s="40"/>
      <c r="Y241" s="40"/>
      <c r="Z241" s="40"/>
      <c r="AA241" s="40"/>
      <c r="AB241" s="40"/>
      <c r="AC241" s="40"/>
      <c r="AD241" s="40"/>
      <c r="AE241" s="40"/>
      <c r="AF241" s="40"/>
      <c r="AG241" s="40"/>
      <c r="AH241" s="40"/>
      <c r="AI241" s="40"/>
      <c r="AJ241" s="40"/>
      <c r="AK241" s="41"/>
      <c r="AL241" s="41"/>
      <c r="AM241" s="41"/>
      <c r="AN241" s="41"/>
      <c r="AO241" s="41"/>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row>
    <row r="242" spans="2:113" ht="15.6">
      <c r="B242" s="44"/>
      <c r="C242" s="126"/>
      <c r="D242" s="44"/>
      <c r="E242" s="107"/>
      <c r="F242" s="138"/>
      <c r="G242" s="145"/>
      <c r="H242" s="40"/>
      <c r="I242" s="40"/>
      <c r="J242" s="40"/>
      <c r="K242" s="40"/>
      <c r="L242" s="40"/>
      <c r="M242" s="40"/>
      <c r="N242" s="40"/>
      <c r="O242" s="19"/>
      <c r="P242" s="19"/>
      <c r="Q242" s="19"/>
      <c r="R242" s="19"/>
      <c r="S242" s="19"/>
      <c r="T242" s="27"/>
      <c r="U242" s="28"/>
      <c r="V242" s="40"/>
      <c r="W242" s="40"/>
      <c r="X242" s="40"/>
      <c r="Y242" s="40"/>
      <c r="Z242" s="40"/>
      <c r="AA242" s="40"/>
      <c r="AB242" s="40"/>
      <c r="AC242" s="40"/>
      <c r="AD242" s="40"/>
      <c r="AE242" s="40"/>
      <c r="AF242" s="40"/>
      <c r="AG242" s="40"/>
      <c r="AH242" s="40"/>
      <c r="AI242" s="40"/>
      <c r="AJ242" s="40"/>
      <c r="AK242" s="41"/>
      <c r="AL242" s="41"/>
      <c r="AM242" s="41"/>
      <c r="AN242" s="41"/>
      <c r="AO242" s="41"/>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row>
    <row r="243" spans="2:113" ht="15.6">
      <c r="B243" s="44"/>
      <c r="C243" s="126"/>
      <c r="D243" s="44"/>
      <c r="E243" s="107"/>
      <c r="F243" s="138"/>
      <c r="G243" s="145"/>
      <c r="H243" s="40"/>
      <c r="I243" s="40"/>
      <c r="J243" s="40"/>
      <c r="K243" s="40"/>
      <c r="L243" s="40"/>
      <c r="M243" s="40"/>
      <c r="N243" s="40"/>
      <c r="O243" s="19"/>
      <c r="P243" s="25"/>
      <c r="Q243" s="25"/>
      <c r="R243" s="26"/>
      <c r="S243" s="26"/>
      <c r="T243" s="27"/>
      <c r="U243" s="28"/>
      <c r="V243" s="40"/>
      <c r="W243" s="40"/>
      <c r="X243" s="40"/>
      <c r="Y243" s="40"/>
      <c r="Z243" s="40"/>
      <c r="AA243" s="40"/>
      <c r="AB243" s="40"/>
      <c r="AC243" s="40"/>
      <c r="AD243" s="40"/>
      <c r="AE243" s="40"/>
      <c r="AF243" s="40"/>
      <c r="AG243" s="40"/>
      <c r="AH243" s="40"/>
      <c r="AI243" s="40"/>
      <c r="AJ243" s="40"/>
      <c r="AK243" s="41"/>
      <c r="AL243" s="41"/>
      <c r="AM243" s="41"/>
      <c r="AN243" s="41"/>
      <c r="AO243" s="41"/>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row>
    <row r="244" spans="2:113" ht="15.9" thickBot="1">
      <c r="B244" s="44"/>
      <c r="C244" s="126"/>
      <c r="D244" s="44"/>
      <c r="E244" s="107"/>
      <c r="F244" s="138"/>
      <c r="G244" s="145"/>
      <c r="H244" s="40"/>
      <c r="I244" s="40"/>
      <c r="J244" s="40"/>
      <c r="K244" s="40"/>
      <c r="L244" s="40"/>
      <c r="M244" s="40"/>
      <c r="N244" s="40"/>
      <c r="O244" s="45"/>
      <c r="P244" s="46"/>
      <c r="Q244" s="46"/>
      <c r="R244" s="46"/>
      <c r="S244" s="47"/>
      <c r="T244" s="47"/>
      <c r="U244" s="48"/>
      <c r="V244" s="40"/>
      <c r="W244" s="40"/>
      <c r="X244" s="40"/>
      <c r="Y244" s="40"/>
      <c r="Z244" s="40"/>
      <c r="AA244" s="40"/>
      <c r="AB244" s="40"/>
      <c r="AC244" s="40"/>
      <c r="AD244" s="40"/>
      <c r="AE244" s="40"/>
      <c r="AF244" s="40"/>
      <c r="AG244" s="40"/>
      <c r="AH244" s="40"/>
      <c r="AI244" s="40"/>
      <c r="AJ244" s="40"/>
      <c r="AK244" s="41"/>
      <c r="AL244" s="41"/>
      <c r="AM244" s="41"/>
      <c r="AN244" s="41"/>
      <c r="AO244" s="41"/>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row>
    <row r="245" spans="2:113" ht="15.6">
      <c r="B245" s="44"/>
      <c r="C245" s="126"/>
      <c r="D245" s="44"/>
      <c r="E245" s="107"/>
      <c r="F245" s="138"/>
      <c r="G245" s="145"/>
      <c r="H245" s="40"/>
      <c r="I245" s="40"/>
      <c r="J245" s="40"/>
      <c r="K245" s="40"/>
      <c r="L245" s="40"/>
      <c r="M245" s="40"/>
      <c r="N245" s="40"/>
      <c r="O245" s="20"/>
      <c r="P245" s="26"/>
      <c r="Q245" s="29"/>
      <c r="R245" s="29"/>
      <c r="S245" s="29"/>
      <c r="T245" s="29"/>
      <c r="U245" s="29"/>
      <c r="V245" s="40"/>
      <c r="W245" s="40"/>
      <c r="X245" s="40"/>
      <c r="Y245" s="40"/>
      <c r="Z245" s="40"/>
      <c r="AA245" s="40"/>
      <c r="AB245" s="40"/>
      <c r="AC245" s="40"/>
      <c r="AD245" s="40"/>
      <c r="AE245" s="40"/>
      <c r="AF245" s="40"/>
      <c r="AG245" s="40"/>
      <c r="AH245" s="40"/>
      <c r="AI245" s="40"/>
      <c r="AJ245" s="40"/>
      <c r="AK245" s="41"/>
      <c r="AL245" s="41"/>
      <c r="AM245" s="41"/>
      <c r="AN245" s="41"/>
      <c r="AO245" s="41"/>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c r="DI245" s="9"/>
    </row>
    <row r="246" spans="2:113">
      <c r="B246" s="44"/>
      <c r="C246" s="126"/>
      <c r="D246" s="44"/>
      <c r="E246" s="107"/>
      <c r="F246" s="138"/>
      <c r="G246" s="145"/>
      <c r="H246" s="40"/>
      <c r="I246" s="40"/>
      <c r="J246" s="40"/>
      <c r="K246" s="40"/>
      <c r="L246" s="40"/>
      <c r="M246" s="40"/>
      <c r="N246" s="40"/>
      <c r="O246" s="20"/>
      <c r="P246" s="26"/>
      <c r="Q246" s="29"/>
      <c r="R246" s="29"/>
      <c r="S246" s="29"/>
      <c r="T246" s="29"/>
      <c r="U246" s="29"/>
      <c r="V246" s="40"/>
      <c r="W246" s="40"/>
      <c r="X246" s="40"/>
      <c r="Y246" s="40"/>
      <c r="Z246" s="40"/>
      <c r="AA246" s="40"/>
      <c r="AB246" s="40"/>
      <c r="AC246" s="40"/>
      <c r="AD246" s="40"/>
      <c r="AE246" s="40"/>
      <c r="AF246" s="40"/>
      <c r="AG246" s="40"/>
      <c r="AH246" s="40"/>
      <c r="AI246" s="40"/>
      <c r="AJ246" s="40"/>
      <c r="AK246" s="41"/>
      <c r="AL246" s="41"/>
      <c r="AM246" s="41"/>
      <c r="AN246" s="41"/>
      <c r="AO246" s="41"/>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row>
    <row r="247" spans="2:113">
      <c r="B247" s="44"/>
      <c r="C247" s="126"/>
      <c r="D247" s="44"/>
      <c r="E247" s="107"/>
      <c r="F247" s="138"/>
      <c r="G247" s="145"/>
      <c r="H247" s="40"/>
      <c r="I247" s="40"/>
      <c r="J247" s="40"/>
      <c r="K247" s="40"/>
      <c r="L247" s="40"/>
      <c r="M247" s="40"/>
      <c r="N247" s="40"/>
      <c r="O247" s="20"/>
      <c r="P247" s="26"/>
      <c r="Q247" s="29"/>
      <c r="R247" s="29"/>
      <c r="S247" s="29"/>
      <c r="T247" s="29"/>
      <c r="U247" s="29"/>
      <c r="V247" s="40"/>
      <c r="W247" s="40"/>
      <c r="X247" s="40"/>
      <c r="Y247" s="40"/>
      <c r="Z247" s="40"/>
      <c r="AA247" s="40"/>
      <c r="AB247" s="40"/>
      <c r="AC247" s="40"/>
      <c r="AD247" s="40"/>
      <c r="AE247" s="40"/>
      <c r="AF247" s="40"/>
      <c r="AG247" s="40"/>
      <c r="AH247" s="40"/>
      <c r="AI247" s="40"/>
      <c r="AJ247" s="40"/>
      <c r="AK247" s="41"/>
      <c r="AL247" s="41"/>
      <c r="AM247" s="41"/>
      <c r="AN247" s="41"/>
      <c r="AO247" s="41"/>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row>
    <row r="248" spans="2:113">
      <c r="B248" s="44"/>
      <c r="C248" s="126"/>
      <c r="D248" s="44"/>
      <c r="E248" s="107"/>
      <c r="F248" s="138"/>
      <c r="G248" s="145"/>
      <c r="H248" s="40"/>
      <c r="I248" s="40"/>
      <c r="J248" s="40"/>
      <c r="K248" s="40"/>
      <c r="L248" s="40"/>
      <c r="M248" s="40"/>
      <c r="N248" s="40"/>
      <c r="O248" s="20"/>
      <c r="P248" s="26"/>
      <c r="Q248" s="29"/>
      <c r="R248" s="29"/>
      <c r="S248" s="29"/>
      <c r="T248" s="29"/>
      <c r="U248" s="29"/>
      <c r="V248" s="40"/>
      <c r="W248" s="40"/>
      <c r="X248" s="40"/>
      <c r="Y248" s="40"/>
      <c r="Z248" s="40"/>
      <c r="AA248" s="40"/>
      <c r="AB248" s="40"/>
      <c r="AC248" s="40"/>
      <c r="AD248" s="40"/>
      <c r="AE248" s="40"/>
      <c r="AF248" s="40"/>
      <c r="AG248" s="40"/>
      <c r="AH248" s="40"/>
      <c r="AI248" s="40"/>
      <c r="AJ248" s="40"/>
      <c r="AK248" s="41"/>
      <c r="AL248" s="41"/>
      <c r="AM248" s="41"/>
      <c r="AN248" s="41"/>
      <c r="AO248" s="41"/>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row>
    <row r="249" spans="2:113">
      <c r="B249" s="44"/>
      <c r="C249" s="126"/>
      <c r="D249" s="44"/>
      <c r="E249" s="107"/>
      <c r="F249" s="138"/>
      <c r="G249" s="145"/>
      <c r="H249" s="40"/>
      <c r="I249" s="40"/>
      <c r="J249" s="40"/>
      <c r="K249" s="40"/>
      <c r="L249" s="40"/>
      <c r="M249" s="40"/>
      <c r="N249" s="40"/>
      <c r="O249" s="20"/>
      <c r="P249" s="26"/>
      <c r="Q249" s="29"/>
      <c r="R249" s="29"/>
      <c r="S249" s="29"/>
      <c r="T249" s="29"/>
      <c r="U249" s="29"/>
      <c r="V249" s="40"/>
      <c r="W249" s="40"/>
      <c r="X249" s="40"/>
      <c r="Y249" s="40"/>
      <c r="Z249" s="40"/>
      <c r="AA249" s="40"/>
      <c r="AB249" s="40"/>
      <c r="AC249" s="40"/>
      <c r="AD249" s="40"/>
      <c r="AE249" s="40"/>
      <c r="AF249" s="40"/>
      <c r="AG249" s="40"/>
      <c r="AH249" s="40"/>
      <c r="AI249" s="40"/>
      <c r="AJ249" s="40"/>
      <c r="AK249" s="41"/>
      <c r="AL249" s="41"/>
      <c r="AM249" s="41"/>
      <c r="AN249" s="41"/>
      <c r="AO249" s="41"/>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row>
    <row r="250" spans="2:113">
      <c r="B250" s="44"/>
      <c r="C250" s="126"/>
      <c r="D250" s="44"/>
      <c r="E250" s="107"/>
      <c r="F250" s="138"/>
      <c r="G250" s="145"/>
      <c r="H250" s="40"/>
      <c r="I250" s="40"/>
      <c r="J250" s="40"/>
      <c r="K250" s="40"/>
      <c r="L250" s="40"/>
      <c r="M250" s="40"/>
      <c r="N250" s="40"/>
      <c r="O250" s="20"/>
      <c r="P250" s="26"/>
      <c r="Q250" s="29"/>
      <c r="R250" s="29"/>
      <c r="S250" s="29"/>
      <c r="T250" s="29"/>
      <c r="U250" s="29"/>
      <c r="V250" s="40"/>
      <c r="W250" s="40"/>
      <c r="X250" s="40"/>
      <c r="Y250" s="40"/>
      <c r="Z250" s="40"/>
      <c r="AA250" s="40"/>
      <c r="AB250" s="40"/>
      <c r="AC250" s="40"/>
      <c r="AD250" s="40"/>
      <c r="AE250" s="40"/>
      <c r="AF250" s="40"/>
      <c r="AG250" s="40"/>
      <c r="AH250" s="40"/>
      <c r="AI250" s="40"/>
      <c r="AJ250" s="40"/>
      <c r="AK250" s="41"/>
      <c r="AL250" s="41"/>
      <c r="AM250" s="41"/>
      <c r="AN250" s="41"/>
      <c r="AO250" s="41"/>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row>
    <row r="251" spans="2:113">
      <c r="B251" s="44"/>
      <c r="C251" s="126"/>
      <c r="D251" s="44"/>
      <c r="E251" s="107"/>
      <c r="F251" s="138"/>
      <c r="G251" s="145"/>
      <c r="H251" s="40"/>
      <c r="I251" s="40"/>
      <c r="J251" s="40"/>
      <c r="K251" s="40"/>
      <c r="L251" s="40"/>
      <c r="M251" s="40"/>
      <c r="N251" s="40"/>
      <c r="O251" s="20"/>
      <c r="P251" s="26"/>
      <c r="Q251" s="29"/>
      <c r="R251" s="29"/>
      <c r="S251" s="29"/>
      <c r="T251" s="29"/>
      <c r="U251" s="29"/>
      <c r="V251" s="40"/>
      <c r="W251" s="40"/>
      <c r="X251" s="40"/>
      <c r="Y251" s="40"/>
      <c r="Z251" s="40"/>
      <c r="AA251" s="40"/>
      <c r="AB251" s="40"/>
      <c r="AC251" s="40"/>
      <c r="AD251" s="40"/>
      <c r="AE251" s="40"/>
      <c r="AF251" s="40"/>
      <c r="AG251" s="40"/>
      <c r="AH251" s="40"/>
      <c r="AI251" s="40"/>
      <c r="AJ251" s="40"/>
      <c r="AK251" s="41"/>
      <c r="AL251" s="41"/>
      <c r="AM251" s="41"/>
      <c r="AN251" s="41"/>
      <c r="AO251" s="41"/>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row>
    <row r="252" spans="2:113">
      <c r="B252" s="44"/>
      <c r="C252" s="126"/>
      <c r="D252" s="44"/>
      <c r="E252" s="107"/>
      <c r="F252" s="138"/>
      <c r="G252" s="145"/>
      <c r="H252" s="40"/>
      <c r="I252" s="40"/>
      <c r="J252" s="40"/>
      <c r="K252" s="40"/>
      <c r="L252" s="40"/>
      <c r="M252" s="40"/>
      <c r="N252" s="40"/>
      <c r="O252" s="20"/>
      <c r="P252" s="26"/>
      <c r="Q252" s="29"/>
      <c r="R252" s="29"/>
      <c r="S252" s="29"/>
      <c r="T252" s="29"/>
      <c r="U252" s="29"/>
      <c r="V252" s="40"/>
      <c r="W252" s="40"/>
      <c r="X252" s="40"/>
      <c r="Y252" s="40"/>
      <c r="Z252" s="40"/>
      <c r="AA252" s="40"/>
      <c r="AB252" s="40"/>
      <c r="AC252" s="40"/>
      <c r="AD252" s="40"/>
      <c r="AE252" s="40"/>
      <c r="AF252" s="40"/>
      <c r="AG252" s="40"/>
      <c r="AH252" s="40"/>
      <c r="AI252" s="40"/>
      <c r="AJ252" s="40"/>
      <c r="AK252" s="41"/>
      <c r="AL252" s="41"/>
      <c r="AM252" s="41"/>
      <c r="AN252" s="41"/>
      <c r="AO252" s="41"/>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row>
    <row r="253" spans="2:113">
      <c r="B253" s="44"/>
      <c r="C253" s="126"/>
      <c r="D253" s="44"/>
      <c r="E253" s="107"/>
      <c r="F253" s="138"/>
      <c r="G253" s="145"/>
      <c r="H253" s="40"/>
      <c r="I253" s="40"/>
      <c r="J253" s="40"/>
      <c r="K253" s="40"/>
      <c r="L253" s="40"/>
      <c r="M253" s="40"/>
      <c r="N253" s="40"/>
      <c r="O253" s="20"/>
      <c r="P253" s="26"/>
      <c r="Q253" s="29"/>
      <c r="R253" s="29"/>
      <c r="S253" s="29"/>
      <c r="T253" s="29"/>
      <c r="U253" s="29"/>
      <c r="V253" s="40"/>
      <c r="W253" s="40"/>
      <c r="X253" s="40"/>
      <c r="Y253" s="40"/>
      <c r="Z253" s="40"/>
      <c r="AA253" s="40"/>
      <c r="AB253" s="40"/>
      <c r="AC253" s="40"/>
      <c r="AD253" s="40"/>
      <c r="AE253" s="40"/>
      <c r="AF253" s="40"/>
      <c r="AG253" s="40"/>
      <c r="AH253" s="40"/>
      <c r="AI253" s="40"/>
      <c r="AJ253" s="40"/>
      <c r="AK253" s="41"/>
      <c r="AL253" s="41"/>
      <c r="AM253" s="41"/>
      <c r="AN253" s="41"/>
      <c r="AO253" s="41"/>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row>
    <row r="254" spans="2:113">
      <c r="B254" s="44"/>
      <c r="C254" s="126"/>
      <c r="D254" s="44"/>
      <c r="E254" s="107"/>
      <c r="F254" s="138"/>
      <c r="G254" s="145"/>
      <c r="H254" s="40"/>
      <c r="I254" s="40"/>
      <c r="J254" s="40"/>
      <c r="K254" s="40"/>
      <c r="L254" s="40"/>
      <c r="M254" s="40"/>
      <c r="N254" s="40"/>
      <c r="O254" s="20"/>
      <c r="P254" s="26"/>
      <c r="Q254" s="29"/>
      <c r="R254" s="29"/>
      <c r="S254" s="29"/>
      <c r="T254" s="29"/>
      <c r="U254" s="29"/>
      <c r="V254" s="40"/>
      <c r="W254" s="40"/>
      <c r="X254" s="40"/>
      <c r="Y254" s="40"/>
      <c r="Z254" s="40"/>
      <c r="AA254" s="40"/>
      <c r="AB254" s="40"/>
      <c r="AC254" s="40"/>
      <c r="AD254" s="40"/>
      <c r="AE254" s="40"/>
      <c r="AF254" s="40"/>
      <c r="AG254" s="40"/>
      <c r="AH254" s="40"/>
      <c r="AI254" s="40"/>
      <c r="AJ254" s="40"/>
      <c r="AK254" s="41"/>
      <c r="AL254" s="41"/>
      <c r="AM254" s="41"/>
      <c r="AN254" s="41"/>
      <c r="AO254" s="41"/>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row>
    <row r="255" spans="2:113">
      <c r="B255" s="44"/>
      <c r="C255" s="126"/>
      <c r="D255" s="44"/>
      <c r="E255" s="107"/>
      <c r="F255" s="138"/>
      <c r="G255" s="145"/>
      <c r="H255" s="40"/>
      <c r="I255" s="40"/>
      <c r="J255" s="40"/>
      <c r="K255" s="40"/>
      <c r="L255" s="40"/>
      <c r="M255" s="40"/>
      <c r="N255" s="40"/>
      <c r="O255" s="20"/>
      <c r="P255" s="26"/>
      <c r="Q255" s="29"/>
      <c r="R255" s="29"/>
      <c r="S255" s="29"/>
      <c r="T255" s="29"/>
      <c r="U255" s="29"/>
      <c r="V255" s="40"/>
      <c r="W255" s="40"/>
      <c r="X255" s="40"/>
      <c r="Y255" s="40"/>
      <c r="Z255" s="40"/>
      <c r="AA255" s="40"/>
      <c r="AB255" s="40"/>
      <c r="AC255" s="40"/>
      <c r="AD255" s="40"/>
      <c r="AE255" s="40"/>
      <c r="AF255" s="40"/>
      <c r="AG255" s="40"/>
      <c r="AH255" s="40"/>
      <c r="AI255" s="40"/>
      <c r="AJ255" s="40"/>
      <c r="AK255" s="41"/>
      <c r="AL255" s="41"/>
      <c r="AM255" s="41"/>
      <c r="AN255" s="41"/>
      <c r="AO255" s="41"/>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row>
    <row r="256" spans="2:113">
      <c r="B256" s="44"/>
      <c r="C256" s="126"/>
      <c r="D256" s="44"/>
      <c r="E256" s="107"/>
      <c r="F256" s="138"/>
      <c r="G256" s="145"/>
      <c r="H256" s="40"/>
      <c r="I256" s="40"/>
      <c r="J256" s="40"/>
      <c r="K256" s="40"/>
      <c r="L256" s="40"/>
      <c r="M256" s="40"/>
      <c r="N256" s="40"/>
      <c r="O256" s="20"/>
      <c r="P256" s="26"/>
      <c r="Q256" s="29"/>
      <c r="R256" s="29"/>
      <c r="S256" s="29"/>
      <c r="T256" s="29"/>
      <c r="U256" s="29"/>
      <c r="V256" s="40"/>
      <c r="W256" s="40"/>
      <c r="X256" s="40"/>
      <c r="Y256" s="40"/>
      <c r="Z256" s="40"/>
      <c r="AA256" s="40"/>
      <c r="AB256" s="40"/>
      <c r="AC256" s="40"/>
      <c r="AD256" s="40"/>
      <c r="AE256" s="40"/>
      <c r="AF256" s="40"/>
      <c r="AG256" s="40"/>
      <c r="AH256" s="40"/>
      <c r="AI256" s="40"/>
      <c r="AJ256" s="40"/>
      <c r="AK256" s="41"/>
      <c r="AL256" s="41"/>
      <c r="AM256" s="41"/>
      <c r="AN256" s="41"/>
      <c r="AO256" s="41"/>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row>
    <row r="257" spans="2:65">
      <c r="B257" s="59"/>
      <c r="C257" s="127"/>
      <c r="D257" s="59"/>
      <c r="E257" s="108"/>
      <c r="F257" s="139"/>
      <c r="G257" s="146"/>
      <c r="H257" s="60"/>
      <c r="I257" s="60"/>
      <c r="J257" s="60"/>
      <c r="K257" s="60"/>
      <c r="L257" s="60"/>
      <c r="M257" s="60"/>
      <c r="N257" s="60"/>
      <c r="O257" s="4"/>
      <c r="P257" s="5"/>
      <c r="Q257" s="6"/>
      <c r="R257" s="6"/>
      <c r="S257" s="6"/>
      <c r="T257" s="6"/>
      <c r="U257" s="6"/>
      <c r="V257" s="60"/>
      <c r="W257" s="60"/>
      <c r="X257" s="60"/>
      <c r="Y257" s="60"/>
      <c r="Z257" s="60"/>
      <c r="AA257" s="60"/>
      <c r="AB257" s="60"/>
      <c r="AC257" s="60"/>
      <c r="AD257" s="60"/>
      <c r="AE257" s="60"/>
      <c r="AF257" s="60"/>
      <c r="AG257" s="60"/>
      <c r="AH257" s="60"/>
      <c r="AI257" s="60"/>
      <c r="AJ257" s="60"/>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row>
    <row r="258" spans="2:65">
      <c r="B258" s="59"/>
      <c r="C258" s="127"/>
      <c r="D258" s="59"/>
      <c r="E258" s="108"/>
      <c r="F258" s="139"/>
      <c r="G258" s="146"/>
      <c r="H258" s="60"/>
      <c r="I258" s="60"/>
      <c r="J258" s="60"/>
      <c r="K258" s="60"/>
      <c r="L258" s="60"/>
      <c r="M258" s="60"/>
      <c r="N258" s="60"/>
      <c r="O258" s="4"/>
      <c r="P258" s="5"/>
      <c r="Q258" s="6"/>
      <c r="R258" s="6"/>
      <c r="S258" s="6"/>
      <c r="T258" s="6"/>
      <c r="U258" s="6"/>
      <c r="V258" s="60"/>
      <c r="W258" s="60"/>
      <c r="X258" s="60"/>
      <c r="Y258" s="60"/>
      <c r="Z258" s="60"/>
      <c r="AA258" s="60"/>
      <c r="AB258" s="60"/>
      <c r="AC258" s="60"/>
      <c r="AD258" s="60"/>
      <c r="AE258" s="60"/>
      <c r="AF258" s="60"/>
      <c r="AG258" s="60"/>
      <c r="AH258" s="60"/>
      <c r="AI258" s="60"/>
      <c r="AJ258" s="60"/>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row>
    <row r="259" spans="2:65">
      <c r="B259" s="59"/>
      <c r="C259" s="127"/>
      <c r="D259" s="59"/>
      <c r="E259" s="108"/>
      <c r="F259" s="139"/>
      <c r="G259" s="146"/>
      <c r="H259" s="60"/>
      <c r="I259" s="60"/>
      <c r="J259" s="60"/>
      <c r="K259" s="60"/>
      <c r="L259" s="60"/>
      <c r="M259" s="60"/>
      <c r="N259" s="60"/>
      <c r="O259" s="4"/>
      <c r="P259" s="5"/>
      <c r="Q259" s="6"/>
      <c r="R259" s="6"/>
      <c r="S259" s="6"/>
      <c r="T259" s="6"/>
      <c r="U259" s="6"/>
      <c r="V259" s="60"/>
      <c r="W259" s="60"/>
      <c r="X259" s="60"/>
      <c r="Y259" s="60"/>
      <c r="Z259" s="60"/>
      <c r="AA259" s="60"/>
      <c r="AB259" s="60"/>
      <c r="AC259" s="60"/>
      <c r="AD259" s="60"/>
      <c r="AE259" s="60"/>
      <c r="AF259" s="60"/>
      <c r="AG259" s="60"/>
      <c r="AH259" s="60"/>
      <c r="AI259" s="60"/>
      <c r="AJ259" s="60"/>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row>
    <row r="260" spans="2:65">
      <c r="B260" s="59"/>
      <c r="C260" s="127"/>
      <c r="D260" s="59"/>
      <c r="E260" s="108"/>
      <c r="F260" s="139"/>
      <c r="G260" s="146"/>
      <c r="H260" s="60"/>
      <c r="I260" s="60"/>
      <c r="J260" s="60"/>
      <c r="K260" s="60"/>
      <c r="L260" s="60"/>
      <c r="M260" s="60"/>
      <c r="N260" s="60"/>
      <c r="O260" s="4"/>
      <c r="P260" s="5"/>
      <c r="Q260" s="6"/>
      <c r="R260" s="6"/>
      <c r="S260" s="6"/>
      <c r="T260" s="6"/>
      <c r="U260" s="6"/>
      <c r="V260" s="60"/>
      <c r="W260" s="60"/>
      <c r="X260" s="60"/>
      <c r="Y260" s="60"/>
      <c r="Z260" s="60"/>
      <c r="AA260" s="60"/>
      <c r="AB260" s="60"/>
      <c r="AC260" s="60"/>
      <c r="AD260" s="60"/>
      <c r="AE260" s="60"/>
      <c r="AF260" s="60"/>
      <c r="AG260" s="60"/>
      <c r="AH260" s="60"/>
      <c r="AI260" s="60"/>
      <c r="AJ260" s="60"/>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row>
    <row r="261" spans="2:65">
      <c r="B261" s="59"/>
      <c r="C261" s="127"/>
      <c r="D261" s="59"/>
      <c r="E261" s="108"/>
      <c r="F261" s="139"/>
      <c r="G261" s="146"/>
      <c r="H261" s="60"/>
      <c r="I261" s="60"/>
      <c r="J261" s="60"/>
      <c r="K261" s="60"/>
      <c r="L261" s="60"/>
      <c r="M261" s="60"/>
      <c r="N261" s="60"/>
      <c r="O261" s="4"/>
      <c r="P261" s="5"/>
      <c r="Q261" s="6"/>
      <c r="R261" s="6"/>
      <c r="S261" s="6"/>
      <c r="T261" s="6"/>
      <c r="U261" s="6"/>
      <c r="V261" s="60"/>
      <c r="W261" s="60"/>
      <c r="X261" s="60"/>
      <c r="Y261" s="60"/>
      <c r="Z261" s="60"/>
      <c r="AA261" s="60"/>
      <c r="AB261" s="60"/>
      <c r="AC261" s="60"/>
      <c r="AD261" s="60"/>
      <c r="AE261" s="60"/>
      <c r="AF261" s="60"/>
      <c r="AG261" s="60"/>
      <c r="AH261" s="60"/>
      <c r="AI261" s="60"/>
      <c r="AJ261" s="60"/>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row>
    <row r="262" spans="2:65">
      <c r="B262" s="59"/>
      <c r="C262" s="127"/>
      <c r="D262" s="59"/>
      <c r="E262" s="108"/>
      <c r="F262" s="139"/>
      <c r="G262" s="146"/>
      <c r="H262" s="60"/>
      <c r="I262" s="60"/>
      <c r="J262" s="60"/>
      <c r="K262" s="60"/>
      <c r="L262" s="60"/>
      <c r="M262" s="60"/>
      <c r="N262" s="60"/>
      <c r="O262" s="4"/>
      <c r="P262" s="5"/>
      <c r="Q262" s="6"/>
      <c r="R262" s="6"/>
      <c r="S262" s="6"/>
      <c r="T262" s="6"/>
      <c r="U262" s="6"/>
      <c r="V262" s="60"/>
      <c r="W262" s="60"/>
      <c r="X262" s="60"/>
      <c r="Y262" s="60"/>
      <c r="Z262" s="60"/>
      <c r="AA262" s="60"/>
      <c r="AB262" s="60"/>
      <c r="AC262" s="60"/>
      <c r="AD262" s="60"/>
      <c r="AE262" s="60"/>
      <c r="AF262" s="60"/>
      <c r="AG262" s="60"/>
      <c r="AH262" s="60"/>
      <c r="AI262" s="60"/>
      <c r="AJ262" s="60"/>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row>
    <row r="263" spans="2:65">
      <c r="B263" s="59"/>
      <c r="C263" s="127"/>
      <c r="D263" s="59"/>
      <c r="E263" s="108"/>
      <c r="F263" s="139"/>
      <c r="G263" s="146"/>
      <c r="H263" s="60"/>
      <c r="I263" s="60"/>
      <c r="J263" s="60"/>
      <c r="K263" s="60"/>
      <c r="L263" s="60"/>
      <c r="M263" s="60"/>
      <c r="N263" s="60"/>
      <c r="O263" s="4"/>
      <c r="P263" s="5"/>
      <c r="Q263" s="6"/>
      <c r="R263" s="6"/>
      <c r="S263" s="6"/>
      <c r="T263" s="6"/>
      <c r="U263" s="6"/>
      <c r="V263" s="60"/>
      <c r="W263" s="60"/>
      <c r="X263" s="60"/>
      <c r="Y263" s="60"/>
      <c r="Z263" s="60"/>
      <c r="AA263" s="60"/>
      <c r="AB263" s="60"/>
      <c r="AC263" s="60"/>
      <c r="AD263" s="60"/>
      <c r="AE263" s="60"/>
      <c r="AF263" s="60"/>
      <c r="AG263" s="60"/>
      <c r="AH263" s="60"/>
      <c r="AI263" s="60"/>
      <c r="AJ263" s="60"/>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row>
    <row r="264" spans="2:65">
      <c r="B264" s="59"/>
      <c r="C264" s="127"/>
      <c r="D264" s="59"/>
      <c r="E264" s="108"/>
      <c r="F264" s="139"/>
      <c r="G264" s="146"/>
      <c r="H264" s="60"/>
      <c r="I264" s="60"/>
      <c r="J264" s="60"/>
      <c r="K264" s="60"/>
      <c r="L264" s="60"/>
      <c r="M264" s="60"/>
      <c r="N264" s="60"/>
      <c r="O264" s="4"/>
      <c r="P264" s="5"/>
      <c r="Q264" s="6"/>
      <c r="R264" s="6"/>
      <c r="S264" s="6"/>
      <c r="T264" s="6"/>
      <c r="U264" s="6"/>
      <c r="V264" s="60"/>
      <c r="W264" s="60"/>
      <c r="X264" s="60"/>
      <c r="Y264" s="60"/>
      <c r="Z264" s="60"/>
      <c r="AA264" s="60"/>
      <c r="AB264" s="60"/>
      <c r="AC264" s="60"/>
      <c r="AD264" s="60"/>
      <c r="AE264" s="60"/>
      <c r="AF264" s="60"/>
      <c r="AG264" s="60"/>
      <c r="AH264" s="60"/>
      <c r="AI264" s="60"/>
      <c r="AJ264" s="60"/>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row>
    <row r="265" spans="2:65">
      <c r="B265" s="59"/>
      <c r="C265" s="127"/>
      <c r="D265" s="59"/>
      <c r="E265" s="108"/>
      <c r="F265" s="139"/>
      <c r="G265" s="146"/>
      <c r="H265" s="60"/>
      <c r="I265" s="60"/>
      <c r="J265" s="60"/>
      <c r="K265" s="60"/>
      <c r="L265" s="60"/>
      <c r="M265" s="60"/>
      <c r="N265" s="60"/>
      <c r="O265" s="4"/>
      <c r="P265" s="5"/>
      <c r="Q265" s="6"/>
      <c r="R265" s="6"/>
      <c r="S265" s="6"/>
      <c r="T265" s="6"/>
      <c r="U265" s="6"/>
      <c r="V265" s="60"/>
      <c r="W265" s="60"/>
      <c r="X265" s="60"/>
      <c r="Y265" s="60"/>
      <c r="Z265" s="60"/>
      <c r="AA265" s="60"/>
      <c r="AB265" s="60"/>
      <c r="AC265" s="60"/>
      <c r="AD265" s="60"/>
      <c r="AE265" s="60"/>
      <c r="AF265" s="60"/>
      <c r="AG265" s="60"/>
      <c r="AH265" s="60"/>
      <c r="AI265" s="60"/>
      <c r="AJ265" s="60"/>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row>
    <row r="266" spans="2:65">
      <c r="B266" s="59"/>
      <c r="C266" s="127"/>
      <c r="D266" s="59"/>
      <c r="E266" s="108"/>
      <c r="F266" s="139"/>
      <c r="G266" s="146"/>
      <c r="H266" s="60"/>
      <c r="I266" s="60"/>
      <c r="J266" s="60"/>
      <c r="K266" s="60"/>
      <c r="L266" s="60"/>
      <c r="M266" s="60"/>
      <c r="N266" s="60"/>
      <c r="O266" s="4"/>
      <c r="P266" s="5"/>
      <c r="Q266" s="6"/>
      <c r="R266" s="6"/>
      <c r="S266" s="6"/>
      <c r="T266" s="6"/>
      <c r="U266" s="6"/>
      <c r="V266" s="60"/>
      <c r="W266" s="60"/>
      <c r="X266" s="60"/>
      <c r="Y266" s="60"/>
      <c r="Z266" s="60"/>
      <c r="AA266" s="60"/>
      <c r="AB266" s="60"/>
      <c r="AC266" s="60"/>
      <c r="AD266" s="60"/>
      <c r="AE266" s="60"/>
      <c r="AF266" s="60"/>
      <c r="AG266" s="60"/>
      <c r="AH266" s="60"/>
      <c r="AI266" s="60"/>
      <c r="AJ266" s="60"/>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row>
    <row r="267" spans="2:65">
      <c r="B267" s="59"/>
      <c r="C267" s="127"/>
      <c r="D267" s="59"/>
      <c r="E267" s="108"/>
      <c r="F267" s="139"/>
      <c r="G267" s="146"/>
      <c r="H267" s="60"/>
      <c r="I267" s="60"/>
      <c r="J267" s="60"/>
      <c r="K267" s="60"/>
      <c r="L267" s="60"/>
      <c r="M267" s="60"/>
      <c r="N267" s="60"/>
      <c r="O267" s="4"/>
      <c r="P267" s="5"/>
      <c r="Q267" s="6"/>
      <c r="R267" s="6"/>
      <c r="S267" s="6"/>
      <c r="T267" s="6"/>
      <c r="U267" s="6"/>
      <c r="V267" s="60"/>
      <c r="W267" s="60"/>
      <c r="X267" s="60"/>
      <c r="Y267" s="60"/>
      <c r="Z267" s="60"/>
      <c r="AA267" s="60"/>
      <c r="AB267" s="60"/>
      <c r="AC267" s="60"/>
      <c r="AD267" s="60"/>
      <c r="AE267" s="60"/>
      <c r="AF267" s="60"/>
      <c r="AG267" s="60"/>
      <c r="AH267" s="60"/>
      <c r="AI267" s="60"/>
      <c r="AJ267" s="60"/>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row>
    <row r="268" spans="2:65">
      <c r="B268" s="59"/>
      <c r="C268" s="127"/>
      <c r="D268" s="59"/>
      <c r="E268" s="108"/>
      <c r="F268" s="139"/>
      <c r="G268" s="146"/>
      <c r="H268" s="60"/>
      <c r="I268" s="60"/>
      <c r="J268" s="60"/>
      <c r="K268" s="60"/>
      <c r="L268" s="60"/>
      <c r="M268" s="60"/>
      <c r="N268" s="60"/>
      <c r="O268" s="4"/>
      <c r="P268" s="5"/>
      <c r="Q268" s="6"/>
      <c r="R268" s="6"/>
      <c r="S268" s="6"/>
      <c r="T268" s="6"/>
      <c r="U268" s="6"/>
      <c r="V268" s="60"/>
      <c r="W268" s="60"/>
      <c r="X268" s="60"/>
      <c r="Y268" s="60"/>
      <c r="Z268" s="60"/>
      <c r="AA268" s="60"/>
      <c r="AB268" s="60"/>
      <c r="AC268" s="60"/>
      <c r="AD268" s="60"/>
      <c r="AE268" s="60"/>
      <c r="AF268" s="60"/>
      <c r="AG268" s="60"/>
      <c r="AH268" s="60"/>
      <c r="AI268" s="60"/>
      <c r="AJ268" s="60"/>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row>
    <row r="269" spans="2:65">
      <c r="B269" s="59"/>
      <c r="C269" s="127"/>
      <c r="D269" s="59"/>
      <c r="E269" s="108"/>
      <c r="F269" s="139"/>
      <c r="G269" s="146"/>
      <c r="H269" s="60"/>
      <c r="I269" s="60"/>
      <c r="J269" s="60"/>
      <c r="K269" s="60"/>
      <c r="L269" s="60"/>
      <c r="M269" s="60"/>
      <c r="N269" s="60"/>
      <c r="O269" s="4"/>
      <c r="P269" s="5"/>
      <c r="Q269" s="6"/>
      <c r="R269" s="5"/>
      <c r="S269" s="6"/>
      <c r="T269" s="6"/>
      <c r="U269" s="6"/>
      <c r="V269" s="60"/>
      <c r="W269" s="60"/>
      <c r="X269" s="60"/>
      <c r="Y269" s="60"/>
      <c r="Z269" s="60"/>
      <c r="AA269" s="60"/>
      <c r="AB269" s="60"/>
      <c r="AC269" s="60"/>
      <c r="AD269" s="60"/>
      <c r="AE269" s="60"/>
      <c r="AF269" s="60"/>
      <c r="AG269" s="60"/>
      <c r="AH269" s="60"/>
      <c r="AI269" s="60"/>
      <c r="AJ269" s="60"/>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row>
    <row r="270" spans="2:65">
      <c r="B270" s="59"/>
      <c r="C270" s="127"/>
      <c r="D270" s="59"/>
      <c r="E270" s="108"/>
      <c r="F270" s="139"/>
      <c r="G270" s="146"/>
      <c r="H270" s="60"/>
      <c r="I270" s="60"/>
      <c r="J270" s="60"/>
      <c r="K270" s="60"/>
      <c r="L270" s="60"/>
      <c r="M270" s="60"/>
      <c r="N270" s="60"/>
      <c r="O270" s="4"/>
      <c r="P270" s="5"/>
      <c r="Q270" s="6"/>
      <c r="R270" s="6"/>
      <c r="S270" s="6"/>
      <c r="T270" s="6"/>
      <c r="U270" s="6"/>
      <c r="V270" s="60"/>
      <c r="W270" s="60"/>
      <c r="X270" s="60"/>
      <c r="Y270" s="60"/>
      <c r="Z270" s="60"/>
      <c r="AA270" s="60"/>
      <c r="AB270" s="60"/>
      <c r="AC270" s="60"/>
      <c r="AD270" s="60"/>
      <c r="AE270" s="60"/>
      <c r="AF270" s="60"/>
      <c r="AG270" s="60"/>
      <c r="AH270" s="60"/>
      <c r="AI270" s="60"/>
      <c r="AJ270" s="60"/>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row>
    <row r="271" spans="2:65">
      <c r="B271" s="59"/>
      <c r="C271" s="127"/>
      <c r="D271" s="59"/>
      <c r="E271" s="108"/>
      <c r="F271" s="139"/>
      <c r="G271" s="146"/>
      <c r="H271" s="60"/>
      <c r="I271" s="60"/>
      <c r="J271" s="60"/>
      <c r="K271" s="60"/>
      <c r="L271" s="60"/>
      <c r="M271" s="60"/>
      <c r="N271" s="60"/>
      <c r="O271" s="4"/>
      <c r="P271" s="12"/>
      <c r="Q271" s="12"/>
      <c r="R271" s="12"/>
      <c r="S271" s="12"/>
      <c r="T271" s="12"/>
      <c r="U271" s="12"/>
      <c r="V271" s="60"/>
      <c r="W271" s="60"/>
      <c r="X271" s="60"/>
      <c r="Y271" s="60"/>
      <c r="Z271" s="60"/>
      <c r="AA271" s="60"/>
      <c r="AB271" s="60"/>
      <c r="AC271" s="60"/>
      <c r="AD271" s="60"/>
      <c r="AE271" s="60"/>
      <c r="AF271" s="60"/>
      <c r="AG271" s="60"/>
      <c r="AH271" s="60"/>
      <c r="AI271" s="60"/>
      <c r="AJ271" s="60"/>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row>
    <row r="272" spans="2:65">
      <c r="B272" s="59"/>
      <c r="C272" s="127"/>
      <c r="D272" s="59"/>
      <c r="E272" s="108"/>
      <c r="F272" s="139"/>
      <c r="G272" s="146"/>
      <c r="H272" s="60"/>
      <c r="I272" s="60"/>
      <c r="J272" s="60"/>
      <c r="K272" s="60"/>
      <c r="L272" s="60"/>
      <c r="M272" s="60"/>
      <c r="N272" s="60"/>
      <c r="O272" s="60"/>
      <c r="P272" s="60"/>
      <c r="Q272" s="60"/>
      <c r="R272" s="60"/>
      <c r="S272" s="60"/>
      <c r="T272" s="60"/>
      <c r="U272" s="60"/>
      <c r="V272" s="60"/>
      <c r="W272" s="60"/>
      <c r="X272" s="60"/>
      <c r="Y272" s="60"/>
      <c r="Z272" s="60"/>
      <c r="AA272" s="60"/>
      <c r="AB272" s="60"/>
      <c r="AC272" s="60"/>
      <c r="AD272" s="60"/>
      <c r="AE272" s="60"/>
      <c r="AF272" s="60"/>
      <c r="AG272" s="60"/>
      <c r="AH272" s="60"/>
      <c r="AI272" s="60"/>
      <c r="AJ272" s="60"/>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row>
    <row r="273" spans="2:65">
      <c r="B273" s="59"/>
      <c r="C273" s="127"/>
      <c r="D273" s="59"/>
      <c r="E273" s="108"/>
      <c r="F273" s="139"/>
      <c r="G273" s="146"/>
      <c r="H273" s="60"/>
      <c r="I273" s="60"/>
      <c r="J273" s="60"/>
      <c r="K273" s="60"/>
      <c r="L273" s="60"/>
      <c r="M273" s="60"/>
      <c r="N273" s="60"/>
      <c r="O273" s="60"/>
      <c r="P273" s="60"/>
      <c r="Q273" s="60"/>
      <c r="R273" s="60"/>
      <c r="S273" s="60"/>
      <c r="T273" s="60"/>
      <c r="U273" s="60"/>
      <c r="V273" s="60"/>
      <c r="W273" s="60"/>
      <c r="X273" s="60"/>
      <c r="Y273" s="60"/>
      <c r="Z273" s="60"/>
      <c r="AA273" s="60"/>
      <c r="AB273" s="60"/>
      <c r="AC273" s="60"/>
      <c r="AD273" s="60"/>
      <c r="AE273" s="60"/>
      <c r="AF273" s="60"/>
      <c r="AG273" s="60"/>
      <c r="AH273" s="60"/>
      <c r="AI273" s="60"/>
      <c r="AJ273" s="60"/>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row>
    <row r="274" spans="2:65">
      <c r="B274" s="59"/>
      <c r="C274" s="127"/>
      <c r="D274" s="59"/>
      <c r="E274" s="108"/>
      <c r="F274" s="139"/>
      <c r="G274" s="146"/>
      <c r="H274" s="60"/>
      <c r="I274" s="60"/>
      <c r="J274" s="60"/>
      <c r="K274" s="60"/>
      <c r="L274" s="60"/>
      <c r="M274" s="60"/>
      <c r="N274" s="60"/>
      <c r="O274" s="3"/>
      <c r="P274" s="16"/>
      <c r="Q274" s="16"/>
      <c r="R274" s="16"/>
      <c r="S274" s="3"/>
      <c r="T274" s="3"/>
      <c r="U274" s="3"/>
      <c r="V274" s="60"/>
      <c r="W274" s="60"/>
      <c r="X274" s="60"/>
      <c r="Y274" s="60"/>
      <c r="Z274" s="60"/>
      <c r="AA274" s="60"/>
      <c r="AB274" s="60"/>
      <c r="AC274" s="60"/>
      <c r="AD274" s="60"/>
      <c r="AE274" s="60"/>
      <c r="AF274" s="60"/>
      <c r="AG274" s="60"/>
      <c r="AH274" s="60"/>
      <c r="AI274" s="60"/>
      <c r="AJ274" s="60"/>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row>
    <row r="275" spans="2:65">
      <c r="B275" s="59"/>
      <c r="C275" s="127"/>
      <c r="D275" s="59"/>
      <c r="E275" s="108"/>
      <c r="F275" s="139"/>
      <c r="G275" s="146"/>
      <c r="H275" s="60"/>
      <c r="I275" s="60"/>
      <c r="J275" s="60"/>
      <c r="K275" s="60"/>
      <c r="L275" s="60"/>
      <c r="M275" s="60"/>
      <c r="N275" s="60"/>
      <c r="O275" s="4"/>
      <c r="P275" s="61"/>
      <c r="Q275" s="61"/>
      <c r="R275" s="61"/>
      <c r="S275" s="12"/>
      <c r="T275" s="12"/>
      <c r="U275" s="3"/>
      <c r="V275" s="60"/>
      <c r="W275" s="60"/>
      <c r="X275" s="60"/>
      <c r="Y275" s="60"/>
      <c r="Z275" s="60"/>
      <c r="AA275" s="60"/>
      <c r="AB275" s="60"/>
      <c r="AC275" s="60"/>
      <c r="AD275" s="60"/>
      <c r="AE275" s="60"/>
      <c r="AF275" s="60"/>
      <c r="AG275" s="60"/>
      <c r="AH275" s="60"/>
      <c r="AI275" s="60"/>
      <c r="AJ275" s="60"/>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row>
    <row r="276" spans="2:65">
      <c r="B276" s="59"/>
      <c r="C276" s="127"/>
      <c r="D276" s="59"/>
      <c r="E276" s="108"/>
      <c r="F276" s="139"/>
      <c r="G276" s="146"/>
      <c r="H276" s="60"/>
      <c r="I276" s="60"/>
      <c r="J276" s="60"/>
      <c r="K276" s="60"/>
      <c r="L276" s="60"/>
      <c r="M276" s="60"/>
      <c r="N276" s="60"/>
      <c r="O276" s="3"/>
      <c r="P276" s="3"/>
      <c r="Q276" s="3"/>
      <c r="R276" s="3"/>
      <c r="S276" s="3"/>
      <c r="T276" s="16"/>
      <c r="U276" s="62"/>
      <c r="V276" s="60"/>
      <c r="W276" s="60"/>
      <c r="X276" s="60"/>
      <c r="Y276" s="60"/>
      <c r="Z276" s="60"/>
      <c r="AA276" s="60"/>
      <c r="AB276" s="60"/>
      <c r="AC276" s="60"/>
      <c r="AD276" s="60"/>
      <c r="AE276" s="60"/>
      <c r="AF276" s="60"/>
      <c r="AG276" s="60"/>
      <c r="AH276" s="60"/>
      <c r="AI276" s="60"/>
      <c r="AJ276" s="60"/>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row>
    <row r="277" spans="2:65">
      <c r="B277" s="59"/>
      <c r="C277" s="127"/>
      <c r="D277" s="59"/>
      <c r="E277" s="108"/>
      <c r="F277" s="139"/>
      <c r="G277" s="146"/>
      <c r="H277" s="60"/>
      <c r="I277" s="60"/>
      <c r="J277" s="60"/>
      <c r="K277" s="60"/>
      <c r="L277" s="60"/>
      <c r="M277" s="60"/>
      <c r="N277" s="60"/>
      <c r="O277" s="3"/>
      <c r="P277" s="63"/>
      <c r="Q277" s="63"/>
      <c r="R277" s="5"/>
      <c r="S277" s="5"/>
      <c r="T277" s="16"/>
      <c r="U277" s="62"/>
      <c r="V277" s="60"/>
      <c r="W277" s="60"/>
      <c r="X277" s="60"/>
      <c r="Y277" s="60"/>
      <c r="Z277" s="60"/>
      <c r="AA277" s="60"/>
      <c r="AB277" s="60"/>
      <c r="AC277" s="60"/>
      <c r="AD277" s="60"/>
      <c r="AE277" s="60"/>
      <c r="AF277" s="60"/>
      <c r="AG277" s="60"/>
      <c r="AH277" s="60"/>
      <c r="AI277" s="60"/>
      <c r="AJ277" s="60"/>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row>
    <row r="278" spans="2:65" ht="15.3" thickBot="1">
      <c r="B278" s="59"/>
      <c r="C278" s="127"/>
      <c r="D278" s="59"/>
      <c r="E278" s="108"/>
      <c r="F278" s="139"/>
      <c r="G278" s="146"/>
      <c r="H278" s="60"/>
      <c r="I278" s="60"/>
      <c r="J278" s="60"/>
      <c r="K278" s="60"/>
      <c r="L278" s="60"/>
      <c r="M278" s="60"/>
      <c r="N278" s="60"/>
      <c r="O278" s="64"/>
      <c r="P278" s="65"/>
      <c r="Q278" s="65"/>
      <c r="R278" s="65"/>
      <c r="S278" s="66"/>
      <c r="T278" s="66"/>
      <c r="U278" s="67"/>
      <c r="V278" s="60"/>
      <c r="W278" s="60"/>
      <c r="X278" s="60"/>
      <c r="Y278" s="60"/>
      <c r="Z278" s="60"/>
      <c r="AA278" s="60"/>
      <c r="AB278" s="60"/>
      <c r="AC278" s="60"/>
      <c r="AD278" s="60"/>
      <c r="AE278" s="60"/>
      <c r="AF278" s="60"/>
      <c r="AG278" s="60"/>
      <c r="AH278" s="60"/>
      <c r="AI278" s="60"/>
      <c r="AJ278" s="60"/>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row>
    <row r="279" spans="2:65">
      <c r="B279" s="59"/>
      <c r="C279" s="127"/>
      <c r="D279" s="59"/>
      <c r="E279" s="108"/>
      <c r="F279" s="139"/>
      <c r="G279" s="146"/>
      <c r="H279" s="60"/>
      <c r="I279" s="60"/>
      <c r="J279" s="60"/>
      <c r="K279" s="60"/>
      <c r="L279" s="60"/>
      <c r="M279" s="60"/>
      <c r="N279" s="60"/>
      <c r="O279" s="4"/>
      <c r="P279" s="5"/>
      <c r="Q279" s="6"/>
      <c r="R279" s="6"/>
      <c r="S279" s="6"/>
      <c r="T279" s="6"/>
      <c r="U279" s="6"/>
      <c r="V279" s="60"/>
      <c r="W279" s="60"/>
      <c r="X279" s="60"/>
      <c r="Y279" s="60"/>
      <c r="Z279" s="60"/>
      <c r="AA279" s="60"/>
      <c r="AB279" s="60"/>
      <c r="AC279" s="60"/>
      <c r="AD279" s="60"/>
      <c r="AE279" s="60"/>
      <c r="AF279" s="60"/>
      <c r="AG279" s="60"/>
      <c r="AH279" s="60"/>
      <c r="AI279" s="60"/>
      <c r="AJ279" s="60"/>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row>
    <row r="280" spans="2:65">
      <c r="B280" s="59"/>
      <c r="C280" s="127"/>
      <c r="D280" s="59"/>
      <c r="E280" s="108"/>
      <c r="F280" s="139"/>
      <c r="G280" s="146"/>
      <c r="H280" s="60"/>
      <c r="I280" s="60"/>
      <c r="J280" s="60"/>
      <c r="K280" s="60"/>
      <c r="L280" s="60"/>
      <c r="M280" s="60"/>
      <c r="N280" s="60"/>
      <c r="O280" s="4"/>
      <c r="P280" s="5"/>
      <c r="Q280" s="6"/>
      <c r="R280" s="6"/>
      <c r="S280" s="6"/>
      <c r="T280" s="6"/>
      <c r="U280" s="6"/>
      <c r="V280" s="60"/>
      <c r="W280" s="60"/>
      <c r="X280" s="60"/>
      <c r="Y280" s="60"/>
      <c r="Z280" s="60"/>
      <c r="AA280" s="60"/>
      <c r="AB280" s="60"/>
      <c r="AC280" s="60"/>
      <c r="AD280" s="60"/>
      <c r="AE280" s="60"/>
      <c r="AF280" s="60"/>
      <c r="AG280" s="60"/>
      <c r="AH280" s="60"/>
      <c r="AI280" s="60"/>
      <c r="AJ280" s="60"/>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row>
    <row r="281" spans="2:65">
      <c r="B281" s="59"/>
      <c r="C281" s="127"/>
      <c r="D281" s="59"/>
      <c r="E281" s="108"/>
      <c r="F281" s="139"/>
      <c r="G281" s="146"/>
      <c r="H281" s="60"/>
      <c r="I281" s="60"/>
      <c r="J281" s="60"/>
      <c r="K281" s="60"/>
      <c r="L281" s="60"/>
      <c r="M281" s="60"/>
      <c r="N281" s="60"/>
      <c r="O281" s="4"/>
      <c r="P281" s="5"/>
      <c r="Q281" s="6"/>
      <c r="R281" s="6"/>
      <c r="S281" s="6"/>
      <c r="T281" s="6"/>
      <c r="U281" s="6"/>
      <c r="V281" s="60"/>
      <c r="W281" s="60"/>
      <c r="X281" s="60"/>
      <c r="Y281" s="60"/>
      <c r="Z281" s="60"/>
      <c r="AA281" s="60"/>
      <c r="AB281" s="60"/>
      <c r="AC281" s="60"/>
      <c r="AD281" s="60"/>
      <c r="AE281" s="60"/>
      <c r="AF281" s="60"/>
      <c r="AG281" s="60"/>
      <c r="AH281" s="60"/>
      <c r="AI281" s="60"/>
      <c r="AJ281" s="60"/>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row>
    <row r="282" spans="2:65">
      <c r="B282" s="59"/>
      <c r="C282" s="127"/>
      <c r="D282" s="59"/>
      <c r="E282" s="108"/>
      <c r="F282" s="139"/>
      <c r="G282" s="146"/>
      <c r="H282" s="60"/>
      <c r="I282" s="60"/>
      <c r="J282" s="60"/>
      <c r="K282" s="60"/>
      <c r="L282" s="60"/>
      <c r="M282" s="60"/>
      <c r="N282" s="60"/>
      <c r="O282" s="4"/>
      <c r="P282" s="5"/>
      <c r="Q282" s="6"/>
      <c r="R282" s="6"/>
      <c r="S282" s="6"/>
      <c r="T282" s="6"/>
      <c r="U282" s="6"/>
      <c r="V282" s="60"/>
      <c r="W282" s="60"/>
      <c r="X282" s="60"/>
      <c r="Y282" s="60"/>
      <c r="Z282" s="60"/>
      <c r="AA282" s="60"/>
      <c r="AB282" s="60"/>
      <c r="AC282" s="60"/>
      <c r="AD282" s="60"/>
      <c r="AE282" s="60"/>
      <c r="AF282" s="60"/>
      <c r="AG282" s="60"/>
      <c r="AH282" s="60"/>
      <c r="AI282" s="60"/>
      <c r="AJ282" s="60"/>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row>
    <row r="283" spans="2:65">
      <c r="B283" s="59"/>
      <c r="C283" s="127"/>
      <c r="D283" s="59"/>
      <c r="E283" s="108"/>
      <c r="F283" s="139"/>
      <c r="G283" s="146"/>
      <c r="H283" s="60"/>
      <c r="I283" s="60"/>
      <c r="J283" s="60"/>
      <c r="K283" s="60"/>
      <c r="L283" s="60"/>
      <c r="M283" s="60"/>
      <c r="N283" s="60"/>
      <c r="O283" s="4"/>
      <c r="P283" s="5"/>
      <c r="Q283" s="6"/>
      <c r="R283" s="6"/>
      <c r="S283" s="6"/>
      <c r="T283" s="6"/>
      <c r="U283" s="6"/>
      <c r="V283" s="60"/>
      <c r="W283" s="60"/>
      <c r="X283" s="60"/>
      <c r="Y283" s="60"/>
      <c r="Z283" s="60"/>
      <c r="AA283" s="60"/>
      <c r="AB283" s="60"/>
      <c r="AC283" s="60"/>
      <c r="AD283" s="60"/>
      <c r="AE283" s="60"/>
      <c r="AF283" s="60"/>
      <c r="AG283" s="60"/>
      <c r="AH283" s="60"/>
      <c r="AI283" s="60"/>
      <c r="AJ283" s="60"/>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row>
    <row r="284" spans="2:65">
      <c r="B284" s="59"/>
      <c r="C284" s="127"/>
      <c r="D284" s="59"/>
      <c r="E284" s="108"/>
      <c r="F284" s="139"/>
      <c r="G284" s="146"/>
      <c r="H284" s="60"/>
      <c r="I284" s="60"/>
      <c r="J284" s="60"/>
      <c r="K284" s="60"/>
      <c r="L284" s="60"/>
      <c r="M284" s="60"/>
      <c r="N284" s="60"/>
      <c r="O284" s="4"/>
      <c r="P284" s="5"/>
      <c r="Q284" s="6"/>
      <c r="R284" s="6"/>
      <c r="S284" s="6"/>
      <c r="T284" s="6"/>
      <c r="U284" s="6"/>
      <c r="V284" s="60"/>
      <c r="W284" s="60"/>
      <c r="X284" s="60"/>
      <c r="Y284" s="60"/>
      <c r="Z284" s="60"/>
      <c r="AA284" s="60"/>
      <c r="AB284" s="60"/>
      <c r="AC284" s="60"/>
      <c r="AD284" s="60"/>
      <c r="AE284" s="60"/>
      <c r="AF284" s="60"/>
      <c r="AG284" s="60"/>
      <c r="AH284" s="60"/>
      <c r="AI284" s="60"/>
      <c r="AJ284" s="60"/>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row>
    <row r="285" spans="2:65">
      <c r="B285" s="59"/>
      <c r="C285" s="127"/>
      <c r="D285" s="59"/>
      <c r="E285" s="108"/>
      <c r="F285" s="139"/>
      <c r="G285" s="146"/>
      <c r="H285" s="60"/>
      <c r="I285" s="60"/>
      <c r="J285" s="60"/>
      <c r="K285" s="60"/>
      <c r="L285" s="60"/>
      <c r="M285" s="60"/>
      <c r="N285" s="60"/>
      <c r="O285" s="4"/>
      <c r="P285" s="5"/>
      <c r="Q285" s="6"/>
      <c r="R285" s="6"/>
      <c r="S285" s="6"/>
      <c r="T285" s="6"/>
      <c r="U285" s="6"/>
      <c r="V285" s="60"/>
      <c r="W285" s="60"/>
      <c r="X285" s="60"/>
      <c r="Y285" s="60"/>
      <c r="Z285" s="60"/>
      <c r="AA285" s="60"/>
      <c r="AB285" s="60"/>
      <c r="AC285" s="60"/>
      <c r="AD285" s="60"/>
      <c r="AE285" s="60"/>
      <c r="AF285" s="60"/>
      <c r="AG285" s="60"/>
      <c r="AH285" s="60"/>
      <c r="AI285" s="60"/>
      <c r="AJ285" s="60"/>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row>
    <row r="286" spans="2:65">
      <c r="B286" s="59"/>
      <c r="C286" s="127"/>
      <c r="D286" s="59"/>
      <c r="E286" s="108"/>
      <c r="F286" s="139"/>
      <c r="G286" s="146"/>
      <c r="H286" s="60"/>
      <c r="I286" s="60"/>
      <c r="J286" s="60"/>
      <c r="K286" s="60"/>
      <c r="L286" s="60"/>
      <c r="M286" s="60"/>
      <c r="N286" s="60"/>
      <c r="O286" s="4"/>
      <c r="P286" s="5"/>
      <c r="Q286" s="6"/>
      <c r="R286" s="6"/>
      <c r="S286" s="6"/>
      <c r="T286" s="6"/>
      <c r="U286" s="6"/>
      <c r="V286" s="60"/>
      <c r="W286" s="60"/>
      <c r="X286" s="60"/>
      <c r="Y286" s="60"/>
      <c r="Z286" s="60"/>
      <c r="AA286" s="60"/>
      <c r="AB286" s="60"/>
      <c r="AC286" s="60"/>
      <c r="AD286" s="60"/>
      <c r="AE286" s="60"/>
      <c r="AF286" s="60"/>
      <c r="AG286" s="60"/>
      <c r="AH286" s="60"/>
      <c r="AI286" s="60"/>
      <c r="AJ286" s="60"/>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row>
    <row r="287" spans="2:65">
      <c r="B287" s="59"/>
      <c r="C287" s="127"/>
      <c r="D287" s="59"/>
      <c r="E287" s="108"/>
      <c r="F287" s="139"/>
      <c r="G287" s="146"/>
      <c r="H287" s="60"/>
      <c r="I287" s="60"/>
      <c r="J287" s="60"/>
      <c r="K287" s="60"/>
      <c r="L287" s="60"/>
      <c r="M287" s="60"/>
      <c r="N287" s="60"/>
      <c r="O287" s="4"/>
      <c r="P287" s="5"/>
      <c r="Q287" s="6"/>
      <c r="R287" s="6"/>
      <c r="S287" s="6"/>
      <c r="T287" s="6"/>
      <c r="U287" s="6"/>
      <c r="V287" s="60"/>
      <c r="W287" s="60"/>
      <c r="X287" s="60"/>
      <c r="Y287" s="60"/>
      <c r="Z287" s="60"/>
      <c r="AA287" s="60"/>
      <c r="AB287" s="60"/>
      <c r="AC287" s="60"/>
      <c r="AD287" s="60"/>
      <c r="AE287" s="60"/>
      <c r="AF287" s="60"/>
      <c r="AG287" s="60"/>
      <c r="AH287" s="60"/>
      <c r="AI287" s="60"/>
      <c r="AJ287" s="60"/>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row>
    <row r="288" spans="2:65">
      <c r="B288" s="59"/>
      <c r="C288" s="127"/>
      <c r="D288" s="59"/>
      <c r="E288" s="108"/>
      <c r="F288" s="139"/>
      <c r="G288" s="146"/>
      <c r="H288" s="60"/>
      <c r="I288" s="60"/>
      <c r="J288" s="60"/>
      <c r="K288" s="60"/>
      <c r="L288" s="60"/>
      <c r="M288" s="60"/>
      <c r="N288" s="60"/>
      <c r="O288" s="4"/>
      <c r="P288" s="5"/>
      <c r="Q288" s="6"/>
      <c r="R288" s="6"/>
      <c r="S288" s="6"/>
      <c r="T288" s="6"/>
      <c r="U288" s="6"/>
      <c r="V288" s="60"/>
      <c r="W288" s="60"/>
      <c r="X288" s="60"/>
      <c r="Y288" s="60"/>
      <c r="Z288" s="60"/>
      <c r="AA288" s="60"/>
      <c r="AB288" s="60"/>
      <c r="AC288" s="60"/>
      <c r="AD288" s="60"/>
      <c r="AE288" s="60"/>
      <c r="AF288" s="60"/>
      <c r="AG288" s="60"/>
      <c r="AH288" s="60"/>
      <c r="AI288" s="60"/>
      <c r="AJ288" s="60"/>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row>
    <row r="289" spans="2:65">
      <c r="B289" s="59"/>
      <c r="C289" s="127"/>
      <c r="D289" s="59"/>
      <c r="E289" s="108"/>
      <c r="F289" s="139"/>
      <c r="G289" s="146"/>
      <c r="H289" s="60"/>
      <c r="I289" s="60"/>
      <c r="J289" s="60"/>
      <c r="K289" s="60"/>
      <c r="L289" s="60"/>
      <c r="M289" s="60"/>
      <c r="N289" s="60"/>
      <c r="O289" s="4"/>
      <c r="P289" s="5"/>
      <c r="Q289" s="6"/>
      <c r="R289" s="6"/>
      <c r="S289" s="6"/>
      <c r="T289" s="6"/>
      <c r="U289" s="6"/>
      <c r="V289" s="60"/>
      <c r="W289" s="60"/>
      <c r="X289" s="60"/>
      <c r="Y289" s="60"/>
      <c r="Z289" s="60"/>
      <c r="AA289" s="60"/>
      <c r="AB289" s="60"/>
      <c r="AC289" s="60"/>
      <c r="AD289" s="60"/>
      <c r="AE289" s="60"/>
      <c r="AF289" s="60"/>
      <c r="AG289" s="60"/>
      <c r="AH289" s="60"/>
      <c r="AI289" s="60"/>
      <c r="AJ289" s="60"/>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row>
    <row r="290" spans="2:65">
      <c r="B290" s="59"/>
      <c r="C290" s="127"/>
      <c r="D290" s="59"/>
      <c r="E290" s="108"/>
      <c r="F290" s="139"/>
      <c r="G290" s="146"/>
      <c r="H290" s="60"/>
      <c r="I290" s="60"/>
      <c r="J290" s="60"/>
      <c r="K290" s="60"/>
      <c r="L290" s="60"/>
      <c r="M290" s="60"/>
      <c r="N290" s="60"/>
      <c r="O290" s="4"/>
      <c r="P290" s="5"/>
      <c r="Q290" s="6"/>
      <c r="R290" s="6"/>
      <c r="S290" s="6"/>
      <c r="T290" s="6"/>
      <c r="U290" s="6"/>
      <c r="V290" s="60"/>
      <c r="W290" s="60"/>
      <c r="X290" s="60"/>
      <c r="Y290" s="60"/>
      <c r="Z290" s="60"/>
      <c r="AA290" s="60"/>
      <c r="AB290" s="60"/>
      <c r="AC290" s="60"/>
      <c r="AD290" s="60"/>
      <c r="AE290" s="60"/>
      <c r="AF290" s="60"/>
      <c r="AG290" s="60"/>
      <c r="AH290" s="60"/>
      <c r="AI290" s="60"/>
      <c r="AJ290" s="60"/>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row>
    <row r="291" spans="2:65">
      <c r="B291" s="59"/>
      <c r="C291" s="127"/>
      <c r="D291" s="59"/>
      <c r="E291" s="108"/>
      <c r="F291" s="139"/>
      <c r="G291" s="146"/>
      <c r="H291" s="60"/>
      <c r="I291" s="60"/>
      <c r="J291" s="60"/>
      <c r="K291" s="60"/>
      <c r="L291" s="60"/>
      <c r="M291" s="60"/>
      <c r="N291" s="60"/>
      <c r="O291" s="4"/>
      <c r="P291" s="5"/>
      <c r="Q291" s="6"/>
      <c r="R291" s="6"/>
      <c r="S291" s="6"/>
      <c r="T291" s="6"/>
      <c r="U291" s="6"/>
      <c r="V291" s="60"/>
      <c r="W291" s="60"/>
      <c r="X291" s="60"/>
      <c r="Y291" s="60"/>
      <c r="Z291" s="60"/>
      <c r="AA291" s="60"/>
      <c r="AB291" s="60"/>
      <c r="AC291" s="60"/>
      <c r="AD291" s="60"/>
      <c r="AE291" s="60"/>
      <c r="AF291" s="60"/>
      <c r="AG291" s="60"/>
      <c r="AH291" s="60"/>
      <c r="AI291" s="60"/>
      <c r="AJ291" s="60"/>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row>
    <row r="292" spans="2:65">
      <c r="B292" s="59"/>
      <c r="C292" s="127"/>
      <c r="D292" s="59"/>
      <c r="E292" s="108"/>
      <c r="F292" s="139"/>
      <c r="G292" s="146"/>
      <c r="H292" s="60"/>
      <c r="I292" s="60"/>
      <c r="J292" s="60"/>
      <c r="K292" s="60"/>
      <c r="L292" s="60"/>
      <c r="M292" s="60"/>
      <c r="N292" s="60"/>
      <c r="O292" s="4"/>
      <c r="P292" s="5"/>
      <c r="Q292" s="6"/>
      <c r="R292" s="6"/>
      <c r="S292" s="6"/>
      <c r="T292" s="6"/>
      <c r="U292" s="6"/>
      <c r="V292" s="60"/>
      <c r="W292" s="60"/>
      <c r="X292" s="60"/>
      <c r="Y292" s="60"/>
      <c r="Z292" s="60"/>
      <c r="AA292" s="60"/>
      <c r="AB292" s="60"/>
      <c r="AC292" s="60"/>
      <c r="AD292" s="60"/>
      <c r="AE292" s="60"/>
      <c r="AF292" s="60"/>
      <c r="AG292" s="60"/>
      <c r="AH292" s="60"/>
      <c r="AI292" s="60"/>
      <c r="AJ292" s="60"/>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row>
    <row r="293" spans="2:65">
      <c r="B293" s="59"/>
      <c r="C293" s="127"/>
      <c r="D293" s="59"/>
      <c r="E293" s="108"/>
      <c r="F293" s="139"/>
      <c r="G293" s="146"/>
      <c r="H293" s="60"/>
      <c r="I293" s="60"/>
      <c r="J293" s="60"/>
      <c r="K293" s="60"/>
      <c r="L293" s="60"/>
      <c r="M293" s="60"/>
      <c r="N293" s="60"/>
      <c r="O293" s="4"/>
      <c r="P293" s="5"/>
      <c r="Q293" s="6"/>
      <c r="R293" s="6"/>
      <c r="S293" s="6"/>
      <c r="T293" s="6"/>
      <c r="U293" s="6"/>
      <c r="V293" s="60"/>
      <c r="W293" s="60"/>
      <c r="X293" s="60"/>
      <c r="Y293" s="60"/>
      <c r="Z293" s="60"/>
      <c r="AA293" s="60"/>
      <c r="AB293" s="60"/>
      <c r="AC293" s="60"/>
      <c r="AD293" s="60"/>
      <c r="AE293" s="60"/>
      <c r="AF293" s="60"/>
      <c r="AG293" s="60"/>
      <c r="AH293" s="60"/>
      <c r="AI293" s="60"/>
      <c r="AJ293" s="60"/>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row>
    <row r="294" spans="2:65">
      <c r="B294" s="59"/>
      <c r="C294" s="127"/>
      <c r="D294" s="59"/>
      <c r="E294" s="108"/>
      <c r="F294" s="139"/>
      <c r="G294" s="146"/>
      <c r="H294" s="60"/>
      <c r="I294" s="60"/>
      <c r="J294" s="60"/>
      <c r="K294" s="60"/>
      <c r="L294" s="60"/>
      <c r="M294" s="60"/>
      <c r="N294" s="60"/>
      <c r="O294" s="4"/>
      <c r="P294" s="5"/>
      <c r="Q294" s="6"/>
      <c r="R294" s="6"/>
      <c r="S294" s="6"/>
      <c r="T294" s="6"/>
      <c r="U294" s="6"/>
      <c r="V294" s="60"/>
      <c r="W294" s="60"/>
      <c r="X294" s="60"/>
      <c r="Y294" s="60"/>
      <c r="Z294" s="60"/>
      <c r="AA294" s="60"/>
      <c r="AB294" s="60"/>
      <c r="AC294" s="60"/>
      <c r="AD294" s="60"/>
      <c r="AE294" s="60"/>
      <c r="AF294" s="60"/>
      <c r="AG294" s="60"/>
      <c r="AH294" s="60"/>
      <c r="AI294" s="60"/>
      <c r="AJ294" s="60"/>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row>
    <row r="295" spans="2:65">
      <c r="B295" s="59"/>
      <c r="C295" s="127"/>
      <c r="D295" s="59"/>
      <c r="E295" s="108"/>
      <c r="F295" s="139"/>
      <c r="G295" s="146"/>
      <c r="H295" s="60"/>
      <c r="I295" s="60"/>
      <c r="J295" s="60"/>
      <c r="K295" s="60"/>
      <c r="L295" s="60"/>
      <c r="M295" s="60"/>
      <c r="N295" s="60"/>
      <c r="O295" s="4"/>
      <c r="P295" s="5"/>
      <c r="Q295" s="6"/>
      <c r="R295" s="6"/>
      <c r="S295" s="6"/>
      <c r="T295" s="6"/>
      <c r="U295" s="6"/>
      <c r="V295" s="60"/>
      <c r="W295" s="60"/>
      <c r="X295" s="60"/>
      <c r="Y295" s="60"/>
      <c r="Z295" s="60"/>
      <c r="AA295" s="60"/>
      <c r="AB295" s="60"/>
      <c r="AC295" s="60"/>
      <c r="AD295" s="60"/>
      <c r="AE295" s="60"/>
      <c r="AF295" s="60"/>
      <c r="AG295" s="60"/>
      <c r="AH295" s="60"/>
      <c r="AI295" s="60"/>
      <c r="AJ295" s="60"/>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row>
    <row r="296" spans="2:65">
      <c r="B296" s="59"/>
      <c r="C296" s="127"/>
      <c r="D296" s="59"/>
      <c r="E296" s="108"/>
      <c r="F296" s="139"/>
      <c r="G296" s="146"/>
      <c r="H296" s="60"/>
      <c r="I296" s="60"/>
      <c r="J296" s="60"/>
      <c r="K296" s="60"/>
      <c r="L296" s="60"/>
      <c r="M296" s="60"/>
      <c r="N296" s="60"/>
      <c r="O296" s="4"/>
      <c r="P296" s="5"/>
      <c r="Q296" s="6"/>
      <c r="R296" s="6"/>
      <c r="S296" s="6"/>
      <c r="T296" s="6"/>
      <c r="U296" s="6"/>
      <c r="V296" s="60"/>
      <c r="W296" s="60"/>
      <c r="X296" s="60"/>
      <c r="Y296" s="60"/>
      <c r="Z296" s="60"/>
      <c r="AA296" s="60"/>
      <c r="AB296" s="60"/>
      <c r="AC296" s="60"/>
      <c r="AD296" s="60"/>
      <c r="AE296" s="60"/>
      <c r="AF296" s="60"/>
      <c r="AG296" s="60"/>
      <c r="AH296" s="60"/>
      <c r="AI296" s="60"/>
      <c r="AJ296" s="60"/>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row>
    <row r="297" spans="2:65">
      <c r="B297" s="59"/>
      <c r="C297" s="127"/>
      <c r="D297" s="59"/>
      <c r="E297" s="108"/>
      <c r="F297" s="139"/>
      <c r="G297" s="146"/>
      <c r="H297" s="60"/>
      <c r="I297" s="60"/>
      <c r="J297" s="60"/>
      <c r="K297" s="60"/>
      <c r="L297" s="60"/>
      <c r="M297" s="60"/>
      <c r="N297" s="60"/>
      <c r="O297" s="4"/>
      <c r="P297" s="5"/>
      <c r="Q297" s="6"/>
      <c r="R297" s="6"/>
      <c r="S297" s="6"/>
      <c r="T297" s="6"/>
      <c r="U297" s="6"/>
      <c r="V297" s="60"/>
      <c r="W297" s="60"/>
      <c r="X297" s="60"/>
      <c r="Y297" s="60"/>
      <c r="Z297" s="60"/>
      <c r="AA297" s="60"/>
      <c r="AB297" s="60"/>
      <c r="AC297" s="60"/>
      <c r="AD297" s="60"/>
      <c r="AE297" s="60"/>
      <c r="AF297" s="60"/>
      <c r="AG297" s="60"/>
      <c r="AH297" s="60"/>
      <c r="AI297" s="60"/>
      <c r="AJ297" s="60"/>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row>
    <row r="298" spans="2:65">
      <c r="B298" s="59"/>
      <c r="C298" s="127"/>
      <c r="D298" s="59"/>
      <c r="E298" s="108"/>
      <c r="F298" s="139"/>
      <c r="G298" s="146"/>
      <c r="H298" s="60"/>
      <c r="I298" s="60"/>
      <c r="J298" s="60"/>
      <c r="K298" s="60"/>
      <c r="L298" s="60"/>
      <c r="M298" s="60"/>
      <c r="N298" s="60"/>
      <c r="O298" s="4"/>
      <c r="P298" s="5"/>
      <c r="Q298" s="6"/>
      <c r="R298" s="6"/>
      <c r="S298" s="6"/>
      <c r="T298" s="6"/>
      <c r="U298" s="6"/>
      <c r="V298" s="60"/>
      <c r="W298" s="60"/>
      <c r="X298" s="60"/>
      <c r="Y298" s="60"/>
      <c r="Z298" s="60"/>
      <c r="AA298" s="60"/>
      <c r="AB298" s="60"/>
      <c r="AC298" s="60"/>
      <c r="AD298" s="60"/>
      <c r="AE298" s="60"/>
      <c r="AF298" s="60"/>
      <c r="AG298" s="60"/>
      <c r="AH298" s="60"/>
      <c r="AI298" s="60"/>
      <c r="AJ298" s="60"/>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row>
    <row r="299" spans="2:65">
      <c r="B299" s="59"/>
      <c r="C299" s="127"/>
      <c r="D299" s="59"/>
      <c r="E299" s="108"/>
      <c r="F299" s="139"/>
      <c r="G299" s="146"/>
      <c r="H299" s="60"/>
      <c r="I299" s="60"/>
      <c r="J299" s="60"/>
      <c r="K299" s="60"/>
      <c r="L299" s="60"/>
      <c r="M299" s="60"/>
      <c r="N299" s="60"/>
      <c r="O299" s="4"/>
      <c r="P299" s="5"/>
      <c r="Q299" s="6"/>
      <c r="R299" s="6"/>
      <c r="S299" s="6"/>
      <c r="T299" s="6"/>
      <c r="U299" s="6"/>
      <c r="V299" s="60"/>
      <c r="W299" s="60"/>
      <c r="X299" s="60"/>
      <c r="Y299" s="60"/>
      <c r="Z299" s="60"/>
      <c r="AA299" s="60"/>
      <c r="AB299" s="60"/>
      <c r="AC299" s="60"/>
      <c r="AD299" s="60"/>
      <c r="AE299" s="60"/>
      <c r="AF299" s="60"/>
      <c r="AG299" s="60"/>
      <c r="AH299" s="60"/>
      <c r="AI299" s="60"/>
      <c r="AJ299" s="60"/>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row>
    <row r="300" spans="2:65">
      <c r="B300" s="59"/>
      <c r="C300" s="127"/>
      <c r="D300" s="59"/>
      <c r="E300" s="108"/>
      <c r="F300" s="139"/>
      <c r="G300" s="146"/>
      <c r="H300" s="60"/>
      <c r="I300" s="60"/>
      <c r="J300" s="60"/>
      <c r="K300" s="60"/>
      <c r="L300" s="60"/>
      <c r="M300" s="60"/>
      <c r="N300" s="60"/>
      <c r="O300" s="4"/>
      <c r="P300" s="5"/>
      <c r="Q300" s="6"/>
      <c r="R300" s="6"/>
      <c r="S300" s="6"/>
      <c r="T300" s="6"/>
      <c r="U300" s="6"/>
      <c r="V300" s="60"/>
      <c r="W300" s="60"/>
      <c r="X300" s="60"/>
      <c r="Y300" s="60"/>
      <c r="Z300" s="60"/>
      <c r="AA300" s="60"/>
      <c r="AB300" s="60"/>
      <c r="AC300" s="60"/>
      <c r="AD300" s="60"/>
      <c r="AE300" s="60"/>
      <c r="AF300" s="60"/>
      <c r="AG300" s="60"/>
      <c r="AH300" s="60"/>
      <c r="AI300" s="60"/>
      <c r="AJ300" s="60"/>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row>
    <row r="301" spans="2:65">
      <c r="B301" s="59"/>
      <c r="C301" s="127"/>
      <c r="D301" s="59"/>
      <c r="E301" s="108"/>
      <c r="F301" s="139"/>
      <c r="G301" s="146"/>
      <c r="H301" s="60"/>
      <c r="I301" s="60"/>
      <c r="J301" s="60"/>
      <c r="K301" s="60"/>
      <c r="L301" s="60"/>
      <c r="M301" s="60"/>
      <c r="N301" s="60"/>
      <c r="O301" s="4"/>
      <c r="P301" s="5"/>
      <c r="Q301" s="6"/>
      <c r="R301" s="6"/>
      <c r="S301" s="6"/>
      <c r="T301" s="6"/>
      <c r="U301" s="6"/>
      <c r="V301" s="60"/>
      <c r="W301" s="60"/>
      <c r="X301" s="60"/>
      <c r="Y301" s="60"/>
      <c r="Z301" s="60"/>
      <c r="AA301" s="60"/>
      <c r="AB301" s="60"/>
      <c r="AC301" s="60"/>
      <c r="AD301" s="60"/>
      <c r="AE301" s="60"/>
      <c r="AF301" s="60"/>
      <c r="AG301" s="60"/>
      <c r="AH301" s="60"/>
      <c r="AI301" s="60"/>
      <c r="AJ301" s="60"/>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row>
    <row r="302" spans="2:65">
      <c r="B302" s="59"/>
      <c r="C302" s="127"/>
      <c r="D302" s="59"/>
      <c r="E302" s="108"/>
      <c r="F302" s="139"/>
      <c r="G302" s="146"/>
      <c r="H302" s="60"/>
      <c r="I302" s="60"/>
      <c r="J302" s="60"/>
      <c r="K302" s="60"/>
      <c r="L302" s="60"/>
      <c r="M302" s="60"/>
      <c r="N302" s="60"/>
      <c r="O302" s="4"/>
      <c r="P302" s="5"/>
      <c r="Q302" s="6"/>
      <c r="R302" s="6"/>
      <c r="S302" s="6"/>
      <c r="T302" s="6"/>
      <c r="U302" s="6"/>
      <c r="V302" s="60"/>
      <c r="W302" s="60"/>
      <c r="X302" s="60"/>
      <c r="Y302" s="60"/>
      <c r="Z302" s="60"/>
      <c r="AA302" s="60"/>
      <c r="AB302" s="60"/>
      <c r="AC302" s="60"/>
      <c r="AD302" s="60"/>
      <c r="AE302" s="60"/>
      <c r="AF302" s="60"/>
      <c r="AG302" s="60"/>
      <c r="AH302" s="60"/>
      <c r="AI302" s="60"/>
      <c r="AJ302" s="60"/>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row>
    <row r="303" spans="2:65">
      <c r="B303" s="59"/>
      <c r="C303" s="127"/>
      <c r="D303" s="59"/>
      <c r="E303" s="108"/>
      <c r="F303" s="139"/>
      <c r="G303" s="146"/>
      <c r="H303" s="60"/>
      <c r="I303" s="60"/>
      <c r="J303" s="60"/>
      <c r="K303" s="60"/>
      <c r="L303" s="60"/>
      <c r="M303" s="60"/>
      <c r="N303" s="60"/>
      <c r="O303" s="4"/>
      <c r="P303" s="5"/>
      <c r="Q303" s="6"/>
      <c r="R303" s="6"/>
      <c r="S303" s="6"/>
      <c r="T303" s="6"/>
      <c r="U303" s="6"/>
      <c r="V303" s="60"/>
      <c r="W303" s="60"/>
      <c r="X303" s="60"/>
      <c r="Y303" s="60"/>
      <c r="Z303" s="60"/>
      <c r="AA303" s="60"/>
      <c r="AB303" s="60"/>
      <c r="AC303" s="60"/>
      <c r="AD303" s="60"/>
      <c r="AE303" s="60"/>
      <c r="AF303" s="60"/>
      <c r="AG303" s="60"/>
      <c r="AH303" s="60"/>
      <c r="AI303" s="60"/>
      <c r="AJ303" s="60"/>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row>
    <row r="304" spans="2:65">
      <c r="B304" s="59"/>
      <c r="C304" s="127"/>
      <c r="D304" s="59"/>
      <c r="E304" s="108"/>
      <c r="F304" s="139"/>
      <c r="G304" s="146"/>
      <c r="H304" s="60"/>
      <c r="I304" s="60"/>
      <c r="J304" s="60"/>
      <c r="K304" s="60"/>
      <c r="L304" s="60"/>
      <c r="M304" s="60"/>
      <c r="N304" s="60"/>
      <c r="O304" s="4"/>
      <c r="P304" s="5"/>
      <c r="Q304" s="6"/>
      <c r="R304" s="5"/>
      <c r="S304" s="6"/>
      <c r="T304" s="6"/>
      <c r="U304" s="6"/>
      <c r="V304" s="60"/>
      <c r="W304" s="60"/>
      <c r="X304" s="60"/>
      <c r="Y304" s="60"/>
      <c r="Z304" s="60"/>
      <c r="AA304" s="60"/>
      <c r="AB304" s="60"/>
      <c r="AC304" s="60"/>
      <c r="AD304" s="60"/>
      <c r="AE304" s="60"/>
      <c r="AF304" s="60"/>
      <c r="AG304" s="60"/>
      <c r="AH304" s="60"/>
      <c r="AI304" s="60"/>
      <c r="AJ304" s="60"/>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row>
    <row r="305" spans="2:65">
      <c r="B305" s="59"/>
      <c r="C305" s="127"/>
      <c r="D305" s="59"/>
      <c r="E305" s="108"/>
      <c r="F305" s="139"/>
      <c r="G305" s="146"/>
      <c r="H305" s="60"/>
      <c r="I305" s="60"/>
      <c r="J305" s="60"/>
      <c r="K305" s="60"/>
      <c r="L305" s="60"/>
      <c r="M305" s="60"/>
      <c r="N305" s="60"/>
      <c r="O305" s="4"/>
      <c r="P305" s="5"/>
      <c r="Q305" s="6"/>
      <c r="R305" s="6"/>
      <c r="S305" s="6"/>
      <c r="T305" s="6"/>
      <c r="U305" s="6"/>
      <c r="V305" s="60"/>
      <c r="W305" s="60"/>
      <c r="X305" s="60"/>
      <c r="Y305" s="60"/>
      <c r="Z305" s="60"/>
      <c r="AA305" s="60"/>
      <c r="AB305" s="60"/>
      <c r="AC305" s="60"/>
      <c r="AD305" s="60"/>
      <c r="AE305" s="60"/>
      <c r="AF305" s="60"/>
      <c r="AG305" s="60"/>
      <c r="AH305" s="60"/>
      <c r="AI305" s="60"/>
      <c r="AJ305" s="60"/>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row>
    <row r="306" spans="2:65">
      <c r="B306" s="59"/>
      <c r="C306" s="127"/>
      <c r="D306" s="59"/>
      <c r="E306" s="108"/>
      <c r="F306" s="139"/>
      <c r="G306" s="146"/>
      <c r="H306" s="60"/>
      <c r="I306" s="60"/>
      <c r="J306" s="60"/>
      <c r="K306" s="60"/>
      <c r="L306" s="60"/>
      <c r="M306" s="60"/>
      <c r="N306" s="60"/>
      <c r="O306" s="4"/>
      <c r="P306" s="12"/>
      <c r="Q306" s="12"/>
      <c r="R306" s="12"/>
      <c r="S306" s="12"/>
      <c r="T306" s="12"/>
      <c r="U306" s="12"/>
      <c r="V306" s="60"/>
      <c r="W306" s="60"/>
      <c r="X306" s="60"/>
      <c r="Y306" s="60"/>
      <c r="Z306" s="60"/>
      <c r="AA306" s="60"/>
      <c r="AB306" s="60"/>
      <c r="AC306" s="60"/>
      <c r="AD306" s="60"/>
      <c r="AE306" s="60"/>
      <c r="AF306" s="60"/>
      <c r="AG306" s="60"/>
      <c r="AH306" s="60"/>
      <c r="AI306" s="60"/>
      <c r="AJ306" s="60"/>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row>
    <row r="307" spans="2:65">
      <c r="B307" s="59"/>
      <c r="C307" s="127"/>
      <c r="D307" s="59"/>
      <c r="E307" s="108"/>
      <c r="F307" s="139"/>
      <c r="G307" s="146"/>
      <c r="H307" s="60"/>
      <c r="I307" s="60"/>
      <c r="J307" s="60"/>
      <c r="K307" s="60"/>
      <c r="L307" s="60"/>
      <c r="M307" s="60"/>
      <c r="N307" s="60"/>
      <c r="O307" s="60"/>
      <c r="P307" s="60"/>
      <c r="Q307" s="60"/>
      <c r="R307" s="60"/>
      <c r="S307" s="60"/>
      <c r="T307" s="60"/>
      <c r="U307" s="60"/>
      <c r="V307" s="60"/>
      <c r="W307" s="60"/>
      <c r="X307" s="60"/>
      <c r="Y307" s="60"/>
      <c r="Z307" s="60"/>
      <c r="AA307" s="60"/>
      <c r="AB307" s="60"/>
      <c r="AC307" s="60"/>
      <c r="AD307" s="60"/>
      <c r="AE307" s="60"/>
      <c r="AF307" s="60"/>
      <c r="AG307" s="60"/>
      <c r="AH307" s="60"/>
      <c r="AI307" s="60"/>
      <c r="AJ307" s="60"/>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row>
    <row r="308" spans="2:65">
      <c r="B308" s="59"/>
      <c r="C308" s="127"/>
      <c r="D308" s="59"/>
      <c r="E308" s="108"/>
      <c r="F308" s="139"/>
      <c r="G308" s="146"/>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row>
    <row r="309" spans="2:65">
      <c r="B309" s="59"/>
      <c r="C309" s="127"/>
      <c r="D309" s="59"/>
      <c r="E309" s="108"/>
      <c r="F309" s="139"/>
      <c r="G309" s="146"/>
      <c r="H309" s="60"/>
      <c r="I309" s="60"/>
      <c r="J309" s="60"/>
      <c r="K309" s="60"/>
      <c r="L309" s="60"/>
      <c r="M309" s="60"/>
      <c r="N309" s="60"/>
      <c r="O309" s="3"/>
      <c r="P309" s="16"/>
      <c r="Q309" s="16"/>
      <c r="R309" s="16"/>
      <c r="S309" s="3"/>
      <c r="T309" s="3"/>
      <c r="U309" s="3"/>
      <c r="V309" s="60"/>
      <c r="W309" s="60"/>
      <c r="X309" s="60"/>
      <c r="Y309" s="60"/>
      <c r="Z309" s="60"/>
      <c r="AA309" s="60"/>
      <c r="AB309" s="60"/>
      <c r="AC309" s="60"/>
      <c r="AD309" s="60"/>
      <c r="AE309" s="60"/>
      <c r="AF309" s="60"/>
      <c r="AG309" s="60"/>
      <c r="AH309" s="60"/>
      <c r="AI309" s="60"/>
      <c r="AJ309" s="60"/>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row>
    <row r="310" spans="2:65">
      <c r="B310" s="59"/>
      <c r="C310" s="127"/>
      <c r="D310" s="59"/>
      <c r="E310" s="108"/>
      <c r="F310" s="139"/>
      <c r="G310" s="146"/>
      <c r="H310" s="60"/>
      <c r="I310" s="60"/>
      <c r="J310" s="60"/>
      <c r="K310" s="60"/>
      <c r="L310" s="60"/>
      <c r="M310" s="60"/>
      <c r="N310" s="60"/>
      <c r="O310" s="4"/>
      <c r="P310" s="61"/>
      <c r="Q310" s="61"/>
      <c r="R310" s="61"/>
      <c r="S310" s="12"/>
      <c r="T310" s="12"/>
      <c r="U310" s="3"/>
      <c r="V310" s="60"/>
      <c r="W310" s="60"/>
      <c r="X310" s="60"/>
      <c r="Y310" s="60"/>
      <c r="Z310" s="60"/>
      <c r="AA310" s="60"/>
      <c r="AB310" s="60"/>
      <c r="AC310" s="60"/>
      <c r="AD310" s="60"/>
      <c r="AE310" s="60"/>
      <c r="AF310" s="60"/>
      <c r="AG310" s="60"/>
      <c r="AH310" s="60"/>
      <c r="AI310" s="60"/>
      <c r="AJ310" s="60"/>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row>
    <row r="311" spans="2:65">
      <c r="B311" s="59"/>
      <c r="C311" s="127"/>
      <c r="D311" s="59"/>
      <c r="E311" s="108"/>
      <c r="F311" s="139"/>
      <c r="G311" s="146"/>
      <c r="H311" s="60"/>
      <c r="I311" s="60"/>
      <c r="J311" s="60"/>
      <c r="K311" s="60"/>
      <c r="L311" s="60"/>
      <c r="M311" s="60"/>
      <c r="N311" s="60"/>
      <c r="O311" s="3"/>
      <c r="P311" s="3"/>
      <c r="Q311" s="3"/>
      <c r="R311" s="3"/>
      <c r="S311" s="3"/>
      <c r="T311" s="3"/>
      <c r="U311" s="3"/>
      <c r="V311" s="60"/>
      <c r="W311" s="60"/>
      <c r="X311" s="60"/>
      <c r="Y311" s="60"/>
      <c r="Z311" s="60"/>
      <c r="AA311" s="60"/>
      <c r="AB311" s="60"/>
      <c r="AC311" s="60"/>
      <c r="AD311" s="60"/>
      <c r="AE311" s="60"/>
      <c r="AF311" s="60"/>
      <c r="AG311" s="60"/>
      <c r="AH311" s="60"/>
      <c r="AI311" s="60"/>
      <c r="AJ311" s="60"/>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row>
    <row r="312" spans="2:65">
      <c r="B312" s="59"/>
      <c r="C312" s="127"/>
      <c r="D312" s="59"/>
      <c r="E312" s="108"/>
      <c r="F312" s="139"/>
      <c r="G312" s="146"/>
      <c r="H312" s="60"/>
      <c r="I312" s="60"/>
      <c r="J312" s="60"/>
      <c r="K312" s="60"/>
      <c r="L312" s="60"/>
      <c r="M312" s="60"/>
      <c r="N312" s="60"/>
      <c r="O312" s="4"/>
      <c r="P312" s="4"/>
      <c r="Q312" s="68"/>
      <c r="R312" s="61"/>
      <c r="S312" s="12"/>
      <c r="T312" s="12"/>
      <c r="U312" s="3"/>
      <c r="V312" s="60"/>
      <c r="W312" s="60"/>
      <c r="X312" s="60"/>
      <c r="Y312" s="60"/>
      <c r="Z312" s="60"/>
      <c r="AA312" s="60"/>
      <c r="AB312" s="60"/>
      <c r="AC312" s="60"/>
      <c r="AD312" s="60"/>
      <c r="AE312" s="60"/>
      <c r="AF312" s="60"/>
      <c r="AG312" s="60"/>
      <c r="AH312" s="60"/>
      <c r="AI312" s="60"/>
      <c r="AJ312" s="60"/>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row>
    <row r="313" spans="2:65">
      <c r="B313" s="59"/>
      <c r="C313" s="127"/>
      <c r="D313" s="59"/>
      <c r="E313" s="108"/>
      <c r="F313" s="139"/>
      <c r="G313" s="146"/>
      <c r="H313" s="60"/>
      <c r="I313" s="60"/>
      <c r="J313" s="60"/>
      <c r="K313" s="60"/>
      <c r="L313" s="60"/>
      <c r="M313" s="60"/>
      <c r="N313" s="60"/>
      <c r="O313" s="3"/>
      <c r="P313" s="3"/>
      <c r="Q313" s="3"/>
      <c r="R313" s="3"/>
      <c r="S313" s="3"/>
      <c r="T313" s="16"/>
      <c r="U313" s="62"/>
      <c r="V313" s="60"/>
      <c r="W313" s="60"/>
      <c r="X313" s="60"/>
      <c r="Y313" s="60"/>
      <c r="Z313" s="60"/>
      <c r="AA313" s="60"/>
      <c r="AB313" s="60"/>
      <c r="AC313" s="60"/>
      <c r="AD313" s="60"/>
      <c r="AE313" s="60"/>
      <c r="AF313" s="60"/>
      <c r="AG313" s="60"/>
      <c r="AH313" s="60"/>
      <c r="AI313" s="60"/>
      <c r="AJ313" s="60"/>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row>
    <row r="314" spans="2:65">
      <c r="B314" s="59"/>
      <c r="C314" s="127"/>
      <c r="D314" s="59"/>
      <c r="E314" s="108"/>
      <c r="F314" s="139"/>
      <c r="G314" s="146"/>
      <c r="H314" s="60"/>
      <c r="I314" s="60"/>
      <c r="J314" s="60"/>
      <c r="K314" s="60"/>
      <c r="L314" s="60"/>
      <c r="M314" s="60"/>
      <c r="N314" s="60"/>
      <c r="O314" s="3"/>
      <c r="P314" s="63"/>
      <c r="Q314" s="63"/>
      <c r="R314" s="5"/>
      <c r="S314" s="5"/>
      <c r="T314" s="16"/>
      <c r="U314" s="62"/>
      <c r="V314" s="60"/>
      <c r="W314" s="60"/>
      <c r="X314" s="60"/>
      <c r="Y314" s="60"/>
      <c r="Z314" s="60"/>
      <c r="AA314" s="60"/>
      <c r="AB314" s="60"/>
      <c r="AC314" s="60"/>
      <c r="AD314" s="60"/>
      <c r="AE314" s="60"/>
      <c r="AF314" s="60"/>
      <c r="AG314" s="60"/>
      <c r="AH314" s="60"/>
      <c r="AI314" s="60"/>
      <c r="AJ314" s="60"/>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row>
    <row r="315" spans="2:65" ht="15.3" thickBot="1">
      <c r="B315" s="59"/>
      <c r="C315" s="127"/>
      <c r="D315" s="59"/>
      <c r="E315" s="108"/>
      <c r="F315" s="139"/>
      <c r="G315" s="146"/>
      <c r="H315" s="60"/>
      <c r="I315" s="60"/>
      <c r="J315" s="60"/>
      <c r="K315" s="60"/>
      <c r="L315" s="60"/>
      <c r="M315" s="60"/>
      <c r="N315" s="60"/>
      <c r="O315" s="64"/>
      <c r="P315" s="65"/>
      <c r="Q315" s="65"/>
      <c r="R315" s="65"/>
      <c r="S315" s="66"/>
      <c r="T315" s="66"/>
      <c r="U315" s="67"/>
      <c r="V315" s="60"/>
      <c r="W315" s="60"/>
      <c r="X315" s="60"/>
      <c r="Y315" s="60"/>
      <c r="Z315" s="60"/>
      <c r="AA315" s="60"/>
      <c r="AB315" s="60"/>
      <c r="AC315" s="60"/>
      <c r="AD315" s="60"/>
      <c r="AE315" s="60"/>
      <c r="AF315" s="60"/>
      <c r="AG315" s="60"/>
      <c r="AH315" s="60"/>
      <c r="AI315" s="60"/>
      <c r="AJ315" s="60"/>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row>
    <row r="316" spans="2:65">
      <c r="B316" s="59"/>
      <c r="C316" s="127"/>
      <c r="D316" s="59"/>
      <c r="E316" s="108"/>
      <c r="F316" s="139"/>
      <c r="G316" s="146"/>
      <c r="H316" s="60"/>
      <c r="I316" s="60"/>
      <c r="J316" s="60"/>
      <c r="K316" s="60"/>
      <c r="L316" s="60"/>
      <c r="M316" s="60"/>
      <c r="N316" s="60"/>
      <c r="O316" s="4"/>
      <c r="P316" s="5"/>
      <c r="Q316" s="6"/>
      <c r="R316" s="6"/>
      <c r="S316" s="6"/>
      <c r="T316" s="6"/>
      <c r="U316" s="6"/>
      <c r="V316" s="60"/>
      <c r="W316" s="60"/>
      <c r="X316" s="60"/>
      <c r="Y316" s="60"/>
      <c r="Z316" s="60"/>
      <c r="AA316" s="60"/>
      <c r="AB316" s="60"/>
      <c r="AC316" s="60"/>
      <c r="AD316" s="60"/>
      <c r="AE316" s="60"/>
      <c r="AF316" s="60"/>
      <c r="AG316" s="60"/>
      <c r="AH316" s="60"/>
      <c r="AI316" s="60"/>
      <c r="AJ316" s="60"/>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row>
    <row r="317" spans="2:65">
      <c r="B317" s="59"/>
      <c r="C317" s="127"/>
      <c r="D317" s="59"/>
      <c r="E317" s="108"/>
      <c r="F317" s="139"/>
      <c r="G317" s="146"/>
      <c r="H317" s="60"/>
      <c r="I317" s="60"/>
      <c r="J317" s="60"/>
      <c r="K317" s="60"/>
      <c r="L317" s="60"/>
      <c r="M317" s="60"/>
      <c r="N317" s="60"/>
      <c r="O317" s="4"/>
      <c r="P317" s="5"/>
      <c r="Q317" s="6"/>
      <c r="R317" s="6"/>
      <c r="S317" s="6"/>
      <c r="T317" s="6"/>
      <c r="U317" s="6"/>
      <c r="V317" s="60"/>
      <c r="W317" s="60"/>
      <c r="X317" s="60"/>
      <c r="Y317" s="60"/>
      <c r="Z317" s="60"/>
      <c r="AA317" s="60"/>
      <c r="AB317" s="60"/>
      <c r="AC317" s="60"/>
      <c r="AD317" s="60"/>
      <c r="AE317" s="60"/>
      <c r="AF317" s="60"/>
      <c r="AG317" s="60"/>
      <c r="AH317" s="60"/>
      <c r="AI317" s="60"/>
      <c r="AJ317" s="60"/>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row>
    <row r="318" spans="2:65">
      <c r="B318" s="59"/>
      <c r="C318" s="127"/>
      <c r="D318" s="59"/>
      <c r="E318" s="108"/>
      <c r="F318" s="139"/>
      <c r="G318" s="146"/>
      <c r="H318" s="60"/>
      <c r="I318" s="60"/>
      <c r="J318" s="60"/>
      <c r="K318" s="60"/>
      <c r="L318" s="60"/>
      <c r="M318" s="60"/>
      <c r="N318" s="60"/>
      <c r="O318" s="4"/>
      <c r="P318" s="5"/>
      <c r="Q318" s="6"/>
      <c r="R318" s="6"/>
      <c r="S318" s="6"/>
      <c r="T318" s="6"/>
      <c r="U318" s="6"/>
      <c r="V318" s="60"/>
      <c r="W318" s="60"/>
      <c r="X318" s="60"/>
      <c r="Y318" s="60"/>
      <c r="Z318" s="60"/>
      <c r="AA318" s="60"/>
      <c r="AB318" s="60"/>
      <c r="AC318" s="60"/>
      <c r="AD318" s="60"/>
      <c r="AE318" s="60"/>
      <c r="AF318" s="60"/>
      <c r="AG318" s="60"/>
      <c r="AH318" s="60"/>
      <c r="AI318" s="60"/>
      <c r="AJ318" s="60"/>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row>
    <row r="319" spans="2:65">
      <c r="B319" s="59"/>
      <c r="C319" s="127"/>
      <c r="D319" s="59"/>
      <c r="E319" s="108"/>
      <c r="F319" s="139"/>
      <c r="G319" s="146"/>
      <c r="H319" s="60"/>
      <c r="I319" s="60"/>
      <c r="J319" s="60"/>
      <c r="K319" s="60"/>
      <c r="L319" s="60"/>
      <c r="M319" s="60"/>
      <c r="N319" s="60"/>
      <c r="O319" s="4"/>
      <c r="P319" s="5"/>
      <c r="Q319" s="6"/>
      <c r="R319" s="6"/>
      <c r="S319" s="6"/>
      <c r="T319" s="6"/>
      <c r="U319" s="6"/>
      <c r="V319" s="60"/>
      <c r="W319" s="60"/>
      <c r="X319" s="60"/>
      <c r="Y319" s="60"/>
      <c r="Z319" s="60"/>
      <c r="AA319" s="60"/>
      <c r="AB319" s="60"/>
      <c r="AC319" s="60"/>
      <c r="AD319" s="60"/>
      <c r="AE319" s="60"/>
      <c r="AF319" s="60"/>
      <c r="AG319" s="60"/>
      <c r="AH319" s="60"/>
      <c r="AI319" s="60"/>
      <c r="AJ319" s="60"/>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row>
    <row r="320" spans="2:65">
      <c r="B320" s="59"/>
      <c r="C320" s="127"/>
      <c r="D320" s="59"/>
      <c r="E320" s="108"/>
      <c r="F320" s="139"/>
      <c r="G320" s="146"/>
      <c r="H320" s="60"/>
      <c r="I320" s="60"/>
      <c r="J320" s="60"/>
      <c r="K320" s="60"/>
      <c r="L320" s="60"/>
      <c r="M320" s="60"/>
      <c r="N320" s="60"/>
      <c r="O320" s="4"/>
      <c r="P320" s="5"/>
      <c r="Q320" s="6"/>
      <c r="R320" s="6"/>
      <c r="S320" s="6"/>
      <c r="T320" s="6"/>
      <c r="U320" s="6"/>
      <c r="V320" s="60"/>
      <c r="W320" s="60"/>
      <c r="X320" s="60"/>
      <c r="Y320" s="60"/>
      <c r="Z320" s="60"/>
      <c r="AA320" s="60"/>
      <c r="AB320" s="60"/>
      <c r="AC320" s="60"/>
      <c r="AD320" s="60"/>
      <c r="AE320" s="60"/>
      <c r="AF320" s="60"/>
      <c r="AG320" s="60"/>
      <c r="AH320" s="60"/>
      <c r="AI320" s="60"/>
      <c r="AJ320" s="60"/>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row>
    <row r="321" spans="2:65">
      <c r="B321" s="59"/>
      <c r="C321" s="127"/>
      <c r="D321" s="59"/>
      <c r="E321" s="108"/>
      <c r="F321" s="139"/>
      <c r="G321" s="146"/>
      <c r="H321" s="60"/>
      <c r="I321" s="60"/>
      <c r="J321" s="60"/>
      <c r="K321" s="60"/>
      <c r="L321" s="60"/>
      <c r="M321" s="60"/>
      <c r="N321" s="60"/>
      <c r="O321" s="4"/>
      <c r="P321" s="5"/>
      <c r="Q321" s="6"/>
      <c r="R321" s="6"/>
      <c r="S321" s="6"/>
      <c r="T321" s="6"/>
      <c r="U321" s="6"/>
      <c r="V321" s="60"/>
      <c r="W321" s="60"/>
      <c r="X321" s="60"/>
      <c r="Y321" s="60"/>
      <c r="Z321" s="60"/>
      <c r="AA321" s="60"/>
      <c r="AB321" s="60"/>
      <c r="AC321" s="60"/>
      <c r="AD321" s="60"/>
      <c r="AE321" s="60"/>
      <c r="AF321" s="60"/>
      <c r="AG321" s="60"/>
      <c r="AH321" s="60"/>
      <c r="AI321" s="60"/>
      <c r="AJ321" s="60"/>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row>
    <row r="322" spans="2:65">
      <c r="B322" s="59"/>
      <c r="C322" s="127"/>
      <c r="D322" s="59"/>
      <c r="E322" s="108"/>
      <c r="F322" s="139"/>
      <c r="G322" s="146"/>
      <c r="H322" s="60"/>
      <c r="I322" s="60"/>
      <c r="J322" s="60"/>
      <c r="K322" s="60"/>
      <c r="L322" s="60"/>
      <c r="M322" s="60"/>
      <c r="N322" s="60"/>
      <c r="O322" s="4"/>
      <c r="P322" s="5"/>
      <c r="Q322" s="6"/>
      <c r="R322" s="6"/>
      <c r="S322" s="6"/>
      <c r="T322" s="6"/>
      <c r="U322" s="6"/>
      <c r="V322" s="60"/>
      <c r="W322" s="60"/>
      <c r="X322" s="60"/>
      <c r="Y322" s="60"/>
      <c r="Z322" s="60"/>
      <c r="AA322" s="60"/>
      <c r="AB322" s="60"/>
      <c r="AC322" s="60"/>
      <c r="AD322" s="60"/>
      <c r="AE322" s="60"/>
      <c r="AF322" s="60"/>
      <c r="AG322" s="60"/>
      <c r="AH322" s="60"/>
      <c r="AI322" s="60"/>
      <c r="AJ322" s="60"/>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row>
    <row r="323" spans="2:65">
      <c r="B323" s="59"/>
      <c r="C323" s="127"/>
      <c r="D323" s="59"/>
      <c r="E323" s="108"/>
      <c r="F323" s="139"/>
      <c r="G323" s="146"/>
      <c r="H323" s="60"/>
      <c r="I323" s="60"/>
      <c r="J323" s="60"/>
      <c r="K323" s="60"/>
      <c r="L323" s="60"/>
      <c r="M323" s="60"/>
      <c r="N323" s="60"/>
      <c r="O323" s="4"/>
      <c r="P323" s="5"/>
      <c r="Q323" s="6"/>
      <c r="R323" s="6"/>
      <c r="S323" s="6"/>
      <c r="T323" s="6"/>
      <c r="U323" s="6"/>
      <c r="V323" s="60"/>
      <c r="W323" s="60"/>
      <c r="X323" s="60"/>
      <c r="Y323" s="60"/>
      <c r="Z323" s="60"/>
      <c r="AA323" s="60"/>
      <c r="AB323" s="60"/>
      <c r="AC323" s="60"/>
      <c r="AD323" s="60"/>
      <c r="AE323" s="60"/>
      <c r="AF323" s="60"/>
      <c r="AG323" s="60"/>
      <c r="AH323" s="60"/>
      <c r="AI323" s="60"/>
      <c r="AJ323" s="60"/>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row>
    <row r="324" spans="2:65">
      <c r="B324" s="59"/>
      <c r="C324" s="127"/>
      <c r="D324" s="59"/>
      <c r="E324" s="108"/>
      <c r="F324" s="139"/>
      <c r="G324" s="146"/>
      <c r="H324" s="60"/>
      <c r="I324" s="60"/>
      <c r="J324" s="60"/>
      <c r="K324" s="60"/>
      <c r="L324" s="60"/>
      <c r="M324" s="60"/>
      <c r="N324" s="60"/>
      <c r="O324" s="4"/>
      <c r="P324" s="5"/>
      <c r="Q324" s="6"/>
      <c r="R324" s="6"/>
      <c r="S324" s="6"/>
      <c r="T324" s="6"/>
      <c r="U324" s="6"/>
      <c r="V324" s="60"/>
      <c r="W324" s="60"/>
      <c r="X324" s="60"/>
      <c r="Y324" s="60"/>
      <c r="Z324" s="60"/>
      <c r="AA324" s="60"/>
      <c r="AB324" s="60"/>
      <c r="AC324" s="60"/>
      <c r="AD324" s="60"/>
      <c r="AE324" s="60"/>
      <c r="AF324" s="60"/>
      <c r="AG324" s="60"/>
      <c r="AH324" s="60"/>
      <c r="AI324" s="60"/>
      <c r="AJ324" s="60"/>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row>
    <row r="325" spans="2:65">
      <c r="B325" s="59"/>
      <c r="C325" s="127"/>
      <c r="D325" s="59"/>
      <c r="E325" s="108"/>
      <c r="F325" s="139"/>
      <c r="G325" s="146"/>
      <c r="H325" s="60"/>
      <c r="I325" s="60"/>
      <c r="J325" s="60"/>
      <c r="K325" s="60"/>
      <c r="L325" s="60"/>
      <c r="M325" s="60"/>
      <c r="N325" s="60"/>
      <c r="O325" s="4"/>
      <c r="P325" s="5"/>
      <c r="Q325" s="6"/>
      <c r="R325" s="6"/>
      <c r="S325" s="6"/>
      <c r="T325" s="6"/>
      <c r="U325" s="6"/>
      <c r="V325" s="60"/>
      <c r="W325" s="60"/>
      <c r="X325" s="60"/>
      <c r="Y325" s="60"/>
      <c r="Z325" s="60"/>
      <c r="AA325" s="60"/>
      <c r="AB325" s="60"/>
      <c r="AC325" s="60"/>
      <c r="AD325" s="60"/>
      <c r="AE325" s="60"/>
      <c r="AF325" s="60"/>
      <c r="AG325" s="60"/>
      <c r="AH325" s="60"/>
      <c r="AI325" s="60"/>
      <c r="AJ325" s="60"/>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row>
    <row r="326" spans="2:65">
      <c r="B326" s="59"/>
      <c r="C326" s="127"/>
      <c r="D326" s="59"/>
      <c r="E326" s="108"/>
      <c r="F326" s="139"/>
      <c r="G326" s="146"/>
      <c r="H326" s="60"/>
      <c r="I326" s="60"/>
      <c r="J326" s="60"/>
      <c r="K326" s="60"/>
      <c r="L326" s="60"/>
      <c r="M326" s="60"/>
      <c r="N326" s="60"/>
      <c r="O326" s="4"/>
      <c r="P326" s="5"/>
      <c r="Q326" s="6"/>
      <c r="R326" s="6"/>
      <c r="S326" s="6"/>
      <c r="T326" s="6"/>
      <c r="U326" s="6"/>
      <c r="V326" s="60"/>
      <c r="W326" s="60"/>
      <c r="X326" s="60"/>
      <c r="Y326" s="60"/>
      <c r="Z326" s="60"/>
      <c r="AA326" s="60"/>
      <c r="AB326" s="60"/>
      <c r="AC326" s="60"/>
      <c r="AD326" s="60"/>
      <c r="AE326" s="60"/>
      <c r="AF326" s="60"/>
      <c r="AG326" s="60"/>
      <c r="AH326" s="60"/>
      <c r="AI326" s="60"/>
      <c r="AJ326" s="60"/>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row>
    <row r="327" spans="2:65">
      <c r="B327" s="59"/>
      <c r="C327" s="127"/>
      <c r="D327" s="59"/>
      <c r="E327" s="108"/>
      <c r="F327" s="139"/>
      <c r="G327" s="146"/>
      <c r="H327" s="60"/>
      <c r="I327" s="60"/>
      <c r="J327" s="60"/>
      <c r="K327" s="60"/>
      <c r="L327" s="60"/>
      <c r="M327" s="60"/>
      <c r="N327" s="60"/>
      <c r="O327" s="4"/>
      <c r="P327" s="5"/>
      <c r="Q327" s="6"/>
      <c r="R327" s="6"/>
      <c r="S327" s="6"/>
      <c r="T327" s="6"/>
      <c r="U327" s="6"/>
      <c r="V327" s="60"/>
      <c r="W327" s="60"/>
      <c r="X327" s="60"/>
      <c r="Y327" s="60"/>
      <c r="Z327" s="60"/>
      <c r="AA327" s="60"/>
      <c r="AB327" s="60"/>
      <c r="AC327" s="60"/>
      <c r="AD327" s="60"/>
      <c r="AE327" s="60"/>
      <c r="AF327" s="60"/>
      <c r="AG327" s="60"/>
      <c r="AH327" s="60"/>
      <c r="AI327" s="60"/>
      <c r="AJ327" s="60"/>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row>
    <row r="328" spans="2:65">
      <c r="B328" s="59"/>
      <c r="C328" s="127"/>
      <c r="D328" s="59"/>
      <c r="E328" s="108"/>
      <c r="F328" s="139"/>
      <c r="G328" s="146"/>
      <c r="H328" s="60"/>
      <c r="I328" s="60"/>
      <c r="J328" s="60"/>
      <c r="K328" s="60"/>
      <c r="L328" s="60"/>
      <c r="M328" s="60"/>
      <c r="N328" s="60"/>
      <c r="O328" s="4"/>
      <c r="P328" s="5"/>
      <c r="Q328" s="6"/>
      <c r="R328" s="6"/>
      <c r="S328" s="6"/>
      <c r="T328" s="6"/>
      <c r="U328" s="6"/>
      <c r="V328" s="60"/>
      <c r="W328" s="60"/>
      <c r="X328" s="60"/>
      <c r="Y328" s="60"/>
      <c r="Z328" s="60"/>
      <c r="AA328" s="60"/>
      <c r="AB328" s="60"/>
      <c r="AC328" s="60"/>
      <c r="AD328" s="60"/>
      <c r="AE328" s="60"/>
      <c r="AF328" s="60"/>
      <c r="AG328" s="60"/>
      <c r="AH328" s="60"/>
      <c r="AI328" s="60"/>
      <c r="AJ328" s="60"/>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row>
    <row r="329" spans="2:65">
      <c r="B329" s="59"/>
      <c r="C329" s="127"/>
      <c r="D329" s="59"/>
      <c r="E329" s="108"/>
      <c r="F329" s="139"/>
      <c r="G329" s="146"/>
      <c r="H329" s="60"/>
      <c r="I329" s="60"/>
      <c r="J329" s="60"/>
      <c r="K329" s="60"/>
      <c r="L329" s="60"/>
      <c r="M329" s="60"/>
      <c r="N329" s="60"/>
      <c r="O329" s="4"/>
      <c r="P329" s="5"/>
      <c r="Q329" s="6"/>
      <c r="R329" s="6"/>
      <c r="S329" s="6"/>
      <c r="T329" s="6"/>
      <c r="U329" s="6"/>
      <c r="V329" s="60"/>
      <c r="W329" s="60"/>
      <c r="X329" s="60"/>
      <c r="Y329" s="60"/>
      <c r="Z329" s="60"/>
      <c r="AA329" s="60"/>
      <c r="AB329" s="60"/>
      <c r="AC329" s="60"/>
      <c r="AD329" s="60"/>
      <c r="AE329" s="60"/>
      <c r="AF329" s="60"/>
      <c r="AG329" s="60"/>
      <c r="AH329" s="60"/>
      <c r="AI329" s="60"/>
      <c r="AJ329" s="60"/>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row>
    <row r="330" spans="2:65">
      <c r="B330" s="59"/>
      <c r="C330" s="127"/>
      <c r="D330" s="59"/>
      <c r="E330" s="108"/>
      <c r="F330" s="139"/>
      <c r="G330" s="146"/>
      <c r="H330" s="60"/>
      <c r="I330" s="60"/>
      <c r="J330" s="60"/>
      <c r="K330" s="60"/>
      <c r="L330" s="60"/>
      <c r="M330" s="60"/>
      <c r="N330" s="60"/>
      <c r="O330" s="4"/>
      <c r="P330" s="5"/>
      <c r="Q330" s="6"/>
      <c r="R330" s="6"/>
      <c r="S330" s="6"/>
      <c r="T330" s="6"/>
      <c r="U330" s="6"/>
      <c r="V330" s="60"/>
      <c r="W330" s="60"/>
      <c r="X330" s="60"/>
      <c r="Y330" s="60"/>
      <c r="Z330" s="60"/>
      <c r="AA330" s="60"/>
      <c r="AB330" s="60"/>
      <c r="AC330" s="60"/>
      <c r="AD330" s="60"/>
      <c r="AE330" s="60"/>
      <c r="AF330" s="60"/>
      <c r="AG330" s="60"/>
      <c r="AH330" s="60"/>
      <c r="AI330" s="60"/>
      <c r="AJ330" s="60"/>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row>
    <row r="331" spans="2:65">
      <c r="B331" s="59"/>
      <c r="C331" s="127"/>
      <c r="D331" s="59"/>
      <c r="E331" s="108"/>
      <c r="F331" s="139"/>
      <c r="G331" s="146"/>
      <c r="H331" s="60"/>
      <c r="I331" s="60"/>
      <c r="J331" s="60"/>
      <c r="K331" s="60"/>
      <c r="L331" s="60"/>
      <c r="M331" s="60"/>
      <c r="N331" s="60"/>
      <c r="O331" s="4"/>
      <c r="P331" s="5"/>
      <c r="Q331" s="6"/>
      <c r="R331" s="6"/>
      <c r="S331" s="6"/>
      <c r="T331" s="6"/>
      <c r="U331" s="6"/>
      <c r="V331" s="60"/>
      <c r="W331" s="60"/>
      <c r="X331" s="60"/>
      <c r="Y331" s="60"/>
      <c r="Z331" s="60"/>
      <c r="AA331" s="60"/>
      <c r="AB331" s="60"/>
      <c r="AC331" s="60"/>
      <c r="AD331" s="60"/>
      <c r="AE331" s="60"/>
      <c r="AF331" s="60"/>
      <c r="AG331" s="60"/>
      <c r="AH331" s="60"/>
      <c r="AI331" s="60"/>
      <c r="AJ331" s="60"/>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row>
    <row r="332" spans="2:65">
      <c r="B332" s="59"/>
      <c r="C332" s="127"/>
      <c r="D332" s="59"/>
      <c r="E332" s="108"/>
      <c r="F332" s="139"/>
      <c r="G332" s="146"/>
      <c r="H332" s="60"/>
      <c r="I332" s="60"/>
      <c r="J332" s="60"/>
      <c r="K332" s="60"/>
      <c r="L332" s="60"/>
      <c r="M332" s="60"/>
      <c r="N332" s="60"/>
      <c r="O332" s="4"/>
      <c r="P332" s="5"/>
      <c r="Q332" s="6"/>
      <c r="R332" s="6"/>
      <c r="S332" s="6"/>
      <c r="T332" s="6"/>
      <c r="U332" s="6"/>
      <c r="V332" s="60"/>
      <c r="W332" s="60"/>
      <c r="X332" s="60"/>
      <c r="Y332" s="60"/>
      <c r="Z332" s="60"/>
      <c r="AA332" s="60"/>
      <c r="AB332" s="60"/>
      <c r="AC332" s="60"/>
      <c r="AD332" s="60"/>
      <c r="AE332" s="60"/>
      <c r="AF332" s="60"/>
      <c r="AG332" s="60"/>
      <c r="AH332" s="60"/>
      <c r="AI332" s="60"/>
      <c r="AJ332" s="60"/>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row>
    <row r="333" spans="2:65">
      <c r="B333" s="59"/>
      <c r="C333" s="127"/>
      <c r="D333" s="59"/>
      <c r="E333" s="108"/>
      <c r="F333" s="139"/>
      <c r="G333" s="146"/>
      <c r="H333" s="60"/>
      <c r="I333" s="60"/>
      <c r="J333" s="60"/>
      <c r="K333" s="60"/>
      <c r="L333" s="60"/>
      <c r="M333" s="60"/>
      <c r="N333" s="60"/>
      <c r="O333" s="4"/>
      <c r="P333" s="5"/>
      <c r="Q333" s="6"/>
      <c r="R333" s="6"/>
      <c r="S333" s="6"/>
      <c r="T333" s="6"/>
      <c r="U333" s="6"/>
      <c r="V333" s="60"/>
      <c r="W333" s="60"/>
      <c r="X333" s="60"/>
      <c r="Y333" s="60"/>
      <c r="Z333" s="60"/>
      <c r="AA333" s="60"/>
      <c r="AB333" s="60"/>
      <c r="AC333" s="60"/>
      <c r="AD333" s="60"/>
      <c r="AE333" s="60"/>
      <c r="AF333" s="60"/>
      <c r="AG333" s="60"/>
      <c r="AH333" s="60"/>
      <c r="AI333" s="60"/>
      <c r="AJ333" s="60"/>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row>
    <row r="334" spans="2:65">
      <c r="B334" s="59"/>
      <c r="C334" s="127"/>
      <c r="D334" s="59"/>
      <c r="E334" s="108"/>
      <c r="F334" s="139"/>
      <c r="G334" s="146"/>
      <c r="H334" s="60"/>
      <c r="I334" s="60"/>
      <c r="J334" s="60"/>
      <c r="K334" s="60"/>
      <c r="L334" s="60"/>
      <c r="M334" s="60"/>
      <c r="N334" s="60"/>
      <c r="O334" s="4"/>
      <c r="P334" s="5"/>
      <c r="Q334" s="6"/>
      <c r="R334" s="6"/>
      <c r="S334" s="6"/>
      <c r="T334" s="6"/>
      <c r="U334" s="6"/>
      <c r="V334" s="60"/>
      <c r="W334" s="60"/>
      <c r="X334" s="60"/>
      <c r="Y334" s="60"/>
      <c r="Z334" s="60"/>
      <c r="AA334" s="60"/>
      <c r="AB334" s="60"/>
      <c r="AC334" s="60"/>
      <c r="AD334" s="60"/>
      <c r="AE334" s="60"/>
      <c r="AF334" s="60"/>
      <c r="AG334" s="60"/>
      <c r="AH334" s="60"/>
      <c r="AI334" s="60"/>
      <c r="AJ334" s="60"/>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row>
    <row r="335" spans="2:65">
      <c r="B335" s="59"/>
      <c r="C335" s="127"/>
      <c r="D335" s="59"/>
      <c r="E335" s="108"/>
      <c r="F335" s="139"/>
      <c r="G335" s="146"/>
      <c r="H335" s="60"/>
      <c r="I335" s="60"/>
      <c r="J335" s="60"/>
      <c r="K335" s="60"/>
      <c r="L335" s="60"/>
      <c r="M335" s="60"/>
      <c r="N335" s="60"/>
      <c r="O335" s="4"/>
      <c r="P335" s="5"/>
      <c r="Q335" s="6"/>
      <c r="R335" s="6"/>
      <c r="S335" s="6"/>
      <c r="T335" s="6"/>
      <c r="U335" s="6"/>
      <c r="V335" s="60"/>
      <c r="W335" s="60"/>
      <c r="X335" s="60"/>
      <c r="Y335" s="60"/>
      <c r="Z335" s="60"/>
      <c r="AA335" s="60"/>
      <c r="AB335" s="60"/>
      <c r="AC335" s="60"/>
      <c r="AD335" s="60"/>
      <c r="AE335" s="60"/>
      <c r="AF335" s="60"/>
      <c r="AG335" s="60"/>
      <c r="AH335" s="60"/>
      <c r="AI335" s="60"/>
      <c r="AJ335" s="60"/>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row>
    <row r="336" spans="2:65">
      <c r="B336" s="59"/>
      <c r="C336" s="127"/>
      <c r="D336" s="59"/>
      <c r="E336" s="108"/>
      <c r="F336" s="139"/>
      <c r="G336" s="146"/>
      <c r="H336" s="60"/>
      <c r="I336" s="60"/>
      <c r="J336" s="60"/>
      <c r="K336" s="60"/>
      <c r="L336" s="60"/>
      <c r="M336" s="60"/>
      <c r="N336" s="60"/>
      <c r="O336" s="4"/>
      <c r="P336" s="5"/>
      <c r="Q336" s="6"/>
      <c r="R336" s="6"/>
      <c r="S336" s="6"/>
      <c r="T336" s="6"/>
      <c r="U336" s="6"/>
      <c r="V336" s="60"/>
      <c r="W336" s="60"/>
      <c r="X336" s="60"/>
      <c r="Y336" s="60"/>
      <c r="Z336" s="60"/>
      <c r="AA336" s="60"/>
      <c r="AB336" s="60"/>
      <c r="AC336" s="60"/>
      <c r="AD336" s="60"/>
      <c r="AE336" s="60"/>
      <c r="AF336" s="60"/>
      <c r="AG336" s="60"/>
      <c r="AH336" s="60"/>
      <c r="AI336" s="60"/>
      <c r="AJ336" s="60"/>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row>
    <row r="337" spans="2:65">
      <c r="B337" s="59"/>
      <c r="C337" s="127"/>
      <c r="D337" s="59"/>
      <c r="E337" s="108"/>
      <c r="F337" s="139"/>
      <c r="G337" s="146"/>
      <c r="H337" s="60"/>
      <c r="I337" s="60"/>
      <c r="J337" s="60"/>
      <c r="K337" s="60"/>
      <c r="L337" s="60"/>
      <c r="M337" s="60"/>
      <c r="N337" s="60"/>
      <c r="O337" s="4"/>
      <c r="P337" s="5"/>
      <c r="Q337" s="6"/>
      <c r="R337" s="6"/>
      <c r="S337" s="6"/>
      <c r="T337" s="6"/>
      <c r="U337" s="6"/>
      <c r="V337" s="60"/>
      <c r="W337" s="60"/>
      <c r="X337" s="60"/>
      <c r="Y337" s="60"/>
      <c r="Z337" s="60"/>
      <c r="AA337" s="60"/>
      <c r="AB337" s="60"/>
      <c r="AC337" s="60"/>
      <c r="AD337" s="60"/>
      <c r="AE337" s="60"/>
      <c r="AF337" s="60"/>
      <c r="AG337" s="60"/>
      <c r="AH337" s="60"/>
      <c r="AI337" s="60"/>
      <c r="AJ337" s="60"/>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row>
    <row r="338" spans="2:65">
      <c r="B338" s="59"/>
      <c r="C338" s="127"/>
      <c r="D338" s="59"/>
      <c r="E338" s="108"/>
      <c r="F338" s="139"/>
      <c r="G338" s="146"/>
      <c r="H338" s="60"/>
      <c r="I338" s="60"/>
      <c r="J338" s="60"/>
      <c r="K338" s="60"/>
      <c r="L338" s="60"/>
      <c r="M338" s="60"/>
      <c r="N338" s="60"/>
      <c r="O338" s="4"/>
      <c r="P338" s="5"/>
      <c r="Q338" s="6"/>
      <c r="R338" s="6"/>
      <c r="S338" s="6"/>
      <c r="T338" s="6"/>
      <c r="U338" s="6"/>
      <c r="V338" s="60"/>
      <c r="W338" s="60"/>
      <c r="X338" s="60"/>
      <c r="Y338" s="60"/>
      <c r="Z338" s="60"/>
      <c r="AA338" s="60"/>
      <c r="AB338" s="60"/>
      <c r="AC338" s="60"/>
      <c r="AD338" s="60"/>
      <c r="AE338" s="60"/>
      <c r="AF338" s="60"/>
      <c r="AG338" s="60"/>
      <c r="AH338" s="60"/>
      <c r="AI338" s="60"/>
      <c r="AJ338" s="60"/>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row>
    <row r="339" spans="2:65">
      <c r="B339" s="59"/>
      <c r="C339" s="127"/>
      <c r="D339" s="59"/>
      <c r="E339" s="108"/>
      <c r="F339" s="139"/>
      <c r="G339" s="146"/>
      <c r="H339" s="60"/>
      <c r="I339" s="60"/>
      <c r="J339" s="60"/>
      <c r="K339" s="60"/>
      <c r="L339" s="60"/>
      <c r="M339" s="60"/>
      <c r="N339" s="60"/>
      <c r="O339" s="4"/>
      <c r="P339" s="5"/>
      <c r="Q339" s="6"/>
      <c r="R339" s="6"/>
      <c r="S339" s="6"/>
      <c r="T339" s="6"/>
      <c r="U339" s="6"/>
      <c r="V339" s="60"/>
      <c r="W339" s="60"/>
      <c r="X339" s="60"/>
      <c r="Y339" s="60"/>
      <c r="Z339" s="60"/>
      <c r="AA339" s="60"/>
      <c r="AB339" s="60"/>
      <c r="AC339" s="60"/>
      <c r="AD339" s="60"/>
      <c r="AE339" s="60"/>
      <c r="AF339" s="60"/>
      <c r="AG339" s="60"/>
      <c r="AH339" s="60"/>
      <c r="AI339" s="60"/>
      <c r="AJ339" s="60"/>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row>
    <row r="340" spans="2:65">
      <c r="B340" s="59"/>
      <c r="C340" s="127"/>
      <c r="D340" s="59"/>
      <c r="E340" s="108"/>
      <c r="F340" s="139"/>
      <c r="G340" s="146"/>
      <c r="H340" s="60"/>
      <c r="I340" s="60"/>
      <c r="J340" s="60"/>
      <c r="K340" s="60"/>
      <c r="L340" s="60"/>
      <c r="M340" s="60"/>
      <c r="N340" s="60"/>
      <c r="O340" s="4"/>
      <c r="P340" s="5"/>
      <c r="Q340" s="6"/>
      <c r="R340" s="6"/>
      <c r="S340" s="6"/>
      <c r="T340" s="6"/>
      <c r="U340" s="6"/>
      <c r="V340" s="60"/>
      <c r="W340" s="60"/>
      <c r="X340" s="60"/>
      <c r="Y340" s="60"/>
      <c r="Z340" s="60"/>
      <c r="AA340" s="60"/>
      <c r="AB340" s="60"/>
      <c r="AC340" s="60"/>
      <c r="AD340" s="60"/>
      <c r="AE340" s="60"/>
      <c r="AF340" s="60"/>
      <c r="AG340" s="60"/>
      <c r="AH340" s="60"/>
      <c r="AI340" s="60"/>
      <c r="AJ340" s="60"/>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row>
    <row r="341" spans="2:65">
      <c r="B341" s="59"/>
      <c r="C341" s="127"/>
      <c r="D341" s="59"/>
      <c r="E341" s="108"/>
      <c r="F341" s="139"/>
      <c r="G341" s="146"/>
      <c r="H341" s="60"/>
      <c r="I341" s="60"/>
      <c r="J341" s="60"/>
      <c r="K341" s="60"/>
      <c r="L341" s="60"/>
      <c r="M341" s="60"/>
      <c r="N341" s="60"/>
      <c r="O341" s="4"/>
      <c r="P341" s="5"/>
      <c r="Q341" s="6"/>
      <c r="R341" s="6"/>
      <c r="S341" s="6"/>
      <c r="T341" s="6"/>
      <c r="U341" s="6"/>
      <c r="V341" s="60"/>
      <c r="W341" s="60"/>
      <c r="X341" s="60"/>
      <c r="Y341" s="60"/>
      <c r="Z341" s="60"/>
      <c r="AA341" s="60"/>
      <c r="AB341" s="60"/>
      <c r="AC341" s="60"/>
      <c r="AD341" s="60"/>
      <c r="AE341" s="60"/>
      <c r="AF341" s="60"/>
      <c r="AG341" s="60"/>
      <c r="AH341" s="60"/>
      <c r="AI341" s="60"/>
      <c r="AJ341" s="60"/>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row>
    <row r="342" spans="2:65">
      <c r="B342" s="59"/>
      <c r="C342" s="127"/>
      <c r="D342" s="59"/>
      <c r="E342" s="108"/>
      <c r="F342" s="139"/>
      <c r="G342" s="146"/>
      <c r="H342" s="60"/>
      <c r="I342" s="60"/>
      <c r="J342" s="60"/>
      <c r="K342" s="60"/>
      <c r="L342" s="60"/>
      <c r="M342" s="60"/>
      <c r="N342" s="60"/>
      <c r="O342" s="4"/>
      <c r="P342" s="5"/>
      <c r="Q342" s="6"/>
      <c r="R342" s="6"/>
      <c r="S342" s="6"/>
      <c r="T342" s="6"/>
      <c r="U342" s="6"/>
      <c r="V342" s="60"/>
      <c r="W342" s="60"/>
      <c r="X342" s="60"/>
      <c r="Y342" s="60"/>
      <c r="Z342" s="60"/>
      <c r="AA342" s="60"/>
      <c r="AB342" s="60"/>
      <c r="AC342" s="60"/>
      <c r="AD342" s="60"/>
      <c r="AE342" s="60"/>
      <c r="AF342" s="60"/>
      <c r="AG342" s="60"/>
      <c r="AH342" s="60"/>
      <c r="AI342" s="60"/>
      <c r="AJ342" s="60"/>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row>
    <row r="343" spans="2:65">
      <c r="B343" s="59"/>
      <c r="C343" s="127"/>
      <c r="D343" s="59"/>
      <c r="E343" s="108"/>
      <c r="F343" s="139"/>
      <c r="G343" s="146"/>
      <c r="H343" s="60"/>
      <c r="I343" s="60"/>
      <c r="J343" s="60"/>
      <c r="K343" s="60"/>
      <c r="L343" s="60"/>
      <c r="M343" s="60"/>
      <c r="N343" s="60"/>
      <c r="O343" s="4"/>
      <c r="P343" s="5"/>
      <c r="Q343" s="6"/>
      <c r="R343" s="5"/>
      <c r="S343" s="6"/>
      <c r="T343" s="6"/>
      <c r="U343" s="6"/>
      <c r="V343" s="60"/>
      <c r="W343" s="60"/>
      <c r="X343" s="60"/>
      <c r="Y343" s="60"/>
      <c r="Z343" s="60"/>
      <c r="AA343" s="60"/>
      <c r="AB343" s="60"/>
      <c r="AC343" s="60"/>
      <c r="AD343" s="60"/>
      <c r="AE343" s="60"/>
      <c r="AF343" s="60"/>
      <c r="AG343" s="60"/>
      <c r="AH343" s="60"/>
      <c r="AI343" s="60"/>
      <c r="AJ343" s="60"/>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row>
    <row r="344" spans="2:65">
      <c r="B344" s="59"/>
      <c r="C344" s="127"/>
      <c r="D344" s="59"/>
      <c r="E344" s="108"/>
      <c r="F344" s="139"/>
      <c r="G344" s="146"/>
      <c r="H344" s="60"/>
      <c r="I344" s="60"/>
      <c r="J344" s="60"/>
      <c r="K344" s="60"/>
      <c r="L344" s="60"/>
      <c r="M344" s="60"/>
      <c r="N344" s="60"/>
      <c r="O344" s="4"/>
      <c r="P344" s="5"/>
      <c r="Q344" s="6"/>
      <c r="R344" s="6"/>
      <c r="S344" s="6"/>
      <c r="T344" s="6"/>
      <c r="U344" s="6"/>
      <c r="V344" s="60"/>
      <c r="W344" s="60"/>
      <c r="X344" s="60"/>
      <c r="Y344" s="60"/>
      <c r="Z344" s="60"/>
      <c r="AA344" s="60"/>
      <c r="AB344" s="60"/>
      <c r="AC344" s="60"/>
      <c r="AD344" s="60"/>
      <c r="AE344" s="60"/>
      <c r="AF344" s="60"/>
      <c r="AG344" s="60"/>
      <c r="AH344" s="60"/>
      <c r="AI344" s="60"/>
      <c r="AJ344" s="60"/>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row>
    <row r="345" spans="2:65">
      <c r="B345" s="59"/>
      <c r="C345" s="127"/>
      <c r="D345" s="59"/>
      <c r="E345" s="108"/>
      <c r="F345" s="139"/>
      <c r="G345" s="146"/>
      <c r="H345" s="60"/>
      <c r="I345" s="60"/>
      <c r="J345" s="60"/>
      <c r="K345" s="60"/>
      <c r="L345" s="60"/>
      <c r="M345" s="60"/>
      <c r="N345" s="60"/>
      <c r="O345" s="4"/>
      <c r="P345" s="12"/>
      <c r="Q345" s="12"/>
      <c r="R345" s="12"/>
      <c r="S345" s="12"/>
      <c r="T345" s="12"/>
      <c r="U345" s="12"/>
      <c r="V345" s="60"/>
      <c r="W345" s="60"/>
      <c r="X345" s="60"/>
      <c r="Y345" s="60"/>
      <c r="Z345" s="60"/>
      <c r="AA345" s="60"/>
      <c r="AB345" s="60"/>
      <c r="AC345" s="60"/>
      <c r="AD345" s="60"/>
      <c r="AE345" s="60"/>
      <c r="AF345" s="60"/>
      <c r="AG345" s="60"/>
      <c r="AH345" s="60"/>
      <c r="AI345" s="60"/>
      <c r="AJ345" s="60"/>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row>
    <row r="346" spans="2:65">
      <c r="B346" s="59"/>
      <c r="C346" s="127"/>
      <c r="D346" s="59"/>
      <c r="E346" s="108"/>
      <c r="F346" s="139"/>
      <c r="G346" s="146"/>
      <c r="H346" s="60"/>
      <c r="I346" s="60"/>
      <c r="J346" s="60"/>
      <c r="K346" s="60"/>
      <c r="L346" s="60"/>
      <c r="M346" s="60"/>
      <c r="N346" s="60"/>
      <c r="O346" s="60"/>
      <c r="P346" s="60"/>
      <c r="Q346" s="60"/>
      <c r="R346" s="60"/>
      <c r="S346" s="60"/>
      <c r="T346" s="60"/>
      <c r="U346" s="60"/>
      <c r="V346" s="60"/>
      <c r="W346" s="60"/>
      <c r="X346" s="60"/>
      <c r="Y346" s="60"/>
      <c r="Z346" s="60"/>
      <c r="AA346" s="60"/>
      <c r="AB346" s="60"/>
      <c r="AC346" s="60"/>
      <c r="AD346" s="60"/>
      <c r="AE346" s="60"/>
      <c r="AF346" s="60"/>
      <c r="AG346" s="60"/>
      <c r="AH346" s="60"/>
      <c r="AI346" s="60"/>
      <c r="AJ346" s="60"/>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row>
    <row r="347" spans="2:65">
      <c r="B347" s="59"/>
      <c r="C347" s="127"/>
      <c r="D347" s="59"/>
      <c r="E347" s="108"/>
      <c r="F347" s="139"/>
      <c r="G347" s="146"/>
      <c r="H347" s="60"/>
      <c r="I347" s="60"/>
      <c r="J347" s="60"/>
      <c r="K347" s="60"/>
      <c r="L347" s="60"/>
      <c r="M347" s="60"/>
      <c r="N347" s="60"/>
      <c r="O347" s="60"/>
      <c r="P347" s="60"/>
      <c r="Q347" s="60"/>
      <c r="R347" s="60"/>
      <c r="S347" s="60"/>
      <c r="T347" s="60"/>
      <c r="U347" s="60"/>
      <c r="V347" s="60"/>
      <c r="W347" s="60"/>
      <c r="X347" s="60"/>
      <c r="Y347" s="60"/>
      <c r="Z347" s="60"/>
      <c r="AA347" s="60"/>
      <c r="AB347" s="60"/>
      <c r="AC347" s="60"/>
      <c r="AD347" s="60"/>
      <c r="AE347" s="60"/>
      <c r="AF347" s="60"/>
      <c r="AG347" s="60"/>
      <c r="AH347" s="60"/>
      <c r="AI347" s="60"/>
      <c r="AJ347" s="60"/>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row>
    <row r="348" spans="2:65">
      <c r="B348" s="59"/>
      <c r="C348" s="127"/>
      <c r="D348" s="59"/>
      <c r="E348" s="108"/>
      <c r="F348" s="139"/>
      <c r="G348" s="146"/>
      <c r="H348" s="60"/>
      <c r="I348" s="60"/>
      <c r="J348" s="60"/>
      <c r="K348" s="60"/>
      <c r="L348" s="60"/>
      <c r="M348" s="60"/>
      <c r="N348" s="60"/>
      <c r="O348" s="3"/>
      <c r="P348" s="16"/>
      <c r="Q348" s="16"/>
      <c r="R348" s="16"/>
      <c r="S348" s="3"/>
      <c r="T348" s="3"/>
      <c r="U348" s="3"/>
      <c r="V348" s="60"/>
      <c r="W348" s="60"/>
      <c r="X348" s="60"/>
      <c r="Y348" s="60"/>
      <c r="Z348" s="60"/>
      <c r="AA348" s="60"/>
      <c r="AB348" s="60"/>
      <c r="AC348" s="60"/>
      <c r="AD348" s="60"/>
      <c r="AE348" s="60"/>
      <c r="AF348" s="60"/>
      <c r="AG348" s="60"/>
      <c r="AH348" s="60"/>
      <c r="AI348" s="60"/>
      <c r="AJ348" s="60"/>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row>
    <row r="349" spans="2:65">
      <c r="B349" s="59"/>
      <c r="C349" s="127"/>
      <c r="D349" s="59"/>
      <c r="E349" s="108"/>
      <c r="F349" s="139"/>
      <c r="G349" s="146"/>
      <c r="H349" s="60"/>
      <c r="I349" s="60"/>
      <c r="J349" s="60"/>
      <c r="K349" s="60"/>
      <c r="L349" s="60"/>
      <c r="M349" s="60"/>
      <c r="N349" s="60"/>
      <c r="O349" s="4"/>
      <c r="P349" s="61"/>
      <c r="Q349" s="61"/>
      <c r="R349" s="61"/>
      <c r="S349" s="12"/>
      <c r="T349" s="12"/>
      <c r="U349" s="3"/>
      <c r="V349" s="60"/>
      <c r="W349" s="60"/>
      <c r="X349" s="60"/>
      <c r="Y349" s="60"/>
      <c r="Z349" s="60"/>
      <c r="AA349" s="60"/>
      <c r="AB349" s="60"/>
      <c r="AC349" s="60"/>
      <c r="AD349" s="60"/>
      <c r="AE349" s="60"/>
      <c r="AF349" s="60"/>
      <c r="AG349" s="60"/>
      <c r="AH349" s="60"/>
      <c r="AI349" s="60"/>
      <c r="AJ349" s="60"/>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row>
    <row r="350" spans="2:65">
      <c r="B350" s="59"/>
      <c r="C350" s="127"/>
      <c r="D350" s="59"/>
      <c r="E350" s="108"/>
      <c r="F350" s="139"/>
      <c r="G350" s="146"/>
      <c r="H350" s="60"/>
      <c r="I350" s="60"/>
      <c r="J350" s="60"/>
      <c r="K350" s="60"/>
      <c r="L350" s="60"/>
      <c r="M350" s="60"/>
      <c r="N350" s="60"/>
      <c r="O350" s="3"/>
      <c r="P350" s="3"/>
      <c r="Q350" s="3"/>
      <c r="R350" s="3"/>
      <c r="S350" s="3"/>
      <c r="T350" s="3"/>
      <c r="U350" s="3"/>
      <c r="V350" s="60"/>
      <c r="W350" s="60"/>
      <c r="X350" s="60"/>
      <c r="Y350" s="60"/>
      <c r="Z350" s="60"/>
      <c r="AA350" s="60"/>
      <c r="AB350" s="60"/>
      <c r="AC350" s="60"/>
      <c r="AD350" s="60"/>
      <c r="AE350" s="60"/>
      <c r="AF350" s="60"/>
      <c r="AG350" s="60"/>
      <c r="AH350" s="60"/>
      <c r="AI350" s="60"/>
      <c r="AJ350" s="60"/>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row>
    <row r="351" spans="2:65">
      <c r="B351" s="59"/>
      <c r="C351" s="127"/>
      <c r="D351" s="59"/>
      <c r="E351" s="108"/>
      <c r="F351" s="139"/>
      <c r="G351" s="146"/>
      <c r="H351" s="60"/>
      <c r="I351" s="60"/>
      <c r="J351" s="60"/>
      <c r="K351" s="60"/>
      <c r="L351" s="60"/>
      <c r="M351" s="60"/>
      <c r="N351" s="60"/>
      <c r="O351" s="4"/>
      <c r="P351" s="4"/>
      <c r="Q351" s="68"/>
      <c r="R351" s="61"/>
      <c r="S351" s="12"/>
      <c r="T351" s="12"/>
      <c r="U351" s="3"/>
      <c r="V351" s="60"/>
      <c r="W351" s="60"/>
      <c r="X351" s="60"/>
      <c r="Y351" s="60"/>
      <c r="Z351" s="60"/>
      <c r="AA351" s="60"/>
      <c r="AB351" s="60"/>
      <c r="AC351" s="60"/>
      <c r="AD351" s="60"/>
      <c r="AE351" s="60"/>
      <c r="AF351" s="60"/>
      <c r="AG351" s="60"/>
      <c r="AH351" s="60"/>
      <c r="AI351" s="60"/>
      <c r="AJ351" s="60"/>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row>
    <row r="352" spans="2:65">
      <c r="B352" s="59"/>
      <c r="C352" s="127"/>
      <c r="D352" s="59"/>
      <c r="E352" s="108"/>
      <c r="F352" s="139"/>
      <c r="G352" s="146"/>
      <c r="H352" s="60"/>
      <c r="I352" s="60"/>
      <c r="J352" s="60"/>
      <c r="K352" s="60"/>
      <c r="L352" s="60"/>
      <c r="M352" s="60"/>
      <c r="N352" s="60"/>
      <c r="O352" s="3"/>
      <c r="P352" s="3"/>
      <c r="Q352" s="3"/>
      <c r="R352" s="3"/>
      <c r="S352" s="3"/>
      <c r="T352" s="16"/>
      <c r="U352" s="62"/>
      <c r="V352" s="60"/>
      <c r="W352" s="60"/>
      <c r="X352" s="60"/>
      <c r="Y352" s="60"/>
      <c r="Z352" s="60"/>
      <c r="AA352" s="60"/>
      <c r="AB352" s="60"/>
      <c r="AC352" s="60"/>
      <c r="AD352" s="60"/>
      <c r="AE352" s="60"/>
      <c r="AF352" s="60"/>
      <c r="AG352" s="60"/>
      <c r="AH352" s="60"/>
      <c r="AI352" s="60"/>
      <c r="AJ352" s="60"/>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row>
    <row r="353" spans="2:65">
      <c r="B353" s="59"/>
      <c r="C353" s="127"/>
      <c r="D353" s="59"/>
      <c r="E353" s="108"/>
      <c r="F353" s="139"/>
      <c r="G353" s="146"/>
      <c r="H353" s="60"/>
      <c r="I353" s="60"/>
      <c r="J353" s="60"/>
      <c r="K353" s="60"/>
      <c r="L353" s="60"/>
      <c r="M353" s="60"/>
      <c r="N353" s="60"/>
      <c r="O353" s="3"/>
      <c r="P353" s="63"/>
      <c r="Q353" s="63"/>
      <c r="R353" s="5"/>
      <c r="S353" s="5"/>
      <c r="T353" s="16"/>
      <c r="U353" s="62"/>
      <c r="V353" s="60"/>
      <c r="W353" s="60"/>
      <c r="X353" s="60"/>
      <c r="Y353" s="60"/>
      <c r="Z353" s="60"/>
      <c r="AA353" s="60"/>
      <c r="AB353" s="60"/>
      <c r="AC353" s="60"/>
      <c r="AD353" s="60"/>
      <c r="AE353" s="60"/>
      <c r="AF353" s="60"/>
      <c r="AG353" s="60"/>
      <c r="AH353" s="60"/>
      <c r="AI353" s="60"/>
      <c r="AJ353" s="60"/>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row>
    <row r="354" spans="2:65" ht="15.3" thickBot="1">
      <c r="B354" s="59"/>
      <c r="C354" s="127"/>
      <c r="D354" s="59"/>
      <c r="E354" s="108"/>
      <c r="F354" s="139"/>
      <c r="G354" s="146"/>
      <c r="H354" s="60"/>
      <c r="I354" s="60"/>
      <c r="J354" s="60"/>
      <c r="K354" s="60"/>
      <c r="L354" s="60"/>
      <c r="M354" s="60"/>
      <c r="N354" s="60"/>
      <c r="O354" s="64"/>
      <c r="P354" s="65"/>
      <c r="Q354" s="65"/>
      <c r="R354" s="65"/>
      <c r="S354" s="66"/>
      <c r="T354" s="66"/>
      <c r="U354" s="67"/>
      <c r="V354" s="60"/>
      <c r="W354" s="60"/>
      <c r="X354" s="60"/>
      <c r="Y354" s="60"/>
      <c r="Z354" s="60"/>
      <c r="AA354" s="60"/>
      <c r="AB354" s="60"/>
      <c r="AC354" s="60"/>
      <c r="AD354" s="60"/>
      <c r="AE354" s="60"/>
      <c r="AF354" s="60"/>
      <c r="AG354" s="60"/>
      <c r="AH354" s="60"/>
      <c r="AI354" s="60"/>
      <c r="AJ354" s="60"/>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row>
    <row r="355" spans="2:65">
      <c r="B355" s="59"/>
      <c r="C355" s="127"/>
      <c r="D355" s="59"/>
      <c r="E355" s="108"/>
      <c r="F355" s="139"/>
      <c r="G355" s="146"/>
      <c r="H355" s="60"/>
      <c r="I355" s="60"/>
      <c r="J355" s="60"/>
      <c r="K355" s="60"/>
      <c r="L355" s="60"/>
      <c r="M355" s="60"/>
      <c r="N355" s="60"/>
      <c r="O355" s="4"/>
      <c r="P355" s="5"/>
      <c r="Q355" s="6"/>
      <c r="R355" s="6"/>
      <c r="S355" s="6"/>
      <c r="T355" s="6"/>
      <c r="U355" s="6"/>
      <c r="V355" s="60"/>
      <c r="W355" s="60"/>
      <c r="X355" s="60"/>
      <c r="Y355" s="60"/>
      <c r="Z355" s="60"/>
      <c r="AA355" s="60"/>
      <c r="AB355" s="60"/>
      <c r="AC355" s="60"/>
      <c r="AD355" s="60"/>
      <c r="AE355" s="60"/>
      <c r="AF355" s="60"/>
      <c r="AG355" s="60"/>
      <c r="AH355" s="60"/>
      <c r="AI355" s="60"/>
      <c r="AJ355" s="60"/>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row>
    <row r="356" spans="2:65">
      <c r="B356" s="59"/>
      <c r="C356" s="127"/>
      <c r="D356" s="59"/>
      <c r="E356" s="108"/>
      <c r="F356" s="139"/>
      <c r="G356" s="146"/>
      <c r="H356" s="60"/>
      <c r="I356" s="60"/>
      <c r="J356" s="60"/>
      <c r="K356" s="60"/>
      <c r="L356" s="60"/>
      <c r="M356" s="60"/>
      <c r="N356" s="60"/>
      <c r="O356" s="4"/>
      <c r="P356" s="5"/>
      <c r="Q356" s="6"/>
      <c r="R356" s="6"/>
      <c r="S356" s="6"/>
      <c r="T356" s="6"/>
      <c r="U356" s="6"/>
      <c r="V356" s="60"/>
      <c r="W356" s="60"/>
      <c r="X356" s="60"/>
      <c r="Y356" s="60"/>
      <c r="Z356" s="60"/>
      <c r="AA356" s="60"/>
      <c r="AB356" s="60"/>
      <c r="AC356" s="60"/>
      <c r="AD356" s="60"/>
      <c r="AE356" s="60"/>
      <c r="AF356" s="60"/>
      <c r="AG356" s="60"/>
      <c r="AH356" s="60"/>
      <c r="AI356" s="60"/>
      <c r="AJ356" s="60"/>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row>
    <row r="357" spans="2:65">
      <c r="B357" s="59"/>
      <c r="C357" s="127"/>
      <c r="D357" s="59"/>
      <c r="E357" s="108"/>
      <c r="F357" s="139"/>
      <c r="G357" s="146"/>
      <c r="H357" s="60"/>
      <c r="I357" s="60"/>
      <c r="J357" s="60"/>
      <c r="K357" s="60"/>
      <c r="L357" s="60"/>
      <c r="M357" s="60"/>
      <c r="N357" s="60"/>
      <c r="O357" s="4"/>
      <c r="P357" s="5"/>
      <c r="Q357" s="6"/>
      <c r="R357" s="6"/>
      <c r="S357" s="6"/>
      <c r="T357" s="6"/>
      <c r="U357" s="6"/>
      <c r="V357" s="60"/>
      <c r="W357" s="60"/>
      <c r="X357" s="60"/>
      <c r="Y357" s="60"/>
      <c r="Z357" s="60"/>
      <c r="AA357" s="60"/>
      <c r="AB357" s="60"/>
      <c r="AC357" s="60"/>
      <c r="AD357" s="60"/>
      <c r="AE357" s="60"/>
      <c r="AF357" s="60"/>
      <c r="AG357" s="60"/>
      <c r="AH357" s="60"/>
      <c r="AI357" s="60"/>
      <c r="AJ357" s="60"/>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row>
    <row r="358" spans="2:65">
      <c r="B358" s="59"/>
      <c r="C358" s="127"/>
      <c r="D358" s="59"/>
      <c r="E358" s="108"/>
      <c r="F358" s="139"/>
      <c r="G358" s="146"/>
      <c r="H358" s="60"/>
      <c r="I358" s="60"/>
      <c r="J358" s="60"/>
      <c r="K358" s="60"/>
      <c r="L358" s="60"/>
      <c r="M358" s="60"/>
      <c r="N358" s="60"/>
      <c r="O358" s="4"/>
      <c r="P358" s="5"/>
      <c r="Q358" s="6"/>
      <c r="R358" s="6"/>
      <c r="S358" s="6"/>
      <c r="T358" s="6"/>
      <c r="U358" s="6"/>
      <c r="V358" s="60"/>
      <c r="W358" s="60"/>
      <c r="X358" s="60"/>
      <c r="Y358" s="60"/>
      <c r="Z358" s="60"/>
      <c r="AA358" s="60"/>
      <c r="AB358" s="60"/>
      <c r="AC358" s="60"/>
      <c r="AD358" s="60"/>
      <c r="AE358" s="60"/>
      <c r="AF358" s="60"/>
      <c r="AG358" s="60"/>
      <c r="AH358" s="60"/>
      <c r="AI358" s="60"/>
      <c r="AJ358" s="60"/>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row>
    <row r="359" spans="2:65">
      <c r="B359" s="59"/>
      <c r="C359" s="127"/>
      <c r="D359" s="59"/>
      <c r="E359" s="108"/>
      <c r="F359" s="139"/>
      <c r="G359" s="146"/>
      <c r="H359" s="60"/>
      <c r="I359" s="60"/>
      <c r="J359" s="60"/>
      <c r="K359" s="60"/>
      <c r="L359" s="60"/>
      <c r="M359" s="60"/>
      <c r="N359" s="60"/>
      <c r="O359" s="4"/>
      <c r="P359" s="5"/>
      <c r="Q359" s="6"/>
      <c r="R359" s="6"/>
      <c r="S359" s="6"/>
      <c r="T359" s="6"/>
      <c r="U359" s="6"/>
      <c r="V359" s="60"/>
      <c r="W359" s="60"/>
      <c r="X359" s="60"/>
      <c r="Y359" s="60"/>
      <c r="Z359" s="60"/>
      <c r="AA359" s="60"/>
      <c r="AB359" s="60"/>
      <c r="AC359" s="60"/>
      <c r="AD359" s="60"/>
      <c r="AE359" s="60"/>
      <c r="AF359" s="60"/>
      <c r="AG359" s="60"/>
      <c r="AH359" s="60"/>
      <c r="AI359" s="60"/>
      <c r="AJ359" s="60"/>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row>
    <row r="360" spans="2:65">
      <c r="B360" s="59"/>
      <c r="C360" s="127"/>
      <c r="D360" s="59"/>
      <c r="E360" s="108"/>
      <c r="F360" s="139"/>
      <c r="G360" s="146"/>
      <c r="H360" s="60"/>
      <c r="I360" s="60"/>
      <c r="J360" s="60"/>
      <c r="K360" s="60"/>
      <c r="L360" s="60"/>
      <c r="M360" s="60"/>
      <c r="N360" s="60"/>
      <c r="O360" s="4"/>
      <c r="P360" s="5"/>
      <c r="Q360" s="6"/>
      <c r="R360" s="6"/>
      <c r="S360" s="6"/>
      <c r="T360" s="6"/>
      <c r="U360" s="6"/>
      <c r="V360" s="60"/>
      <c r="W360" s="60"/>
      <c r="X360" s="60"/>
      <c r="Y360" s="60"/>
      <c r="Z360" s="60"/>
      <c r="AA360" s="60"/>
      <c r="AB360" s="60"/>
      <c r="AC360" s="60"/>
      <c r="AD360" s="60"/>
      <c r="AE360" s="60"/>
      <c r="AF360" s="60"/>
      <c r="AG360" s="60"/>
      <c r="AH360" s="60"/>
      <c r="AI360" s="60"/>
      <c r="AJ360" s="60"/>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row>
    <row r="361" spans="2:65">
      <c r="B361" s="59"/>
      <c r="C361" s="127"/>
      <c r="D361" s="59"/>
      <c r="E361" s="108"/>
      <c r="F361" s="139"/>
      <c r="G361" s="146"/>
      <c r="H361" s="60"/>
      <c r="I361" s="60"/>
      <c r="J361" s="60"/>
      <c r="K361" s="60"/>
      <c r="L361" s="60"/>
      <c r="M361" s="60"/>
      <c r="N361" s="60"/>
      <c r="O361" s="4"/>
      <c r="P361" s="5"/>
      <c r="Q361" s="6"/>
      <c r="R361" s="6"/>
      <c r="S361" s="6"/>
      <c r="T361" s="6"/>
      <c r="U361" s="6"/>
      <c r="V361" s="60"/>
      <c r="W361" s="60"/>
      <c r="X361" s="60"/>
      <c r="Y361" s="60"/>
      <c r="Z361" s="60"/>
      <c r="AA361" s="60"/>
      <c r="AB361" s="60"/>
      <c r="AC361" s="60"/>
      <c r="AD361" s="60"/>
      <c r="AE361" s="60"/>
      <c r="AF361" s="60"/>
      <c r="AG361" s="60"/>
      <c r="AH361" s="60"/>
      <c r="AI361" s="60"/>
      <c r="AJ361" s="60"/>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row>
    <row r="362" spans="2:65">
      <c r="B362" s="59"/>
      <c r="C362" s="127"/>
      <c r="D362" s="59"/>
      <c r="E362" s="108"/>
      <c r="F362" s="139"/>
      <c r="G362" s="146"/>
      <c r="H362" s="60"/>
      <c r="I362" s="60"/>
      <c r="J362" s="60"/>
      <c r="K362" s="60"/>
      <c r="L362" s="60"/>
      <c r="M362" s="60"/>
      <c r="N362" s="60"/>
      <c r="O362" s="4"/>
      <c r="P362" s="5"/>
      <c r="Q362" s="6"/>
      <c r="R362" s="6"/>
      <c r="S362" s="6"/>
      <c r="T362" s="6"/>
      <c r="U362" s="6"/>
      <c r="V362" s="60"/>
      <c r="W362" s="60"/>
      <c r="X362" s="60"/>
      <c r="Y362" s="60"/>
      <c r="Z362" s="60"/>
      <c r="AA362" s="60"/>
      <c r="AB362" s="60"/>
      <c r="AC362" s="60"/>
      <c r="AD362" s="60"/>
      <c r="AE362" s="60"/>
      <c r="AF362" s="60"/>
      <c r="AG362" s="60"/>
      <c r="AH362" s="60"/>
      <c r="AI362" s="60"/>
      <c r="AJ362" s="60"/>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row>
    <row r="363" spans="2:65">
      <c r="B363" s="59"/>
      <c r="C363" s="127"/>
      <c r="D363" s="59"/>
      <c r="E363" s="108"/>
      <c r="F363" s="139"/>
      <c r="G363" s="146"/>
      <c r="H363" s="60"/>
      <c r="I363" s="60"/>
      <c r="J363" s="60"/>
      <c r="K363" s="60"/>
      <c r="L363" s="60"/>
      <c r="M363" s="60"/>
      <c r="N363" s="60"/>
      <c r="O363" s="4"/>
      <c r="P363" s="5"/>
      <c r="Q363" s="6"/>
      <c r="R363" s="6"/>
      <c r="S363" s="6"/>
      <c r="T363" s="6"/>
      <c r="U363" s="6"/>
      <c r="V363" s="60"/>
      <c r="W363" s="60"/>
      <c r="X363" s="60"/>
      <c r="Y363" s="60"/>
      <c r="Z363" s="60"/>
      <c r="AA363" s="60"/>
      <c r="AB363" s="60"/>
      <c r="AC363" s="60"/>
      <c r="AD363" s="60"/>
      <c r="AE363" s="60"/>
      <c r="AF363" s="60"/>
      <c r="AG363" s="60"/>
      <c r="AH363" s="60"/>
      <c r="AI363" s="60"/>
      <c r="AJ363" s="60"/>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row>
    <row r="364" spans="2:65">
      <c r="B364" s="59"/>
      <c r="C364" s="127"/>
      <c r="D364" s="59"/>
      <c r="E364" s="108"/>
      <c r="F364" s="139"/>
      <c r="G364" s="146"/>
      <c r="H364" s="60"/>
      <c r="I364" s="60"/>
      <c r="J364" s="60"/>
      <c r="K364" s="60"/>
      <c r="L364" s="60"/>
      <c r="M364" s="60"/>
      <c r="N364" s="60"/>
      <c r="O364" s="4"/>
      <c r="P364" s="5"/>
      <c r="Q364" s="6"/>
      <c r="R364" s="6"/>
      <c r="S364" s="6"/>
      <c r="T364" s="6"/>
      <c r="U364" s="6"/>
      <c r="V364" s="60"/>
      <c r="W364" s="60"/>
      <c r="X364" s="60"/>
      <c r="Y364" s="60"/>
      <c r="Z364" s="60"/>
      <c r="AA364" s="60"/>
      <c r="AB364" s="60"/>
      <c r="AC364" s="60"/>
      <c r="AD364" s="60"/>
      <c r="AE364" s="60"/>
      <c r="AF364" s="60"/>
      <c r="AG364" s="60"/>
      <c r="AH364" s="60"/>
      <c r="AI364" s="60"/>
      <c r="AJ364" s="60"/>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row>
    <row r="365" spans="2:65">
      <c r="B365" s="59"/>
      <c r="C365" s="127"/>
      <c r="D365" s="59"/>
      <c r="E365" s="108"/>
      <c r="F365" s="139"/>
      <c r="G365" s="146"/>
      <c r="H365" s="60"/>
      <c r="I365" s="60"/>
      <c r="J365" s="60"/>
      <c r="K365" s="60"/>
      <c r="L365" s="60"/>
      <c r="M365" s="60"/>
      <c r="N365" s="60"/>
      <c r="O365" s="4"/>
      <c r="P365" s="5"/>
      <c r="Q365" s="6"/>
      <c r="R365" s="6"/>
      <c r="S365" s="6"/>
      <c r="T365" s="6"/>
      <c r="U365" s="6"/>
      <c r="V365" s="60"/>
      <c r="W365" s="60"/>
      <c r="X365" s="60"/>
      <c r="Y365" s="60"/>
      <c r="Z365" s="60"/>
      <c r="AA365" s="60"/>
      <c r="AB365" s="60"/>
      <c r="AC365" s="60"/>
      <c r="AD365" s="60"/>
      <c r="AE365" s="60"/>
      <c r="AF365" s="60"/>
      <c r="AG365" s="60"/>
      <c r="AH365" s="60"/>
      <c r="AI365" s="60"/>
      <c r="AJ365" s="60"/>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row>
    <row r="366" spans="2:65">
      <c r="B366" s="59"/>
      <c r="C366" s="127"/>
      <c r="D366" s="59"/>
      <c r="E366" s="108"/>
      <c r="F366" s="139"/>
      <c r="G366" s="146"/>
      <c r="H366" s="60"/>
      <c r="I366" s="60"/>
      <c r="J366" s="60"/>
      <c r="K366" s="60"/>
      <c r="L366" s="60"/>
      <c r="M366" s="60"/>
      <c r="N366" s="60"/>
      <c r="O366" s="4"/>
      <c r="P366" s="5"/>
      <c r="Q366" s="6"/>
      <c r="R366" s="6"/>
      <c r="S366" s="6"/>
      <c r="T366" s="6"/>
      <c r="U366" s="6"/>
      <c r="V366" s="60"/>
      <c r="W366" s="60"/>
      <c r="X366" s="60"/>
      <c r="Y366" s="60"/>
      <c r="Z366" s="60"/>
      <c r="AA366" s="60"/>
      <c r="AB366" s="60"/>
      <c r="AC366" s="60"/>
      <c r="AD366" s="60"/>
      <c r="AE366" s="60"/>
      <c r="AF366" s="60"/>
      <c r="AG366" s="60"/>
      <c r="AH366" s="60"/>
      <c r="AI366" s="60"/>
      <c r="AJ366" s="60"/>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row>
    <row r="367" spans="2:65">
      <c r="B367" s="59"/>
      <c r="C367" s="127"/>
      <c r="D367" s="59"/>
      <c r="E367" s="108"/>
      <c r="F367" s="139"/>
      <c r="G367" s="146"/>
      <c r="H367" s="60"/>
      <c r="I367" s="60"/>
      <c r="J367" s="60"/>
      <c r="K367" s="60"/>
      <c r="L367" s="60"/>
      <c r="M367" s="60"/>
      <c r="N367" s="60"/>
      <c r="O367" s="4"/>
      <c r="P367" s="5"/>
      <c r="Q367" s="6"/>
      <c r="R367" s="6"/>
      <c r="S367" s="6"/>
      <c r="T367" s="6"/>
      <c r="U367" s="6"/>
      <c r="V367" s="60"/>
      <c r="W367" s="60"/>
      <c r="X367" s="60"/>
      <c r="Y367" s="60"/>
      <c r="Z367" s="60"/>
      <c r="AA367" s="60"/>
      <c r="AB367" s="60"/>
      <c r="AC367" s="60"/>
      <c r="AD367" s="60"/>
      <c r="AE367" s="60"/>
      <c r="AF367" s="60"/>
      <c r="AG367" s="60"/>
      <c r="AH367" s="60"/>
      <c r="AI367" s="60"/>
      <c r="AJ367" s="60"/>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row>
    <row r="368" spans="2:65">
      <c r="B368" s="59"/>
      <c r="C368" s="127"/>
      <c r="D368" s="59"/>
      <c r="E368" s="108"/>
      <c r="F368" s="139"/>
      <c r="G368" s="146"/>
      <c r="H368" s="60"/>
      <c r="I368" s="60"/>
      <c r="J368" s="60"/>
      <c r="K368" s="60"/>
      <c r="L368" s="60"/>
      <c r="M368" s="60"/>
      <c r="N368" s="60"/>
      <c r="O368" s="4"/>
      <c r="P368" s="5"/>
      <c r="Q368" s="6"/>
      <c r="R368" s="6"/>
      <c r="S368" s="6"/>
      <c r="T368" s="6"/>
      <c r="U368" s="6"/>
      <c r="V368" s="60"/>
      <c r="W368" s="60"/>
      <c r="X368" s="60"/>
      <c r="Y368" s="60"/>
      <c r="Z368" s="60"/>
      <c r="AA368" s="60"/>
      <c r="AB368" s="60"/>
      <c r="AC368" s="60"/>
      <c r="AD368" s="60"/>
      <c r="AE368" s="60"/>
      <c r="AF368" s="60"/>
      <c r="AG368" s="60"/>
      <c r="AH368" s="60"/>
      <c r="AI368" s="60"/>
      <c r="AJ368" s="60"/>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row>
    <row r="369" spans="2:65">
      <c r="B369" s="59"/>
      <c r="C369" s="127"/>
      <c r="D369" s="59"/>
      <c r="E369" s="108"/>
      <c r="F369" s="139"/>
      <c r="G369" s="146"/>
      <c r="H369" s="60"/>
      <c r="I369" s="60"/>
      <c r="J369" s="60"/>
      <c r="K369" s="60"/>
      <c r="L369" s="60"/>
      <c r="M369" s="60"/>
      <c r="N369" s="60"/>
      <c r="O369" s="4"/>
      <c r="P369" s="5"/>
      <c r="Q369" s="6"/>
      <c r="R369" s="6"/>
      <c r="S369" s="6"/>
      <c r="T369" s="6"/>
      <c r="U369" s="6"/>
      <c r="V369" s="60"/>
      <c r="W369" s="60"/>
      <c r="X369" s="60"/>
      <c r="Y369" s="60"/>
      <c r="Z369" s="60"/>
      <c r="AA369" s="60"/>
      <c r="AB369" s="60"/>
      <c r="AC369" s="60"/>
      <c r="AD369" s="60"/>
      <c r="AE369" s="60"/>
      <c r="AF369" s="60"/>
      <c r="AG369" s="60"/>
      <c r="AH369" s="60"/>
      <c r="AI369" s="60"/>
      <c r="AJ369" s="60"/>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row>
    <row r="370" spans="2:65">
      <c r="B370" s="59"/>
      <c r="C370" s="127"/>
      <c r="D370" s="59"/>
      <c r="E370" s="108"/>
      <c r="F370" s="139"/>
      <c r="G370" s="146"/>
      <c r="H370" s="60"/>
      <c r="I370" s="60"/>
      <c r="J370" s="60"/>
      <c r="K370" s="60"/>
      <c r="L370" s="60"/>
      <c r="M370" s="60"/>
      <c r="N370" s="60"/>
      <c r="O370" s="4"/>
      <c r="P370" s="5"/>
      <c r="Q370" s="6"/>
      <c r="R370" s="6"/>
      <c r="S370" s="6"/>
      <c r="T370" s="6"/>
      <c r="U370" s="6"/>
      <c r="V370" s="60"/>
      <c r="W370" s="60"/>
      <c r="X370" s="60"/>
      <c r="Y370" s="60"/>
      <c r="Z370" s="60"/>
      <c r="AA370" s="60"/>
      <c r="AB370" s="60"/>
      <c r="AC370" s="60"/>
      <c r="AD370" s="60"/>
      <c r="AE370" s="60"/>
      <c r="AF370" s="60"/>
      <c r="AG370" s="60"/>
      <c r="AH370" s="60"/>
      <c r="AI370" s="60"/>
      <c r="AJ370" s="6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row>
    <row r="371" spans="2:65">
      <c r="B371" s="59"/>
      <c r="C371" s="127"/>
      <c r="D371" s="59"/>
      <c r="E371" s="108"/>
      <c r="F371" s="139"/>
      <c r="G371" s="146"/>
      <c r="H371" s="60"/>
      <c r="I371" s="60"/>
      <c r="J371" s="60"/>
      <c r="K371" s="60"/>
      <c r="L371" s="60"/>
      <c r="M371" s="60"/>
      <c r="N371" s="60"/>
      <c r="O371" s="4"/>
      <c r="P371" s="5"/>
      <c r="Q371" s="6"/>
      <c r="R371" s="6"/>
      <c r="S371" s="6"/>
      <c r="T371" s="6"/>
      <c r="U371" s="6"/>
      <c r="V371" s="60"/>
      <c r="W371" s="60"/>
      <c r="X371" s="60"/>
      <c r="Y371" s="60"/>
      <c r="Z371" s="60"/>
      <c r="AA371" s="60"/>
      <c r="AB371" s="60"/>
      <c r="AC371" s="60"/>
      <c r="AD371" s="60"/>
      <c r="AE371" s="60"/>
      <c r="AF371" s="60"/>
      <c r="AG371" s="60"/>
      <c r="AH371" s="60"/>
      <c r="AI371" s="60"/>
      <c r="AJ371" s="6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row>
    <row r="372" spans="2:65">
      <c r="B372" s="59"/>
      <c r="C372" s="127"/>
      <c r="D372" s="59"/>
      <c r="E372" s="108"/>
      <c r="F372" s="139"/>
      <c r="G372" s="146"/>
      <c r="H372" s="60"/>
      <c r="I372" s="60"/>
      <c r="J372" s="60"/>
      <c r="K372" s="60"/>
      <c r="L372" s="60"/>
      <c r="M372" s="60"/>
      <c r="N372" s="60"/>
      <c r="O372" s="4"/>
      <c r="P372" s="5"/>
      <c r="Q372" s="6"/>
      <c r="R372" s="6"/>
      <c r="S372" s="6"/>
      <c r="T372" s="6"/>
      <c r="U372" s="6"/>
      <c r="V372" s="60"/>
      <c r="W372" s="60"/>
      <c r="X372" s="60"/>
      <c r="Y372" s="60"/>
      <c r="Z372" s="60"/>
      <c r="AA372" s="60"/>
      <c r="AB372" s="60"/>
      <c r="AC372" s="60"/>
      <c r="AD372" s="60"/>
      <c r="AE372" s="60"/>
      <c r="AF372" s="60"/>
      <c r="AG372" s="60"/>
      <c r="AH372" s="60"/>
      <c r="AI372" s="60"/>
      <c r="AJ372" s="60"/>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row>
    <row r="373" spans="2:65">
      <c r="B373" s="59"/>
      <c r="C373" s="127"/>
      <c r="D373" s="59"/>
      <c r="E373" s="108"/>
      <c r="F373" s="139"/>
      <c r="G373" s="146"/>
      <c r="H373" s="60"/>
      <c r="I373" s="60"/>
      <c r="J373" s="60"/>
      <c r="K373" s="60"/>
      <c r="L373" s="60"/>
      <c r="M373" s="60"/>
      <c r="N373" s="60"/>
      <c r="O373" s="4"/>
      <c r="P373" s="5"/>
      <c r="Q373" s="6"/>
      <c r="R373" s="6"/>
      <c r="S373" s="6"/>
      <c r="T373" s="6"/>
      <c r="U373" s="6"/>
      <c r="V373" s="60"/>
      <c r="W373" s="60"/>
      <c r="X373" s="60"/>
      <c r="Y373" s="60"/>
      <c r="Z373" s="60"/>
      <c r="AA373" s="60"/>
      <c r="AB373" s="60"/>
      <c r="AC373" s="60"/>
      <c r="AD373" s="60"/>
      <c r="AE373" s="60"/>
      <c r="AF373" s="60"/>
      <c r="AG373" s="60"/>
      <c r="AH373" s="60"/>
      <c r="AI373" s="60"/>
      <c r="AJ373" s="60"/>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row>
    <row r="374" spans="2:65">
      <c r="B374" s="59"/>
      <c r="C374" s="127"/>
      <c r="D374" s="59"/>
      <c r="E374" s="108"/>
      <c r="F374" s="139"/>
      <c r="G374" s="146"/>
      <c r="H374" s="60"/>
      <c r="I374" s="60"/>
      <c r="J374" s="60"/>
      <c r="K374" s="60"/>
      <c r="L374" s="60"/>
      <c r="M374" s="60"/>
      <c r="N374" s="60"/>
      <c r="O374" s="4"/>
      <c r="P374" s="5"/>
      <c r="Q374" s="6"/>
      <c r="R374" s="6"/>
      <c r="S374" s="6"/>
      <c r="T374" s="6"/>
      <c r="U374" s="6"/>
      <c r="V374" s="60"/>
      <c r="W374" s="60"/>
      <c r="X374" s="60"/>
      <c r="Y374" s="60"/>
      <c r="Z374" s="60"/>
      <c r="AA374" s="60"/>
      <c r="AB374" s="60"/>
      <c r="AC374" s="60"/>
      <c r="AD374" s="60"/>
      <c r="AE374" s="60"/>
      <c r="AF374" s="60"/>
      <c r="AG374" s="60"/>
      <c r="AH374" s="60"/>
      <c r="AI374" s="60"/>
      <c r="AJ374" s="60"/>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row>
    <row r="375" spans="2:65">
      <c r="B375" s="59"/>
      <c r="C375" s="127"/>
      <c r="D375" s="59"/>
      <c r="E375" s="108"/>
      <c r="F375" s="139"/>
      <c r="G375" s="146"/>
      <c r="H375" s="60"/>
      <c r="I375" s="60"/>
      <c r="J375" s="60"/>
      <c r="K375" s="60"/>
      <c r="L375" s="60"/>
      <c r="M375" s="60"/>
      <c r="N375" s="60"/>
      <c r="O375" s="4"/>
      <c r="P375" s="5"/>
      <c r="Q375" s="6"/>
      <c r="R375" s="6"/>
      <c r="S375" s="6"/>
      <c r="T375" s="6"/>
      <c r="U375" s="6"/>
      <c r="V375" s="60"/>
      <c r="W375" s="60"/>
      <c r="X375" s="60"/>
      <c r="Y375" s="60"/>
      <c r="Z375" s="60"/>
      <c r="AA375" s="60"/>
      <c r="AB375" s="60"/>
      <c r="AC375" s="60"/>
      <c r="AD375" s="60"/>
      <c r="AE375" s="60"/>
      <c r="AF375" s="60"/>
      <c r="AG375" s="60"/>
      <c r="AH375" s="60"/>
      <c r="AI375" s="60"/>
      <c r="AJ375" s="60"/>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row>
    <row r="376" spans="2:65">
      <c r="B376" s="59"/>
      <c r="C376" s="127"/>
      <c r="D376" s="59"/>
      <c r="E376" s="108"/>
      <c r="F376" s="139"/>
      <c r="G376" s="146"/>
      <c r="H376" s="60"/>
      <c r="I376" s="60"/>
      <c r="J376" s="60"/>
      <c r="K376" s="60"/>
      <c r="L376" s="60"/>
      <c r="M376" s="60"/>
      <c r="N376" s="60"/>
      <c r="O376" s="4"/>
      <c r="P376" s="5"/>
      <c r="Q376" s="6"/>
      <c r="R376" s="6"/>
      <c r="S376" s="6"/>
      <c r="T376" s="6"/>
      <c r="U376" s="6"/>
      <c r="V376" s="60"/>
      <c r="W376" s="60"/>
      <c r="X376" s="60"/>
      <c r="Y376" s="60"/>
      <c r="Z376" s="60"/>
      <c r="AA376" s="60"/>
      <c r="AB376" s="60"/>
      <c r="AC376" s="60"/>
      <c r="AD376" s="60"/>
      <c r="AE376" s="60"/>
      <c r="AF376" s="60"/>
      <c r="AG376" s="60"/>
      <c r="AH376" s="60"/>
      <c r="AI376" s="60"/>
      <c r="AJ376" s="60"/>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row>
    <row r="377" spans="2:65">
      <c r="B377" s="59"/>
      <c r="C377" s="127"/>
      <c r="D377" s="59"/>
      <c r="E377" s="108"/>
      <c r="F377" s="139"/>
      <c r="G377" s="146"/>
      <c r="H377" s="60"/>
      <c r="I377" s="60"/>
      <c r="J377" s="60"/>
      <c r="K377" s="60"/>
      <c r="L377" s="60"/>
      <c r="M377" s="60"/>
      <c r="N377" s="60"/>
      <c r="O377" s="4"/>
      <c r="P377" s="5"/>
      <c r="Q377" s="6"/>
      <c r="R377" s="6"/>
      <c r="S377" s="6"/>
      <c r="T377" s="6"/>
      <c r="U377" s="6"/>
      <c r="V377" s="60"/>
      <c r="W377" s="60"/>
      <c r="X377" s="60"/>
      <c r="Y377" s="60"/>
      <c r="Z377" s="60"/>
      <c r="AA377" s="60"/>
      <c r="AB377" s="60"/>
      <c r="AC377" s="60"/>
      <c r="AD377" s="60"/>
      <c r="AE377" s="60"/>
      <c r="AF377" s="60"/>
      <c r="AG377" s="60"/>
      <c r="AH377" s="60"/>
      <c r="AI377" s="60"/>
      <c r="AJ377" s="60"/>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row>
    <row r="378" spans="2:65">
      <c r="B378" s="59"/>
      <c r="C378" s="127"/>
      <c r="D378" s="59"/>
      <c r="E378" s="108"/>
      <c r="F378" s="139"/>
      <c r="G378" s="146"/>
      <c r="H378" s="60"/>
      <c r="I378" s="60"/>
      <c r="J378" s="60"/>
      <c r="K378" s="60"/>
      <c r="L378" s="60"/>
      <c r="M378" s="60"/>
      <c r="N378" s="60"/>
      <c r="O378" s="4"/>
      <c r="P378" s="5"/>
      <c r="Q378" s="6"/>
      <c r="R378" s="6"/>
      <c r="S378" s="6"/>
      <c r="T378" s="6"/>
      <c r="U378" s="6"/>
      <c r="V378" s="60"/>
      <c r="W378" s="60"/>
      <c r="X378" s="60"/>
      <c r="Y378" s="60"/>
      <c r="Z378" s="60"/>
      <c r="AA378" s="60"/>
      <c r="AB378" s="60"/>
      <c r="AC378" s="60"/>
      <c r="AD378" s="60"/>
      <c r="AE378" s="60"/>
      <c r="AF378" s="60"/>
      <c r="AG378" s="60"/>
      <c r="AH378" s="60"/>
      <c r="AI378" s="60"/>
      <c r="AJ378" s="60"/>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row>
    <row r="379" spans="2:65">
      <c r="B379" s="59"/>
      <c r="C379" s="127"/>
      <c r="D379" s="59"/>
      <c r="E379" s="108"/>
      <c r="F379" s="139"/>
      <c r="G379" s="146"/>
      <c r="H379" s="60"/>
      <c r="I379" s="60"/>
      <c r="J379" s="60"/>
      <c r="K379" s="60"/>
      <c r="L379" s="60"/>
      <c r="M379" s="60"/>
      <c r="N379" s="60"/>
      <c r="O379" s="4"/>
      <c r="P379" s="5"/>
      <c r="Q379" s="6"/>
      <c r="R379" s="6"/>
      <c r="S379" s="6"/>
      <c r="T379" s="6"/>
      <c r="U379" s="6"/>
      <c r="V379" s="60"/>
      <c r="W379" s="60"/>
      <c r="X379" s="60"/>
      <c r="Y379" s="60"/>
      <c r="Z379" s="60"/>
      <c r="AA379" s="60"/>
      <c r="AB379" s="60"/>
      <c r="AC379" s="60"/>
      <c r="AD379" s="60"/>
      <c r="AE379" s="60"/>
      <c r="AF379" s="60"/>
      <c r="AG379" s="60"/>
      <c r="AH379" s="60"/>
      <c r="AI379" s="60"/>
      <c r="AJ379" s="60"/>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row>
    <row r="380" spans="2:65">
      <c r="B380" s="59"/>
      <c r="C380" s="127"/>
      <c r="D380" s="59"/>
      <c r="E380" s="108"/>
      <c r="F380" s="139"/>
      <c r="G380" s="146"/>
      <c r="H380" s="60"/>
      <c r="I380" s="60"/>
      <c r="J380" s="60"/>
      <c r="K380" s="60"/>
      <c r="L380" s="60"/>
      <c r="M380" s="60"/>
      <c r="N380" s="60"/>
      <c r="O380" s="4"/>
      <c r="P380" s="5"/>
      <c r="Q380" s="6"/>
      <c r="R380" s="5"/>
      <c r="S380" s="6"/>
      <c r="T380" s="6"/>
      <c r="U380" s="6"/>
      <c r="V380" s="60"/>
      <c r="W380" s="60"/>
      <c r="X380" s="60"/>
      <c r="Y380" s="60"/>
      <c r="Z380" s="60"/>
      <c r="AA380" s="60"/>
      <c r="AB380" s="60"/>
      <c r="AC380" s="60"/>
      <c r="AD380" s="60"/>
      <c r="AE380" s="60"/>
      <c r="AF380" s="60"/>
      <c r="AG380" s="60"/>
      <c r="AH380" s="60"/>
      <c r="AI380" s="60"/>
      <c r="AJ380" s="60"/>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row>
    <row r="381" spans="2:65">
      <c r="B381" s="59"/>
      <c r="C381" s="127"/>
      <c r="D381" s="59"/>
      <c r="E381" s="108"/>
      <c r="F381" s="139"/>
      <c r="G381" s="146"/>
      <c r="H381" s="60"/>
      <c r="I381" s="60"/>
      <c r="J381" s="60"/>
      <c r="K381" s="60"/>
      <c r="L381" s="60"/>
      <c r="M381" s="60"/>
      <c r="N381" s="60"/>
      <c r="O381" s="4"/>
      <c r="P381" s="5"/>
      <c r="Q381" s="6"/>
      <c r="R381" s="6"/>
      <c r="S381" s="6"/>
      <c r="T381" s="6"/>
      <c r="U381" s="6"/>
      <c r="V381" s="60"/>
      <c r="W381" s="60"/>
      <c r="X381" s="60"/>
      <c r="Y381" s="60"/>
      <c r="Z381" s="60"/>
      <c r="AA381" s="60"/>
      <c r="AB381" s="60"/>
      <c r="AC381" s="60"/>
      <c r="AD381" s="60"/>
      <c r="AE381" s="60"/>
      <c r="AF381" s="60"/>
      <c r="AG381" s="60"/>
      <c r="AH381" s="60"/>
      <c r="AI381" s="60"/>
      <c r="AJ381" s="60"/>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row>
    <row r="382" spans="2:65">
      <c r="B382" s="59"/>
      <c r="C382" s="127"/>
      <c r="D382" s="59"/>
      <c r="E382" s="108"/>
      <c r="F382" s="139"/>
      <c r="G382" s="146"/>
      <c r="H382" s="60"/>
      <c r="I382" s="60"/>
      <c r="J382" s="60"/>
      <c r="K382" s="60"/>
      <c r="L382" s="60"/>
      <c r="M382" s="60"/>
      <c r="N382" s="60"/>
      <c r="O382" s="4"/>
      <c r="P382" s="12"/>
      <c r="Q382" s="12"/>
      <c r="R382" s="12"/>
      <c r="S382" s="12"/>
      <c r="T382" s="12"/>
      <c r="U382" s="12"/>
      <c r="V382" s="60"/>
      <c r="W382" s="60"/>
      <c r="X382" s="60"/>
      <c r="Y382" s="60"/>
      <c r="Z382" s="60"/>
      <c r="AA382" s="60"/>
      <c r="AB382" s="60"/>
      <c r="AC382" s="60"/>
      <c r="AD382" s="60"/>
      <c r="AE382" s="60"/>
      <c r="AF382" s="60"/>
      <c r="AG382" s="60"/>
      <c r="AH382" s="60"/>
      <c r="AI382" s="60"/>
      <c r="AJ382" s="60"/>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row>
    <row r="383" spans="2:65">
      <c r="B383" s="59"/>
      <c r="C383" s="127"/>
      <c r="D383" s="59"/>
      <c r="E383" s="108"/>
      <c r="F383" s="139"/>
      <c r="G383" s="146"/>
      <c r="H383" s="60"/>
      <c r="I383" s="60"/>
      <c r="J383" s="60"/>
      <c r="K383" s="60"/>
      <c r="L383" s="60"/>
      <c r="M383" s="60"/>
      <c r="N383" s="60"/>
      <c r="O383" s="60"/>
      <c r="P383" s="60"/>
      <c r="Q383" s="60"/>
      <c r="R383" s="60"/>
      <c r="S383" s="60"/>
      <c r="T383" s="60"/>
      <c r="U383" s="60"/>
      <c r="V383" s="60"/>
      <c r="W383" s="60"/>
      <c r="X383" s="60"/>
      <c r="Y383" s="60"/>
      <c r="Z383" s="60"/>
      <c r="AA383" s="60"/>
      <c r="AB383" s="60"/>
      <c r="AC383" s="60"/>
      <c r="AD383" s="60"/>
      <c r="AE383" s="60"/>
      <c r="AF383" s="60"/>
      <c r="AG383" s="60"/>
      <c r="AH383" s="60"/>
      <c r="AI383" s="60"/>
      <c r="AJ383" s="60"/>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row>
    <row r="384" spans="2:65">
      <c r="B384" s="59"/>
      <c r="C384" s="127"/>
      <c r="D384" s="59"/>
      <c r="E384" s="108"/>
      <c r="F384" s="139"/>
      <c r="G384" s="146"/>
      <c r="H384" s="60"/>
      <c r="I384" s="60"/>
      <c r="J384" s="60"/>
      <c r="K384" s="60"/>
      <c r="L384" s="60"/>
      <c r="M384" s="60"/>
      <c r="N384" s="60"/>
      <c r="O384" s="60"/>
      <c r="P384" s="60"/>
      <c r="Q384" s="60"/>
      <c r="R384" s="60"/>
      <c r="S384" s="60"/>
      <c r="T384" s="60"/>
      <c r="U384" s="60"/>
      <c r="V384" s="60"/>
      <c r="W384" s="60"/>
      <c r="X384" s="60"/>
      <c r="Y384" s="60"/>
      <c r="Z384" s="60"/>
      <c r="AA384" s="60"/>
      <c r="AB384" s="60"/>
      <c r="AC384" s="60"/>
      <c r="AD384" s="60"/>
      <c r="AE384" s="60"/>
      <c r="AF384" s="60"/>
      <c r="AG384" s="60"/>
      <c r="AH384" s="60"/>
      <c r="AI384" s="60"/>
      <c r="AJ384" s="60"/>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row>
    <row r="385" spans="2:65">
      <c r="B385" s="59"/>
      <c r="C385" s="127"/>
      <c r="D385" s="59"/>
      <c r="E385" s="108"/>
      <c r="F385" s="139"/>
      <c r="G385" s="146"/>
      <c r="H385" s="60"/>
      <c r="I385" s="60"/>
      <c r="J385" s="60"/>
      <c r="K385" s="60"/>
      <c r="L385" s="60"/>
      <c r="M385" s="60"/>
      <c r="N385" s="60"/>
      <c r="O385" s="3"/>
      <c r="P385" s="16"/>
      <c r="Q385" s="16"/>
      <c r="R385" s="16"/>
      <c r="S385" s="3"/>
      <c r="T385" s="3"/>
      <c r="U385" s="3"/>
      <c r="V385" s="60"/>
      <c r="W385" s="60"/>
      <c r="X385" s="60"/>
      <c r="Y385" s="60"/>
      <c r="Z385" s="60"/>
      <c r="AA385" s="60"/>
      <c r="AB385" s="60"/>
      <c r="AC385" s="60"/>
      <c r="AD385" s="60"/>
      <c r="AE385" s="60"/>
      <c r="AF385" s="60"/>
      <c r="AG385" s="60"/>
      <c r="AH385" s="60"/>
      <c r="AI385" s="60"/>
      <c r="AJ385" s="60"/>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row>
    <row r="386" spans="2:65">
      <c r="B386" s="59"/>
      <c r="C386" s="127"/>
      <c r="D386" s="59"/>
      <c r="E386" s="108"/>
      <c r="F386" s="139"/>
      <c r="G386" s="146"/>
      <c r="H386" s="60"/>
      <c r="I386" s="60"/>
      <c r="J386" s="60"/>
      <c r="K386" s="60"/>
      <c r="L386" s="60"/>
      <c r="M386" s="60"/>
      <c r="N386" s="60"/>
      <c r="O386" s="4"/>
      <c r="P386" s="61"/>
      <c r="Q386" s="61"/>
      <c r="R386" s="61"/>
      <c r="S386" s="12"/>
      <c r="T386" s="12"/>
      <c r="U386" s="3"/>
      <c r="V386" s="60"/>
      <c r="W386" s="60"/>
      <c r="X386" s="60"/>
      <c r="Y386" s="60"/>
      <c r="Z386" s="60"/>
      <c r="AA386" s="60"/>
      <c r="AB386" s="60"/>
      <c r="AC386" s="60"/>
      <c r="AD386" s="60"/>
      <c r="AE386" s="60"/>
      <c r="AF386" s="60"/>
      <c r="AG386" s="60"/>
      <c r="AH386" s="60"/>
      <c r="AI386" s="60"/>
      <c r="AJ386" s="60"/>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row>
    <row r="387" spans="2:65">
      <c r="B387" s="59"/>
      <c r="C387" s="127"/>
      <c r="D387" s="59"/>
      <c r="E387" s="108"/>
      <c r="F387" s="139"/>
      <c r="G387" s="146"/>
      <c r="H387" s="60"/>
      <c r="I387" s="60"/>
      <c r="J387" s="60"/>
      <c r="K387" s="60"/>
      <c r="L387" s="60"/>
      <c r="M387" s="60"/>
      <c r="N387" s="60"/>
      <c r="O387" s="3"/>
      <c r="P387" s="3"/>
      <c r="Q387" s="3"/>
      <c r="R387" s="3"/>
      <c r="S387" s="3"/>
      <c r="T387" s="3"/>
      <c r="U387" s="3"/>
      <c r="V387" s="60"/>
      <c r="W387" s="60"/>
      <c r="X387" s="60"/>
      <c r="Y387" s="60"/>
      <c r="Z387" s="60"/>
      <c r="AA387" s="60"/>
      <c r="AB387" s="60"/>
      <c r="AC387" s="60"/>
      <c r="AD387" s="60"/>
      <c r="AE387" s="60"/>
      <c r="AF387" s="60"/>
      <c r="AG387" s="60"/>
      <c r="AH387" s="60"/>
      <c r="AI387" s="60"/>
      <c r="AJ387" s="60"/>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row>
    <row r="388" spans="2:65">
      <c r="B388" s="59"/>
      <c r="C388" s="127"/>
      <c r="D388" s="59"/>
      <c r="E388" s="108"/>
      <c r="F388" s="139"/>
      <c r="G388" s="146"/>
      <c r="H388" s="60"/>
      <c r="I388" s="60"/>
      <c r="J388" s="60"/>
      <c r="K388" s="60"/>
      <c r="L388" s="60"/>
      <c r="M388" s="60"/>
      <c r="N388" s="60"/>
      <c r="O388" s="4"/>
      <c r="P388" s="4"/>
      <c r="Q388" s="68"/>
      <c r="R388" s="61"/>
      <c r="S388" s="12"/>
      <c r="T388" s="12"/>
      <c r="U388" s="3"/>
      <c r="V388" s="60"/>
      <c r="W388" s="60"/>
      <c r="X388" s="60"/>
      <c r="Y388" s="60"/>
      <c r="Z388" s="60"/>
      <c r="AA388" s="60"/>
      <c r="AB388" s="60"/>
      <c r="AC388" s="60"/>
      <c r="AD388" s="60"/>
      <c r="AE388" s="60"/>
      <c r="AF388" s="60"/>
      <c r="AG388" s="60"/>
      <c r="AH388" s="60"/>
      <c r="AI388" s="60"/>
      <c r="AJ388" s="60"/>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row>
    <row r="389" spans="2:65">
      <c r="B389" s="59"/>
      <c r="C389" s="127"/>
      <c r="D389" s="59"/>
      <c r="E389" s="108"/>
      <c r="F389" s="139"/>
      <c r="G389" s="146"/>
      <c r="H389" s="60"/>
      <c r="I389" s="60"/>
      <c r="J389" s="60"/>
      <c r="K389" s="60"/>
      <c r="L389" s="60"/>
      <c r="M389" s="60"/>
      <c r="N389" s="60"/>
      <c r="O389" s="3"/>
      <c r="P389" s="3"/>
      <c r="Q389" s="3"/>
      <c r="R389" s="3"/>
      <c r="S389" s="3"/>
      <c r="T389" s="16"/>
      <c r="U389" s="62"/>
      <c r="V389" s="60"/>
      <c r="W389" s="60"/>
      <c r="X389" s="60"/>
      <c r="Y389" s="60"/>
      <c r="Z389" s="60"/>
      <c r="AA389" s="60"/>
      <c r="AB389" s="60"/>
      <c r="AC389" s="60"/>
      <c r="AD389" s="60"/>
      <c r="AE389" s="60"/>
      <c r="AF389" s="60"/>
      <c r="AG389" s="60"/>
      <c r="AH389" s="60"/>
      <c r="AI389" s="60"/>
      <c r="AJ389" s="60"/>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row>
    <row r="390" spans="2:65">
      <c r="B390" s="59"/>
      <c r="C390" s="127"/>
      <c r="D390" s="59"/>
      <c r="E390" s="108"/>
      <c r="F390" s="139"/>
      <c r="G390" s="146"/>
      <c r="H390" s="60"/>
      <c r="I390" s="60"/>
      <c r="J390" s="60"/>
      <c r="K390" s="60"/>
      <c r="L390" s="60"/>
      <c r="M390" s="60"/>
      <c r="N390" s="60"/>
      <c r="O390" s="3"/>
      <c r="P390" s="63"/>
      <c r="Q390" s="63"/>
      <c r="R390" s="5"/>
      <c r="S390" s="5"/>
      <c r="T390" s="16"/>
      <c r="U390" s="62"/>
      <c r="V390" s="60"/>
      <c r="W390" s="60"/>
      <c r="X390" s="60"/>
      <c r="Y390" s="60"/>
      <c r="Z390" s="60"/>
      <c r="AA390" s="60"/>
      <c r="AB390" s="60"/>
      <c r="AC390" s="60"/>
      <c r="AD390" s="60"/>
      <c r="AE390" s="60"/>
      <c r="AF390" s="60"/>
      <c r="AG390" s="60"/>
      <c r="AH390" s="60"/>
      <c r="AI390" s="60"/>
      <c r="AJ390" s="60"/>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row>
    <row r="391" spans="2:65" ht="15.3" thickBot="1">
      <c r="B391" s="59"/>
      <c r="C391" s="127"/>
      <c r="D391" s="59"/>
      <c r="E391" s="108"/>
      <c r="F391" s="139"/>
      <c r="G391" s="146"/>
      <c r="H391" s="60"/>
      <c r="I391" s="60"/>
      <c r="J391" s="60"/>
      <c r="K391" s="60"/>
      <c r="L391" s="60"/>
      <c r="M391" s="60"/>
      <c r="N391" s="60"/>
      <c r="O391" s="64"/>
      <c r="P391" s="65"/>
      <c r="Q391" s="65"/>
      <c r="R391" s="65"/>
      <c r="S391" s="66"/>
      <c r="T391" s="66"/>
      <c r="U391" s="67"/>
      <c r="V391" s="60"/>
      <c r="W391" s="60"/>
      <c r="X391" s="60"/>
      <c r="Y391" s="60"/>
      <c r="Z391" s="60"/>
      <c r="AA391" s="60"/>
      <c r="AB391" s="60"/>
      <c r="AC391" s="60"/>
      <c r="AD391" s="60"/>
      <c r="AE391" s="60"/>
      <c r="AF391" s="60"/>
      <c r="AG391" s="60"/>
      <c r="AH391" s="60"/>
      <c r="AI391" s="60"/>
      <c r="AJ391" s="60"/>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row>
    <row r="392" spans="2:65">
      <c r="B392" s="59"/>
      <c r="C392" s="127"/>
      <c r="D392" s="59"/>
      <c r="E392" s="108"/>
      <c r="F392" s="139"/>
      <c r="G392" s="146"/>
      <c r="H392" s="60"/>
      <c r="I392" s="60"/>
      <c r="J392" s="60"/>
      <c r="K392" s="60"/>
      <c r="L392" s="60"/>
      <c r="M392" s="60"/>
      <c r="N392" s="60"/>
      <c r="O392" s="4"/>
      <c r="P392" s="5"/>
      <c r="Q392" s="6"/>
      <c r="R392" s="6"/>
      <c r="S392" s="6"/>
      <c r="T392" s="6"/>
      <c r="U392" s="6"/>
      <c r="V392" s="60"/>
      <c r="W392" s="60"/>
      <c r="X392" s="60"/>
      <c r="Y392" s="60"/>
      <c r="Z392" s="60"/>
      <c r="AA392" s="60"/>
      <c r="AB392" s="60"/>
      <c r="AC392" s="60"/>
      <c r="AD392" s="60"/>
      <c r="AE392" s="60"/>
      <c r="AF392" s="60"/>
      <c r="AG392" s="60"/>
      <c r="AH392" s="60"/>
      <c r="AI392" s="60"/>
      <c r="AJ392" s="60"/>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row>
    <row r="393" spans="2:65">
      <c r="B393" s="59"/>
      <c r="C393" s="127"/>
      <c r="D393" s="59"/>
      <c r="E393" s="108"/>
      <c r="F393" s="139"/>
      <c r="G393" s="146"/>
      <c r="H393" s="60"/>
      <c r="I393" s="60"/>
      <c r="J393" s="60"/>
      <c r="K393" s="60"/>
      <c r="L393" s="60"/>
      <c r="M393" s="60"/>
      <c r="N393" s="60"/>
      <c r="O393" s="4"/>
      <c r="P393" s="5"/>
      <c r="Q393" s="6"/>
      <c r="R393" s="6"/>
      <c r="S393" s="6"/>
      <c r="T393" s="6"/>
      <c r="U393" s="6"/>
      <c r="V393" s="60"/>
      <c r="W393" s="60"/>
      <c r="X393" s="60"/>
      <c r="Y393" s="60"/>
      <c r="Z393" s="60"/>
      <c r="AA393" s="60"/>
      <c r="AB393" s="60"/>
      <c r="AC393" s="60"/>
      <c r="AD393" s="60"/>
      <c r="AE393" s="60"/>
      <c r="AF393" s="60"/>
      <c r="AG393" s="60"/>
      <c r="AH393" s="60"/>
      <c r="AI393" s="60"/>
      <c r="AJ393" s="6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row>
    <row r="394" spans="2:65">
      <c r="B394" s="59"/>
      <c r="C394" s="127"/>
      <c r="D394" s="59"/>
      <c r="E394" s="108"/>
      <c r="F394" s="139"/>
      <c r="G394" s="146"/>
      <c r="H394" s="60"/>
      <c r="I394" s="60"/>
      <c r="J394" s="60"/>
      <c r="K394" s="60"/>
      <c r="L394" s="60"/>
      <c r="M394" s="60"/>
      <c r="N394" s="60"/>
      <c r="O394" s="4"/>
      <c r="P394" s="5"/>
      <c r="Q394" s="6"/>
      <c r="R394" s="6"/>
      <c r="S394" s="6"/>
      <c r="T394" s="6"/>
      <c r="U394" s="6"/>
      <c r="V394" s="60"/>
      <c r="W394" s="60"/>
      <c r="X394" s="60"/>
      <c r="Y394" s="60"/>
      <c r="Z394" s="60"/>
      <c r="AA394" s="60"/>
      <c r="AB394" s="60"/>
      <c r="AC394" s="60"/>
      <c r="AD394" s="60"/>
      <c r="AE394" s="60"/>
      <c r="AF394" s="60"/>
      <c r="AG394" s="60"/>
      <c r="AH394" s="60"/>
      <c r="AI394" s="60"/>
      <c r="AJ394" s="6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row>
    <row r="395" spans="2:65">
      <c r="B395" s="59"/>
      <c r="C395" s="127"/>
      <c r="D395" s="59"/>
      <c r="E395" s="108"/>
      <c r="F395" s="139"/>
      <c r="G395" s="146"/>
      <c r="H395" s="60"/>
      <c r="I395" s="60"/>
      <c r="J395" s="60"/>
      <c r="K395" s="60"/>
      <c r="L395" s="60"/>
      <c r="M395" s="60"/>
      <c r="N395" s="60"/>
      <c r="O395" s="4"/>
      <c r="P395" s="5"/>
      <c r="Q395" s="6"/>
      <c r="R395" s="6"/>
      <c r="S395" s="6"/>
      <c r="T395" s="6"/>
      <c r="U395" s="6"/>
      <c r="V395" s="60"/>
      <c r="W395" s="60"/>
      <c r="X395" s="60"/>
      <c r="Y395" s="60"/>
      <c r="Z395" s="60"/>
      <c r="AA395" s="60"/>
      <c r="AB395" s="60"/>
      <c r="AC395" s="60"/>
      <c r="AD395" s="60"/>
      <c r="AE395" s="60"/>
      <c r="AF395" s="60"/>
      <c r="AG395" s="60"/>
      <c r="AH395" s="60"/>
      <c r="AI395" s="60"/>
      <c r="AJ395" s="60"/>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row>
    <row r="396" spans="2:65">
      <c r="B396" s="59"/>
      <c r="C396" s="127"/>
      <c r="D396" s="59"/>
      <c r="E396" s="108"/>
      <c r="F396" s="139"/>
      <c r="G396" s="146"/>
      <c r="H396" s="60"/>
      <c r="I396" s="60"/>
      <c r="J396" s="60"/>
      <c r="K396" s="60"/>
      <c r="L396" s="60"/>
      <c r="M396" s="60"/>
      <c r="N396" s="60"/>
      <c r="O396" s="4"/>
      <c r="P396" s="5"/>
      <c r="Q396" s="6"/>
      <c r="R396" s="6"/>
      <c r="S396" s="6"/>
      <c r="T396" s="6"/>
      <c r="U396" s="6"/>
      <c r="V396" s="60"/>
      <c r="W396" s="60"/>
      <c r="X396" s="60"/>
      <c r="Y396" s="60"/>
      <c r="Z396" s="60"/>
      <c r="AA396" s="60"/>
      <c r="AB396" s="60"/>
      <c r="AC396" s="60"/>
      <c r="AD396" s="60"/>
      <c r="AE396" s="60"/>
      <c r="AF396" s="60"/>
      <c r="AG396" s="60"/>
      <c r="AH396" s="60"/>
      <c r="AI396" s="60"/>
      <c r="AJ396" s="60"/>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row>
    <row r="397" spans="2:65">
      <c r="B397" s="59"/>
      <c r="C397" s="127"/>
      <c r="D397" s="59"/>
      <c r="E397" s="108"/>
      <c r="F397" s="139"/>
      <c r="G397" s="146"/>
      <c r="H397" s="60"/>
      <c r="I397" s="60"/>
      <c r="J397" s="60"/>
      <c r="K397" s="60"/>
      <c r="L397" s="60"/>
      <c r="M397" s="60"/>
      <c r="N397" s="60"/>
      <c r="O397" s="4"/>
      <c r="P397" s="5"/>
      <c r="Q397" s="6"/>
      <c r="R397" s="6"/>
      <c r="S397" s="6"/>
      <c r="T397" s="6"/>
      <c r="U397" s="6"/>
      <c r="V397" s="60"/>
      <c r="W397" s="60"/>
      <c r="X397" s="60"/>
      <c r="Y397" s="60"/>
      <c r="Z397" s="60"/>
      <c r="AA397" s="60"/>
      <c r="AB397" s="60"/>
      <c r="AC397" s="60"/>
      <c r="AD397" s="60"/>
      <c r="AE397" s="60"/>
      <c r="AF397" s="60"/>
      <c r="AG397" s="60"/>
      <c r="AH397" s="60"/>
      <c r="AI397" s="60"/>
      <c r="AJ397" s="60"/>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row>
    <row r="398" spans="2:65">
      <c r="B398" s="59"/>
      <c r="C398" s="127"/>
      <c r="D398" s="59"/>
      <c r="E398" s="108"/>
      <c r="F398" s="139"/>
      <c r="G398" s="146"/>
      <c r="H398" s="60"/>
      <c r="I398" s="60"/>
      <c r="J398" s="60"/>
      <c r="K398" s="60"/>
      <c r="L398" s="60"/>
      <c r="M398" s="60"/>
      <c r="N398" s="60"/>
      <c r="O398" s="4"/>
      <c r="P398" s="5"/>
      <c r="Q398" s="6"/>
      <c r="R398" s="6"/>
      <c r="S398" s="6"/>
      <c r="T398" s="6"/>
      <c r="U398" s="6"/>
      <c r="V398" s="60"/>
      <c r="W398" s="60"/>
      <c r="X398" s="60"/>
      <c r="Y398" s="60"/>
      <c r="Z398" s="60"/>
      <c r="AA398" s="60"/>
      <c r="AB398" s="60"/>
      <c r="AC398" s="60"/>
      <c r="AD398" s="60"/>
      <c r="AE398" s="60"/>
      <c r="AF398" s="60"/>
      <c r="AG398" s="60"/>
      <c r="AH398" s="60"/>
      <c r="AI398" s="60"/>
      <c r="AJ398" s="60"/>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row>
    <row r="399" spans="2:65">
      <c r="B399" s="59"/>
      <c r="C399" s="127"/>
      <c r="D399" s="59"/>
      <c r="E399" s="108"/>
      <c r="F399" s="139"/>
      <c r="G399" s="146"/>
      <c r="H399" s="60"/>
      <c r="I399" s="60"/>
      <c r="J399" s="60"/>
      <c r="K399" s="60"/>
      <c r="L399" s="60"/>
      <c r="M399" s="60"/>
      <c r="N399" s="60"/>
      <c r="O399" s="4"/>
      <c r="P399" s="5"/>
      <c r="Q399" s="6"/>
      <c r="R399" s="6"/>
      <c r="S399" s="6"/>
      <c r="T399" s="6"/>
      <c r="U399" s="6"/>
      <c r="V399" s="60"/>
      <c r="W399" s="60"/>
      <c r="X399" s="60"/>
      <c r="Y399" s="60"/>
      <c r="Z399" s="60"/>
      <c r="AA399" s="60"/>
      <c r="AB399" s="60"/>
      <c r="AC399" s="60"/>
      <c r="AD399" s="60"/>
      <c r="AE399" s="60"/>
      <c r="AF399" s="60"/>
      <c r="AG399" s="60"/>
      <c r="AH399" s="60"/>
      <c r="AI399" s="60"/>
      <c r="AJ399" s="60"/>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row>
    <row r="400" spans="2:65">
      <c r="B400" s="59"/>
      <c r="C400" s="127"/>
      <c r="D400" s="59"/>
      <c r="E400" s="108"/>
      <c r="F400" s="139"/>
      <c r="G400" s="146"/>
      <c r="H400" s="60"/>
      <c r="I400" s="60"/>
      <c r="J400" s="60"/>
      <c r="K400" s="60"/>
      <c r="L400" s="60"/>
      <c r="M400" s="60"/>
      <c r="N400" s="60"/>
      <c r="O400" s="4"/>
      <c r="P400" s="5"/>
      <c r="Q400" s="6"/>
      <c r="R400" s="6"/>
      <c r="S400" s="6"/>
      <c r="T400" s="6"/>
      <c r="U400" s="6"/>
      <c r="V400" s="60"/>
      <c r="W400" s="60"/>
      <c r="X400" s="60"/>
      <c r="Y400" s="60"/>
      <c r="Z400" s="60"/>
      <c r="AA400" s="60"/>
      <c r="AB400" s="60"/>
      <c r="AC400" s="60"/>
      <c r="AD400" s="60"/>
      <c r="AE400" s="60"/>
      <c r="AF400" s="60"/>
      <c r="AG400" s="60"/>
      <c r="AH400" s="60"/>
      <c r="AI400" s="60"/>
      <c r="AJ400" s="60"/>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row>
    <row r="401" spans="2:65">
      <c r="B401" s="59"/>
      <c r="C401" s="127"/>
      <c r="D401" s="59"/>
      <c r="E401" s="108"/>
      <c r="F401" s="139"/>
      <c r="G401" s="146"/>
      <c r="H401" s="60"/>
      <c r="I401" s="60"/>
      <c r="J401" s="60"/>
      <c r="K401" s="60"/>
      <c r="L401" s="60"/>
      <c r="M401" s="60"/>
      <c r="N401" s="60"/>
      <c r="O401" s="4"/>
      <c r="P401" s="5"/>
      <c r="Q401" s="6"/>
      <c r="R401" s="6"/>
      <c r="S401" s="6"/>
      <c r="T401" s="6"/>
      <c r="U401" s="6"/>
      <c r="V401" s="60"/>
      <c r="W401" s="60"/>
      <c r="X401" s="60"/>
      <c r="Y401" s="60"/>
      <c r="Z401" s="60"/>
      <c r="AA401" s="60"/>
      <c r="AB401" s="60"/>
      <c r="AC401" s="60"/>
      <c r="AD401" s="60"/>
      <c r="AE401" s="60"/>
      <c r="AF401" s="60"/>
      <c r="AG401" s="60"/>
      <c r="AH401" s="60"/>
      <c r="AI401" s="60"/>
      <c r="AJ401" s="60"/>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row>
    <row r="402" spans="2:65">
      <c r="B402" s="59"/>
      <c r="C402" s="127"/>
      <c r="D402" s="59"/>
      <c r="E402" s="108"/>
      <c r="F402" s="139"/>
      <c r="G402" s="146"/>
      <c r="H402" s="60"/>
      <c r="I402" s="60"/>
      <c r="J402" s="60"/>
      <c r="K402" s="60"/>
      <c r="L402" s="60"/>
      <c r="M402" s="60"/>
      <c r="N402" s="60"/>
      <c r="O402" s="4"/>
      <c r="P402" s="5"/>
      <c r="Q402" s="6"/>
      <c r="R402" s="6"/>
      <c r="S402" s="6"/>
      <c r="T402" s="6"/>
      <c r="U402" s="6"/>
      <c r="V402" s="60"/>
      <c r="W402" s="60"/>
      <c r="X402" s="60"/>
      <c r="Y402" s="60"/>
      <c r="Z402" s="60"/>
      <c r="AA402" s="60"/>
      <c r="AB402" s="60"/>
      <c r="AC402" s="60"/>
      <c r="AD402" s="60"/>
      <c r="AE402" s="60"/>
      <c r="AF402" s="60"/>
      <c r="AG402" s="60"/>
      <c r="AH402" s="60"/>
      <c r="AI402" s="60"/>
      <c r="AJ402" s="60"/>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row>
    <row r="403" spans="2:65">
      <c r="B403" s="59"/>
      <c r="C403" s="127"/>
      <c r="D403" s="59"/>
      <c r="E403" s="108"/>
      <c r="F403" s="139"/>
      <c r="G403" s="146"/>
      <c r="H403" s="60"/>
      <c r="I403" s="60"/>
      <c r="J403" s="60"/>
      <c r="K403" s="60"/>
      <c r="L403" s="60"/>
      <c r="M403" s="60"/>
      <c r="N403" s="60"/>
      <c r="O403" s="4"/>
      <c r="P403" s="5"/>
      <c r="Q403" s="6"/>
      <c r="R403" s="6"/>
      <c r="S403" s="6"/>
      <c r="T403" s="6"/>
      <c r="U403" s="6"/>
      <c r="V403" s="60"/>
      <c r="W403" s="60"/>
      <c r="X403" s="60"/>
      <c r="Y403" s="60"/>
      <c r="Z403" s="60"/>
      <c r="AA403" s="60"/>
      <c r="AB403" s="60"/>
      <c r="AC403" s="60"/>
      <c r="AD403" s="60"/>
      <c r="AE403" s="60"/>
      <c r="AF403" s="60"/>
      <c r="AG403" s="60"/>
      <c r="AH403" s="60"/>
      <c r="AI403" s="60"/>
      <c r="AJ403" s="60"/>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row>
    <row r="404" spans="2:65">
      <c r="B404" s="59"/>
      <c r="C404" s="127"/>
      <c r="D404" s="59"/>
      <c r="E404" s="108"/>
      <c r="F404" s="139"/>
      <c r="G404" s="146"/>
      <c r="H404" s="60"/>
      <c r="I404" s="60"/>
      <c r="J404" s="60"/>
      <c r="K404" s="60"/>
      <c r="L404" s="60"/>
      <c r="M404" s="60"/>
      <c r="N404" s="60"/>
      <c r="O404" s="4"/>
      <c r="P404" s="5"/>
      <c r="Q404" s="6"/>
      <c r="R404" s="6"/>
      <c r="S404" s="6"/>
      <c r="T404" s="6"/>
      <c r="U404" s="6"/>
      <c r="V404" s="60"/>
      <c r="W404" s="60"/>
      <c r="X404" s="60"/>
      <c r="Y404" s="60"/>
      <c r="Z404" s="60"/>
      <c r="AA404" s="60"/>
      <c r="AB404" s="60"/>
      <c r="AC404" s="60"/>
      <c r="AD404" s="60"/>
      <c r="AE404" s="60"/>
      <c r="AF404" s="60"/>
      <c r="AG404" s="60"/>
      <c r="AH404" s="60"/>
      <c r="AI404" s="60"/>
      <c r="AJ404" s="60"/>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row>
    <row r="405" spans="2:65">
      <c r="B405" s="59"/>
      <c r="C405" s="127"/>
      <c r="D405" s="59"/>
      <c r="E405" s="108"/>
      <c r="F405" s="139"/>
      <c r="G405" s="146"/>
      <c r="H405" s="60"/>
      <c r="I405" s="60"/>
      <c r="J405" s="60"/>
      <c r="K405" s="60"/>
      <c r="L405" s="60"/>
      <c r="M405" s="60"/>
      <c r="N405" s="60"/>
      <c r="O405" s="4"/>
      <c r="P405" s="5"/>
      <c r="Q405" s="6"/>
      <c r="R405" s="6"/>
      <c r="S405" s="6"/>
      <c r="T405" s="6"/>
      <c r="U405" s="6"/>
      <c r="V405" s="60"/>
      <c r="W405" s="60"/>
      <c r="X405" s="60"/>
      <c r="Y405" s="60"/>
      <c r="Z405" s="60"/>
      <c r="AA405" s="60"/>
      <c r="AB405" s="60"/>
      <c r="AC405" s="60"/>
      <c r="AD405" s="60"/>
      <c r="AE405" s="60"/>
      <c r="AF405" s="60"/>
      <c r="AG405" s="60"/>
      <c r="AH405" s="60"/>
      <c r="AI405" s="60"/>
      <c r="AJ405" s="60"/>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row>
    <row r="406" spans="2:65">
      <c r="B406" s="59"/>
      <c r="C406" s="127"/>
      <c r="D406" s="59"/>
      <c r="E406" s="108"/>
      <c r="F406" s="139"/>
      <c r="G406" s="146"/>
      <c r="H406" s="60"/>
      <c r="I406" s="60"/>
      <c r="J406" s="60"/>
      <c r="K406" s="60"/>
      <c r="L406" s="60"/>
      <c r="M406" s="60"/>
      <c r="N406" s="60"/>
      <c r="O406" s="4"/>
      <c r="P406" s="5"/>
      <c r="Q406" s="6"/>
      <c r="R406" s="6"/>
      <c r="S406" s="6"/>
      <c r="T406" s="6"/>
      <c r="U406" s="6"/>
      <c r="V406" s="60"/>
      <c r="W406" s="60"/>
      <c r="X406" s="60"/>
      <c r="Y406" s="60"/>
      <c r="Z406" s="60"/>
      <c r="AA406" s="60"/>
      <c r="AB406" s="60"/>
      <c r="AC406" s="60"/>
      <c r="AD406" s="60"/>
      <c r="AE406" s="60"/>
      <c r="AF406" s="60"/>
      <c r="AG406" s="60"/>
      <c r="AH406" s="60"/>
      <c r="AI406" s="60"/>
      <c r="AJ406" s="60"/>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row>
    <row r="407" spans="2:65">
      <c r="B407" s="59"/>
      <c r="C407" s="127"/>
      <c r="D407" s="59"/>
      <c r="E407" s="108"/>
      <c r="F407" s="139"/>
      <c r="G407" s="146"/>
      <c r="H407" s="60"/>
      <c r="I407" s="60"/>
      <c r="J407" s="60"/>
      <c r="K407" s="60"/>
      <c r="L407" s="60"/>
      <c r="M407" s="60"/>
      <c r="N407" s="60"/>
      <c r="O407" s="4"/>
      <c r="P407" s="5"/>
      <c r="Q407" s="6"/>
      <c r="R407" s="6"/>
      <c r="S407" s="6"/>
      <c r="T407" s="6"/>
      <c r="U407" s="6"/>
      <c r="V407" s="60"/>
      <c r="W407" s="60"/>
      <c r="X407" s="60"/>
      <c r="Y407" s="60"/>
      <c r="Z407" s="60"/>
      <c r="AA407" s="60"/>
      <c r="AB407" s="60"/>
      <c r="AC407" s="60"/>
      <c r="AD407" s="60"/>
      <c r="AE407" s="60"/>
      <c r="AF407" s="60"/>
      <c r="AG407" s="60"/>
      <c r="AH407" s="60"/>
      <c r="AI407" s="60"/>
      <c r="AJ407" s="60"/>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row>
    <row r="408" spans="2:65">
      <c r="B408" s="59"/>
      <c r="C408" s="127"/>
      <c r="D408" s="59"/>
      <c r="E408" s="108"/>
      <c r="F408" s="139"/>
      <c r="G408" s="146"/>
      <c r="H408" s="60"/>
      <c r="I408" s="60"/>
      <c r="J408" s="60"/>
      <c r="K408" s="60"/>
      <c r="L408" s="60"/>
      <c r="M408" s="60"/>
      <c r="N408" s="60"/>
      <c r="O408" s="4"/>
      <c r="P408" s="5"/>
      <c r="Q408" s="6"/>
      <c r="R408" s="6"/>
      <c r="S408" s="6"/>
      <c r="T408" s="6"/>
      <c r="U408" s="6"/>
      <c r="V408" s="60"/>
      <c r="W408" s="60"/>
      <c r="X408" s="60"/>
      <c r="Y408" s="60"/>
      <c r="Z408" s="60"/>
      <c r="AA408" s="60"/>
      <c r="AB408" s="60"/>
      <c r="AC408" s="60"/>
      <c r="AD408" s="60"/>
      <c r="AE408" s="60"/>
      <c r="AF408" s="60"/>
      <c r="AG408" s="60"/>
      <c r="AH408" s="60"/>
      <c r="AI408" s="60"/>
      <c r="AJ408" s="60"/>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row>
    <row r="409" spans="2:65">
      <c r="B409" s="59"/>
      <c r="C409" s="127"/>
      <c r="D409" s="59"/>
      <c r="E409" s="108"/>
      <c r="F409" s="139"/>
      <c r="G409" s="146"/>
      <c r="H409" s="60"/>
      <c r="I409" s="60"/>
      <c r="J409" s="60"/>
      <c r="K409" s="60"/>
      <c r="L409" s="60"/>
      <c r="M409" s="60"/>
      <c r="N409" s="60"/>
      <c r="O409" s="4"/>
      <c r="P409" s="5"/>
      <c r="Q409" s="6"/>
      <c r="R409" s="6"/>
      <c r="S409" s="6"/>
      <c r="T409" s="6"/>
      <c r="U409" s="6"/>
      <c r="V409" s="60"/>
      <c r="W409" s="60"/>
      <c r="X409" s="60"/>
      <c r="Y409" s="60"/>
      <c r="Z409" s="60"/>
      <c r="AA409" s="60"/>
      <c r="AB409" s="60"/>
      <c r="AC409" s="60"/>
      <c r="AD409" s="60"/>
      <c r="AE409" s="60"/>
      <c r="AF409" s="60"/>
      <c r="AG409" s="60"/>
      <c r="AH409" s="60"/>
      <c r="AI409" s="60"/>
      <c r="AJ409" s="60"/>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row>
    <row r="410" spans="2:65">
      <c r="B410" s="59"/>
      <c r="C410" s="127"/>
      <c r="D410" s="59"/>
      <c r="E410" s="108"/>
      <c r="F410" s="139"/>
      <c r="G410" s="146"/>
      <c r="H410" s="60"/>
      <c r="I410" s="60"/>
      <c r="J410" s="60"/>
      <c r="K410" s="60"/>
      <c r="L410" s="60"/>
      <c r="M410" s="60"/>
      <c r="N410" s="60"/>
      <c r="O410" s="4"/>
      <c r="P410" s="5"/>
      <c r="Q410" s="6"/>
      <c r="R410" s="6"/>
      <c r="S410" s="6"/>
      <c r="T410" s="6"/>
      <c r="U410" s="6"/>
      <c r="V410" s="60"/>
      <c r="W410" s="60"/>
      <c r="X410" s="60"/>
      <c r="Y410" s="60"/>
      <c r="Z410" s="60"/>
      <c r="AA410" s="60"/>
      <c r="AB410" s="60"/>
      <c r="AC410" s="60"/>
      <c r="AD410" s="60"/>
      <c r="AE410" s="60"/>
      <c r="AF410" s="60"/>
      <c r="AG410" s="60"/>
      <c r="AH410" s="60"/>
      <c r="AI410" s="60"/>
      <c r="AJ410" s="60"/>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row>
    <row r="411" spans="2:65">
      <c r="B411" s="59"/>
      <c r="C411" s="127"/>
      <c r="D411" s="59"/>
      <c r="E411" s="108"/>
      <c r="F411" s="139"/>
      <c r="G411" s="146"/>
      <c r="H411" s="60"/>
      <c r="I411" s="60"/>
      <c r="J411" s="60"/>
      <c r="K411" s="60"/>
      <c r="L411" s="60"/>
      <c r="M411" s="60"/>
      <c r="N411" s="60"/>
      <c r="O411" s="4"/>
      <c r="P411" s="5"/>
      <c r="Q411" s="6"/>
      <c r="R411" s="6"/>
      <c r="S411" s="6"/>
      <c r="T411" s="6"/>
      <c r="U411" s="6"/>
      <c r="V411" s="60"/>
      <c r="W411" s="60"/>
      <c r="X411" s="60"/>
      <c r="Y411" s="60"/>
      <c r="Z411" s="60"/>
      <c r="AA411" s="60"/>
      <c r="AB411" s="60"/>
      <c r="AC411" s="60"/>
      <c r="AD411" s="60"/>
      <c r="AE411" s="60"/>
      <c r="AF411" s="60"/>
      <c r="AG411" s="60"/>
      <c r="AH411" s="60"/>
      <c r="AI411" s="60"/>
      <c r="AJ411" s="60"/>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row>
    <row r="412" spans="2:65">
      <c r="B412" s="59"/>
      <c r="C412" s="127"/>
      <c r="D412" s="59"/>
      <c r="E412" s="108"/>
      <c r="F412" s="139"/>
      <c r="G412" s="146"/>
      <c r="H412" s="60"/>
      <c r="I412" s="60"/>
      <c r="J412" s="60"/>
      <c r="K412" s="60"/>
      <c r="L412" s="60"/>
      <c r="M412" s="60"/>
      <c r="N412" s="60"/>
      <c r="O412" s="4"/>
      <c r="P412" s="5"/>
      <c r="Q412" s="6"/>
      <c r="R412" s="6"/>
      <c r="S412" s="6"/>
      <c r="T412" s="6"/>
      <c r="U412" s="6"/>
      <c r="V412" s="60"/>
      <c r="W412" s="60"/>
      <c r="X412" s="60"/>
      <c r="Y412" s="60"/>
      <c r="Z412" s="60"/>
      <c r="AA412" s="60"/>
      <c r="AB412" s="60"/>
      <c r="AC412" s="60"/>
      <c r="AD412" s="60"/>
      <c r="AE412" s="60"/>
      <c r="AF412" s="60"/>
      <c r="AG412" s="60"/>
      <c r="AH412" s="60"/>
      <c r="AI412" s="60"/>
      <c r="AJ412" s="60"/>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row>
    <row r="413" spans="2:65">
      <c r="B413" s="59"/>
      <c r="C413" s="127"/>
      <c r="D413" s="59"/>
      <c r="E413" s="108"/>
      <c r="F413" s="139"/>
      <c r="G413" s="146"/>
      <c r="H413" s="60"/>
      <c r="I413" s="60"/>
      <c r="J413" s="60"/>
      <c r="K413" s="60"/>
      <c r="L413" s="60"/>
      <c r="M413" s="60"/>
      <c r="N413" s="60"/>
      <c r="O413" s="4"/>
      <c r="P413" s="5"/>
      <c r="Q413" s="6"/>
      <c r="R413" s="6"/>
      <c r="S413" s="6"/>
      <c r="T413" s="6"/>
      <c r="U413" s="6"/>
      <c r="V413" s="60"/>
      <c r="W413" s="60"/>
      <c r="X413" s="60"/>
      <c r="Y413" s="60"/>
      <c r="Z413" s="60"/>
      <c r="AA413" s="60"/>
      <c r="AB413" s="60"/>
      <c r="AC413" s="60"/>
      <c r="AD413" s="60"/>
      <c r="AE413" s="60"/>
      <c r="AF413" s="60"/>
      <c r="AG413" s="60"/>
      <c r="AH413" s="60"/>
      <c r="AI413" s="60"/>
      <c r="AJ413" s="60"/>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row>
    <row r="414" spans="2:65">
      <c r="B414" s="59"/>
      <c r="C414" s="127"/>
      <c r="D414" s="59"/>
      <c r="E414" s="108"/>
      <c r="F414" s="139"/>
      <c r="G414" s="146"/>
      <c r="H414" s="60"/>
      <c r="I414" s="60"/>
      <c r="J414" s="60"/>
      <c r="K414" s="60"/>
      <c r="L414" s="60"/>
      <c r="M414" s="60"/>
      <c r="N414" s="60"/>
      <c r="O414" s="4"/>
      <c r="P414" s="5"/>
      <c r="Q414" s="6"/>
      <c r="R414" s="6"/>
      <c r="S414" s="6"/>
      <c r="T414" s="6"/>
      <c r="U414" s="6"/>
      <c r="V414" s="60"/>
      <c r="W414" s="60"/>
      <c r="X414" s="60"/>
      <c r="Y414" s="60"/>
      <c r="Z414" s="60"/>
      <c r="AA414" s="60"/>
      <c r="AB414" s="60"/>
      <c r="AC414" s="60"/>
      <c r="AD414" s="60"/>
      <c r="AE414" s="60"/>
      <c r="AF414" s="60"/>
      <c r="AG414" s="60"/>
      <c r="AH414" s="60"/>
      <c r="AI414" s="60"/>
      <c r="AJ414" s="60"/>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row>
    <row r="415" spans="2:65">
      <c r="B415" s="59"/>
      <c r="C415" s="127"/>
      <c r="D415" s="59"/>
      <c r="E415" s="108"/>
      <c r="F415" s="139"/>
      <c r="G415" s="146"/>
      <c r="H415" s="60"/>
      <c r="I415" s="60"/>
      <c r="J415" s="60"/>
      <c r="K415" s="60"/>
      <c r="L415" s="60"/>
      <c r="M415" s="60"/>
      <c r="N415" s="60"/>
      <c r="O415" s="4"/>
      <c r="P415" s="5"/>
      <c r="Q415" s="6"/>
      <c r="R415" s="6"/>
      <c r="S415" s="6"/>
      <c r="T415" s="6"/>
      <c r="U415" s="6"/>
      <c r="V415" s="60"/>
      <c r="W415" s="60"/>
      <c r="X415" s="60"/>
      <c r="Y415" s="60"/>
      <c r="Z415" s="60"/>
      <c r="AA415" s="60"/>
      <c r="AB415" s="60"/>
      <c r="AC415" s="60"/>
      <c r="AD415" s="60"/>
      <c r="AE415" s="60"/>
      <c r="AF415" s="60"/>
      <c r="AG415" s="60"/>
      <c r="AH415" s="60"/>
      <c r="AI415" s="60"/>
      <c r="AJ415" s="60"/>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row>
    <row r="416" spans="2:65">
      <c r="B416" s="59"/>
      <c r="C416" s="127"/>
      <c r="D416" s="59"/>
      <c r="E416" s="108"/>
      <c r="F416" s="139"/>
      <c r="G416" s="146"/>
      <c r="H416" s="60"/>
      <c r="I416" s="60"/>
      <c r="J416" s="60"/>
      <c r="K416" s="60"/>
      <c r="L416" s="60"/>
      <c r="M416" s="60"/>
      <c r="N416" s="60"/>
      <c r="O416" s="4"/>
      <c r="P416" s="5"/>
      <c r="Q416" s="6"/>
      <c r="R416" s="5"/>
      <c r="S416" s="6"/>
      <c r="T416" s="6"/>
      <c r="U416" s="6"/>
      <c r="V416" s="60"/>
      <c r="W416" s="60"/>
      <c r="X416" s="60"/>
      <c r="Y416" s="60"/>
      <c r="Z416" s="60"/>
      <c r="AA416" s="60"/>
      <c r="AB416" s="60"/>
      <c r="AC416" s="60"/>
      <c r="AD416" s="60"/>
      <c r="AE416" s="60"/>
      <c r="AF416" s="60"/>
      <c r="AG416" s="60"/>
      <c r="AH416" s="60"/>
      <c r="AI416" s="60"/>
      <c r="AJ416" s="60"/>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row>
    <row r="417" spans="2:65">
      <c r="B417" s="59"/>
      <c r="C417" s="127"/>
      <c r="D417" s="59"/>
      <c r="E417" s="108"/>
      <c r="F417" s="139"/>
      <c r="G417" s="146"/>
      <c r="H417" s="60"/>
      <c r="I417" s="60"/>
      <c r="J417" s="60"/>
      <c r="K417" s="60"/>
      <c r="L417" s="60"/>
      <c r="M417" s="60"/>
      <c r="N417" s="60"/>
      <c r="O417" s="4"/>
      <c r="P417" s="5"/>
      <c r="Q417" s="6"/>
      <c r="R417" s="6"/>
      <c r="S417" s="6"/>
      <c r="T417" s="6"/>
      <c r="U417" s="6"/>
      <c r="V417" s="60"/>
      <c r="W417" s="60"/>
      <c r="X417" s="60"/>
      <c r="Y417" s="60"/>
      <c r="Z417" s="60"/>
      <c r="AA417" s="60"/>
      <c r="AB417" s="60"/>
      <c r="AC417" s="60"/>
      <c r="AD417" s="60"/>
      <c r="AE417" s="60"/>
      <c r="AF417" s="60"/>
      <c r="AG417" s="60"/>
      <c r="AH417" s="60"/>
      <c r="AI417" s="60"/>
      <c r="AJ417" s="60"/>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row>
    <row r="418" spans="2:65">
      <c r="B418" s="59"/>
      <c r="C418" s="127"/>
      <c r="D418" s="59"/>
      <c r="E418" s="108"/>
      <c r="F418" s="139"/>
      <c r="G418" s="146"/>
      <c r="H418" s="60"/>
      <c r="I418" s="60"/>
      <c r="J418" s="60"/>
      <c r="K418" s="60"/>
      <c r="L418" s="60"/>
      <c r="M418" s="60"/>
      <c r="N418" s="60"/>
      <c r="O418" s="4"/>
      <c r="P418" s="12"/>
      <c r="Q418" s="12"/>
      <c r="R418" s="12"/>
      <c r="S418" s="12"/>
      <c r="T418" s="12"/>
      <c r="U418" s="12"/>
      <c r="V418" s="60"/>
      <c r="W418" s="60"/>
      <c r="X418" s="60"/>
      <c r="Y418" s="60"/>
      <c r="Z418" s="60"/>
      <c r="AA418" s="60"/>
      <c r="AB418" s="60"/>
      <c r="AC418" s="60"/>
      <c r="AD418" s="60"/>
      <c r="AE418" s="60"/>
      <c r="AF418" s="60"/>
      <c r="AG418" s="60"/>
      <c r="AH418" s="60"/>
      <c r="AI418" s="60"/>
      <c r="AJ418" s="60"/>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row>
    <row r="419" spans="2:65">
      <c r="B419" s="59"/>
      <c r="C419" s="127"/>
      <c r="D419" s="59"/>
      <c r="E419" s="108"/>
      <c r="F419" s="139"/>
      <c r="G419" s="146"/>
      <c r="H419" s="60"/>
      <c r="I419" s="60"/>
      <c r="J419" s="60"/>
      <c r="K419" s="60"/>
      <c r="L419" s="60"/>
      <c r="M419" s="60"/>
      <c r="N419" s="60"/>
      <c r="O419" s="60"/>
      <c r="P419" s="60"/>
      <c r="Q419" s="60"/>
      <c r="R419" s="60"/>
      <c r="S419" s="60"/>
      <c r="T419" s="60"/>
      <c r="U419" s="60"/>
      <c r="V419" s="60"/>
      <c r="W419" s="60"/>
      <c r="X419" s="60"/>
      <c r="Y419" s="60"/>
      <c r="Z419" s="60"/>
      <c r="AA419" s="60"/>
      <c r="AB419" s="60"/>
      <c r="AC419" s="60"/>
      <c r="AD419" s="60"/>
      <c r="AE419" s="60"/>
      <c r="AF419" s="60"/>
      <c r="AG419" s="60"/>
      <c r="AH419" s="60"/>
      <c r="AI419" s="60"/>
      <c r="AJ419" s="60"/>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row>
    <row r="420" spans="2:65">
      <c r="B420" s="59"/>
      <c r="C420" s="127"/>
      <c r="D420" s="59"/>
      <c r="E420" s="108"/>
      <c r="F420" s="139"/>
      <c r="G420" s="146"/>
      <c r="H420" s="60"/>
      <c r="I420" s="60"/>
      <c r="J420" s="60"/>
      <c r="K420" s="60"/>
      <c r="L420" s="60"/>
      <c r="M420" s="60"/>
      <c r="N420" s="60"/>
      <c r="O420" s="60"/>
      <c r="P420" s="60"/>
      <c r="Q420" s="60"/>
      <c r="R420" s="60"/>
      <c r="S420" s="60"/>
      <c r="T420" s="60"/>
      <c r="U420" s="60"/>
      <c r="V420" s="60"/>
      <c r="W420" s="60"/>
      <c r="X420" s="60"/>
      <c r="Y420" s="60"/>
      <c r="Z420" s="60"/>
      <c r="AA420" s="60"/>
      <c r="AB420" s="60"/>
      <c r="AC420" s="60"/>
      <c r="AD420" s="60"/>
      <c r="AE420" s="60"/>
      <c r="AF420" s="60"/>
      <c r="AG420" s="60"/>
      <c r="AH420" s="60"/>
      <c r="AI420" s="60"/>
      <c r="AJ420" s="60"/>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row>
    <row r="421" spans="2:65">
      <c r="B421" s="59"/>
      <c r="C421" s="127"/>
      <c r="D421" s="59"/>
      <c r="E421" s="108"/>
      <c r="F421" s="139"/>
      <c r="G421" s="146"/>
      <c r="H421" s="60"/>
      <c r="I421" s="60"/>
      <c r="J421" s="60"/>
      <c r="K421" s="60"/>
      <c r="L421" s="60"/>
      <c r="M421" s="60"/>
      <c r="N421" s="60"/>
      <c r="O421" s="3"/>
      <c r="P421" s="16"/>
      <c r="Q421" s="16"/>
      <c r="R421" s="16"/>
      <c r="S421" s="3"/>
      <c r="T421" s="3"/>
      <c r="U421" s="3"/>
      <c r="V421" s="60"/>
      <c r="W421" s="60"/>
      <c r="X421" s="60"/>
      <c r="Y421" s="60"/>
      <c r="Z421" s="60"/>
      <c r="AA421" s="60"/>
      <c r="AB421" s="60"/>
      <c r="AC421" s="60"/>
      <c r="AD421" s="60"/>
      <c r="AE421" s="60"/>
      <c r="AF421" s="60"/>
      <c r="AG421" s="60"/>
      <c r="AH421" s="60"/>
      <c r="AI421" s="60"/>
      <c r="AJ421" s="60"/>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row>
    <row r="422" spans="2:65">
      <c r="B422" s="59"/>
      <c r="C422" s="127"/>
      <c r="D422" s="59"/>
      <c r="E422" s="108"/>
      <c r="F422" s="139"/>
      <c r="G422" s="146"/>
      <c r="H422" s="60"/>
      <c r="I422" s="60"/>
      <c r="J422" s="60"/>
      <c r="K422" s="60"/>
      <c r="L422" s="60"/>
      <c r="M422" s="60"/>
      <c r="N422" s="60"/>
      <c r="O422" s="4"/>
      <c r="P422" s="61"/>
      <c r="Q422" s="61"/>
      <c r="R422" s="61"/>
      <c r="S422" s="12"/>
      <c r="T422" s="12"/>
      <c r="U422" s="3"/>
      <c r="V422" s="60"/>
      <c r="W422" s="60"/>
      <c r="X422" s="60"/>
      <c r="Y422" s="60"/>
      <c r="Z422" s="60"/>
      <c r="AA422" s="60"/>
      <c r="AB422" s="60"/>
      <c r="AC422" s="60"/>
      <c r="AD422" s="60"/>
      <c r="AE422" s="60"/>
      <c r="AF422" s="60"/>
      <c r="AG422" s="60"/>
      <c r="AH422" s="60"/>
      <c r="AI422" s="60"/>
      <c r="AJ422" s="60"/>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row>
    <row r="423" spans="2:65">
      <c r="B423" s="59"/>
      <c r="C423" s="127"/>
      <c r="D423" s="59"/>
      <c r="E423" s="108"/>
      <c r="F423" s="139"/>
      <c r="G423" s="146"/>
      <c r="H423" s="60"/>
      <c r="I423" s="60"/>
      <c r="J423" s="60"/>
      <c r="K423" s="60"/>
      <c r="L423" s="60"/>
      <c r="M423" s="60"/>
      <c r="N423" s="60"/>
      <c r="O423" s="3"/>
      <c r="P423" s="3"/>
      <c r="Q423" s="3"/>
      <c r="R423" s="3"/>
      <c r="S423" s="3"/>
      <c r="T423" s="3"/>
      <c r="U423" s="3"/>
      <c r="V423" s="60"/>
      <c r="W423" s="60"/>
      <c r="X423" s="60"/>
      <c r="Y423" s="60"/>
      <c r="Z423" s="60"/>
      <c r="AA423" s="60"/>
      <c r="AB423" s="60"/>
      <c r="AC423" s="60"/>
      <c r="AD423" s="60"/>
      <c r="AE423" s="60"/>
      <c r="AF423" s="60"/>
      <c r="AG423" s="60"/>
      <c r="AH423" s="60"/>
      <c r="AI423" s="60"/>
      <c r="AJ423" s="60"/>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row>
    <row r="424" spans="2:65">
      <c r="B424" s="59"/>
      <c r="C424" s="127"/>
      <c r="D424" s="59"/>
      <c r="E424" s="108"/>
      <c r="F424" s="139"/>
      <c r="G424" s="146"/>
      <c r="H424" s="60"/>
      <c r="I424" s="60"/>
      <c r="J424" s="60"/>
      <c r="K424" s="60"/>
      <c r="L424" s="60"/>
      <c r="M424" s="60"/>
      <c r="N424" s="60"/>
      <c r="O424" s="4"/>
      <c r="P424" s="4"/>
      <c r="Q424" s="68"/>
      <c r="R424" s="61"/>
      <c r="S424" s="12"/>
      <c r="T424" s="12"/>
      <c r="U424" s="3"/>
      <c r="V424" s="60"/>
      <c r="W424" s="60"/>
      <c r="X424" s="60"/>
      <c r="Y424" s="60"/>
      <c r="Z424" s="60"/>
      <c r="AA424" s="60"/>
      <c r="AB424" s="60"/>
      <c r="AC424" s="60"/>
      <c r="AD424" s="60"/>
      <c r="AE424" s="60"/>
      <c r="AF424" s="60"/>
      <c r="AG424" s="60"/>
      <c r="AH424" s="60"/>
      <c r="AI424" s="60"/>
      <c r="AJ424" s="60"/>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row>
    <row r="425" spans="2:65">
      <c r="B425" s="59"/>
      <c r="C425" s="127"/>
      <c r="D425" s="59"/>
      <c r="E425" s="108"/>
      <c r="F425" s="139"/>
      <c r="G425" s="146"/>
      <c r="H425" s="60"/>
      <c r="I425" s="60"/>
      <c r="J425" s="60"/>
      <c r="K425" s="60"/>
      <c r="L425" s="60"/>
      <c r="M425" s="60"/>
      <c r="N425" s="60"/>
      <c r="O425" s="3"/>
      <c r="P425" s="3"/>
      <c r="Q425" s="3"/>
      <c r="R425" s="3"/>
      <c r="S425" s="3"/>
      <c r="T425" s="16"/>
      <c r="U425" s="62"/>
      <c r="V425" s="60"/>
      <c r="W425" s="60"/>
      <c r="X425" s="60"/>
      <c r="Y425" s="60"/>
      <c r="Z425" s="60"/>
      <c r="AA425" s="60"/>
      <c r="AB425" s="60"/>
      <c r="AC425" s="60"/>
      <c r="AD425" s="60"/>
      <c r="AE425" s="60"/>
      <c r="AF425" s="60"/>
      <c r="AG425" s="60"/>
      <c r="AH425" s="60"/>
      <c r="AI425" s="60"/>
      <c r="AJ425" s="60"/>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row>
    <row r="426" spans="2:65">
      <c r="B426" s="59"/>
      <c r="C426" s="127"/>
      <c r="D426" s="59"/>
      <c r="E426" s="108"/>
      <c r="F426" s="139"/>
      <c r="G426" s="146"/>
      <c r="H426" s="60"/>
      <c r="I426" s="60"/>
      <c r="J426" s="60"/>
      <c r="K426" s="60"/>
      <c r="L426" s="60"/>
      <c r="M426" s="60"/>
      <c r="N426" s="60"/>
      <c r="O426" s="3"/>
      <c r="P426" s="63"/>
      <c r="Q426" s="63"/>
      <c r="R426" s="5"/>
      <c r="S426" s="5"/>
      <c r="T426" s="16"/>
      <c r="U426" s="62"/>
      <c r="V426" s="60"/>
      <c r="W426" s="60"/>
      <c r="X426" s="60"/>
      <c r="Y426" s="60"/>
      <c r="Z426" s="60"/>
      <c r="AA426" s="60"/>
      <c r="AB426" s="60"/>
      <c r="AC426" s="60"/>
      <c r="AD426" s="60"/>
      <c r="AE426" s="60"/>
      <c r="AF426" s="60"/>
      <c r="AG426" s="60"/>
      <c r="AH426" s="60"/>
      <c r="AI426" s="60"/>
      <c r="AJ426" s="60"/>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row>
    <row r="427" spans="2:65" ht="15.3" thickBot="1">
      <c r="B427" s="59"/>
      <c r="C427" s="127"/>
      <c r="D427" s="59"/>
      <c r="E427" s="108"/>
      <c r="F427" s="139"/>
      <c r="G427" s="146"/>
      <c r="H427" s="60"/>
      <c r="I427" s="60"/>
      <c r="J427" s="60"/>
      <c r="K427" s="60"/>
      <c r="L427" s="60"/>
      <c r="M427" s="60"/>
      <c r="N427" s="60"/>
      <c r="O427" s="64"/>
      <c r="P427" s="65"/>
      <c r="Q427" s="65"/>
      <c r="R427" s="65"/>
      <c r="S427" s="66"/>
      <c r="T427" s="66"/>
      <c r="U427" s="67"/>
      <c r="V427" s="60"/>
      <c r="W427" s="60"/>
      <c r="X427" s="60"/>
      <c r="Y427" s="60"/>
      <c r="Z427" s="60"/>
      <c r="AA427" s="60"/>
      <c r="AB427" s="60"/>
      <c r="AC427" s="60"/>
      <c r="AD427" s="60"/>
      <c r="AE427" s="60"/>
      <c r="AF427" s="60"/>
      <c r="AG427" s="60"/>
      <c r="AH427" s="60"/>
      <c r="AI427" s="60"/>
      <c r="AJ427" s="60"/>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row>
    <row r="428" spans="2:65">
      <c r="B428" s="59"/>
      <c r="C428" s="127"/>
      <c r="D428" s="59"/>
      <c r="E428" s="108"/>
      <c r="F428" s="139"/>
      <c r="G428" s="146"/>
      <c r="H428" s="60"/>
      <c r="I428" s="60"/>
      <c r="J428" s="60"/>
      <c r="K428" s="60"/>
      <c r="L428" s="60"/>
      <c r="M428" s="60"/>
      <c r="N428" s="60"/>
      <c r="O428" s="4"/>
      <c r="P428" s="5"/>
      <c r="Q428" s="6"/>
      <c r="R428" s="6"/>
      <c r="S428" s="6"/>
      <c r="T428" s="62"/>
      <c r="U428" s="6"/>
      <c r="V428" s="60"/>
      <c r="W428" s="60"/>
      <c r="X428" s="60"/>
      <c r="Y428" s="60"/>
      <c r="Z428" s="60"/>
      <c r="AA428" s="60"/>
      <c r="AB428" s="60"/>
      <c r="AC428" s="60"/>
      <c r="AD428" s="60"/>
      <c r="AE428" s="60"/>
      <c r="AF428" s="60"/>
      <c r="AG428" s="60"/>
      <c r="AH428" s="60"/>
      <c r="AI428" s="60"/>
      <c r="AJ428" s="60"/>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row>
    <row r="429" spans="2:65">
      <c r="B429" s="59"/>
      <c r="C429" s="127"/>
      <c r="D429" s="59"/>
      <c r="E429" s="108"/>
      <c r="F429" s="139"/>
      <c r="G429" s="146"/>
      <c r="H429" s="60"/>
      <c r="I429" s="60"/>
      <c r="J429" s="60"/>
      <c r="K429" s="60"/>
      <c r="L429" s="60"/>
      <c r="M429" s="60"/>
      <c r="N429" s="60"/>
      <c r="O429" s="4"/>
      <c r="P429" s="5"/>
      <c r="Q429" s="6"/>
      <c r="R429" s="6"/>
      <c r="S429" s="6"/>
      <c r="T429" s="62"/>
      <c r="U429" s="6"/>
      <c r="V429" s="60"/>
      <c r="W429" s="60"/>
      <c r="X429" s="60"/>
      <c r="Y429" s="60"/>
      <c r="Z429" s="60"/>
      <c r="AA429" s="60"/>
      <c r="AB429" s="60"/>
      <c r="AC429" s="60"/>
      <c r="AD429" s="60"/>
      <c r="AE429" s="60"/>
      <c r="AF429" s="60"/>
      <c r="AG429" s="60"/>
      <c r="AH429" s="60"/>
      <c r="AI429" s="60"/>
      <c r="AJ429" s="60"/>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row>
    <row r="430" spans="2:65">
      <c r="B430" s="59"/>
      <c r="C430" s="127"/>
      <c r="D430" s="59"/>
      <c r="E430" s="108"/>
      <c r="F430" s="139"/>
      <c r="G430" s="146"/>
      <c r="H430" s="60"/>
      <c r="I430" s="60"/>
      <c r="J430" s="60"/>
      <c r="K430" s="60"/>
      <c r="L430" s="60"/>
      <c r="M430" s="60"/>
      <c r="N430" s="60"/>
      <c r="O430" s="4"/>
      <c r="P430" s="5"/>
      <c r="Q430" s="6"/>
      <c r="R430" s="6"/>
      <c r="S430" s="6"/>
      <c r="T430" s="62"/>
      <c r="U430" s="6"/>
      <c r="V430" s="60"/>
      <c r="W430" s="60"/>
      <c r="X430" s="60"/>
      <c r="Y430" s="60"/>
      <c r="Z430" s="60"/>
      <c r="AA430" s="60"/>
      <c r="AB430" s="60"/>
      <c r="AC430" s="60"/>
      <c r="AD430" s="60"/>
      <c r="AE430" s="60"/>
      <c r="AF430" s="60"/>
      <c r="AG430" s="60"/>
      <c r="AH430" s="60"/>
      <c r="AI430" s="60"/>
      <c r="AJ430" s="60"/>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row>
    <row r="431" spans="2:65">
      <c r="B431" s="59"/>
      <c r="C431" s="127"/>
      <c r="D431" s="59"/>
      <c r="E431" s="108"/>
      <c r="F431" s="139"/>
      <c r="G431" s="146"/>
      <c r="H431" s="60"/>
      <c r="I431" s="60"/>
      <c r="J431" s="60"/>
      <c r="K431" s="60"/>
      <c r="L431" s="60"/>
      <c r="M431" s="60"/>
      <c r="N431" s="60"/>
      <c r="O431" s="4"/>
      <c r="P431" s="5"/>
      <c r="Q431" s="6"/>
      <c r="R431" s="6"/>
      <c r="S431" s="6"/>
      <c r="T431" s="62"/>
      <c r="U431" s="6"/>
      <c r="V431" s="60"/>
      <c r="W431" s="60"/>
      <c r="X431" s="60"/>
      <c r="Y431" s="60"/>
      <c r="Z431" s="60"/>
      <c r="AA431" s="60"/>
      <c r="AB431" s="60"/>
      <c r="AC431" s="60"/>
      <c r="AD431" s="60"/>
      <c r="AE431" s="60"/>
      <c r="AF431" s="60"/>
      <c r="AG431" s="60"/>
      <c r="AH431" s="60"/>
      <c r="AI431" s="60"/>
      <c r="AJ431" s="60"/>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row>
    <row r="432" spans="2:65">
      <c r="B432" s="59"/>
      <c r="C432" s="127"/>
      <c r="D432" s="59"/>
      <c r="E432" s="108"/>
      <c r="F432" s="139"/>
      <c r="G432" s="146"/>
      <c r="H432" s="60"/>
      <c r="I432" s="60"/>
      <c r="J432" s="60"/>
      <c r="K432" s="60"/>
      <c r="L432" s="60"/>
      <c r="M432" s="60"/>
      <c r="N432" s="60"/>
      <c r="O432" s="4"/>
      <c r="P432" s="5"/>
      <c r="Q432" s="6"/>
      <c r="R432" s="6"/>
      <c r="S432" s="6"/>
      <c r="T432" s="62"/>
      <c r="U432" s="6"/>
      <c r="V432" s="60"/>
      <c r="W432" s="60"/>
      <c r="X432" s="60"/>
      <c r="Y432" s="60"/>
      <c r="Z432" s="60"/>
      <c r="AA432" s="60"/>
      <c r="AB432" s="60"/>
      <c r="AC432" s="60"/>
      <c r="AD432" s="60"/>
      <c r="AE432" s="60"/>
      <c r="AF432" s="60"/>
      <c r="AG432" s="60"/>
      <c r="AH432" s="60"/>
      <c r="AI432" s="60"/>
      <c r="AJ432" s="60"/>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row>
    <row r="433" spans="2:65">
      <c r="B433" s="59"/>
      <c r="C433" s="127"/>
      <c r="D433" s="59"/>
      <c r="E433" s="108"/>
      <c r="F433" s="139"/>
      <c r="G433" s="146"/>
      <c r="H433" s="60"/>
      <c r="I433" s="60"/>
      <c r="J433" s="60"/>
      <c r="K433" s="60"/>
      <c r="L433" s="60"/>
      <c r="M433" s="60"/>
      <c r="N433" s="60"/>
      <c r="O433" s="4"/>
      <c r="P433" s="5"/>
      <c r="Q433" s="6"/>
      <c r="R433" s="6"/>
      <c r="S433" s="6"/>
      <c r="T433" s="62"/>
      <c r="U433" s="6"/>
      <c r="V433" s="60"/>
      <c r="W433" s="60"/>
      <c r="X433" s="60"/>
      <c r="Y433" s="60"/>
      <c r="Z433" s="60"/>
      <c r="AA433" s="60"/>
      <c r="AB433" s="60"/>
      <c r="AC433" s="60"/>
      <c r="AD433" s="60"/>
      <c r="AE433" s="60"/>
      <c r="AF433" s="60"/>
      <c r="AG433" s="60"/>
      <c r="AH433" s="60"/>
      <c r="AI433" s="60"/>
      <c r="AJ433" s="60"/>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row>
    <row r="434" spans="2:65">
      <c r="B434" s="59"/>
      <c r="C434" s="127"/>
      <c r="D434" s="59"/>
      <c r="E434" s="108"/>
      <c r="F434" s="139"/>
      <c r="G434" s="146"/>
      <c r="H434" s="60"/>
      <c r="I434" s="60"/>
      <c r="J434" s="60"/>
      <c r="K434" s="60"/>
      <c r="L434" s="60"/>
      <c r="M434" s="60"/>
      <c r="N434" s="60"/>
      <c r="O434" s="4"/>
      <c r="P434" s="5"/>
      <c r="Q434" s="6"/>
      <c r="R434" s="6"/>
      <c r="S434" s="6"/>
      <c r="T434" s="62"/>
      <c r="U434" s="6"/>
      <c r="V434" s="60"/>
      <c r="W434" s="60"/>
      <c r="X434" s="60"/>
      <c r="Y434" s="60"/>
      <c r="Z434" s="60"/>
      <c r="AA434" s="60"/>
      <c r="AB434" s="60"/>
      <c r="AC434" s="60"/>
      <c r="AD434" s="60"/>
      <c r="AE434" s="60"/>
      <c r="AF434" s="60"/>
      <c r="AG434" s="60"/>
      <c r="AH434" s="60"/>
      <c r="AI434" s="60"/>
      <c r="AJ434" s="60"/>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row>
    <row r="435" spans="2:65">
      <c r="B435" s="59"/>
      <c r="C435" s="127"/>
      <c r="D435" s="59"/>
      <c r="E435" s="108"/>
      <c r="F435" s="139"/>
      <c r="G435" s="146"/>
      <c r="H435" s="60"/>
      <c r="I435" s="60"/>
      <c r="J435" s="60"/>
      <c r="K435" s="60"/>
      <c r="L435" s="60"/>
      <c r="M435" s="60"/>
      <c r="N435" s="60"/>
      <c r="O435" s="4"/>
      <c r="P435" s="5"/>
      <c r="Q435" s="6"/>
      <c r="R435" s="6"/>
      <c r="S435" s="6"/>
      <c r="T435" s="62"/>
      <c r="U435" s="6"/>
      <c r="V435" s="60"/>
      <c r="W435" s="60"/>
      <c r="X435" s="60"/>
      <c r="Y435" s="60"/>
      <c r="Z435" s="60"/>
      <c r="AA435" s="60"/>
      <c r="AB435" s="60"/>
      <c r="AC435" s="60"/>
      <c r="AD435" s="60"/>
      <c r="AE435" s="60"/>
      <c r="AF435" s="60"/>
      <c r="AG435" s="60"/>
      <c r="AH435" s="60"/>
      <c r="AI435" s="60"/>
      <c r="AJ435" s="60"/>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row>
    <row r="436" spans="2:65">
      <c r="B436" s="59"/>
      <c r="C436" s="127"/>
      <c r="D436" s="59"/>
      <c r="E436" s="108"/>
      <c r="F436" s="139"/>
      <c r="G436" s="146"/>
      <c r="H436" s="60"/>
      <c r="I436" s="60"/>
      <c r="J436" s="60"/>
      <c r="K436" s="60"/>
      <c r="L436" s="60"/>
      <c r="M436" s="60"/>
      <c r="N436" s="60"/>
      <c r="O436" s="4"/>
      <c r="P436" s="5"/>
      <c r="Q436" s="6"/>
      <c r="R436" s="6"/>
      <c r="S436" s="6"/>
      <c r="T436" s="62"/>
      <c r="U436" s="6"/>
      <c r="V436" s="60"/>
      <c r="W436" s="60"/>
      <c r="X436" s="60"/>
      <c r="Y436" s="60"/>
      <c r="Z436" s="60"/>
      <c r="AA436" s="60"/>
      <c r="AB436" s="60"/>
      <c r="AC436" s="60"/>
      <c r="AD436" s="60"/>
      <c r="AE436" s="60"/>
      <c r="AF436" s="60"/>
      <c r="AG436" s="60"/>
      <c r="AH436" s="60"/>
      <c r="AI436" s="60"/>
      <c r="AJ436" s="60"/>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row>
    <row r="437" spans="2:65">
      <c r="B437" s="59"/>
      <c r="C437" s="127"/>
      <c r="D437" s="59"/>
      <c r="E437" s="108"/>
      <c r="F437" s="139"/>
      <c r="G437" s="146"/>
      <c r="H437" s="60"/>
      <c r="I437" s="60"/>
      <c r="J437" s="60"/>
      <c r="K437" s="60"/>
      <c r="L437" s="60"/>
      <c r="M437" s="60"/>
      <c r="N437" s="60"/>
      <c r="O437" s="4"/>
      <c r="P437" s="5"/>
      <c r="Q437" s="6"/>
      <c r="R437" s="6"/>
      <c r="S437" s="6"/>
      <c r="T437" s="62"/>
      <c r="U437" s="6"/>
      <c r="V437" s="60"/>
      <c r="W437" s="60"/>
      <c r="X437" s="60"/>
      <c r="Y437" s="60"/>
      <c r="Z437" s="60"/>
      <c r="AA437" s="60"/>
      <c r="AB437" s="60"/>
      <c r="AC437" s="60"/>
      <c r="AD437" s="60"/>
      <c r="AE437" s="60"/>
      <c r="AF437" s="60"/>
      <c r="AG437" s="60"/>
      <c r="AH437" s="60"/>
      <c r="AI437" s="60"/>
      <c r="AJ437" s="60"/>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row>
    <row r="438" spans="2:65">
      <c r="B438" s="59"/>
      <c r="C438" s="127"/>
      <c r="D438" s="59"/>
      <c r="E438" s="108"/>
      <c r="F438" s="139"/>
      <c r="G438" s="146"/>
      <c r="H438" s="60"/>
      <c r="I438" s="60"/>
      <c r="J438" s="60"/>
      <c r="K438" s="60"/>
      <c r="L438" s="60"/>
      <c r="M438" s="60"/>
      <c r="N438" s="60"/>
      <c r="O438" s="4"/>
      <c r="P438" s="5"/>
      <c r="Q438" s="6"/>
      <c r="R438" s="6"/>
      <c r="S438" s="6"/>
      <c r="T438" s="62"/>
      <c r="U438" s="6"/>
      <c r="V438" s="60"/>
      <c r="W438" s="60"/>
      <c r="X438" s="60"/>
      <c r="Y438" s="60"/>
      <c r="Z438" s="60"/>
      <c r="AA438" s="60"/>
      <c r="AB438" s="60"/>
      <c r="AC438" s="60"/>
      <c r="AD438" s="60"/>
      <c r="AE438" s="60"/>
      <c r="AF438" s="60"/>
      <c r="AG438" s="60"/>
      <c r="AH438" s="60"/>
      <c r="AI438" s="60"/>
      <c r="AJ438" s="60"/>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row>
    <row r="439" spans="2:65">
      <c r="B439" s="59"/>
      <c r="C439" s="127"/>
      <c r="D439" s="59"/>
      <c r="E439" s="108"/>
      <c r="F439" s="139"/>
      <c r="G439" s="146"/>
      <c r="H439" s="60"/>
      <c r="I439" s="60"/>
      <c r="J439" s="60"/>
      <c r="K439" s="60"/>
      <c r="L439" s="60"/>
      <c r="M439" s="60"/>
      <c r="N439" s="60"/>
      <c r="O439" s="4"/>
      <c r="P439" s="5"/>
      <c r="Q439" s="6"/>
      <c r="R439" s="6"/>
      <c r="S439" s="6"/>
      <c r="T439" s="62"/>
      <c r="U439" s="6"/>
      <c r="V439" s="60"/>
      <c r="W439" s="60"/>
      <c r="X439" s="60"/>
      <c r="Y439" s="60"/>
      <c r="Z439" s="60"/>
      <c r="AA439" s="60"/>
      <c r="AB439" s="60"/>
      <c r="AC439" s="60"/>
      <c r="AD439" s="60"/>
      <c r="AE439" s="60"/>
      <c r="AF439" s="60"/>
      <c r="AG439" s="60"/>
      <c r="AH439" s="60"/>
      <c r="AI439" s="60"/>
      <c r="AJ439" s="60"/>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row>
    <row r="440" spans="2:65">
      <c r="B440" s="59"/>
      <c r="C440" s="127"/>
      <c r="D440" s="59"/>
      <c r="E440" s="108"/>
      <c r="F440" s="139"/>
      <c r="G440" s="146"/>
      <c r="H440" s="60"/>
      <c r="I440" s="60"/>
      <c r="J440" s="60"/>
      <c r="K440" s="60"/>
      <c r="L440" s="60"/>
      <c r="M440" s="60"/>
      <c r="N440" s="60"/>
      <c r="O440" s="4"/>
      <c r="P440" s="5"/>
      <c r="Q440" s="6"/>
      <c r="R440" s="6"/>
      <c r="S440" s="6"/>
      <c r="T440" s="62"/>
      <c r="U440" s="6"/>
      <c r="V440" s="60"/>
      <c r="W440" s="60"/>
      <c r="X440" s="60"/>
      <c r="Y440" s="60"/>
      <c r="Z440" s="60"/>
      <c r="AA440" s="60"/>
      <c r="AB440" s="60"/>
      <c r="AC440" s="60"/>
      <c r="AD440" s="60"/>
      <c r="AE440" s="60"/>
      <c r="AF440" s="60"/>
      <c r="AG440" s="60"/>
      <c r="AH440" s="60"/>
      <c r="AI440" s="60"/>
      <c r="AJ440" s="60"/>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row>
    <row r="441" spans="2:65">
      <c r="B441" s="59"/>
      <c r="C441" s="127"/>
      <c r="D441" s="59"/>
      <c r="E441" s="108"/>
      <c r="F441" s="139"/>
      <c r="G441" s="146"/>
      <c r="H441" s="60"/>
      <c r="I441" s="60"/>
      <c r="J441" s="60"/>
      <c r="K441" s="60"/>
      <c r="L441" s="60"/>
      <c r="M441" s="60"/>
      <c r="N441" s="60"/>
      <c r="O441" s="4"/>
      <c r="P441" s="5"/>
      <c r="Q441" s="6"/>
      <c r="R441" s="6"/>
      <c r="S441" s="6"/>
      <c r="T441" s="62"/>
      <c r="U441" s="6"/>
      <c r="V441" s="60"/>
      <c r="W441" s="60"/>
      <c r="X441" s="60"/>
      <c r="Y441" s="60"/>
      <c r="Z441" s="60"/>
      <c r="AA441" s="60"/>
      <c r="AB441" s="60"/>
      <c r="AC441" s="60"/>
      <c r="AD441" s="60"/>
      <c r="AE441" s="60"/>
      <c r="AF441" s="60"/>
      <c r="AG441" s="60"/>
      <c r="AH441" s="60"/>
      <c r="AI441" s="60"/>
      <c r="AJ441" s="60"/>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row>
    <row r="442" spans="2:65">
      <c r="B442" s="59"/>
      <c r="C442" s="127"/>
      <c r="D442" s="59"/>
      <c r="E442" s="108"/>
      <c r="F442" s="139"/>
      <c r="G442" s="146"/>
      <c r="H442" s="60"/>
      <c r="I442" s="60"/>
      <c r="J442" s="60"/>
      <c r="K442" s="60"/>
      <c r="L442" s="60"/>
      <c r="M442" s="60"/>
      <c r="N442" s="60"/>
      <c r="O442" s="4"/>
      <c r="P442" s="5"/>
      <c r="Q442" s="6"/>
      <c r="R442" s="6"/>
      <c r="S442" s="6"/>
      <c r="T442" s="62"/>
      <c r="U442" s="6"/>
      <c r="V442" s="60"/>
      <c r="W442" s="60"/>
      <c r="X442" s="60"/>
      <c r="Y442" s="60"/>
      <c r="Z442" s="60"/>
      <c r="AA442" s="60"/>
      <c r="AB442" s="60"/>
      <c r="AC442" s="60"/>
      <c r="AD442" s="60"/>
      <c r="AE442" s="60"/>
      <c r="AF442" s="60"/>
      <c r="AG442" s="60"/>
      <c r="AH442" s="60"/>
      <c r="AI442" s="60"/>
      <c r="AJ442" s="60"/>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row>
    <row r="443" spans="2:65">
      <c r="B443" s="59"/>
      <c r="C443" s="127"/>
      <c r="D443" s="59"/>
      <c r="E443" s="108"/>
      <c r="F443" s="139"/>
      <c r="G443" s="146"/>
      <c r="H443" s="60"/>
      <c r="I443" s="60"/>
      <c r="J443" s="60"/>
      <c r="K443" s="60"/>
      <c r="L443" s="60"/>
      <c r="M443" s="60"/>
      <c r="N443" s="60"/>
      <c r="O443" s="4"/>
      <c r="P443" s="5"/>
      <c r="Q443" s="6"/>
      <c r="R443" s="6"/>
      <c r="S443" s="6"/>
      <c r="T443" s="62"/>
      <c r="U443" s="6"/>
      <c r="V443" s="60"/>
      <c r="W443" s="60"/>
      <c r="X443" s="60"/>
      <c r="Y443" s="60"/>
      <c r="Z443" s="60"/>
      <c r="AA443" s="60"/>
      <c r="AB443" s="60"/>
      <c r="AC443" s="60"/>
      <c r="AD443" s="60"/>
      <c r="AE443" s="60"/>
      <c r="AF443" s="60"/>
      <c r="AG443" s="60"/>
      <c r="AH443" s="60"/>
      <c r="AI443" s="60"/>
      <c r="AJ443" s="60"/>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row>
    <row r="444" spans="2:65">
      <c r="B444" s="59"/>
      <c r="C444" s="127"/>
      <c r="D444" s="59"/>
      <c r="E444" s="108"/>
      <c r="F444" s="139"/>
      <c r="G444" s="146"/>
      <c r="H444" s="60"/>
      <c r="I444" s="60"/>
      <c r="J444" s="60"/>
      <c r="K444" s="60"/>
      <c r="L444" s="60"/>
      <c r="M444" s="60"/>
      <c r="N444" s="60"/>
      <c r="O444" s="4"/>
      <c r="P444" s="5"/>
      <c r="Q444" s="6"/>
      <c r="R444" s="6"/>
      <c r="S444" s="6"/>
      <c r="T444" s="62"/>
      <c r="U444" s="6"/>
      <c r="V444" s="60"/>
      <c r="W444" s="60"/>
      <c r="X444" s="60"/>
      <c r="Y444" s="60"/>
      <c r="Z444" s="60"/>
      <c r="AA444" s="60"/>
      <c r="AB444" s="60"/>
      <c r="AC444" s="60"/>
      <c r="AD444" s="60"/>
      <c r="AE444" s="60"/>
      <c r="AF444" s="60"/>
      <c r="AG444" s="60"/>
      <c r="AH444" s="60"/>
      <c r="AI444" s="60"/>
      <c r="AJ444" s="60"/>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row>
    <row r="445" spans="2:65">
      <c r="B445" s="59"/>
      <c r="C445" s="127"/>
      <c r="D445" s="59"/>
      <c r="E445" s="108"/>
      <c r="F445" s="139"/>
      <c r="G445" s="146"/>
      <c r="H445" s="60"/>
      <c r="I445" s="60"/>
      <c r="J445" s="60"/>
      <c r="K445" s="60"/>
      <c r="L445" s="60"/>
      <c r="M445" s="60"/>
      <c r="N445" s="60"/>
      <c r="O445" s="4"/>
      <c r="P445" s="5"/>
      <c r="Q445" s="6"/>
      <c r="R445" s="6"/>
      <c r="S445" s="6"/>
      <c r="T445" s="62"/>
      <c r="U445" s="6"/>
      <c r="V445" s="60"/>
      <c r="W445" s="60"/>
      <c r="X445" s="60"/>
      <c r="Y445" s="60"/>
      <c r="Z445" s="60"/>
      <c r="AA445" s="60"/>
      <c r="AB445" s="60"/>
      <c r="AC445" s="60"/>
      <c r="AD445" s="60"/>
      <c r="AE445" s="60"/>
      <c r="AF445" s="60"/>
      <c r="AG445" s="60"/>
      <c r="AH445" s="60"/>
      <c r="AI445" s="60"/>
      <c r="AJ445" s="60"/>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row>
    <row r="446" spans="2:65">
      <c r="B446" s="59"/>
      <c r="C446" s="127"/>
      <c r="D446" s="59"/>
      <c r="E446" s="108"/>
      <c r="F446" s="139"/>
      <c r="G446" s="146"/>
      <c r="H446" s="60"/>
      <c r="I446" s="60"/>
      <c r="J446" s="60"/>
      <c r="K446" s="60"/>
      <c r="L446" s="60"/>
      <c r="M446" s="60"/>
      <c r="N446" s="60"/>
      <c r="O446" s="4"/>
      <c r="P446" s="5"/>
      <c r="Q446" s="6"/>
      <c r="R446" s="6"/>
      <c r="S446" s="6"/>
      <c r="T446" s="62"/>
      <c r="U446" s="6"/>
      <c r="V446" s="60"/>
      <c r="W446" s="60"/>
      <c r="X446" s="60"/>
      <c r="Y446" s="60"/>
      <c r="Z446" s="60"/>
      <c r="AA446" s="60"/>
      <c r="AB446" s="60"/>
      <c r="AC446" s="60"/>
      <c r="AD446" s="60"/>
      <c r="AE446" s="60"/>
      <c r="AF446" s="60"/>
      <c r="AG446" s="60"/>
      <c r="AH446" s="60"/>
      <c r="AI446" s="60"/>
      <c r="AJ446" s="60"/>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row>
    <row r="447" spans="2:65">
      <c r="B447" s="59"/>
      <c r="C447" s="127"/>
      <c r="D447" s="59"/>
      <c r="E447" s="108"/>
      <c r="F447" s="139"/>
      <c r="G447" s="146"/>
      <c r="H447" s="60"/>
      <c r="I447" s="60"/>
      <c r="J447" s="60"/>
      <c r="K447" s="60"/>
      <c r="L447" s="60"/>
      <c r="M447" s="60"/>
      <c r="N447" s="60"/>
      <c r="O447" s="4"/>
      <c r="P447" s="5"/>
      <c r="Q447" s="6"/>
      <c r="R447" s="6"/>
      <c r="S447" s="6"/>
      <c r="T447" s="62"/>
      <c r="U447" s="6"/>
      <c r="V447" s="60"/>
      <c r="W447" s="60"/>
      <c r="X447" s="60"/>
      <c r="Y447" s="60"/>
      <c r="Z447" s="60"/>
      <c r="AA447" s="60"/>
      <c r="AB447" s="60"/>
      <c r="AC447" s="60"/>
      <c r="AD447" s="60"/>
      <c r="AE447" s="60"/>
      <c r="AF447" s="60"/>
      <c r="AG447" s="60"/>
      <c r="AH447" s="60"/>
      <c r="AI447" s="60"/>
      <c r="AJ447" s="60"/>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row>
    <row r="448" spans="2:65">
      <c r="B448" s="59"/>
      <c r="C448" s="127"/>
      <c r="D448" s="59"/>
      <c r="E448" s="108"/>
      <c r="F448" s="139"/>
      <c r="G448" s="146"/>
      <c r="H448" s="60"/>
      <c r="I448" s="60"/>
      <c r="J448" s="60"/>
      <c r="K448" s="60"/>
      <c r="L448" s="60"/>
      <c r="M448" s="60"/>
      <c r="N448" s="60"/>
      <c r="O448" s="4"/>
      <c r="P448" s="5"/>
      <c r="Q448" s="6"/>
      <c r="R448" s="6"/>
      <c r="S448" s="6"/>
      <c r="T448" s="62"/>
      <c r="U448" s="6"/>
      <c r="V448" s="60"/>
      <c r="W448" s="60"/>
      <c r="X448" s="60"/>
      <c r="Y448" s="60"/>
      <c r="Z448" s="60"/>
      <c r="AA448" s="60"/>
      <c r="AB448" s="60"/>
      <c r="AC448" s="60"/>
      <c r="AD448" s="60"/>
      <c r="AE448" s="60"/>
      <c r="AF448" s="60"/>
      <c r="AG448" s="60"/>
      <c r="AH448" s="60"/>
      <c r="AI448" s="60"/>
      <c r="AJ448" s="60"/>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row>
    <row r="449" spans="2:65">
      <c r="B449" s="59"/>
      <c r="C449" s="127"/>
      <c r="D449" s="59"/>
      <c r="E449" s="108"/>
      <c r="F449" s="139"/>
      <c r="G449" s="146"/>
      <c r="H449" s="60"/>
      <c r="I449" s="60"/>
      <c r="J449" s="60"/>
      <c r="K449" s="60"/>
      <c r="L449" s="60"/>
      <c r="M449" s="60"/>
      <c r="N449" s="60"/>
      <c r="O449" s="4"/>
      <c r="P449" s="5"/>
      <c r="Q449" s="6"/>
      <c r="R449" s="6"/>
      <c r="S449" s="6"/>
      <c r="T449" s="62"/>
      <c r="U449" s="6"/>
      <c r="V449" s="60"/>
      <c r="W449" s="60"/>
      <c r="X449" s="60"/>
      <c r="Y449" s="60"/>
      <c r="Z449" s="60"/>
      <c r="AA449" s="60"/>
      <c r="AB449" s="60"/>
      <c r="AC449" s="60"/>
      <c r="AD449" s="60"/>
      <c r="AE449" s="60"/>
      <c r="AF449" s="60"/>
      <c r="AG449" s="60"/>
      <c r="AH449" s="60"/>
      <c r="AI449" s="60"/>
      <c r="AJ449" s="60"/>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row>
    <row r="450" spans="2:65">
      <c r="B450" s="59"/>
      <c r="C450" s="127"/>
      <c r="D450" s="59"/>
      <c r="E450" s="108"/>
      <c r="F450" s="139"/>
      <c r="G450" s="146"/>
      <c r="H450" s="60"/>
      <c r="I450" s="60"/>
      <c r="J450" s="60"/>
      <c r="K450" s="60"/>
      <c r="L450" s="60"/>
      <c r="M450" s="60"/>
      <c r="N450" s="60"/>
      <c r="O450" s="4"/>
      <c r="P450" s="5"/>
      <c r="Q450" s="6"/>
      <c r="R450" s="6"/>
      <c r="S450" s="6"/>
      <c r="T450" s="62"/>
      <c r="U450" s="6"/>
      <c r="V450" s="60"/>
      <c r="W450" s="60"/>
      <c r="X450" s="60"/>
      <c r="Y450" s="60"/>
      <c r="Z450" s="60"/>
      <c r="AA450" s="60"/>
      <c r="AB450" s="60"/>
      <c r="AC450" s="60"/>
      <c r="AD450" s="60"/>
      <c r="AE450" s="60"/>
      <c r="AF450" s="60"/>
      <c r="AG450" s="60"/>
      <c r="AH450" s="60"/>
      <c r="AI450" s="60"/>
      <c r="AJ450" s="60"/>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row>
    <row r="451" spans="2:65">
      <c r="B451" s="59"/>
      <c r="C451" s="127"/>
      <c r="D451" s="59"/>
      <c r="E451" s="108"/>
      <c r="F451" s="139"/>
      <c r="G451" s="146"/>
      <c r="H451" s="60"/>
      <c r="I451" s="60"/>
      <c r="J451" s="60"/>
      <c r="K451" s="60"/>
      <c r="L451" s="60"/>
      <c r="M451" s="60"/>
      <c r="N451" s="60"/>
      <c r="O451" s="4"/>
      <c r="P451" s="5"/>
      <c r="Q451" s="6"/>
      <c r="R451" s="6"/>
      <c r="S451" s="6"/>
      <c r="T451" s="62"/>
      <c r="U451" s="6"/>
      <c r="V451" s="60"/>
      <c r="W451" s="60"/>
      <c r="X451" s="60"/>
      <c r="Y451" s="60"/>
      <c r="Z451" s="60"/>
      <c r="AA451" s="60"/>
      <c r="AB451" s="60"/>
      <c r="AC451" s="60"/>
      <c r="AD451" s="60"/>
      <c r="AE451" s="60"/>
      <c r="AF451" s="60"/>
      <c r="AG451" s="60"/>
      <c r="AH451" s="60"/>
      <c r="AI451" s="60"/>
      <c r="AJ451" s="60"/>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row>
    <row r="452" spans="2:65">
      <c r="B452" s="69"/>
      <c r="C452" s="128"/>
      <c r="D452" s="69"/>
      <c r="E452" s="109"/>
      <c r="F452" s="139"/>
      <c r="G452" s="146"/>
      <c r="H452" s="60"/>
      <c r="I452" s="60"/>
      <c r="J452" s="60"/>
      <c r="K452" s="60"/>
      <c r="L452" s="60"/>
      <c r="M452" s="60"/>
      <c r="N452" s="60"/>
      <c r="O452" s="4"/>
      <c r="P452" s="5"/>
      <c r="Q452" s="6"/>
      <c r="R452" s="6"/>
      <c r="S452" s="6"/>
      <c r="T452" s="62"/>
      <c r="U452" s="6"/>
      <c r="V452" s="60"/>
      <c r="W452" s="60"/>
      <c r="X452" s="60"/>
      <c r="Y452" s="60"/>
      <c r="Z452" s="60"/>
      <c r="AA452" s="60"/>
      <c r="AB452" s="60"/>
      <c r="AC452" s="60"/>
      <c r="AD452" s="60"/>
      <c r="AE452" s="60"/>
      <c r="AF452" s="60"/>
      <c r="AG452" s="60"/>
      <c r="AH452" s="60"/>
      <c r="AI452" s="60"/>
      <c r="AJ452" s="60"/>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row>
    <row r="453" spans="2:65">
      <c r="B453" s="69"/>
      <c r="C453" s="128"/>
      <c r="D453" s="69"/>
      <c r="E453" s="109"/>
      <c r="F453" s="139"/>
      <c r="G453" s="146"/>
      <c r="H453" s="60"/>
      <c r="I453" s="60"/>
      <c r="J453" s="60"/>
      <c r="K453" s="60"/>
      <c r="L453" s="60"/>
      <c r="M453" s="60"/>
      <c r="N453" s="60"/>
      <c r="O453" s="4"/>
      <c r="P453" s="5"/>
      <c r="Q453" s="6"/>
      <c r="R453" s="6"/>
      <c r="S453" s="6"/>
      <c r="T453" s="62"/>
      <c r="U453" s="6"/>
      <c r="V453" s="60"/>
      <c r="W453" s="60"/>
      <c r="X453" s="60"/>
      <c r="Y453" s="60"/>
      <c r="Z453" s="60"/>
      <c r="AA453" s="60"/>
      <c r="AB453" s="60"/>
      <c r="AC453" s="60"/>
      <c r="AD453" s="60"/>
      <c r="AE453" s="60"/>
      <c r="AF453" s="60"/>
      <c r="AG453" s="60"/>
      <c r="AH453" s="60"/>
      <c r="AI453" s="60"/>
      <c r="AJ453" s="60"/>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row>
    <row r="454" spans="2:65">
      <c r="B454" s="69"/>
      <c r="C454" s="128"/>
      <c r="D454" s="69"/>
      <c r="E454" s="109"/>
      <c r="F454" s="139"/>
      <c r="G454" s="146"/>
      <c r="H454" s="60"/>
      <c r="I454" s="60"/>
      <c r="J454" s="60"/>
      <c r="K454" s="60"/>
      <c r="L454" s="60"/>
      <c r="M454" s="60"/>
      <c r="N454" s="60"/>
      <c r="O454" s="4"/>
      <c r="P454" s="5"/>
      <c r="Q454" s="6"/>
      <c r="R454" s="6"/>
      <c r="S454" s="6"/>
      <c r="T454" s="62"/>
      <c r="U454" s="6"/>
      <c r="V454" s="60"/>
      <c r="W454" s="60"/>
      <c r="X454" s="60"/>
      <c r="Y454" s="60"/>
      <c r="Z454" s="60"/>
      <c r="AA454" s="60"/>
      <c r="AB454" s="60"/>
      <c r="AC454" s="60"/>
      <c r="AD454" s="60"/>
      <c r="AE454" s="60"/>
      <c r="AF454" s="60"/>
      <c r="AG454" s="60"/>
      <c r="AH454" s="60"/>
      <c r="AI454" s="60"/>
      <c r="AJ454" s="60"/>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row>
    <row r="455" spans="2:65">
      <c r="B455" s="69"/>
      <c r="C455" s="128"/>
      <c r="D455" s="69"/>
      <c r="E455" s="109"/>
      <c r="F455" s="139"/>
      <c r="G455" s="146"/>
      <c r="H455" s="60"/>
      <c r="I455" s="60"/>
      <c r="J455" s="60"/>
      <c r="K455" s="60"/>
      <c r="L455" s="60"/>
      <c r="M455" s="60"/>
      <c r="N455" s="60"/>
      <c r="O455" s="4"/>
      <c r="P455" s="5"/>
      <c r="Q455" s="6"/>
      <c r="R455" s="6"/>
      <c r="S455" s="6"/>
      <c r="T455" s="62"/>
      <c r="U455" s="6"/>
      <c r="V455" s="60"/>
      <c r="W455" s="60"/>
      <c r="X455" s="60"/>
      <c r="Y455" s="60"/>
      <c r="Z455" s="60"/>
      <c r="AA455" s="60"/>
      <c r="AB455" s="60"/>
      <c r="AC455" s="60"/>
      <c r="AD455" s="60"/>
      <c r="AE455" s="60"/>
      <c r="AF455" s="60"/>
      <c r="AG455" s="60"/>
      <c r="AH455" s="60"/>
      <c r="AI455" s="60"/>
      <c r="AJ455" s="60"/>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row>
    <row r="456" spans="2:65">
      <c r="B456" s="69"/>
      <c r="C456" s="128"/>
      <c r="D456" s="69"/>
      <c r="E456" s="109"/>
      <c r="F456" s="139"/>
      <c r="G456" s="146"/>
      <c r="H456" s="60"/>
      <c r="I456" s="60"/>
      <c r="J456" s="60"/>
      <c r="K456" s="60"/>
      <c r="L456" s="60"/>
      <c r="M456" s="60"/>
      <c r="N456" s="60"/>
      <c r="O456" s="4"/>
      <c r="P456" s="5"/>
      <c r="Q456" s="6"/>
      <c r="R456" s="6"/>
      <c r="S456" s="6"/>
      <c r="T456" s="62"/>
      <c r="U456" s="6"/>
      <c r="V456" s="60"/>
      <c r="W456" s="60"/>
      <c r="X456" s="60"/>
      <c r="Y456" s="60"/>
      <c r="Z456" s="60"/>
      <c r="AA456" s="60"/>
      <c r="AB456" s="60"/>
      <c r="AC456" s="60"/>
      <c r="AD456" s="60"/>
      <c r="AE456" s="60"/>
      <c r="AF456" s="60"/>
      <c r="AG456" s="60"/>
      <c r="AH456" s="60"/>
      <c r="AI456" s="60"/>
      <c r="AJ456" s="60"/>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row>
    <row r="457" spans="2:65">
      <c r="B457" s="69"/>
      <c r="C457" s="128"/>
      <c r="D457" s="69"/>
      <c r="E457" s="109"/>
      <c r="F457" s="139"/>
      <c r="G457" s="146"/>
      <c r="H457" s="60"/>
      <c r="I457" s="60"/>
      <c r="J457" s="60"/>
      <c r="K457" s="60"/>
      <c r="L457" s="60"/>
      <c r="M457" s="60"/>
      <c r="N457" s="60"/>
      <c r="O457" s="4"/>
      <c r="P457" s="5"/>
      <c r="Q457" s="70"/>
      <c r="R457" s="71"/>
      <c r="S457" s="6"/>
      <c r="T457" s="62"/>
      <c r="U457" s="6"/>
      <c r="V457" s="60"/>
      <c r="W457" s="60"/>
      <c r="X457" s="60"/>
      <c r="Y457" s="60"/>
      <c r="Z457" s="60"/>
      <c r="AA457" s="60"/>
      <c r="AB457" s="60"/>
      <c r="AC457" s="60"/>
      <c r="AD457" s="60"/>
      <c r="AE457" s="60"/>
      <c r="AF457" s="60"/>
      <c r="AG457" s="60"/>
      <c r="AH457" s="60"/>
      <c r="AI457" s="60"/>
      <c r="AJ457" s="60"/>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row>
    <row r="458" spans="2:65">
      <c r="B458" s="69"/>
      <c r="C458" s="128"/>
      <c r="D458" s="69"/>
      <c r="E458" s="109"/>
      <c r="F458" s="139"/>
      <c r="G458" s="146"/>
      <c r="H458" s="60"/>
      <c r="I458" s="60"/>
      <c r="J458" s="60"/>
      <c r="K458" s="60"/>
      <c r="L458" s="60"/>
      <c r="M458" s="60"/>
      <c r="N458" s="60"/>
      <c r="O458" s="4"/>
      <c r="P458" s="5"/>
      <c r="Q458" s="70"/>
      <c r="R458" s="72"/>
      <c r="S458" s="6"/>
      <c r="T458" s="62"/>
      <c r="U458" s="6"/>
      <c r="V458" s="60"/>
      <c r="W458" s="60"/>
      <c r="X458" s="60"/>
      <c r="Y458" s="60"/>
      <c r="Z458" s="60"/>
      <c r="AA458" s="60"/>
      <c r="AB458" s="60"/>
      <c r="AC458" s="60"/>
      <c r="AD458" s="60"/>
      <c r="AE458" s="60"/>
      <c r="AF458" s="60"/>
      <c r="AG458" s="60"/>
      <c r="AH458" s="60"/>
      <c r="AI458" s="60"/>
      <c r="AJ458" s="60"/>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row>
    <row r="459" spans="2:65">
      <c r="B459" s="69"/>
      <c r="C459" s="128"/>
      <c r="D459" s="69"/>
      <c r="E459" s="109"/>
      <c r="F459" s="139"/>
      <c r="G459" s="146"/>
      <c r="H459" s="60"/>
      <c r="I459" s="60"/>
      <c r="J459" s="60"/>
      <c r="K459" s="60"/>
      <c r="L459" s="60"/>
      <c r="M459" s="60"/>
      <c r="N459" s="60"/>
      <c r="O459" s="4"/>
      <c r="P459" s="5"/>
      <c r="Q459" s="70"/>
      <c r="R459" s="73"/>
      <c r="S459" s="6"/>
      <c r="T459" s="62"/>
      <c r="U459" s="6"/>
      <c r="V459" s="60"/>
      <c r="W459" s="60"/>
      <c r="X459" s="60"/>
      <c r="Y459" s="60"/>
      <c r="Z459" s="60"/>
      <c r="AA459" s="60"/>
      <c r="AB459" s="60"/>
      <c r="AC459" s="60"/>
      <c r="AD459" s="60"/>
      <c r="AE459" s="60"/>
      <c r="AF459" s="60"/>
      <c r="AG459" s="60"/>
      <c r="AH459" s="60"/>
      <c r="AI459" s="60"/>
      <c r="AJ459" s="60"/>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row>
    <row r="460" spans="2:65">
      <c r="B460" s="69"/>
      <c r="C460" s="128"/>
      <c r="D460" s="69"/>
      <c r="E460" s="109"/>
      <c r="F460" s="139"/>
      <c r="G460" s="146"/>
      <c r="H460" s="60"/>
      <c r="I460" s="60"/>
      <c r="J460" s="60"/>
      <c r="K460" s="60"/>
      <c r="L460" s="60"/>
      <c r="M460" s="60"/>
      <c r="N460" s="60"/>
      <c r="O460" s="4"/>
      <c r="P460" s="5"/>
      <c r="Q460" s="70"/>
      <c r="R460" s="6"/>
      <c r="S460" s="6"/>
      <c r="T460" s="62"/>
      <c r="U460" s="6"/>
      <c r="V460" s="60"/>
      <c r="W460" s="60"/>
      <c r="X460" s="60"/>
      <c r="Y460" s="60"/>
      <c r="Z460" s="60"/>
      <c r="AA460" s="60"/>
      <c r="AB460" s="60"/>
      <c r="AC460" s="60"/>
      <c r="AD460" s="60"/>
      <c r="AE460" s="60"/>
      <c r="AF460" s="60"/>
      <c r="AG460" s="60"/>
      <c r="AH460" s="60"/>
      <c r="AI460" s="60"/>
      <c r="AJ460" s="60"/>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row>
    <row r="461" spans="2:65">
      <c r="B461" s="69"/>
      <c r="C461" s="128"/>
      <c r="D461" s="69"/>
      <c r="E461" s="109"/>
      <c r="F461" s="139"/>
      <c r="G461" s="146"/>
      <c r="H461" s="60"/>
      <c r="I461" s="60"/>
      <c r="J461" s="60"/>
      <c r="K461" s="60"/>
      <c r="L461" s="60"/>
      <c r="M461" s="60"/>
      <c r="N461" s="60"/>
      <c r="O461" s="4"/>
      <c r="P461" s="5"/>
      <c r="Q461" s="70"/>
      <c r="R461" s="6"/>
      <c r="S461" s="6"/>
      <c r="T461" s="62"/>
      <c r="U461" s="6"/>
      <c r="V461" s="60"/>
      <c r="W461" s="60"/>
      <c r="X461" s="60"/>
      <c r="Y461" s="60"/>
      <c r="Z461" s="60"/>
      <c r="AA461" s="60"/>
      <c r="AB461" s="60"/>
      <c r="AC461" s="60"/>
      <c r="AD461" s="60"/>
      <c r="AE461" s="60"/>
      <c r="AF461" s="60"/>
      <c r="AG461" s="60"/>
      <c r="AH461" s="60"/>
      <c r="AI461" s="60"/>
      <c r="AJ461" s="60"/>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row>
    <row r="462" spans="2:65">
      <c r="B462" s="69"/>
      <c r="C462" s="128"/>
      <c r="D462" s="69"/>
      <c r="E462" s="109"/>
      <c r="F462" s="139"/>
      <c r="G462" s="146"/>
      <c r="H462" s="60"/>
      <c r="I462" s="60"/>
      <c r="J462" s="60"/>
      <c r="K462" s="60"/>
      <c r="L462" s="60"/>
      <c r="M462" s="60"/>
      <c r="N462" s="60"/>
      <c r="O462" s="4"/>
      <c r="P462" s="5"/>
      <c r="Q462" s="70"/>
      <c r="R462" s="6"/>
      <c r="S462" s="6"/>
      <c r="T462" s="62"/>
      <c r="U462" s="6"/>
      <c r="V462" s="60"/>
      <c r="W462" s="60"/>
      <c r="X462" s="60"/>
      <c r="Y462" s="60"/>
      <c r="Z462" s="60"/>
      <c r="AA462" s="60"/>
      <c r="AB462" s="60"/>
      <c r="AC462" s="60"/>
      <c r="AD462" s="60"/>
      <c r="AE462" s="60"/>
      <c r="AF462" s="60"/>
      <c r="AG462" s="60"/>
      <c r="AH462" s="60"/>
      <c r="AI462" s="60"/>
      <c r="AJ462" s="60"/>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row>
    <row r="463" spans="2:65">
      <c r="B463" s="69"/>
      <c r="C463" s="128"/>
      <c r="D463" s="69"/>
      <c r="E463" s="109"/>
      <c r="F463" s="139"/>
      <c r="G463" s="146"/>
      <c r="H463" s="60"/>
      <c r="I463" s="60"/>
      <c r="J463" s="60"/>
      <c r="K463" s="60"/>
      <c r="L463" s="60"/>
      <c r="M463" s="60"/>
      <c r="N463" s="60"/>
      <c r="O463" s="4"/>
      <c r="P463" s="5"/>
      <c r="Q463" s="70"/>
      <c r="R463" s="6"/>
      <c r="S463" s="6"/>
      <c r="T463" s="62"/>
      <c r="U463" s="6"/>
      <c r="V463" s="60"/>
      <c r="W463" s="60"/>
      <c r="X463" s="60"/>
      <c r="Y463" s="60"/>
      <c r="Z463" s="60"/>
      <c r="AA463" s="60"/>
      <c r="AB463" s="60"/>
      <c r="AC463" s="60"/>
      <c r="AD463" s="60"/>
      <c r="AE463" s="60"/>
      <c r="AF463" s="60"/>
      <c r="AG463" s="60"/>
      <c r="AH463" s="60"/>
      <c r="AI463" s="60"/>
      <c r="AJ463" s="60"/>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row>
    <row r="464" spans="2:65">
      <c r="B464" s="69"/>
      <c r="C464" s="128"/>
      <c r="D464" s="69"/>
      <c r="E464" s="109"/>
      <c r="F464" s="139"/>
      <c r="G464" s="146"/>
      <c r="H464" s="60"/>
      <c r="I464" s="60"/>
      <c r="J464" s="60"/>
      <c r="K464" s="60"/>
      <c r="L464" s="60"/>
      <c r="M464" s="60"/>
      <c r="N464" s="60"/>
      <c r="O464" s="4"/>
      <c r="P464" s="5"/>
      <c r="Q464" s="70"/>
      <c r="R464" s="6"/>
      <c r="S464" s="6"/>
      <c r="T464" s="62"/>
      <c r="U464" s="6"/>
      <c r="V464" s="60"/>
      <c r="W464" s="60"/>
      <c r="X464" s="60"/>
      <c r="Y464" s="60"/>
      <c r="Z464" s="60"/>
      <c r="AA464" s="60"/>
      <c r="AB464" s="60"/>
      <c r="AC464" s="60"/>
      <c r="AD464" s="60"/>
      <c r="AE464" s="60"/>
      <c r="AF464" s="60"/>
      <c r="AG464" s="60"/>
      <c r="AH464" s="60"/>
      <c r="AI464" s="60"/>
      <c r="AJ464" s="60"/>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row>
    <row r="465" spans="2:65">
      <c r="B465" s="69"/>
      <c r="C465" s="128"/>
      <c r="D465" s="69"/>
      <c r="E465" s="109"/>
      <c r="F465" s="139"/>
      <c r="G465" s="146"/>
      <c r="H465" s="60"/>
      <c r="I465" s="60"/>
      <c r="J465" s="60"/>
      <c r="K465" s="60"/>
      <c r="L465" s="60"/>
      <c r="M465" s="60"/>
      <c r="N465" s="60"/>
      <c r="O465" s="4"/>
      <c r="P465" s="5"/>
      <c r="Q465" s="70"/>
      <c r="R465" s="6"/>
      <c r="S465" s="6"/>
      <c r="T465" s="62"/>
      <c r="U465" s="6"/>
      <c r="V465" s="60"/>
      <c r="W465" s="60"/>
      <c r="X465" s="60"/>
      <c r="Y465" s="60"/>
      <c r="Z465" s="60"/>
      <c r="AA465" s="60"/>
      <c r="AB465" s="60"/>
      <c r="AC465" s="60"/>
      <c r="AD465" s="60"/>
      <c r="AE465" s="60"/>
      <c r="AF465" s="60"/>
      <c r="AG465" s="60"/>
      <c r="AH465" s="60"/>
      <c r="AI465" s="60"/>
      <c r="AJ465" s="60"/>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row>
    <row r="466" spans="2:65">
      <c r="B466" s="69"/>
      <c r="C466" s="128"/>
      <c r="D466" s="69"/>
      <c r="E466" s="109"/>
      <c r="F466" s="139"/>
      <c r="G466" s="146"/>
      <c r="H466" s="60"/>
      <c r="I466" s="60"/>
      <c r="J466" s="60"/>
      <c r="K466" s="60"/>
      <c r="L466" s="60"/>
      <c r="M466" s="60"/>
      <c r="N466" s="60"/>
      <c r="O466" s="4"/>
      <c r="P466" s="5"/>
      <c r="Q466" s="70"/>
      <c r="R466" s="6"/>
      <c r="S466" s="6"/>
      <c r="T466" s="62"/>
      <c r="U466" s="6"/>
      <c r="V466" s="60"/>
      <c r="W466" s="60"/>
      <c r="X466" s="60"/>
      <c r="Y466" s="60"/>
      <c r="Z466" s="60"/>
      <c r="AA466" s="60"/>
      <c r="AB466" s="60"/>
      <c r="AC466" s="60"/>
      <c r="AD466" s="60"/>
      <c r="AE466" s="60"/>
      <c r="AF466" s="60"/>
      <c r="AG466" s="60"/>
      <c r="AH466" s="60"/>
      <c r="AI466" s="60"/>
      <c r="AJ466" s="60"/>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row>
    <row r="467" spans="2:65">
      <c r="B467" s="69"/>
      <c r="C467" s="128"/>
      <c r="D467" s="69"/>
      <c r="E467" s="109"/>
      <c r="F467" s="139"/>
      <c r="G467" s="146"/>
      <c r="H467" s="60"/>
      <c r="I467" s="60"/>
      <c r="J467" s="60"/>
      <c r="K467" s="60"/>
      <c r="L467" s="60"/>
      <c r="M467" s="60"/>
      <c r="N467" s="60"/>
      <c r="O467" s="4"/>
      <c r="P467" s="5"/>
      <c r="Q467" s="70"/>
      <c r="R467" s="6"/>
      <c r="S467" s="6"/>
      <c r="T467" s="62"/>
      <c r="U467" s="6"/>
      <c r="V467" s="60"/>
      <c r="W467" s="60"/>
      <c r="X467" s="60"/>
      <c r="Y467" s="60"/>
      <c r="Z467" s="60"/>
      <c r="AA467" s="60"/>
      <c r="AB467" s="60"/>
      <c r="AC467" s="60"/>
      <c r="AD467" s="60"/>
      <c r="AE467" s="60"/>
      <c r="AF467" s="60"/>
      <c r="AG467" s="60"/>
      <c r="AH467" s="60"/>
      <c r="AI467" s="60"/>
      <c r="AJ467" s="60"/>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row>
    <row r="468" spans="2:65">
      <c r="B468" s="69"/>
      <c r="C468" s="128"/>
      <c r="D468" s="69"/>
      <c r="E468" s="109"/>
      <c r="F468" s="139"/>
      <c r="G468" s="146"/>
      <c r="H468" s="60"/>
      <c r="I468" s="60"/>
      <c r="J468" s="60"/>
      <c r="K468" s="60"/>
      <c r="L468" s="60"/>
      <c r="M468" s="60"/>
      <c r="N468" s="60"/>
      <c r="O468" s="4"/>
      <c r="P468" s="5"/>
      <c r="Q468" s="70"/>
      <c r="R468" s="6"/>
      <c r="S468" s="6"/>
      <c r="T468" s="62"/>
      <c r="U468" s="6"/>
      <c r="V468" s="60"/>
      <c r="W468" s="60"/>
      <c r="X468" s="60"/>
      <c r="Y468" s="60"/>
      <c r="Z468" s="60"/>
      <c r="AA468" s="60"/>
      <c r="AB468" s="60"/>
      <c r="AC468" s="60"/>
      <c r="AD468" s="60"/>
      <c r="AE468" s="60"/>
      <c r="AF468" s="60"/>
      <c r="AG468" s="60"/>
      <c r="AH468" s="60"/>
      <c r="AI468" s="60"/>
      <c r="AJ468" s="60"/>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row>
    <row r="469" spans="2:65">
      <c r="B469" s="69"/>
      <c r="C469" s="128"/>
      <c r="D469" s="69"/>
      <c r="E469" s="109"/>
      <c r="F469" s="139"/>
      <c r="G469" s="146"/>
      <c r="H469" s="60"/>
      <c r="I469" s="60"/>
      <c r="J469" s="60"/>
      <c r="K469" s="60"/>
      <c r="L469" s="60"/>
      <c r="M469" s="60"/>
      <c r="N469" s="60"/>
      <c r="O469" s="4"/>
      <c r="P469" s="5"/>
      <c r="Q469" s="70"/>
      <c r="R469" s="6"/>
      <c r="S469" s="6"/>
      <c r="T469" s="62"/>
      <c r="U469" s="6"/>
      <c r="V469" s="60"/>
      <c r="W469" s="60"/>
      <c r="X469" s="60"/>
      <c r="Y469" s="60"/>
      <c r="Z469" s="60"/>
      <c r="AA469" s="60"/>
      <c r="AB469" s="60"/>
      <c r="AC469" s="60"/>
      <c r="AD469" s="60"/>
      <c r="AE469" s="60"/>
      <c r="AF469" s="60"/>
      <c r="AG469" s="60"/>
      <c r="AH469" s="60"/>
      <c r="AI469" s="60"/>
      <c r="AJ469" s="60"/>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row>
    <row r="470" spans="2:65">
      <c r="B470" s="69"/>
      <c r="C470" s="128"/>
      <c r="D470" s="69"/>
      <c r="E470" s="109"/>
      <c r="F470" s="139"/>
      <c r="G470" s="146"/>
      <c r="H470" s="60"/>
      <c r="I470" s="60"/>
      <c r="J470" s="60"/>
      <c r="K470" s="60"/>
      <c r="L470" s="60"/>
      <c r="M470" s="60"/>
      <c r="N470" s="60"/>
      <c r="O470" s="4"/>
      <c r="P470" s="5"/>
      <c r="Q470" s="70"/>
      <c r="R470" s="6"/>
      <c r="S470" s="6"/>
      <c r="T470" s="62"/>
      <c r="U470" s="6"/>
      <c r="V470" s="60"/>
      <c r="W470" s="60"/>
      <c r="X470" s="60"/>
      <c r="Y470" s="60"/>
      <c r="Z470" s="60"/>
      <c r="AA470" s="60"/>
      <c r="AB470" s="60"/>
      <c r="AC470" s="60"/>
      <c r="AD470" s="60"/>
      <c r="AE470" s="60"/>
      <c r="AF470" s="60"/>
      <c r="AG470" s="60"/>
      <c r="AH470" s="60"/>
      <c r="AI470" s="60"/>
      <c r="AJ470" s="60"/>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row>
    <row r="471" spans="2:65">
      <c r="B471" s="69"/>
      <c r="C471" s="128"/>
      <c r="D471" s="69"/>
      <c r="E471" s="109"/>
      <c r="F471" s="139"/>
      <c r="G471" s="146"/>
      <c r="H471" s="60"/>
      <c r="I471" s="60"/>
      <c r="J471" s="60"/>
      <c r="K471" s="60"/>
      <c r="L471" s="60"/>
      <c r="M471" s="60"/>
      <c r="N471" s="60"/>
      <c r="O471" s="4"/>
      <c r="P471" s="5"/>
      <c r="Q471" s="70"/>
      <c r="R471" s="6"/>
      <c r="S471" s="6"/>
      <c r="T471" s="62"/>
      <c r="U471" s="6"/>
      <c r="V471" s="60"/>
      <c r="W471" s="60"/>
      <c r="X471" s="60"/>
      <c r="Y471" s="60"/>
      <c r="Z471" s="60"/>
      <c r="AA471" s="60"/>
      <c r="AB471" s="60"/>
      <c r="AC471" s="60"/>
      <c r="AD471" s="60"/>
      <c r="AE471" s="60"/>
      <c r="AF471" s="60"/>
      <c r="AG471" s="60"/>
      <c r="AH471" s="60"/>
      <c r="AI471" s="60"/>
      <c r="AJ471" s="60"/>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row>
    <row r="472" spans="2:65">
      <c r="B472" s="69"/>
      <c r="C472" s="128"/>
      <c r="D472" s="69"/>
      <c r="E472" s="109"/>
      <c r="F472" s="139"/>
      <c r="G472" s="146"/>
      <c r="H472" s="60"/>
      <c r="I472" s="60"/>
      <c r="J472" s="60"/>
      <c r="K472" s="60"/>
      <c r="L472" s="60"/>
      <c r="M472" s="60"/>
      <c r="N472" s="60"/>
      <c r="O472" s="4"/>
      <c r="P472" s="5"/>
      <c r="Q472" s="70"/>
      <c r="R472" s="6"/>
      <c r="S472" s="6"/>
      <c r="T472" s="62"/>
      <c r="U472" s="6"/>
      <c r="V472" s="60"/>
      <c r="W472" s="60"/>
      <c r="X472" s="60"/>
      <c r="Y472" s="60"/>
      <c r="Z472" s="60"/>
      <c r="AA472" s="60"/>
      <c r="AB472" s="60"/>
      <c r="AC472" s="60"/>
      <c r="AD472" s="60"/>
      <c r="AE472" s="60"/>
      <c r="AF472" s="60"/>
      <c r="AG472" s="60"/>
      <c r="AH472" s="60"/>
      <c r="AI472" s="60"/>
      <c r="AJ472" s="60"/>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row>
    <row r="473" spans="2:65" ht="15.3" thickBot="1">
      <c r="B473" s="69"/>
      <c r="C473" s="128"/>
      <c r="D473" s="69"/>
      <c r="E473" s="109"/>
      <c r="F473" s="139"/>
      <c r="G473" s="146"/>
      <c r="H473" s="60"/>
      <c r="I473" s="60"/>
      <c r="J473" s="60"/>
      <c r="K473" s="60"/>
      <c r="L473" s="60"/>
      <c r="M473" s="60"/>
      <c r="N473" s="60"/>
      <c r="O473" s="74"/>
      <c r="P473" s="64"/>
      <c r="Q473" s="75"/>
      <c r="R473" s="76"/>
      <c r="S473" s="76"/>
      <c r="T473" s="67"/>
      <c r="U473" s="76"/>
      <c r="V473" s="60"/>
      <c r="W473" s="60"/>
      <c r="X473" s="60"/>
      <c r="Y473" s="60"/>
      <c r="Z473" s="60"/>
      <c r="AA473" s="60"/>
      <c r="AB473" s="60"/>
      <c r="AC473" s="60"/>
      <c r="AD473" s="60"/>
      <c r="AE473" s="60"/>
      <c r="AF473" s="60"/>
      <c r="AG473" s="60"/>
      <c r="AH473" s="60"/>
      <c r="AI473" s="60"/>
      <c r="AJ473" s="60"/>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row>
    <row r="474" spans="2:65">
      <c r="B474" s="69"/>
      <c r="C474" s="128"/>
      <c r="D474" s="69"/>
      <c r="E474" s="109"/>
      <c r="F474" s="139"/>
      <c r="G474" s="146"/>
      <c r="H474" s="60"/>
      <c r="I474" s="60"/>
      <c r="J474" s="60"/>
      <c r="K474" s="60"/>
      <c r="L474" s="60"/>
      <c r="M474" s="60"/>
      <c r="N474" s="60"/>
      <c r="O474" s="60"/>
      <c r="P474" s="5"/>
      <c r="Q474" s="70"/>
      <c r="R474" s="70"/>
      <c r="S474" s="6"/>
      <c r="T474" s="73"/>
      <c r="U474" s="6"/>
      <c r="V474" s="60"/>
      <c r="W474" s="60"/>
      <c r="X474" s="60"/>
      <c r="Y474" s="60"/>
      <c r="Z474" s="60"/>
      <c r="AA474" s="60"/>
      <c r="AB474" s="60"/>
      <c r="AC474" s="60"/>
      <c r="AD474" s="60"/>
      <c r="AE474" s="60"/>
      <c r="AF474" s="60"/>
      <c r="AG474" s="60"/>
      <c r="AH474" s="60"/>
      <c r="AI474" s="60"/>
      <c r="AJ474" s="60"/>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row>
    <row r="475" spans="2:65">
      <c r="B475" s="69"/>
      <c r="C475" s="128"/>
      <c r="D475" s="69"/>
      <c r="E475" s="109"/>
      <c r="F475" s="139"/>
      <c r="G475" s="146"/>
      <c r="H475" s="60"/>
      <c r="I475" s="60"/>
      <c r="J475" s="60"/>
      <c r="K475" s="60"/>
      <c r="L475" s="60"/>
      <c r="M475" s="60"/>
      <c r="N475" s="60"/>
      <c r="O475" s="60"/>
      <c r="P475" s="5"/>
      <c r="Q475" s="73"/>
      <c r="R475" s="73"/>
      <c r="S475" s="6"/>
      <c r="T475" s="73"/>
      <c r="U475" s="73"/>
      <c r="V475" s="60"/>
      <c r="W475" s="60"/>
      <c r="X475" s="60"/>
      <c r="Y475" s="60"/>
      <c r="Z475" s="60"/>
      <c r="AA475" s="60"/>
      <c r="AB475" s="60"/>
      <c r="AC475" s="60"/>
      <c r="AD475" s="60"/>
      <c r="AE475" s="60"/>
      <c r="AF475" s="60"/>
      <c r="AG475" s="60"/>
      <c r="AH475" s="60"/>
      <c r="AI475" s="60"/>
      <c r="AJ475" s="60"/>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row>
    <row r="476" spans="2:65">
      <c r="B476" s="69"/>
      <c r="C476" s="128"/>
      <c r="D476" s="69"/>
      <c r="E476" s="109"/>
      <c r="F476" s="139"/>
      <c r="G476" s="146"/>
      <c r="H476" s="60"/>
      <c r="I476" s="60"/>
      <c r="J476" s="60"/>
      <c r="K476" s="60"/>
      <c r="L476" s="60"/>
      <c r="M476" s="60"/>
      <c r="N476" s="60"/>
      <c r="O476" s="60"/>
      <c r="P476" s="5"/>
      <c r="Q476" s="73"/>
      <c r="R476" s="73"/>
      <c r="S476" s="6"/>
      <c r="T476" s="73"/>
      <c r="U476" s="73"/>
      <c r="V476" s="60"/>
      <c r="W476" s="60"/>
      <c r="X476" s="60"/>
      <c r="Y476" s="60"/>
      <c r="Z476" s="60"/>
      <c r="AA476" s="60"/>
      <c r="AB476" s="60"/>
      <c r="AC476" s="60"/>
      <c r="AD476" s="60"/>
      <c r="AE476" s="60"/>
      <c r="AF476" s="60"/>
      <c r="AG476" s="60"/>
      <c r="AH476" s="60"/>
      <c r="AI476" s="60"/>
      <c r="AJ476" s="60"/>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row>
    <row r="477" spans="2:65">
      <c r="B477" s="69"/>
      <c r="C477" s="128"/>
      <c r="D477" s="69"/>
      <c r="E477" s="109"/>
      <c r="F477" s="139"/>
      <c r="G477" s="146"/>
      <c r="H477" s="60"/>
      <c r="I477" s="60"/>
      <c r="J477" s="60"/>
      <c r="K477" s="60"/>
      <c r="L477" s="60"/>
      <c r="M477" s="60"/>
      <c r="N477" s="60"/>
      <c r="O477" s="3"/>
      <c r="P477" s="16"/>
      <c r="Q477" s="16"/>
      <c r="R477" s="16"/>
      <c r="S477" s="3"/>
      <c r="T477" s="3"/>
      <c r="U477" s="3"/>
      <c r="V477" s="60"/>
      <c r="W477" s="60"/>
      <c r="X477" s="60"/>
      <c r="Y477" s="60"/>
      <c r="Z477" s="60"/>
      <c r="AA477" s="60"/>
      <c r="AB477" s="60"/>
      <c r="AC477" s="60"/>
      <c r="AD477" s="60"/>
      <c r="AE477" s="60"/>
      <c r="AF477" s="60"/>
      <c r="AG477" s="60"/>
      <c r="AH477" s="60"/>
      <c r="AI477" s="60"/>
      <c r="AJ477" s="60"/>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row>
    <row r="478" spans="2:65">
      <c r="B478" s="69"/>
      <c r="C478" s="128"/>
      <c r="D478" s="69"/>
      <c r="E478" s="109"/>
      <c r="F478" s="139"/>
      <c r="G478" s="146"/>
      <c r="H478" s="60"/>
      <c r="I478" s="60"/>
      <c r="J478" s="60"/>
      <c r="K478" s="60"/>
      <c r="L478" s="60"/>
      <c r="M478" s="60"/>
      <c r="N478" s="60"/>
      <c r="O478" s="4"/>
      <c r="P478" s="61"/>
      <c r="Q478" s="61"/>
      <c r="R478" s="61"/>
      <c r="S478" s="12"/>
      <c r="T478" s="12"/>
      <c r="U478" s="3"/>
      <c r="V478" s="60"/>
      <c r="W478" s="60"/>
      <c r="X478" s="60"/>
      <c r="Y478" s="60"/>
      <c r="Z478" s="60"/>
      <c r="AA478" s="60"/>
      <c r="AB478" s="60"/>
      <c r="AC478" s="60"/>
      <c r="AD478" s="60"/>
      <c r="AE478" s="60"/>
      <c r="AF478" s="60"/>
      <c r="AG478" s="60"/>
      <c r="AH478" s="60"/>
      <c r="AI478" s="60"/>
      <c r="AJ478" s="60"/>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row>
    <row r="479" spans="2:65">
      <c r="B479" s="69"/>
      <c r="C479" s="128"/>
      <c r="D479" s="69"/>
      <c r="E479" s="109"/>
      <c r="F479" s="139"/>
      <c r="G479" s="146"/>
      <c r="H479" s="60"/>
      <c r="I479" s="60"/>
      <c r="J479" s="60"/>
      <c r="K479" s="60"/>
      <c r="L479" s="60"/>
      <c r="M479" s="60"/>
      <c r="N479" s="60"/>
      <c r="O479" s="3"/>
      <c r="P479" s="3"/>
      <c r="Q479" s="3"/>
      <c r="R479" s="3"/>
      <c r="S479" s="3"/>
      <c r="T479" s="3"/>
      <c r="U479" s="3"/>
      <c r="V479" s="60"/>
      <c r="W479" s="60"/>
      <c r="X479" s="60"/>
      <c r="Y479" s="60"/>
      <c r="Z479" s="60"/>
      <c r="AA479" s="60"/>
      <c r="AB479" s="60"/>
      <c r="AC479" s="60"/>
      <c r="AD479" s="60"/>
      <c r="AE479" s="60"/>
      <c r="AF479" s="60"/>
      <c r="AG479" s="60"/>
      <c r="AH479" s="60"/>
      <c r="AI479" s="60"/>
      <c r="AJ479" s="60"/>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row>
    <row r="480" spans="2:65">
      <c r="B480" s="69"/>
      <c r="C480" s="128"/>
      <c r="D480" s="69"/>
      <c r="E480" s="109"/>
      <c r="F480" s="139"/>
      <c r="G480" s="146"/>
      <c r="H480" s="60"/>
      <c r="I480" s="60"/>
      <c r="J480" s="60"/>
      <c r="K480" s="60"/>
      <c r="L480" s="60"/>
      <c r="M480" s="60"/>
      <c r="N480" s="60"/>
      <c r="O480" s="4"/>
      <c r="P480" s="4"/>
      <c r="Q480" s="68"/>
      <c r="R480" s="61"/>
      <c r="S480" s="12"/>
      <c r="T480" s="12"/>
      <c r="U480" s="3"/>
      <c r="V480" s="60"/>
      <c r="W480" s="60"/>
      <c r="X480" s="60"/>
      <c r="Y480" s="60"/>
      <c r="Z480" s="60"/>
      <c r="AA480" s="60"/>
      <c r="AB480" s="60"/>
      <c r="AC480" s="60"/>
      <c r="AD480" s="60"/>
      <c r="AE480" s="60"/>
      <c r="AF480" s="60"/>
      <c r="AG480" s="60"/>
      <c r="AH480" s="60"/>
      <c r="AI480" s="60"/>
      <c r="AJ480" s="60"/>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row>
    <row r="481" spans="2:65">
      <c r="B481" s="69"/>
      <c r="C481" s="128"/>
      <c r="D481" s="69"/>
      <c r="E481" s="109"/>
      <c r="F481" s="139"/>
      <c r="G481" s="146"/>
      <c r="H481" s="60"/>
      <c r="I481" s="60"/>
      <c r="J481" s="60"/>
      <c r="K481" s="60"/>
      <c r="L481" s="60"/>
      <c r="M481" s="60"/>
      <c r="N481" s="60"/>
      <c r="O481" s="3"/>
      <c r="P481" s="3"/>
      <c r="Q481" s="3"/>
      <c r="R481" s="3"/>
      <c r="S481" s="3"/>
      <c r="T481" s="16"/>
      <c r="U481" s="62"/>
      <c r="V481" s="60"/>
      <c r="W481" s="60"/>
      <c r="X481" s="60"/>
      <c r="Y481" s="60"/>
      <c r="Z481" s="60"/>
      <c r="AA481" s="60"/>
      <c r="AB481" s="60"/>
      <c r="AC481" s="60"/>
      <c r="AD481" s="60"/>
      <c r="AE481" s="60"/>
      <c r="AF481" s="60"/>
      <c r="AG481" s="60"/>
      <c r="AH481" s="60"/>
      <c r="AI481" s="60"/>
      <c r="AJ481" s="60"/>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row>
    <row r="482" spans="2:65">
      <c r="B482" s="69"/>
      <c r="C482" s="128"/>
      <c r="D482" s="69"/>
      <c r="E482" s="109"/>
      <c r="F482" s="139"/>
      <c r="G482" s="146"/>
      <c r="H482" s="60"/>
      <c r="I482" s="60"/>
      <c r="J482" s="60"/>
      <c r="K482" s="60"/>
      <c r="L482" s="60"/>
      <c r="M482" s="60"/>
      <c r="N482" s="60"/>
      <c r="O482" s="3"/>
      <c r="P482" s="63"/>
      <c r="Q482" s="63"/>
      <c r="R482" s="5"/>
      <c r="S482" s="5"/>
      <c r="T482" s="16"/>
      <c r="U482" s="62"/>
      <c r="V482" s="60"/>
      <c r="W482" s="60"/>
      <c r="X482" s="60"/>
      <c r="Y482" s="60"/>
      <c r="Z482" s="60"/>
      <c r="AA482" s="60"/>
      <c r="AB482" s="60"/>
      <c r="AC482" s="60"/>
      <c r="AD482" s="60"/>
      <c r="AE482" s="60"/>
      <c r="AF482" s="60"/>
      <c r="AG482" s="60"/>
      <c r="AH482" s="60"/>
      <c r="AI482" s="60"/>
      <c r="AJ482" s="60"/>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row>
    <row r="483" spans="2:65" ht="15.3" thickBot="1">
      <c r="B483" s="69"/>
      <c r="C483" s="128"/>
      <c r="D483" s="69"/>
      <c r="E483" s="109"/>
      <c r="F483" s="139"/>
      <c r="G483" s="146"/>
      <c r="H483" s="60"/>
      <c r="I483" s="60"/>
      <c r="J483" s="60"/>
      <c r="K483" s="60"/>
      <c r="L483" s="60"/>
      <c r="M483" s="60"/>
      <c r="N483" s="60"/>
      <c r="O483" s="64"/>
      <c r="P483" s="65"/>
      <c r="Q483" s="65"/>
      <c r="R483" s="65"/>
      <c r="S483" s="66"/>
      <c r="T483" s="66"/>
      <c r="U483" s="67"/>
      <c r="V483" s="60"/>
      <c r="W483" s="60"/>
      <c r="X483" s="60"/>
      <c r="Y483" s="60"/>
      <c r="Z483" s="60"/>
      <c r="AA483" s="60"/>
      <c r="AB483" s="60"/>
      <c r="AC483" s="60"/>
      <c r="AD483" s="60"/>
      <c r="AE483" s="60"/>
      <c r="AF483" s="60"/>
      <c r="AG483" s="60"/>
      <c r="AH483" s="60"/>
      <c r="AI483" s="60"/>
      <c r="AJ483" s="60"/>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row>
    <row r="484" spans="2:65">
      <c r="B484" s="69"/>
      <c r="C484" s="128"/>
      <c r="D484" s="69"/>
      <c r="E484" s="109"/>
      <c r="F484" s="139"/>
      <c r="G484" s="146"/>
      <c r="H484" s="60"/>
      <c r="I484" s="60"/>
      <c r="J484" s="60"/>
      <c r="K484" s="60"/>
      <c r="L484" s="60"/>
      <c r="M484" s="60"/>
      <c r="N484" s="60"/>
      <c r="O484" s="4"/>
      <c r="P484" s="61"/>
      <c r="Q484" s="61"/>
      <c r="R484" s="61"/>
      <c r="S484" s="12"/>
      <c r="T484" s="12"/>
      <c r="U484" s="62"/>
      <c r="V484" s="60"/>
      <c r="W484" s="60"/>
      <c r="X484" s="60"/>
      <c r="Y484" s="60"/>
      <c r="Z484" s="60"/>
      <c r="AA484" s="60"/>
      <c r="AB484" s="60"/>
      <c r="AC484" s="60"/>
      <c r="AD484" s="60"/>
      <c r="AE484" s="60"/>
      <c r="AF484" s="60"/>
      <c r="AG484" s="60"/>
      <c r="AH484" s="60"/>
      <c r="AI484" s="60"/>
      <c r="AJ484" s="60"/>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row>
    <row r="485" spans="2:65">
      <c r="B485" s="69"/>
      <c r="C485" s="128"/>
      <c r="D485" s="69"/>
      <c r="E485" s="109"/>
      <c r="F485" s="139"/>
      <c r="G485" s="146"/>
      <c r="H485" s="60"/>
      <c r="I485" s="60"/>
      <c r="J485" s="60"/>
      <c r="K485" s="60"/>
      <c r="L485" s="60"/>
      <c r="M485" s="60"/>
      <c r="N485" s="60"/>
      <c r="O485" s="4"/>
      <c r="P485" s="5"/>
      <c r="Q485" s="6"/>
      <c r="R485" s="6"/>
      <c r="S485" s="6"/>
      <c r="T485" s="62"/>
      <c r="U485" s="6"/>
      <c r="V485" s="60"/>
      <c r="W485" s="60"/>
      <c r="X485" s="60"/>
      <c r="Y485" s="60"/>
      <c r="Z485" s="60"/>
      <c r="AA485" s="60"/>
      <c r="AB485" s="60"/>
      <c r="AC485" s="60"/>
      <c r="AD485" s="60"/>
      <c r="AE485" s="60"/>
      <c r="AF485" s="60"/>
      <c r="AG485" s="60"/>
      <c r="AH485" s="60"/>
      <c r="AI485" s="60"/>
      <c r="AJ485" s="60"/>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row>
    <row r="486" spans="2:65">
      <c r="B486" s="69"/>
      <c r="C486" s="128"/>
      <c r="D486" s="69"/>
      <c r="E486" s="109"/>
      <c r="F486" s="139"/>
      <c r="G486" s="146"/>
      <c r="H486" s="60"/>
      <c r="I486" s="60"/>
      <c r="J486" s="60"/>
      <c r="K486" s="60"/>
      <c r="L486" s="60"/>
      <c r="M486" s="60"/>
      <c r="N486" s="60"/>
      <c r="O486" s="4"/>
      <c r="P486" s="5"/>
      <c r="Q486" s="6"/>
      <c r="R486" s="6"/>
      <c r="S486" s="6"/>
      <c r="T486" s="62"/>
      <c r="U486" s="6"/>
      <c r="V486" s="60"/>
      <c r="W486" s="60"/>
      <c r="X486" s="60"/>
      <c r="Y486" s="60"/>
      <c r="Z486" s="60"/>
      <c r="AA486" s="60"/>
      <c r="AB486" s="60"/>
      <c r="AC486" s="60"/>
      <c r="AD486" s="60"/>
      <c r="AE486" s="60"/>
      <c r="AF486" s="60"/>
      <c r="AG486" s="60"/>
      <c r="AH486" s="60"/>
      <c r="AI486" s="60"/>
      <c r="AJ486" s="60"/>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row>
    <row r="487" spans="2:65">
      <c r="B487" s="69"/>
      <c r="C487" s="128"/>
      <c r="D487" s="69"/>
      <c r="E487" s="109"/>
      <c r="F487" s="139"/>
      <c r="G487" s="146"/>
      <c r="H487" s="60"/>
      <c r="I487" s="60"/>
      <c r="J487" s="60"/>
      <c r="K487" s="60"/>
      <c r="L487" s="60"/>
      <c r="M487" s="60"/>
      <c r="N487" s="60"/>
      <c r="O487" s="4"/>
      <c r="P487" s="5"/>
      <c r="Q487" s="6"/>
      <c r="R487" s="6"/>
      <c r="S487" s="6"/>
      <c r="T487" s="62"/>
      <c r="U487" s="6"/>
      <c r="V487" s="60"/>
      <c r="W487" s="60"/>
      <c r="X487" s="60"/>
      <c r="Y487" s="60"/>
      <c r="Z487" s="60"/>
      <c r="AA487" s="60"/>
      <c r="AB487" s="60"/>
      <c r="AC487" s="60"/>
      <c r="AD487" s="60"/>
      <c r="AE487" s="60"/>
      <c r="AF487" s="60"/>
      <c r="AG487" s="60"/>
      <c r="AH487" s="60"/>
      <c r="AI487" s="60"/>
      <c r="AJ487" s="60"/>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row>
    <row r="488" spans="2:65">
      <c r="B488" s="69"/>
      <c r="C488" s="128"/>
      <c r="D488" s="69"/>
      <c r="E488" s="109"/>
      <c r="F488" s="139"/>
      <c r="G488" s="146"/>
      <c r="H488" s="60"/>
      <c r="I488" s="60"/>
      <c r="J488" s="60"/>
      <c r="K488" s="60"/>
      <c r="L488" s="60"/>
      <c r="M488" s="60"/>
      <c r="N488" s="60"/>
      <c r="O488" s="4"/>
      <c r="P488" s="5"/>
      <c r="Q488" s="6"/>
      <c r="R488" s="6"/>
      <c r="S488" s="6"/>
      <c r="T488" s="62"/>
      <c r="U488" s="6"/>
      <c r="V488" s="60"/>
      <c r="W488" s="60"/>
      <c r="X488" s="60"/>
      <c r="Y488" s="60"/>
      <c r="Z488" s="60"/>
      <c r="AA488" s="60"/>
      <c r="AB488" s="60"/>
      <c r="AC488" s="60"/>
      <c r="AD488" s="60"/>
      <c r="AE488" s="60"/>
      <c r="AF488" s="60"/>
      <c r="AG488" s="60"/>
      <c r="AH488" s="60"/>
      <c r="AI488" s="60"/>
      <c r="AJ488" s="60"/>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row>
    <row r="489" spans="2:65">
      <c r="B489" s="69"/>
      <c r="C489" s="128"/>
      <c r="D489" s="69"/>
      <c r="E489" s="109"/>
      <c r="F489" s="139"/>
      <c r="G489" s="146"/>
      <c r="H489" s="60"/>
      <c r="I489" s="60"/>
      <c r="J489" s="60"/>
      <c r="K489" s="60"/>
      <c r="L489" s="60"/>
      <c r="M489" s="60"/>
      <c r="N489" s="60"/>
      <c r="O489" s="4"/>
      <c r="P489" s="5"/>
      <c r="Q489" s="6"/>
      <c r="R489" s="6"/>
      <c r="S489" s="6"/>
      <c r="T489" s="62"/>
      <c r="U489" s="6"/>
      <c r="V489" s="60"/>
      <c r="W489" s="60"/>
      <c r="X489" s="60"/>
      <c r="Y489" s="60"/>
      <c r="Z489" s="60"/>
      <c r="AA489" s="60"/>
      <c r="AB489" s="60"/>
      <c r="AC489" s="60"/>
      <c r="AD489" s="60"/>
      <c r="AE489" s="60"/>
      <c r="AF489" s="60"/>
      <c r="AG489" s="60"/>
      <c r="AH489" s="60"/>
      <c r="AI489" s="60"/>
      <c r="AJ489" s="60"/>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row>
    <row r="490" spans="2:65">
      <c r="B490" s="69"/>
      <c r="C490" s="128"/>
      <c r="D490" s="69"/>
      <c r="E490" s="109"/>
      <c r="F490" s="139"/>
      <c r="G490" s="146"/>
      <c r="H490" s="60"/>
      <c r="I490" s="60"/>
      <c r="J490" s="60"/>
      <c r="K490" s="60"/>
      <c r="L490" s="60"/>
      <c r="M490" s="60"/>
      <c r="N490" s="60"/>
      <c r="O490" s="4"/>
      <c r="P490" s="5"/>
      <c r="Q490" s="6"/>
      <c r="R490" s="6"/>
      <c r="S490" s="6"/>
      <c r="T490" s="62"/>
      <c r="U490" s="6"/>
      <c r="V490" s="60"/>
      <c r="W490" s="60"/>
      <c r="X490" s="60"/>
      <c r="Y490" s="60"/>
      <c r="Z490" s="60"/>
      <c r="AA490" s="60"/>
      <c r="AB490" s="60"/>
      <c r="AC490" s="60"/>
      <c r="AD490" s="60"/>
      <c r="AE490" s="60"/>
      <c r="AF490" s="60"/>
      <c r="AG490" s="60"/>
      <c r="AH490" s="60"/>
      <c r="AI490" s="60"/>
      <c r="AJ490" s="60"/>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row>
    <row r="491" spans="2:65">
      <c r="B491" s="69"/>
      <c r="C491" s="128"/>
      <c r="D491" s="69"/>
      <c r="E491" s="109"/>
      <c r="F491" s="139"/>
      <c r="G491" s="146"/>
      <c r="H491" s="60"/>
      <c r="I491" s="60"/>
      <c r="J491" s="60"/>
      <c r="K491" s="60"/>
      <c r="L491" s="60"/>
      <c r="M491" s="60"/>
      <c r="N491" s="60"/>
      <c r="O491" s="4"/>
      <c r="P491" s="5"/>
      <c r="Q491" s="6"/>
      <c r="R491" s="6"/>
      <c r="S491" s="6"/>
      <c r="T491" s="62"/>
      <c r="U491" s="6"/>
      <c r="V491" s="60"/>
      <c r="W491" s="60"/>
      <c r="X491" s="60"/>
      <c r="Y491" s="60"/>
      <c r="Z491" s="60"/>
      <c r="AA491" s="60"/>
      <c r="AB491" s="60"/>
      <c r="AC491" s="60"/>
      <c r="AD491" s="60"/>
      <c r="AE491" s="60"/>
      <c r="AF491" s="60"/>
      <c r="AG491" s="60"/>
      <c r="AH491" s="60"/>
      <c r="AI491" s="60"/>
      <c r="AJ491" s="60"/>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row>
    <row r="492" spans="2:65">
      <c r="B492" s="69"/>
      <c r="C492" s="128"/>
      <c r="D492" s="69"/>
      <c r="E492" s="109"/>
      <c r="F492" s="139"/>
      <c r="G492" s="146"/>
      <c r="H492" s="60"/>
      <c r="I492" s="60"/>
      <c r="J492" s="60"/>
      <c r="K492" s="60"/>
      <c r="L492" s="60"/>
      <c r="M492" s="60"/>
      <c r="N492" s="60"/>
      <c r="O492" s="4"/>
      <c r="P492" s="5"/>
      <c r="Q492" s="6"/>
      <c r="R492" s="6"/>
      <c r="S492" s="6"/>
      <c r="T492" s="62"/>
      <c r="U492" s="6"/>
      <c r="V492" s="60"/>
      <c r="W492" s="60"/>
      <c r="X492" s="60"/>
      <c r="Y492" s="60"/>
      <c r="Z492" s="60"/>
      <c r="AA492" s="60"/>
      <c r="AB492" s="60"/>
      <c r="AC492" s="60"/>
      <c r="AD492" s="60"/>
      <c r="AE492" s="60"/>
      <c r="AF492" s="60"/>
      <c r="AG492" s="60"/>
      <c r="AH492" s="60"/>
      <c r="AI492" s="60"/>
      <c r="AJ492" s="60"/>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row>
    <row r="493" spans="2:65">
      <c r="B493" s="69"/>
      <c r="C493" s="128"/>
      <c r="D493" s="69"/>
      <c r="E493" s="109"/>
      <c r="F493" s="139"/>
      <c r="G493" s="146"/>
      <c r="H493" s="60"/>
      <c r="I493" s="60"/>
      <c r="J493" s="60"/>
      <c r="K493" s="60"/>
      <c r="L493" s="60"/>
      <c r="M493" s="60"/>
      <c r="N493" s="60"/>
      <c r="O493" s="4"/>
      <c r="P493" s="5"/>
      <c r="Q493" s="6"/>
      <c r="R493" s="6"/>
      <c r="S493" s="6"/>
      <c r="T493" s="62"/>
      <c r="U493" s="6"/>
      <c r="V493" s="60"/>
      <c r="W493" s="60"/>
      <c r="X493" s="60"/>
      <c r="Y493" s="60"/>
      <c r="Z493" s="60"/>
      <c r="AA493" s="60"/>
      <c r="AB493" s="60"/>
      <c r="AC493" s="60"/>
      <c r="AD493" s="60"/>
      <c r="AE493" s="60"/>
      <c r="AF493" s="60"/>
      <c r="AG493" s="60"/>
      <c r="AH493" s="60"/>
      <c r="AI493" s="60"/>
      <c r="AJ493" s="60"/>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row>
    <row r="494" spans="2:65">
      <c r="B494" s="69"/>
      <c r="C494" s="128"/>
      <c r="D494" s="69"/>
      <c r="E494" s="109"/>
      <c r="F494" s="139"/>
      <c r="G494" s="146"/>
      <c r="H494" s="60"/>
      <c r="I494" s="60"/>
      <c r="J494" s="60"/>
      <c r="K494" s="60"/>
      <c r="L494" s="60"/>
      <c r="M494" s="60"/>
      <c r="N494" s="60"/>
      <c r="O494" s="4"/>
      <c r="P494" s="5"/>
      <c r="Q494" s="77"/>
      <c r="R494" s="6"/>
      <c r="S494" s="6"/>
      <c r="T494" s="62"/>
      <c r="U494" s="6"/>
      <c r="V494" s="60"/>
      <c r="W494" s="60"/>
      <c r="X494" s="60"/>
      <c r="Y494" s="60"/>
      <c r="Z494" s="60"/>
      <c r="AA494" s="60"/>
      <c r="AB494" s="60"/>
      <c r="AC494" s="60"/>
      <c r="AD494" s="60"/>
      <c r="AE494" s="60"/>
      <c r="AF494" s="60"/>
      <c r="AG494" s="60"/>
      <c r="AH494" s="60"/>
      <c r="AI494" s="60"/>
      <c r="AJ494" s="60"/>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row>
    <row r="495" spans="2:65">
      <c r="B495" s="69"/>
      <c r="C495" s="128"/>
      <c r="D495" s="69"/>
      <c r="E495" s="109"/>
      <c r="F495" s="139"/>
      <c r="G495" s="146"/>
      <c r="H495" s="60"/>
      <c r="I495" s="60"/>
      <c r="J495" s="60"/>
      <c r="K495" s="60"/>
      <c r="L495" s="60"/>
      <c r="M495" s="60"/>
      <c r="N495" s="60"/>
      <c r="O495" s="4"/>
      <c r="P495" s="5"/>
      <c r="Q495" s="78"/>
      <c r="R495" s="6"/>
      <c r="S495" s="6"/>
      <c r="T495" s="62"/>
      <c r="U495" s="6"/>
      <c r="V495" s="60"/>
      <c r="W495" s="60"/>
      <c r="X495" s="60"/>
      <c r="Y495" s="60"/>
      <c r="Z495" s="60"/>
      <c r="AA495" s="60"/>
      <c r="AB495" s="60"/>
      <c r="AC495" s="60"/>
      <c r="AD495" s="60"/>
      <c r="AE495" s="60"/>
      <c r="AF495" s="60"/>
      <c r="AG495" s="60"/>
      <c r="AH495" s="60"/>
      <c r="AI495" s="60"/>
      <c r="AJ495" s="60"/>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row>
    <row r="496" spans="2:65" ht="15.3" thickBot="1">
      <c r="B496" s="69"/>
      <c r="C496" s="128"/>
      <c r="D496" s="69"/>
      <c r="E496" s="109"/>
      <c r="F496" s="139"/>
      <c r="G496" s="146"/>
      <c r="H496" s="60"/>
      <c r="I496" s="60"/>
      <c r="J496" s="60"/>
      <c r="K496" s="60"/>
      <c r="L496" s="60"/>
      <c r="M496" s="60"/>
      <c r="N496" s="60"/>
      <c r="O496" s="4"/>
      <c r="P496" s="5"/>
      <c r="Q496" s="76"/>
      <c r="R496" s="76"/>
      <c r="S496" s="76"/>
      <c r="T496" s="67"/>
      <c r="U496" s="76"/>
      <c r="V496" s="60"/>
      <c r="W496" s="60"/>
      <c r="X496" s="60"/>
      <c r="Y496" s="60"/>
      <c r="Z496" s="60"/>
      <c r="AA496" s="60"/>
      <c r="AB496" s="60"/>
      <c r="AC496" s="60"/>
      <c r="AD496" s="60"/>
      <c r="AE496" s="60"/>
      <c r="AF496" s="60"/>
      <c r="AG496" s="60"/>
      <c r="AH496" s="60"/>
      <c r="AI496" s="60"/>
      <c r="AJ496" s="60"/>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row>
    <row r="497" spans="2:65">
      <c r="B497" s="69"/>
      <c r="C497" s="128"/>
      <c r="D497" s="69"/>
      <c r="E497" s="109"/>
      <c r="F497" s="139"/>
      <c r="G497" s="146"/>
      <c r="H497" s="60"/>
      <c r="I497" s="60"/>
      <c r="J497" s="60"/>
      <c r="K497" s="60"/>
      <c r="L497" s="60"/>
      <c r="M497" s="60"/>
      <c r="N497" s="60"/>
      <c r="O497" s="4"/>
      <c r="P497" s="5"/>
      <c r="Q497" s="6"/>
      <c r="R497" s="6"/>
      <c r="S497" s="6"/>
      <c r="T497" s="62"/>
      <c r="U497" s="6"/>
      <c r="V497" s="60"/>
      <c r="W497" s="60"/>
      <c r="X497" s="60"/>
      <c r="Y497" s="60"/>
      <c r="Z497" s="60"/>
      <c r="AA497" s="60"/>
      <c r="AB497" s="60"/>
      <c r="AC497" s="60"/>
      <c r="AD497" s="60"/>
      <c r="AE497" s="60"/>
      <c r="AF497" s="60"/>
      <c r="AG497" s="60"/>
      <c r="AH497" s="60"/>
      <c r="AI497" s="60"/>
      <c r="AJ497" s="60"/>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row>
    <row r="498" spans="2:65">
      <c r="B498" s="69"/>
      <c r="C498" s="128"/>
      <c r="D498" s="69"/>
      <c r="E498" s="109"/>
      <c r="F498" s="139"/>
      <c r="G498" s="146"/>
      <c r="H498" s="60"/>
      <c r="I498" s="60"/>
      <c r="J498" s="60"/>
      <c r="K498" s="60"/>
      <c r="L498" s="60"/>
      <c r="M498" s="60"/>
      <c r="N498" s="60"/>
      <c r="O498" s="4"/>
      <c r="P498" s="5"/>
      <c r="Q498" s="6"/>
      <c r="R498" s="6"/>
      <c r="S498" s="6"/>
      <c r="T498" s="62"/>
      <c r="U498" s="6"/>
      <c r="V498" s="60"/>
      <c r="W498" s="60"/>
      <c r="X498" s="60"/>
      <c r="Y498" s="60"/>
      <c r="Z498" s="60"/>
      <c r="AA498" s="60"/>
      <c r="AB498" s="60"/>
      <c r="AC498" s="60"/>
      <c r="AD498" s="60"/>
      <c r="AE498" s="60"/>
      <c r="AF498" s="60"/>
      <c r="AG498" s="60"/>
      <c r="AH498" s="60"/>
      <c r="AI498" s="60"/>
      <c r="AJ498" s="60"/>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row>
    <row r="499" spans="2:65">
      <c r="B499" s="69"/>
      <c r="C499" s="128"/>
      <c r="D499" s="69"/>
      <c r="E499" s="109"/>
      <c r="F499" s="139"/>
      <c r="G499" s="146"/>
      <c r="H499" s="60"/>
      <c r="I499" s="60"/>
      <c r="J499" s="60"/>
      <c r="K499" s="60"/>
      <c r="L499" s="60"/>
      <c r="M499" s="60"/>
      <c r="N499" s="60"/>
      <c r="O499" s="4"/>
      <c r="P499" s="5"/>
      <c r="Q499" s="6"/>
      <c r="R499" s="6"/>
      <c r="S499" s="6"/>
      <c r="T499" s="62"/>
      <c r="U499" s="6"/>
      <c r="V499" s="60"/>
      <c r="W499" s="60"/>
      <c r="X499" s="60"/>
      <c r="Y499" s="60"/>
      <c r="Z499" s="60"/>
      <c r="AA499" s="60"/>
      <c r="AB499" s="60"/>
      <c r="AC499" s="60"/>
      <c r="AD499" s="60"/>
      <c r="AE499" s="60"/>
      <c r="AF499" s="60"/>
      <c r="AG499" s="60"/>
      <c r="AH499" s="60"/>
      <c r="AI499" s="60"/>
      <c r="AJ499" s="60"/>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row>
    <row r="500" spans="2:65">
      <c r="B500" s="69"/>
      <c r="C500" s="128"/>
      <c r="D500" s="69"/>
      <c r="E500" s="109"/>
      <c r="F500" s="139"/>
      <c r="G500" s="146"/>
      <c r="H500" s="60"/>
      <c r="I500" s="60"/>
      <c r="J500" s="60"/>
      <c r="K500" s="60"/>
      <c r="L500" s="60"/>
      <c r="M500" s="60"/>
      <c r="N500" s="60"/>
      <c r="O500" s="4"/>
      <c r="P500" s="5"/>
      <c r="Q500" s="6"/>
      <c r="R500" s="6"/>
      <c r="S500" s="6"/>
      <c r="T500" s="62"/>
      <c r="U500" s="6"/>
      <c r="V500" s="60"/>
      <c r="W500" s="60"/>
      <c r="X500" s="60"/>
      <c r="Y500" s="60"/>
      <c r="Z500" s="60"/>
      <c r="AA500" s="60"/>
      <c r="AB500" s="60"/>
      <c r="AC500" s="60"/>
      <c r="AD500" s="60"/>
      <c r="AE500" s="60"/>
      <c r="AF500" s="60"/>
      <c r="AG500" s="60"/>
      <c r="AH500" s="60"/>
      <c r="AI500" s="60"/>
      <c r="AJ500" s="60"/>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row>
    <row r="501" spans="2:65">
      <c r="B501" s="69"/>
      <c r="C501" s="128"/>
      <c r="D501" s="69"/>
      <c r="E501" s="109"/>
      <c r="F501" s="139"/>
      <c r="G501" s="146"/>
      <c r="H501" s="60"/>
      <c r="I501" s="60"/>
      <c r="J501" s="60"/>
      <c r="K501" s="60"/>
      <c r="L501" s="60"/>
      <c r="M501" s="60"/>
      <c r="N501" s="60"/>
      <c r="O501" s="4"/>
      <c r="P501" s="5"/>
      <c r="Q501" s="6"/>
      <c r="R501" s="6"/>
      <c r="S501" s="6"/>
      <c r="T501" s="62"/>
      <c r="U501" s="6"/>
      <c r="V501" s="60"/>
      <c r="W501" s="60"/>
      <c r="X501" s="60"/>
      <c r="Y501" s="60"/>
      <c r="Z501" s="60"/>
      <c r="AA501" s="60"/>
      <c r="AB501" s="60"/>
      <c r="AC501" s="60"/>
      <c r="AD501" s="60"/>
      <c r="AE501" s="60"/>
      <c r="AF501" s="60"/>
      <c r="AG501" s="60"/>
      <c r="AH501" s="60"/>
      <c r="AI501" s="60"/>
      <c r="AJ501" s="60"/>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row>
    <row r="502" spans="2:65">
      <c r="B502" s="69"/>
      <c r="C502" s="128"/>
      <c r="D502" s="69"/>
      <c r="E502" s="109"/>
      <c r="F502" s="139"/>
      <c r="G502" s="146"/>
      <c r="H502" s="60"/>
      <c r="I502" s="60"/>
      <c r="J502" s="60"/>
      <c r="K502" s="60"/>
      <c r="L502" s="60"/>
      <c r="M502" s="60"/>
      <c r="N502" s="60"/>
      <c r="O502" s="4"/>
      <c r="P502" s="5"/>
      <c r="Q502" s="6"/>
      <c r="R502" s="6"/>
      <c r="S502" s="6"/>
      <c r="T502" s="62"/>
      <c r="U502" s="6"/>
      <c r="V502" s="60"/>
      <c r="W502" s="60"/>
      <c r="X502" s="60"/>
      <c r="Y502" s="60"/>
      <c r="Z502" s="60"/>
      <c r="AA502" s="60"/>
      <c r="AB502" s="60"/>
      <c r="AC502" s="60"/>
      <c r="AD502" s="60"/>
      <c r="AE502" s="60"/>
      <c r="AF502" s="60"/>
      <c r="AG502" s="60"/>
      <c r="AH502" s="60"/>
      <c r="AI502" s="60"/>
      <c r="AJ502" s="60"/>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row>
    <row r="503" spans="2:65">
      <c r="B503" s="69"/>
      <c r="C503" s="128"/>
      <c r="D503" s="69"/>
      <c r="E503" s="109"/>
      <c r="F503" s="139"/>
      <c r="G503" s="146"/>
      <c r="H503" s="60"/>
      <c r="I503" s="60"/>
      <c r="J503" s="60"/>
      <c r="K503" s="60"/>
      <c r="L503" s="60"/>
      <c r="M503" s="60"/>
      <c r="N503" s="60"/>
      <c r="O503" s="4"/>
      <c r="P503" s="5"/>
      <c r="Q503" s="6"/>
      <c r="R503" s="6"/>
      <c r="S503" s="6"/>
      <c r="T503" s="62"/>
      <c r="U503" s="6"/>
      <c r="V503" s="60"/>
      <c r="W503" s="60"/>
      <c r="X503" s="60"/>
      <c r="Y503" s="60"/>
      <c r="Z503" s="60"/>
      <c r="AA503" s="60"/>
      <c r="AB503" s="60"/>
      <c r="AC503" s="60"/>
      <c r="AD503" s="60"/>
      <c r="AE503" s="60"/>
      <c r="AF503" s="60"/>
      <c r="AG503" s="60"/>
      <c r="AH503" s="60"/>
      <c r="AI503" s="60"/>
      <c r="AJ503" s="60"/>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row>
    <row r="504" spans="2:65">
      <c r="B504" s="69"/>
      <c r="C504" s="128"/>
      <c r="D504" s="69"/>
      <c r="E504" s="109"/>
      <c r="F504" s="139"/>
      <c r="G504" s="146"/>
      <c r="H504" s="60"/>
      <c r="I504" s="60"/>
      <c r="J504" s="60"/>
      <c r="K504" s="60"/>
      <c r="L504" s="60"/>
      <c r="M504" s="60"/>
      <c r="N504" s="60"/>
      <c r="O504" s="4"/>
      <c r="P504" s="5"/>
      <c r="Q504" s="6"/>
      <c r="R504" s="6"/>
      <c r="S504" s="6"/>
      <c r="T504" s="62"/>
      <c r="U504" s="6"/>
      <c r="V504" s="60"/>
      <c r="W504" s="60"/>
      <c r="X504" s="60"/>
      <c r="Y504" s="60"/>
      <c r="Z504" s="60"/>
      <c r="AA504" s="60"/>
      <c r="AB504" s="60"/>
      <c r="AC504" s="60"/>
      <c r="AD504" s="60"/>
      <c r="AE504" s="60"/>
      <c r="AF504" s="60"/>
      <c r="AG504" s="60"/>
      <c r="AH504" s="60"/>
      <c r="AI504" s="60"/>
      <c r="AJ504" s="60"/>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row>
    <row r="505" spans="2:65">
      <c r="B505" s="69"/>
      <c r="C505" s="128"/>
      <c r="D505" s="69"/>
      <c r="E505" s="109"/>
      <c r="F505" s="139"/>
      <c r="G505" s="146"/>
      <c r="H505" s="60"/>
      <c r="I505" s="60"/>
      <c r="J505" s="60"/>
      <c r="K505" s="60"/>
      <c r="L505" s="60"/>
      <c r="M505" s="60"/>
      <c r="N505" s="60"/>
      <c r="O505" s="4"/>
      <c r="P505" s="5"/>
      <c r="Q505" s="6"/>
      <c r="R505" s="6"/>
      <c r="S505" s="6"/>
      <c r="T505" s="62"/>
      <c r="U505" s="6"/>
      <c r="V505" s="60"/>
      <c r="W505" s="60"/>
      <c r="X505" s="60"/>
      <c r="Y505" s="60"/>
      <c r="Z505" s="60"/>
      <c r="AA505" s="60"/>
      <c r="AB505" s="60"/>
      <c r="AC505" s="60"/>
      <c r="AD505" s="60"/>
      <c r="AE505" s="60"/>
      <c r="AF505" s="60"/>
      <c r="AG505" s="60"/>
      <c r="AH505" s="60"/>
      <c r="AI505" s="60"/>
      <c r="AJ505" s="60"/>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row>
    <row r="506" spans="2:65">
      <c r="B506" s="69"/>
      <c r="C506" s="128"/>
      <c r="D506" s="69"/>
      <c r="E506" s="109"/>
      <c r="F506" s="139"/>
      <c r="G506" s="146"/>
      <c r="H506" s="60"/>
      <c r="I506" s="60"/>
      <c r="J506" s="60"/>
      <c r="K506" s="60"/>
      <c r="L506" s="60"/>
      <c r="M506" s="60"/>
      <c r="N506" s="60"/>
      <c r="O506" s="4"/>
      <c r="P506" s="5"/>
      <c r="Q506" s="6"/>
      <c r="R506" s="6"/>
      <c r="S506" s="6"/>
      <c r="T506" s="62"/>
      <c r="U506" s="6"/>
      <c r="V506" s="60"/>
      <c r="W506" s="60"/>
      <c r="X506" s="60"/>
      <c r="Y506" s="60"/>
      <c r="Z506" s="60"/>
      <c r="AA506" s="60"/>
      <c r="AB506" s="60"/>
      <c r="AC506" s="60"/>
      <c r="AD506" s="60"/>
      <c r="AE506" s="60"/>
      <c r="AF506" s="60"/>
      <c r="AG506" s="60"/>
      <c r="AH506" s="60"/>
      <c r="AI506" s="60"/>
      <c r="AJ506" s="60"/>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row>
    <row r="507" spans="2:65">
      <c r="B507" s="69"/>
      <c r="C507" s="128"/>
      <c r="D507" s="69"/>
      <c r="E507" s="109"/>
      <c r="F507" s="139"/>
      <c r="G507" s="146"/>
      <c r="H507" s="60"/>
      <c r="I507" s="60"/>
      <c r="J507" s="60"/>
      <c r="K507" s="60"/>
      <c r="L507" s="60"/>
      <c r="M507" s="60"/>
      <c r="N507" s="60"/>
      <c r="O507" s="4"/>
      <c r="P507" s="5"/>
      <c r="Q507" s="6"/>
      <c r="R507" s="6"/>
      <c r="S507" s="6"/>
      <c r="T507" s="62"/>
      <c r="U507" s="6"/>
      <c r="V507" s="60"/>
      <c r="W507" s="60"/>
      <c r="X507" s="60"/>
      <c r="Y507" s="60"/>
      <c r="Z507" s="60"/>
      <c r="AA507" s="60"/>
      <c r="AB507" s="60"/>
      <c r="AC507" s="60"/>
      <c r="AD507" s="60"/>
      <c r="AE507" s="60"/>
      <c r="AF507" s="60"/>
      <c r="AG507" s="60"/>
      <c r="AH507" s="60"/>
      <c r="AI507" s="60"/>
      <c r="AJ507" s="60"/>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row>
    <row r="508" spans="2:65">
      <c r="B508" s="69"/>
      <c r="C508" s="128"/>
      <c r="D508" s="69"/>
      <c r="E508" s="109"/>
      <c r="F508" s="139"/>
      <c r="G508" s="146"/>
      <c r="H508" s="60"/>
      <c r="I508" s="60"/>
      <c r="J508" s="60"/>
      <c r="K508" s="60"/>
      <c r="L508" s="60"/>
      <c r="M508" s="60"/>
      <c r="N508" s="60"/>
      <c r="O508" s="4"/>
      <c r="P508" s="5"/>
      <c r="Q508" s="6"/>
      <c r="R508" s="6"/>
      <c r="S508" s="6"/>
      <c r="T508" s="62"/>
      <c r="U508" s="6"/>
      <c r="V508" s="60"/>
      <c r="W508" s="60"/>
      <c r="X508" s="60"/>
      <c r="Y508" s="60"/>
      <c r="Z508" s="60"/>
      <c r="AA508" s="60"/>
      <c r="AB508" s="60"/>
      <c r="AC508" s="60"/>
      <c r="AD508" s="60"/>
      <c r="AE508" s="60"/>
      <c r="AF508" s="60"/>
      <c r="AG508" s="60"/>
      <c r="AH508" s="60"/>
      <c r="AI508" s="60"/>
      <c r="AJ508" s="60"/>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row>
    <row r="509" spans="2:65" ht="15.3" thickBot="1">
      <c r="B509" s="69"/>
      <c r="C509" s="128"/>
      <c r="D509" s="69"/>
      <c r="E509" s="109"/>
      <c r="F509" s="139"/>
      <c r="G509" s="146"/>
      <c r="H509" s="60"/>
      <c r="I509" s="60"/>
      <c r="J509" s="60"/>
      <c r="K509" s="60"/>
      <c r="L509" s="60"/>
      <c r="M509" s="60"/>
      <c r="N509" s="60"/>
      <c r="O509" s="4"/>
      <c r="P509" s="5"/>
      <c r="Q509" s="76"/>
      <c r="R509" s="76"/>
      <c r="S509" s="76"/>
      <c r="T509" s="67"/>
      <c r="U509" s="76"/>
      <c r="V509" s="60"/>
      <c r="W509" s="60"/>
      <c r="X509" s="60"/>
      <c r="Y509" s="60"/>
      <c r="Z509" s="60"/>
      <c r="AA509" s="60"/>
      <c r="AB509" s="60"/>
      <c r="AC509" s="60"/>
      <c r="AD509" s="60"/>
      <c r="AE509" s="60"/>
      <c r="AF509" s="60"/>
      <c r="AG509" s="60"/>
      <c r="AH509" s="60"/>
      <c r="AI509" s="60"/>
      <c r="AJ509" s="60"/>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row>
    <row r="510" spans="2:65">
      <c r="B510" s="69"/>
      <c r="C510" s="128"/>
      <c r="D510" s="69"/>
      <c r="E510" s="109"/>
      <c r="F510" s="139"/>
      <c r="G510" s="146"/>
      <c r="H510" s="60"/>
      <c r="I510" s="60"/>
      <c r="J510" s="60"/>
      <c r="K510" s="60"/>
      <c r="L510" s="60"/>
      <c r="M510" s="60"/>
      <c r="N510" s="60"/>
      <c r="O510" s="4"/>
      <c r="P510" s="5"/>
      <c r="Q510" s="6"/>
      <c r="R510" s="6"/>
      <c r="S510" s="6"/>
      <c r="T510" s="62"/>
      <c r="U510" s="6"/>
      <c r="V510" s="60"/>
      <c r="W510" s="60"/>
      <c r="X510" s="60"/>
      <c r="Y510" s="60"/>
      <c r="Z510" s="60"/>
      <c r="AA510" s="60"/>
      <c r="AB510" s="60"/>
      <c r="AC510" s="60"/>
      <c r="AD510" s="60"/>
      <c r="AE510" s="60"/>
      <c r="AF510" s="60"/>
      <c r="AG510" s="60"/>
      <c r="AH510" s="60"/>
      <c r="AI510" s="60"/>
      <c r="AJ510" s="60"/>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row>
    <row r="511" spans="2:65">
      <c r="B511" s="69"/>
      <c r="C511" s="128"/>
      <c r="D511" s="69"/>
      <c r="E511" s="109"/>
      <c r="F511" s="139"/>
      <c r="G511" s="146"/>
      <c r="H511" s="60"/>
      <c r="I511" s="60"/>
      <c r="J511" s="60"/>
      <c r="K511" s="60"/>
      <c r="L511" s="60"/>
      <c r="M511" s="60"/>
      <c r="N511" s="60"/>
      <c r="O511" s="4"/>
      <c r="P511" s="5"/>
      <c r="Q511" s="6"/>
      <c r="R511" s="6"/>
      <c r="S511" s="6"/>
      <c r="T511" s="62"/>
      <c r="U511" s="6"/>
      <c r="V511" s="60"/>
      <c r="W511" s="60"/>
      <c r="X511" s="60"/>
      <c r="Y511" s="60"/>
      <c r="Z511" s="60"/>
      <c r="AA511" s="60"/>
      <c r="AB511" s="60"/>
      <c r="AC511" s="60"/>
      <c r="AD511" s="60"/>
      <c r="AE511" s="60"/>
      <c r="AF511" s="60"/>
      <c r="AG511" s="60"/>
      <c r="AH511" s="60"/>
      <c r="AI511" s="60"/>
      <c r="AJ511" s="60"/>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row>
    <row r="512" spans="2:65">
      <c r="B512" s="69"/>
      <c r="C512" s="128"/>
      <c r="D512" s="69"/>
      <c r="E512" s="109"/>
      <c r="F512" s="139"/>
      <c r="G512" s="146"/>
      <c r="H512" s="60"/>
      <c r="I512" s="60"/>
      <c r="J512" s="60"/>
      <c r="K512" s="60"/>
      <c r="L512" s="60"/>
      <c r="M512" s="60"/>
      <c r="N512" s="60"/>
      <c r="O512" s="4"/>
      <c r="P512" s="5"/>
      <c r="Q512" s="6"/>
      <c r="R512" s="6"/>
      <c r="S512" s="6"/>
      <c r="T512" s="62"/>
      <c r="U512" s="6"/>
      <c r="V512" s="60"/>
      <c r="W512" s="60"/>
      <c r="X512" s="60"/>
      <c r="Y512" s="60"/>
      <c r="Z512" s="60"/>
      <c r="AA512" s="60"/>
      <c r="AB512" s="60"/>
      <c r="AC512" s="60"/>
      <c r="AD512" s="60"/>
      <c r="AE512" s="60"/>
      <c r="AF512" s="60"/>
      <c r="AG512" s="60"/>
      <c r="AH512" s="60"/>
      <c r="AI512" s="60"/>
      <c r="AJ512" s="60"/>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row>
    <row r="513" spans="2:65">
      <c r="B513" s="69"/>
      <c r="C513" s="128"/>
      <c r="D513" s="69"/>
      <c r="E513" s="109"/>
      <c r="F513" s="139"/>
      <c r="G513" s="146"/>
      <c r="H513" s="60"/>
      <c r="I513" s="60"/>
      <c r="J513" s="60"/>
      <c r="K513" s="60"/>
      <c r="L513" s="60"/>
      <c r="M513" s="60"/>
      <c r="N513" s="60"/>
      <c r="O513" s="4"/>
      <c r="P513" s="5"/>
      <c r="Q513" s="6"/>
      <c r="R513" s="6"/>
      <c r="S513" s="6"/>
      <c r="T513" s="62"/>
      <c r="U513" s="6"/>
      <c r="V513" s="60"/>
      <c r="W513" s="60"/>
      <c r="X513" s="60"/>
      <c r="Y513" s="60"/>
      <c r="Z513" s="60"/>
      <c r="AA513" s="60"/>
      <c r="AB513" s="60"/>
      <c r="AC513" s="60"/>
      <c r="AD513" s="60"/>
      <c r="AE513" s="60"/>
      <c r="AF513" s="60"/>
      <c r="AG513" s="60"/>
      <c r="AH513" s="60"/>
      <c r="AI513" s="60"/>
      <c r="AJ513" s="60"/>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row>
    <row r="514" spans="2:65">
      <c r="B514" s="69"/>
      <c r="C514" s="128"/>
      <c r="D514" s="69"/>
      <c r="E514" s="109"/>
      <c r="F514" s="139"/>
      <c r="G514" s="146"/>
      <c r="H514" s="60"/>
      <c r="I514" s="60"/>
      <c r="J514" s="60"/>
      <c r="K514" s="60"/>
      <c r="L514" s="60"/>
      <c r="M514" s="60"/>
      <c r="N514" s="60"/>
      <c r="O514" s="4"/>
      <c r="P514" s="5"/>
      <c r="Q514" s="6"/>
      <c r="R514" s="6"/>
      <c r="S514" s="6"/>
      <c r="T514" s="62"/>
      <c r="U514" s="6"/>
      <c r="V514" s="60"/>
      <c r="W514" s="60"/>
      <c r="X514" s="60"/>
      <c r="Y514" s="60"/>
      <c r="Z514" s="60"/>
      <c r="AA514" s="60"/>
      <c r="AB514" s="60"/>
      <c r="AC514" s="60"/>
      <c r="AD514" s="60"/>
      <c r="AE514" s="60"/>
      <c r="AF514" s="60"/>
      <c r="AG514" s="60"/>
      <c r="AH514" s="60"/>
      <c r="AI514" s="60"/>
      <c r="AJ514" s="60"/>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row>
    <row r="515" spans="2:65">
      <c r="B515" s="69"/>
      <c r="C515" s="128"/>
      <c r="D515" s="69"/>
      <c r="E515" s="109"/>
      <c r="F515" s="139"/>
      <c r="G515" s="146"/>
      <c r="H515" s="60"/>
      <c r="I515" s="60"/>
      <c r="J515" s="60"/>
      <c r="K515" s="60"/>
      <c r="L515" s="60"/>
      <c r="M515" s="60"/>
      <c r="N515" s="60"/>
      <c r="O515" s="4"/>
      <c r="P515" s="5"/>
      <c r="Q515" s="6"/>
      <c r="R515" s="6"/>
      <c r="S515" s="6"/>
      <c r="T515" s="62"/>
      <c r="U515" s="6"/>
      <c r="V515" s="60"/>
      <c r="W515" s="60"/>
      <c r="X515" s="60"/>
      <c r="Y515" s="60"/>
      <c r="Z515" s="60"/>
      <c r="AA515" s="60"/>
      <c r="AB515" s="60"/>
      <c r="AC515" s="60"/>
      <c r="AD515" s="60"/>
      <c r="AE515" s="60"/>
      <c r="AF515" s="60"/>
      <c r="AG515" s="60"/>
      <c r="AH515" s="60"/>
      <c r="AI515" s="60"/>
      <c r="AJ515" s="60"/>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row>
    <row r="516" spans="2:65">
      <c r="B516" s="69"/>
      <c r="C516" s="128"/>
      <c r="D516" s="69"/>
      <c r="E516" s="109"/>
      <c r="F516" s="139"/>
      <c r="G516" s="146"/>
      <c r="H516" s="60"/>
      <c r="I516" s="60"/>
      <c r="J516" s="60"/>
      <c r="K516" s="60"/>
      <c r="L516" s="60"/>
      <c r="M516" s="60"/>
      <c r="N516" s="60"/>
      <c r="O516" s="4"/>
      <c r="P516" s="5"/>
      <c r="Q516" s="6"/>
      <c r="R516" s="6"/>
      <c r="S516" s="6"/>
      <c r="T516" s="62"/>
      <c r="U516" s="6"/>
      <c r="V516" s="60"/>
      <c r="W516" s="60"/>
      <c r="X516" s="60"/>
      <c r="Y516" s="60"/>
      <c r="Z516" s="60"/>
      <c r="AA516" s="60"/>
      <c r="AB516" s="60"/>
      <c r="AC516" s="60"/>
      <c r="AD516" s="60"/>
      <c r="AE516" s="60"/>
      <c r="AF516" s="60"/>
      <c r="AG516" s="60"/>
      <c r="AH516" s="60"/>
      <c r="AI516" s="60"/>
      <c r="AJ516" s="60"/>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row>
    <row r="517" spans="2:65">
      <c r="B517" s="69"/>
      <c r="C517" s="128"/>
      <c r="D517" s="69"/>
      <c r="E517" s="109"/>
      <c r="F517" s="139"/>
      <c r="G517" s="146"/>
      <c r="H517" s="60"/>
      <c r="I517" s="60"/>
      <c r="J517" s="60"/>
      <c r="K517" s="60"/>
      <c r="L517" s="60"/>
      <c r="M517" s="60"/>
      <c r="N517" s="60"/>
      <c r="O517" s="4"/>
      <c r="P517" s="5"/>
      <c r="Q517" s="6"/>
      <c r="R517" s="6"/>
      <c r="S517" s="6"/>
      <c r="T517" s="62"/>
      <c r="U517" s="6"/>
      <c r="V517" s="60"/>
      <c r="W517" s="60"/>
      <c r="X517" s="60"/>
      <c r="Y517" s="60"/>
      <c r="Z517" s="60"/>
      <c r="AA517" s="60"/>
      <c r="AB517" s="60"/>
      <c r="AC517" s="60"/>
      <c r="AD517" s="60"/>
      <c r="AE517" s="60"/>
      <c r="AF517" s="60"/>
      <c r="AG517" s="60"/>
      <c r="AH517" s="60"/>
      <c r="AI517" s="60"/>
      <c r="AJ517" s="60"/>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row>
    <row r="518" spans="2:65">
      <c r="B518" s="69"/>
      <c r="C518" s="128"/>
      <c r="D518" s="69"/>
      <c r="E518" s="109"/>
      <c r="F518" s="139"/>
      <c r="G518" s="146"/>
      <c r="H518" s="60"/>
      <c r="I518" s="60"/>
      <c r="J518" s="60"/>
      <c r="K518" s="60"/>
      <c r="L518" s="60"/>
      <c r="M518" s="60"/>
      <c r="N518" s="60"/>
      <c r="O518" s="4"/>
      <c r="P518" s="5"/>
      <c r="Q518" s="6"/>
      <c r="R518" s="6"/>
      <c r="S518" s="6"/>
      <c r="T518" s="62"/>
      <c r="U518" s="6"/>
      <c r="V518" s="60"/>
      <c r="W518" s="60"/>
      <c r="X518" s="60"/>
      <c r="Y518" s="60"/>
      <c r="Z518" s="60"/>
      <c r="AA518" s="60"/>
      <c r="AB518" s="60"/>
      <c r="AC518" s="60"/>
      <c r="AD518" s="60"/>
      <c r="AE518" s="60"/>
      <c r="AF518" s="60"/>
      <c r="AG518" s="60"/>
      <c r="AH518" s="60"/>
      <c r="AI518" s="60"/>
      <c r="AJ518" s="60"/>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row>
    <row r="519" spans="2:65">
      <c r="B519" s="69"/>
      <c r="C519" s="128"/>
      <c r="D519" s="69"/>
      <c r="E519" s="109"/>
      <c r="F519" s="139"/>
      <c r="G519" s="146"/>
      <c r="H519" s="60"/>
      <c r="I519" s="60"/>
      <c r="J519" s="60"/>
      <c r="K519" s="60"/>
      <c r="L519" s="60"/>
      <c r="M519" s="60"/>
      <c r="N519" s="60"/>
      <c r="O519" s="4"/>
      <c r="P519" s="5"/>
      <c r="Q519" s="6"/>
      <c r="R519" s="6"/>
      <c r="S519" s="6"/>
      <c r="T519" s="62"/>
      <c r="U519" s="6"/>
      <c r="V519" s="60"/>
      <c r="W519" s="60"/>
      <c r="X519" s="60"/>
      <c r="Y519" s="60"/>
      <c r="Z519" s="60"/>
      <c r="AA519" s="60"/>
      <c r="AB519" s="60"/>
      <c r="AC519" s="60"/>
      <c r="AD519" s="60"/>
      <c r="AE519" s="60"/>
      <c r="AF519" s="60"/>
      <c r="AG519" s="60"/>
      <c r="AH519" s="60"/>
      <c r="AI519" s="60"/>
      <c r="AJ519" s="60"/>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row>
    <row r="520" spans="2:65">
      <c r="B520" s="69"/>
      <c r="C520" s="128"/>
      <c r="D520" s="69"/>
      <c r="E520" s="109"/>
      <c r="F520" s="139"/>
      <c r="G520" s="146"/>
      <c r="H520" s="60"/>
      <c r="I520" s="60"/>
      <c r="J520" s="60"/>
      <c r="K520" s="60"/>
      <c r="L520" s="60"/>
      <c r="M520" s="60"/>
      <c r="N520" s="60"/>
      <c r="O520" s="4"/>
      <c r="P520" s="5"/>
      <c r="Q520" s="6"/>
      <c r="R520" s="6"/>
      <c r="S520" s="6"/>
      <c r="T520" s="62"/>
      <c r="U520" s="6"/>
      <c r="V520" s="60"/>
      <c r="W520" s="60"/>
      <c r="X520" s="60"/>
      <c r="Y520" s="60"/>
      <c r="Z520" s="60"/>
      <c r="AA520" s="60"/>
      <c r="AB520" s="60"/>
      <c r="AC520" s="60"/>
      <c r="AD520" s="60"/>
      <c r="AE520" s="60"/>
      <c r="AF520" s="60"/>
      <c r="AG520" s="60"/>
      <c r="AH520" s="60"/>
      <c r="AI520" s="60"/>
      <c r="AJ520" s="60"/>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row>
    <row r="521" spans="2:65">
      <c r="B521" s="69"/>
      <c r="C521" s="128"/>
      <c r="D521" s="69"/>
      <c r="E521" s="109"/>
      <c r="F521" s="139"/>
      <c r="G521" s="146"/>
      <c r="H521" s="60"/>
      <c r="I521" s="60"/>
      <c r="J521" s="60"/>
      <c r="K521" s="60"/>
      <c r="L521" s="60"/>
      <c r="M521" s="60"/>
      <c r="N521" s="60"/>
      <c r="O521" s="4"/>
      <c r="P521" s="5"/>
      <c r="Q521" s="6"/>
      <c r="R521" s="6"/>
      <c r="S521" s="6"/>
      <c r="T521" s="62"/>
      <c r="U521" s="6"/>
      <c r="V521" s="60"/>
      <c r="W521" s="60"/>
      <c r="X521" s="60"/>
      <c r="Y521" s="60"/>
      <c r="Z521" s="60"/>
      <c r="AA521" s="60"/>
      <c r="AB521" s="60"/>
      <c r="AC521" s="60"/>
      <c r="AD521" s="60"/>
      <c r="AE521" s="60"/>
      <c r="AF521" s="60"/>
      <c r="AG521" s="60"/>
      <c r="AH521" s="60"/>
      <c r="AI521" s="60"/>
      <c r="AJ521" s="60"/>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row>
    <row r="522" spans="2:65">
      <c r="B522" s="69"/>
      <c r="C522" s="128"/>
      <c r="D522" s="69"/>
      <c r="E522" s="109"/>
      <c r="F522" s="139"/>
      <c r="G522" s="146"/>
      <c r="H522" s="60"/>
      <c r="I522" s="60"/>
      <c r="J522" s="60"/>
      <c r="K522" s="60"/>
      <c r="L522" s="60"/>
      <c r="M522" s="60"/>
      <c r="N522" s="60"/>
      <c r="O522" s="4"/>
      <c r="P522" s="5"/>
      <c r="Q522" s="6"/>
      <c r="R522" s="6"/>
      <c r="S522" s="6"/>
      <c r="T522" s="62"/>
      <c r="U522" s="6"/>
      <c r="V522" s="60"/>
      <c r="W522" s="60"/>
      <c r="X522" s="60"/>
      <c r="Y522" s="60"/>
      <c r="Z522" s="60"/>
      <c r="AA522" s="60"/>
      <c r="AB522" s="60"/>
      <c r="AC522" s="60"/>
      <c r="AD522" s="60"/>
      <c r="AE522" s="60"/>
      <c r="AF522" s="60"/>
      <c r="AG522" s="60"/>
      <c r="AH522" s="60"/>
      <c r="AI522" s="60"/>
      <c r="AJ522" s="60"/>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row>
    <row r="523" spans="2:65">
      <c r="B523" s="69"/>
      <c r="C523" s="128"/>
      <c r="D523" s="69"/>
      <c r="E523" s="109"/>
      <c r="F523" s="139"/>
      <c r="G523" s="146"/>
      <c r="H523" s="60"/>
      <c r="I523" s="60"/>
      <c r="J523" s="60"/>
      <c r="K523" s="60"/>
      <c r="L523" s="60"/>
      <c r="M523" s="60"/>
      <c r="N523" s="60"/>
      <c r="O523" s="4"/>
      <c r="P523" s="5"/>
      <c r="Q523" s="6"/>
      <c r="R523" s="6"/>
      <c r="S523" s="6"/>
      <c r="T523" s="62"/>
      <c r="U523" s="6"/>
      <c r="V523" s="60"/>
      <c r="W523" s="60"/>
      <c r="X523" s="60"/>
      <c r="Y523" s="60"/>
      <c r="Z523" s="60"/>
      <c r="AA523" s="60"/>
      <c r="AB523" s="60"/>
      <c r="AC523" s="60"/>
      <c r="AD523" s="60"/>
      <c r="AE523" s="60"/>
      <c r="AF523" s="60"/>
      <c r="AG523" s="60"/>
      <c r="AH523" s="60"/>
      <c r="AI523" s="60"/>
      <c r="AJ523" s="60"/>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row>
    <row r="524" spans="2:65">
      <c r="B524" s="69"/>
      <c r="C524" s="128"/>
      <c r="D524" s="69"/>
      <c r="E524" s="109"/>
      <c r="F524" s="139"/>
      <c r="G524" s="146"/>
      <c r="H524" s="60"/>
      <c r="I524" s="60"/>
      <c r="J524" s="60"/>
      <c r="K524" s="60"/>
      <c r="L524" s="60"/>
      <c r="M524" s="60"/>
      <c r="N524" s="60"/>
      <c r="O524" s="4"/>
      <c r="P524" s="5"/>
      <c r="Q524" s="6"/>
      <c r="R524" s="6"/>
      <c r="S524" s="6"/>
      <c r="T524" s="62"/>
      <c r="U524" s="6"/>
      <c r="V524" s="60"/>
      <c r="W524" s="60"/>
      <c r="X524" s="60"/>
      <c r="Y524" s="60"/>
      <c r="Z524" s="60"/>
      <c r="AA524" s="60"/>
      <c r="AB524" s="60"/>
      <c r="AC524" s="60"/>
      <c r="AD524" s="60"/>
      <c r="AE524" s="60"/>
      <c r="AF524" s="60"/>
      <c r="AG524" s="60"/>
      <c r="AH524" s="60"/>
      <c r="AI524" s="60"/>
      <c r="AJ524" s="60"/>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row>
    <row r="525" spans="2:65">
      <c r="B525" s="69"/>
      <c r="C525" s="128"/>
      <c r="D525" s="69"/>
      <c r="E525" s="109"/>
      <c r="F525" s="139"/>
      <c r="G525" s="146"/>
      <c r="H525" s="60"/>
      <c r="I525" s="60"/>
      <c r="J525" s="60"/>
      <c r="K525" s="60"/>
      <c r="L525" s="60"/>
      <c r="M525" s="60"/>
      <c r="N525" s="60"/>
      <c r="O525" s="4"/>
      <c r="P525" s="5"/>
      <c r="Q525" s="6"/>
      <c r="R525" s="6"/>
      <c r="S525" s="6"/>
      <c r="T525" s="62"/>
      <c r="U525" s="6"/>
      <c r="V525" s="60"/>
      <c r="W525" s="60"/>
      <c r="X525" s="60"/>
      <c r="Y525" s="60"/>
      <c r="Z525" s="60"/>
      <c r="AA525" s="60"/>
      <c r="AB525" s="60"/>
      <c r="AC525" s="60"/>
      <c r="AD525" s="60"/>
      <c r="AE525" s="60"/>
      <c r="AF525" s="60"/>
      <c r="AG525" s="60"/>
      <c r="AH525" s="60"/>
      <c r="AI525" s="60"/>
      <c r="AJ525" s="60"/>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row>
    <row r="526" spans="2:65">
      <c r="B526" s="69"/>
      <c r="C526" s="128"/>
      <c r="D526" s="69"/>
      <c r="E526" s="109"/>
      <c r="F526" s="139"/>
      <c r="G526" s="146"/>
      <c r="H526" s="60"/>
      <c r="I526" s="60"/>
      <c r="J526" s="60"/>
      <c r="K526" s="60"/>
      <c r="L526" s="60"/>
      <c r="M526" s="60"/>
      <c r="N526" s="60"/>
      <c r="O526" s="4"/>
      <c r="P526" s="5"/>
      <c r="Q526" s="6"/>
      <c r="R526" s="6"/>
      <c r="S526" s="6"/>
      <c r="T526" s="62"/>
      <c r="U526" s="6"/>
      <c r="V526" s="60"/>
      <c r="W526" s="60"/>
      <c r="X526" s="60"/>
      <c r="Y526" s="60"/>
      <c r="Z526" s="60"/>
      <c r="AA526" s="60"/>
      <c r="AB526" s="60"/>
      <c r="AC526" s="60"/>
      <c r="AD526" s="60"/>
      <c r="AE526" s="60"/>
      <c r="AF526" s="60"/>
      <c r="AG526" s="60"/>
      <c r="AH526" s="60"/>
      <c r="AI526" s="60"/>
      <c r="AJ526" s="60"/>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row>
    <row r="527" spans="2:65">
      <c r="B527" s="69"/>
      <c r="C527" s="128"/>
      <c r="D527" s="69"/>
      <c r="E527" s="109"/>
      <c r="F527" s="139"/>
      <c r="G527" s="146"/>
      <c r="H527" s="60"/>
      <c r="I527" s="60"/>
      <c r="J527" s="60"/>
      <c r="K527" s="60"/>
      <c r="L527" s="60"/>
      <c r="M527" s="60"/>
      <c r="N527" s="60"/>
      <c r="O527" s="4"/>
      <c r="P527" s="5"/>
      <c r="Q527" s="6"/>
      <c r="R527" s="6"/>
      <c r="S527" s="6"/>
      <c r="T527" s="62"/>
      <c r="U527" s="6"/>
      <c r="V527" s="60"/>
      <c r="W527" s="60"/>
      <c r="X527" s="60"/>
      <c r="Y527" s="60"/>
      <c r="Z527" s="60"/>
      <c r="AA527" s="60"/>
      <c r="AB527" s="60"/>
      <c r="AC527" s="60"/>
      <c r="AD527" s="60"/>
      <c r="AE527" s="60"/>
      <c r="AF527" s="60"/>
      <c r="AG527" s="60"/>
      <c r="AH527" s="60"/>
      <c r="AI527" s="60"/>
      <c r="AJ527" s="60"/>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row>
    <row r="528" spans="2:65">
      <c r="B528" s="69"/>
      <c r="C528" s="128"/>
      <c r="D528" s="69"/>
      <c r="E528" s="109"/>
      <c r="F528" s="139"/>
      <c r="G528" s="146"/>
      <c r="H528" s="60"/>
      <c r="I528" s="60"/>
      <c r="J528" s="60"/>
      <c r="K528" s="60"/>
      <c r="L528" s="60"/>
      <c r="M528" s="60"/>
      <c r="N528" s="60"/>
      <c r="O528" s="4"/>
      <c r="P528" s="5"/>
      <c r="Q528" s="6"/>
      <c r="R528" s="6"/>
      <c r="S528" s="6"/>
      <c r="T528" s="62"/>
      <c r="U528" s="6"/>
      <c r="V528" s="60"/>
      <c r="W528" s="60"/>
      <c r="X528" s="60"/>
      <c r="Y528" s="60"/>
      <c r="Z528" s="60"/>
      <c r="AA528" s="60"/>
      <c r="AB528" s="60"/>
      <c r="AC528" s="60"/>
      <c r="AD528" s="60"/>
      <c r="AE528" s="60"/>
      <c r="AF528" s="60"/>
      <c r="AG528" s="60"/>
      <c r="AH528" s="60"/>
      <c r="AI528" s="60"/>
      <c r="AJ528" s="60"/>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row>
    <row r="529" spans="2:65">
      <c r="B529" s="69"/>
      <c r="C529" s="128"/>
      <c r="D529" s="69"/>
      <c r="E529" s="109"/>
      <c r="F529" s="139"/>
      <c r="G529" s="146"/>
      <c r="H529" s="60"/>
      <c r="I529" s="60"/>
      <c r="J529" s="60"/>
      <c r="K529" s="60"/>
      <c r="L529" s="60"/>
      <c r="M529" s="60"/>
      <c r="N529" s="60"/>
      <c r="O529" s="4"/>
      <c r="P529" s="5"/>
      <c r="Q529" s="6"/>
      <c r="R529" s="6"/>
      <c r="S529" s="6"/>
      <c r="T529" s="62"/>
      <c r="U529" s="6"/>
      <c r="V529" s="60"/>
      <c r="W529" s="60"/>
      <c r="X529" s="60"/>
      <c r="Y529" s="60"/>
      <c r="Z529" s="60"/>
      <c r="AA529" s="60"/>
      <c r="AB529" s="60"/>
      <c r="AC529" s="60"/>
      <c r="AD529" s="60"/>
      <c r="AE529" s="60"/>
      <c r="AF529" s="60"/>
      <c r="AG529" s="60"/>
      <c r="AH529" s="60"/>
      <c r="AI529" s="60"/>
      <c r="AJ529" s="60"/>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row>
    <row r="530" spans="2:65">
      <c r="B530" s="69"/>
      <c r="C530" s="128"/>
      <c r="D530" s="69"/>
      <c r="E530" s="109"/>
      <c r="F530" s="139"/>
      <c r="G530" s="146"/>
      <c r="H530" s="60"/>
      <c r="I530" s="60"/>
      <c r="J530" s="60"/>
      <c r="K530" s="60"/>
      <c r="L530" s="60"/>
      <c r="M530" s="60"/>
      <c r="N530" s="60"/>
      <c r="O530" s="4"/>
      <c r="P530" s="5"/>
      <c r="Q530" s="6"/>
      <c r="R530" s="6"/>
      <c r="S530" s="6"/>
      <c r="T530" s="62"/>
      <c r="U530" s="6"/>
      <c r="V530" s="60"/>
      <c r="W530" s="60"/>
      <c r="X530" s="60"/>
      <c r="Y530" s="60"/>
      <c r="Z530" s="60"/>
      <c r="AA530" s="60"/>
      <c r="AB530" s="60"/>
      <c r="AC530" s="60"/>
      <c r="AD530" s="60"/>
      <c r="AE530" s="60"/>
      <c r="AF530" s="60"/>
      <c r="AG530" s="60"/>
      <c r="AH530" s="60"/>
      <c r="AI530" s="60"/>
      <c r="AJ530" s="60"/>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row>
    <row r="531" spans="2:65">
      <c r="B531" s="69"/>
      <c r="C531" s="128"/>
      <c r="D531" s="69"/>
      <c r="E531" s="109"/>
      <c r="F531" s="139"/>
      <c r="G531" s="146"/>
      <c r="H531" s="60"/>
      <c r="I531" s="60"/>
      <c r="J531" s="60"/>
      <c r="K531" s="60"/>
      <c r="L531" s="60"/>
      <c r="M531" s="60"/>
      <c r="N531" s="60"/>
      <c r="O531" s="4"/>
      <c r="P531" s="5"/>
      <c r="Q531" s="6"/>
      <c r="R531" s="6"/>
      <c r="S531" s="6"/>
      <c r="T531" s="62"/>
      <c r="U531" s="6"/>
      <c r="V531" s="60"/>
      <c r="W531" s="60"/>
      <c r="X531" s="60"/>
      <c r="Y531" s="60"/>
      <c r="Z531" s="60"/>
      <c r="AA531" s="60"/>
      <c r="AB531" s="60"/>
      <c r="AC531" s="60"/>
      <c r="AD531" s="60"/>
      <c r="AE531" s="60"/>
      <c r="AF531" s="60"/>
      <c r="AG531" s="60"/>
      <c r="AH531" s="60"/>
      <c r="AI531" s="60"/>
      <c r="AJ531" s="60"/>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row>
    <row r="532" spans="2:65">
      <c r="B532" s="69"/>
      <c r="C532" s="128"/>
      <c r="D532" s="69"/>
      <c r="E532" s="109"/>
      <c r="F532" s="139"/>
      <c r="G532" s="146"/>
      <c r="H532" s="60"/>
      <c r="I532" s="60"/>
      <c r="J532" s="60"/>
      <c r="K532" s="60"/>
      <c r="L532" s="60"/>
      <c r="M532" s="60"/>
      <c r="N532" s="60"/>
      <c r="O532" s="4"/>
      <c r="P532" s="5"/>
      <c r="Q532" s="6"/>
      <c r="R532" s="6"/>
      <c r="S532" s="6"/>
      <c r="T532" s="62"/>
      <c r="U532" s="6"/>
      <c r="V532" s="60"/>
      <c r="W532" s="60"/>
      <c r="X532" s="60"/>
      <c r="Y532" s="60"/>
      <c r="Z532" s="60"/>
      <c r="AA532" s="60"/>
      <c r="AB532" s="60"/>
      <c r="AC532" s="60"/>
      <c r="AD532" s="60"/>
      <c r="AE532" s="60"/>
      <c r="AF532" s="60"/>
      <c r="AG532" s="60"/>
      <c r="AH532" s="60"/>
      <c r="AI532" s="60"/>
      <c r="AJ532" s="60"/>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row>
    <row r="533" spans="2:65">
      <c r="B533" s="69"/>
      <c r="C533" s="128"/>
      <c r="D533" s="69"/>
      <c r="E533" s="109"/>
      <c r="F533" s="139"/>
      <c r="G533" s="146"/>
      <c r="H533" s="60"/>
      <c r="I533" s="60"/>
      <c r="J533" s="60"/>
      <c r="K533" s="60"/>
      <c r="L533" s="60"/>
      <c r="M533" s="60"/>
      <c r="N533" s="60"/>
      <c r="O533" s="4"/>
      <c r="P533" s="5"/>
      <c r="Q533" s="6"/>
      <c r="R533" s="6"/>
      <c r="S533" s="6"/>
      <c r="T533" s="62"/>
      <c r="U533" s="6"/>
      <c r="V533" s="60"/>
      <c r="W533" s="60"/>
      <c r="X533" s="60"/>
      <c r="Y533" s="60"/>
      <c r="Z533" s="60"/>
      <c r="AA533" s="60"/>
      <c r="AB533" s="60"/>
      <c r="AC533" s="60"/>
      <c r="AD533" s="60"/>
      <c r="AE533" s="60"/>
      <c r="AF533" s="60"/>
      <c r="AG533" s="60"/>
      <c r="AH533" s="60"/>
      <c r="AI533" s="60"/>
      <c r="AJ533" s="60"/>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row>
    <row r="534" spans="2:65">
      <c r="B534" s="69"/>
      <c r="C534" s="128"/>
      <c r="D534" s="69"/>
      <c r="E534" s="109"/>
      <c r="F534" s="139"/>
      <c r="G534" s="146"/>
      <c r="H534" s="60"/>
      <c r="I534" s="60"/>
      <c r="J534" s="60"/>
      <c r="K534" s="60"/>
      <c r="L534" s="60"/>
      <c r="M534" s="60"/>
      <c r="N534" s="60"/>
      <c r="O534" s="4"/>
      <c r="P534" s="5"/>
      <c r="Q534" s="6"/>
      <c r="R534" s="6"/>
      <c r="S534" s="6"/>
      <c r="T534" s="62"/>
      <c r="U534" s="6"/>
      <c r="V534" s="60"/>
      <c r="W534" s="60"/>
      <c r="X534" s="60"/>
      <c r="Y534" s="60"/>
      <c r="Z534" s="60"/>
      <c r="AA534" s="60"/>
      <c r="AB534" s="60"/>
      <c r="AC534" s="60"/>
      <c r="AD534" s="60"/>
      <c r="AE534" s="60"/>
      <c r="AF534" s="60"/>
      <c r="AG534" s="60"/>
      <c r="AH534" s="60"/>
      <c r="AI534" s="60"/>
      <c r="AJ534" s="60"/>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row>
    <row r="535" spans="2:65">
      <c r="B535" s="69"/>
      <c r="C535" s="128"/>
      <c r="D535" s="69"/>
      <c r="E535" s="109"/>
      <c r="F535" s="139"/>
      <c r="G535" s="146"/>
      <c r="H535" s="60"/>
      <c r="I535" s="60"/>
      <c r="J535" s="60"/>
      <c r="K535" s="60"/>
      <c r="L535" s="60"/>
      <c r="M535" s="60"/>
      <c r="N535" s="60"/>
      <c r="O535" s="4"/>
      <c r="P535" s="5"/>
      <c r="Q535" s="6"/>
      <c r="R535" s="6"/>
      <c r="S535" s="6"/>
      <c r="T535" s="62"/>
      <c r="U535" s="6"/>
      <c r="V535" s="60"/>
      <c r="W535" s="60"/>
      <c r="X535" s="60"/>
      <c r="Y535" s="60"/>
      <c r="Z535" s="60"/>
      <c r="AA535" s="60"/>
      <c r="AB535" s="60"/>
      <c r="AC535" s="60"/>
      <c r="AD535" s="60"/>
      <c r="AE535" s="60"/>
      <c r="AF535" s="60"/>
      <c r="AG535" s="60"/>
      <c r="AH535" s="60"/>
      <c r="AI535" s="60"/>
      <c r="AJ535" s="60"/>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row>
    <row r="536" spans="2:65">
      <c r="B536" s="69"/>
      <c r="C536" s="128"/>
      <c r="D536" s="69"/>
      <c r="E536" s="109"/>
      <c r="F536" s="139"/>
      <c r="G536" s="146"/>
      <c r="H536" s="60"/>
      <c r="I536" s="60"/>
      <c r="J536" s="60"/>
      <c r="K536" s="60"/>
      <c r="L536" s="60"/>
      <c r="M536" s="60"/>
      <c r="N536" s="60"/>
      <c r="O536" s="4"/>
      <c r="P536" s="5"/>
      <c r="Q536" s="6"/>
      <c r="R536" s="6"/>
      <c r="S536" s="6"/>
      <c r="T536" s="62"/>
      <c r="U536" s="6"/>
      <c r="V536" s="60"/>
      <c r="W536" s="60"/>
      <c r="X536" s="60"/>
      <c r="Y536" s="60"/>
      <c r="Z536" s="60"/>
      <c r="AA536" s="60"/>
      <c r="AB536" s="60"/>
      <c r="AC536" s="60"/>
      <c r="AD536" s="60"/>
      <c r="AE536" s="60"/>
      <c r="AF536" s="60"/>
      <c r="AG536" s="60"/>
      <c r="AH536" s="60"/>
      <c r="AI536" s="60"/>
      <c r="AJ536" s="60"/>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row>
    <row r="537" spans="2:65">
      <c r="B537" s="69"/>
      <c r="C537" s="128"/>
      <c r="D537" s="69"/>
      <c r="E537" s="109"/>
      <c r="F537" s="139"/>
      <c r="G537" s="146"/>
      <c r="H537" s="60"/>
      <c r="I537" s="60"/>
      <c r="J537" s="60"/>
      <c r="K537" s="60"/>
      <c r="L537" s="60"/>
      <c r="M537" s="60"/>
      <c r="N537" s="60"/>
      <c r="O537" s="4"/>
      <c r="P537" s="5"/>
      <c r="Q537" s="6"/>
      <c r="R537" s="6"/>
      <c r="S537" s="6"/>
      <c r="T537" s="62"/>
      <c r="U537" s="6"/>
      <c r="V537" s="60"/>
      <c r="W537" s="60"/>
      <c r="X537" s="60"/>
      <c r="Y537" s="60"/>
      <c r="Z537" s="60"/>
      <c r="AA537" s="60"/>
      <c r="AB537" s="60"/>
      <c r="AC537" s="60"/>
      <c r="AD537" s="60"/>
      <c r="AE537" s="60"/>
      <c r="AF537" s="60"/>
      <c r="AG537" s="60"/>
      <c r="AH537" s="60"/>
      <c r="AI537" s="60"/>
      <c r="AJ537" s="60"/>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row>
    <row r="538" spans="2:65">
      <c r="B538" s="69"/>
      <c r="C538" s="128"/>
      <c r="D538" s="69"/>
      <c r="E538" s="109"/>
      <c r="F538" s="139"/>
      <c r="G538" s="146"/>
      <c r="H538" s="60"/>
      <c r="I538" s="60"/>
      <c r="J538" s="60"/>
      <c r="K538" s="60"/>
      <c r="L538" s="60"/>
      <c r="M538" s="60"/>
      <c r="N538" s="60"/>
      <c r="O538" s="4"/>
      <c r="P538" s="5"/>
      <c r="Q538" s="6"/>
      <c r="R538" s="6"/>
      <c r="S538" s="6"/>
      <c r="T538" s="62"/>
      <c r="U538" s="6"/>
      <c r="V538" s="60"/>
      <c r="W538" s="60"/>
      <c r="X538" s="60"/>
      <c r="Y538" s="60"/>
      <c r="Z538" s="60"/>
      <c r="AA538" s="60"/>
      <c r="AB538" s="60"/>
      <c r="AC538" s="60"/>
      <c r="AD538" s="60"/>
      <c r="AE538" s="60"/>
      <c r="AF538" s="60"/>
      <c r="AG538" s="60"/>
      <c r="AH538" s="60"/>
      <c r="AI538" s="60"/>
      <c r="AJ538" s="60"/>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row>
    <row r="539" spans="2:65">
      <c r="B539" s="69"/>
      <c r="C539" s="128"/>
      <c r="D539" s="69"/>
      <c r="E539" s="109"/>
      <c r="F539" s="139"/>
      <c r="G539" s="146"/>
      <c r="H539" s="60"/>
      <c r="I539" s="60"/>
      <c r="J539" s="60"/>
      <c r="K539" s="60"/>
      <c r="L539" s="60"/>
      <c r="M539" s="60"/>
      <c r="N539" s="60"/>
      <c r="O539" s="4"/>
      <c r="P539" s="5"/>
      <c r="Q539" s="6"/>
      <c r="R539" s="6"/>
      <c r="S539" s="6"/>
      <c r="T539" s="62"/>
      <c r="U539" s="6"/>
      <c r="V539" s="60"/>
      <c r="W539" s="60"/>
      <c r="X539" s="60"/>
      <c r="Y539" s="60"/>
      <c r="Z539" s="60"/>
      <c r="AA539" s="60"/>
      <c r="AB539" s="60"/>
      <c r="AC539" s="60"/>
      <c r="AD539" s="60"/>
      <c r="AE539" s="60"/>
      <c r="AF539" s="60"/>
      <c r="AG539" s="60"/>
      <c r="AH539" s="60"/>
      <c r="AI539" s="60"/>
      <c r="AJ539" s="60"/>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row>
    <row r="540" spans="2:65">
      <c r="B540" s="69"/>
      <c r="C540" s="128"/>
      <c r="D540" s="69"/>
      <c r="E540" s="109"/>
      <c r="F540" s="139"/>
      <c r="G540" s="146"/>
      <c r="H540" s="60"/>
      <c r="I540" s="60"/>
      <c r="J540" s="60"/>
      <c r="K540" s="60"/>
      <c r="L540" s="60"/>
      <c r="M540" s="60"/>
      <c r="N540" s="60"/>
      <c r="O540" s="4"/>
      <c r="P540" s="5"/>
      <c r="Q540" s="6"/>
      <c r="R540" s="6"/>
      <c r="S540" s="6"/>
      <c r="T540" s="62"/>
      <c r="U540" s="6"/>
      <c r="V540" s="60"/>
      <c r="W540" s="60"/>
      <c r="X540" s="60"/>
      <c r="Y540" s="60"/>
      <c r="Z540" s="60"/>
      <c r="AA540" s="60"/>
      <c r="AB540" s="60"/>
      <c r="AC540" s="60"/>
      <c r="AD540" s="60"/>
      <c r="AE540" s="60"/>
      <c r="AF540" s="60"/>
      <c r="AG540" s="60"/>
      <c r="AH540" s="60"/>
      <c r="AI540" s="60"/>
      <c r="AJ540" s="60"/>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row>
    <row r="541" spans="2:65">
      <c r="B541" s="69"/>
      <c r="C541" s="128"/>
      <c r="D541" s="69"/>
      <c r="E541" s="109"/>
      <c r="F541" s="139"/>
      <c r="G541" s="146"/>
      <c r="H541" s="60"/>
      <c r="I541" s="60"/>
      <c r="J541" s="60"/>
      <c r="K541" s="60"/>
      <c r="L541" s="60"/>
      <c r="M541" s="60"/>
      <c r="N541" s="60"/>
      <c r="O541" s="4"/>
      <c r="P541" s="5"/>
      <c r="Q541" s="6"/>
      <c r="R541" s="6"/>
      <c r="S541" s="6"/>
      <c r="T541" s="62"/>
      <c r="U541" s="6"/>
      <c r="V541" s="60"/>
      <c r="W541" s="60"/>
      <c r="X541" s="60"/>
      <c r="Y541" s="60"/>
      <c r="Z541" s="60"/>
      <c r="AA541" s="60"/>
      <c r="AB541" s="60"/>
      <c r="AC541" s="60"/>
      <c r="AD541" s="60"/>
      <c r="AE541" s="60"/>
      <c r="AF541" s="60"/>
      <c r="AG541" s="60"/>
      <c r="AH541" s="60"/>
      <c r="AI541" s="60"/>
      <c r="AJ541" s="60"/>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row>
    <row r="542" spans="2:65">
      <c r="B542" s="69"/>
      <c r="C542" s="128"/>
      <c r="D542" s="69"/>
      <c r="E542" s="109"/>
      <c r="F542" s="139"/>
      <c r="G542" s="146"/>
      <c r="H542" s="60"/>
      <c r="I542" s="60"/>
      <c r="J542" s="60"/>
      <c r="K542" s="60"/>
      <c r="L542" s="60"/>
      <c r="M542" s="60"/>
      <c r="N542" s="60"/>
      <c r="O542" s="4"/>
      <c r="P542" s="5"/>
      <c r="Q542" s="6"/>
      <c r="R542" s="6"/>
      <c r="S542" s="6"/>
      <c r="T542" s="62"/>
      <c r="U542" s="6"/>
      <c r="V542" s="60"/>
      <c r="W542" s="60"/>
      <c r="X542" s="60"/>
      <c r="Y542" s="60"/>
      <c r="Z542" s="60"/>
      <c r="AA542" s="60"/>
      <c r="AB542" s="60"/>
      <c r="AC542" s="60"/>
      <c r="AD542" s="60"/>
      <c r="AE542" s="60"/>
      <c r="AF542" s="60"/>
      <c r="AG542" s="60"/>
      <c r="AH542" s="60"/>
      <c r="AI542" s="60"/>
      <c r="AJ542" s="60"/>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row>
    <row r="543" spans="2:65">
      <c r="B543" s="69"/>
      <c r="C543" s="128"/>
      <c r="D543" s="69"/>
      <c r="E543" s="109"/>
      <c r="F543" s="139"/>
      <c r="G543" s="146"/>
      <c r="H543" s="60"/>
      <c r="I543" s="60"/>
      <c r="J543" s="60"/>
      <c r="K543" s="60"/>
      <c r="L543" s="60"/>
      <c r="M543" s="60"/>
      <c r="N543" s="60"/>
      <c r="O543" s="4"/>
      <c r="P543" s="5"/>
      <c r="Q543" s="6"/>
      <c r="R543" s="6"/>
      <c r="S543" s="6"/>
      <c r="T543" s="62"/>
      <c r="U543" s="6"/>
      <c r="V543" s="60"/>
      <c r="W543" s="60"/>
      <c r="X543" s="60"/>
      <c r="Y543" s="60"/>
      <c r="Z543" s="60"/>
      <c r="AA543" s="60"/>
      <c r="AB543" s="60"/>
      <c r="AC543" s="60"/>
      <c r="AD543" s="60"/>
      <c r="AE543" s="60"/>
      <c r="AF543" s="60"/>
      <c r="AG543" s="60"/>
      <c r="AH543" s="60"/>
      <c r="AI543" s="60"/>
      <c r="AJ543" s="60"/>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row>
    <row r="544" spans="2:65">
      <c r="B544" s="69"/>
      <c r="C544" s="128"/>
      <c r="D544" s="69"/>
      <c r="E544" s="109"/>
      <c r="F544" s="139"/>
      <c r="G544" s="146"/>
      <c r="H544" s="60"/>
      <c r="I544" s="60"/>
      <c r="J544" s="60"/>
      <c r="K544" s="60"/>
      <c r="L544" s="60"/>
      <c r="M544" s="60"/>
      <c r="N544" s="60"/>
      <c r="O544" s="4"/>
      <c r="P544" s="5"/>
      <c r="Q544" s="6"/>
      <c r="R544" s="6"/>
      <c r="S544" s="6"/>
      <c r="T544" s="62"/>
      <c r="U544" s="6"/>
      <c r="V544" s="60"/>
      <c r="W544" s="60"/>
      <c r="X544" s="60"/>
      <c r="Y544" s="60"/>
      <c r="Z544" s="60"/>
      <c r="AA544" s="60"/>
      <c r="AB544" s="60"/>
      <c r="AC544" s="60"/>
      <c r="AD544" s="60"/>
      <c r="AE544" s="60"/>
      <c r="AF544" s="60"/>
      <c r="AG544" s="60"/>
      <c r="AH544" s="60"/>
      <c r="AI544" s="60"/>
      <c r="AJ544" s="60"/>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row>
    <row r="545" spans="2:65" ht="15.3">
      <c r="B545" s="79"/>
      <c r="C545" s="129"/>
      <c r="D545" s="79"/>
      <c r="E545" s="110"/>
      <c r="F545" s="140"/>
      <c r="G545" s="147"/>
      <c r="H545" s="8"/>
      <c r="I545" s="8"/>
      <c r="J545" s="8"/>
      <c r="K545" s="8"/>
      <c r="L545" s="8"/>
      <c r="M545" s="8"/>
      <c r="N545" s="8"/>
      <c r="O545" s="4"/>
      <c r="P545" s="5"/>
      <c r="Q545" s="6"/>
      <c r="R545" s="6"/>
      <c r="S545" s="6"/>
      <c r="T545" s="62"/>
      <c r="U545" s="6"/>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row>
    <row r="546" spans="2:65" ht="15.6" thickBot="1">
      <c r="B546" s="79"/>
      <c r="C546" s="129"/>
      <c r="D546" s="79"/>
      <c r="E546" s="110"/>
      <c r="F546" s="140"/>
      <c r="G546" s="147"/>
      <c r="H546" s="8"/>
      <c r="I546" s="8"/>
      <c r="J546" s="8"/>
      <c r="K546" s="8"/>
      <c r="L546" s="8"/>
      <c r="M546" s="8"/>
      <c r="N546" s="8"/>
      <c r="O546" s="4"/>
      <c r="P546" s="5"/>
      <c r="Q546" s="76"/>
      <c r="R546" s="76"/>
      <c r="S546" s="76"/>
      <c r="T546" s="67"/>
      <c r="U546" s="76"/>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row>
    <row r="547" spans="2:65" ht="15.6" thickBot="1">
      <c r="B547" s="79"/>
      <c r="C547" s="129"/>
      <c r="D547" s="79"/>
      <c r="E547" s="110"/>
      <c r="F547" s="140"/>
      <c r="G547" s="147"/>
      <c r="H547" s="8"/>
      <c r="I547" s="8"/>
      <c r="J547" s="8"/>
      <c r="K547" s="8"/>
      <c r="L547" s="8"/>
      <c r="M547" s="8"/>
      <c r="N547" s="8"/>
      <c r="O547" s="4"/>
      <c r="P547" s="5"/>
      <c r="Q547" s="76"/>
      <c r="R547" s="76"/>
      <c r="S547" s="76"/>
      <c r="T547" s="67"/>
      <c r="U547" s="76"/>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row>
    <row r="548" spans="2:65" ht="15.3">
      <c r="B548" s="79"/>
      <c r="C548" s="129"/>
      <c r="D548" s="79"/>
      <c r="E548" s="110"/>
      <c r="F548" s="140"/>
      <c r="G548" s="147"/>
      <c r="H548" s="8"/>
      <c r="I548" s="8"/>
      <c r="J548" s="8"/>
      <c r="K548" s="8"/>
      <c r="L548" s="8"/>
      <c r="M548" s="8"/>
      <c r="N548" s="8"/>
      <c r="O548" s="60"/>
      <c r="P548" s="5"/>
      <c r="Q548" s="70"/>
      <c r="R548" s="70"/>
      <c r="S548" s="70"/>
      <c r="T548" s="73"/>
      <c r="U548" s="70"/>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row>
    <row r="549" spans="2:65" ht="15.3">
      <c r="B549" s="79"/>
      <c r="C549" s="129"/>
      <c r="D549" s="79"/>
      <c r="E549" s="110"/>
      <c r="F549" s="140"/>
      <c r="G549" s="147"/>
      <c r="H549" s="8"/>
      <c r="I549" s="8"/>
      <c r="J549" s="8"/>
      <c r="K549" s="8"/>
      <c r="L549" s="8"/>
      <c r="M549" s="8"/>
      <c r="N549" s="8"/>
      <c r="O549" s="8"/>
      <c r="P549" s="8"/>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row>
    <row r="550" spans="2:65" ht="15.3">
      <c r="B550" s="79"/>
      <c r="C550" s="129"/>
      <c r="D550" s="79"/>
      <c r="E550" s="110"/>
      <c r="F550" s="140"/>
      <c r="G550" s="147"/>
      <c r="H550" s="8"/>
      <c r="I550" s="8"/>
      <c r="J550" s="8"/>
      <c r="K550" s="8"/>
      <c r="L550" s="8"/>
      <c r="M550" s="8"/>
      <c r="N550" s="8"/>
      <c r="O550" s="8"/>
      <c r="P550" s="8"/>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row>
    <row r="551" spans="2:65" ht="15.3">
      <c r="B551" s="79"/>
      <c r="C551" s="129"/>
      <c r="D551" s="79"/>
      <c r="E551" s="110"/>
      <c r="F551" s="140"/>
      <c r="G551" s="147"/>
      <c r="H551" s="8"/>
      <c r="I551" s="8"/>
      <c r="J551" s="8"/>
      <c r="K551" s="8"/>
      <c r="L551" s="8"/>
      <c r="M551" s="8"/>
      <c r="N551" s="8"/>
      <c r="O551" s="8"/>
      <c r="P551" s="8"/>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row>
    <row r="552" spans="2:65" ht="15.3">
      <c r="B552" s="79"/>
      <c r="C552" s="129"/>
      <c r="D552" s="79"/>
      <c r="E552" s="110"/>
      <c r="F552" s="140"/>
      <c r="G552" s="147"/>
      <c r="H552" s="8"/>
      <c r="I552" s="8"/>
      <c r="J552" s="8"/>
      <c r="K552" s="8"/>
      <c r="L552" s="8"/>
      <c r="M552" s="8"/>
      <c r="N552" s="8"/>
      <c r="O552" s="8"/>
      <c r="P552" s="8"/>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row>
    <row r="553" spans="2:65" ht="15.3">
      <c r="B553" s="79"/>
      <c r="C553" s="129"/>
      <c r="D553" s="79"/>
      <c r="E553" s="110"/>
      <c r="F553" s="140"/>
      <c r="G553" s="147"/>
      <c r="H553" s="8"/>
      <c r="I553" s="8"/>
      <c r="J553" s="8"/>
      <c r="K553" s="8"/>
      <c r="L553" s="8"/>
      <c r="M553" s="8"/>
      <c r="N553" s="8"/>
      <c r="O553" s="8"/>
      <c r="P553" s="8"/>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row>
    <row r="554" spans="2:65" ht="15.3">
      <c r="B554" s="79"/>
      <c r="C554" s="129"/>
      <c r="D554" s="79"/>
      <c r="E554" s="110"/>
      <c r="F554" s="140"/>
      <c r="G554" s="147"/>
      <c r="H554" s="8"/>
      <c r="I554" s="8"/>
      <c r="J554" s="8"/>
      <c r="K554" s="8"/>
      <c r="L554" s="8"/>
      <c r="M554" s="8"/>
      <c r="N554" s="8"/>
      <c r="O554" s="8"/>
      <c r="P554" s="8"/>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row>
    <row r="555" spans="2:65" ht="15.3">
      <c r="B555" s="79"/>
      <c r="C555" s="129"/>
      <c r="D555" s="79"/>
      <c r="E555" s="110"/>
      <c r="F555" s="140"/>
      <c r="G555" s="147"/>
      <c r="H555" s="8"/>
      <c r="I555" s="8"/>
      <c r="J555" s="8"/>
      <c r="K555" s="8"/>
      <c r="L555" s="8"/>
      <c r="M555" s="8"/>
      <c r="N555" s="8"/>
      <c r="O555" s="8"/>
      <c r="P555" s="8"/>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row>
    <row r="556" spans="2:65" ht="15.3">
      <c r="B556" s="79"/>
      <c r="C556" s="129"/>
      <c r="D556" s="79"/>
      <c r="E556" s="110"/>
      <c r="F556" s="140"/>
      <c r="G556" s="147"/>
      <c r="H556" s="8"/>
      <c r="I556" s="8"/>
      <c r="J556" s="8"/>
      <c r="K556" s="8"/>
      <c r="L556" s="8"/>
      <c r="M556" s="8"/>
      <c r="N556" s="8"/>
      <c r="O556" s="8"/>
      <c r="P556" s="8"/>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row>
    <row r="557" spans="2:65" ht="15.3">
      <c r="B557" s="79"/>
      <c r="C557" s="129"/>
      <c r="D557" s="79"/>
      <c r="E557" s="110"/>
      <c r="F557" s="140"/>
      <c r="G557" s="147"/>
      <c r="H557" s="8"/>
      <c r="I557" s="8"/>
      <c r="J557" s="8"/>
      <c r="K557" s="8"/>
      <c r="L557" s="8"/>
      <c r="M557" s="8"/>
      <c r="N557" s="8"/>
      <c r="O557" s="8"/>
      <c r="P557" s="8"/>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row>
    <row r="558" spans="2:65" ht="15.3">
      <c r="B558" s="79"/>
      <c r="C558" s="129"/>
      <c r="D558" s="79"/>
      <c r="E558" s="110"/>
      <c r="F558" s="140"/>
      <c r="G558" s="147"/>
      <c r="H558" s="8"/>
      <c r="I558" s="8"/>
      <c r="J558" s="8"/>
      <c r="K558" s="8"/>
      <c r="L558" s="8"/>
      <c r="M558" s="8"/>
      <c r="N558" s="8"/>
      <c r="O558" s="8"/>
      <c r="P558" s="8"/>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row>
    <row r="559" spans="2:65" ht="15.3">
      <c r="B559" s="79"/>
      <c r="C559" s="129"/>
      <c r="D559" s="79"/>
      <c r="E559" s="110"/>
      <c r="F559" s="140"/>
      <c r="G559" s="147"/>
      <c r="H559" s="8"/>
      <c r="I559" s="8"/>
      <c r="J559" s="8"/>
      <c r="K559" s="8"/>
      <c r="L559" s="8"/>
      <c r="M559" s="8"/>
      <c r="N559" s="8"/>
      <c r="O559" s="8"/>
      <c r="P559" s="8"/>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row>
    <row r="560" spans="2:65" ht="15.3">
      <c r="B560" s="79"/>
      <c r="C560" s="129"/>
      <c r="D560" s="79"/>
      <c r="E560" s="110"/>
      <c r="F560" s="140"/>
      <c r="G560" s="147"/>
      <c r="H560" s="8"/>
      <c r="I560" s="8"/>
      <c r="J560" s="8"/>
      <c r="K560" s="8"/>
      <c r="L560" s="8"/>
      <c r="M560" s="8"/>
      <c r="N560" s="8"/>
      <c r="O560" s="8"/>
      <c r="P560" s="8"/>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row>
    <row r="561" spans="2:65" ht="15.3">
      <c r="B561" s="79"/>
      <c r="C561" s="129"/>
      <c r="D561" s="79"/>
      <c r="E561" s="110"/>
      <c r="F561" s="140"/>
      <c r="G561" s="147"/>
      <c r="H561" s="8"/>
      <c r="I561" s="8"/>
      <c r="J561" s="8"/>
      <c r="K561" s="8"/>
      <c r="L561" s="8"/>
      <c r="M561" s="8"/>
      <c r="N561" s="8"/>
      <c r="O561" s="8"/>
      <c r="P561" s="8"/>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row>
    <row r="562" spans="2:65" ht="15.3">
      <c r="B562" s="79"/>
      <c r="C562" s="129"/>
      <c r="D562" s="79"/>
      <c r="E562" s="110"/>
      <c r="F562" s="140"/>
      <c r="G562" s="147"/>
      <c r="H562" s="8"/>
      <c r="I562" s="8"/>
      <c r="J562" s="8"/>
      <c r="K562" s="8"/>
      <c r="L562" s="8"/>
      <c r="M562" s="8"/>
      <c r="N562" s="8"/>
      <c r="O562" s="8"/>
      <c r="P562" s="8"/>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row>
    <row r="563" spans="2:65" ht="15.3">
      <c r="B563" s="79"/>
      <c r="C563" s="129"/>
      <c r="D563" s="79"/>
      <c r="E563" s="110"/>
      <c r="F563" s="140"/>
      <c r="G563" s="147"/>
      <c r="H563" s="8"/>
      <c r="I563" s="8"/>
      <c r="J563" s="8"/>
      <c r="K563" s="8"/>
      <c r="L563" s="8"/>
      <c r="M563" s="8"/>
      <c r="N563" s="8"/>
      <c r="O563" s="8"/>
      <c r="P563" s="8"/>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row>
    <row r="564" spans="2:65" ht="15.3">
      <c r="B564" s="79"/>
      <c r="C564" s="129"/>
      <c r="D564" s="79"/>
      <c r="E564" s="110"/>
      <c r="F564" s="140"/>
      <c r="G564" s="147"/>
      <c r="H564" s="8"/>
      <c r="I564" s="8"/>
      <c r="J564" s="8"/>
      <c r="K564" s="8"/>
      <c r="L564" s="8"/>
      <c r="M564" s="8"/>
      <c r="N564" s="8"/>
      <c r="O564" s="8"/>
      <c r="P564" s="8"/>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row>
    <row r="565" spans="2:65" ht="15.3">
      <c r="B565" s="79"/>
      <c r="C565" s="129"/>
      <c r="D565" s="79"/>
      <c r="E565" s="110"/>
      <c r="F565" s="140"/>
      <c r="G565" s="147"/>
      <c r="H565" s="8"/>
      <c r="I565" s="8"/>
      <c r="J565" s="8"/>
      <c r="K565" s="8"/>
      <c r="L565" s="8"/>
      <c r="M565" s="8"/>
      <c r="N565" s="8"/>
      <c r="O565" s="8"/>
      <c r="P565" s="8"/>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row>
    <row r="566" spans="2:65" ht="15.3">
      <c r="B566" s="79"/>
      <c r="C566" s="129"/>
      <c r="D566" s="79"/>
      <c r="E566" s="110"/>
      <c r="F566" s="140"/>
      <c r="G566" s="147"/>
      <c r="H566" s="8"/>
      <c r="I566" s="8"/>
      <c r="J566" s="8"/>
      <c r="K566" s="8"/>
      <c r="L566" s="8"/>
      <c r="M566" s="8"/>
      <c r="N566" s="8"/>
      <c r="O566" s="8"/>
      <c r="P566" s="8"/>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row>
    <row r="567" spans="2:65" ht="15.3">
      <c r="B567" s="79"/>
      <c r="C567" s="129"/>
      <c r="D567" s="79"/>
      <c r="E567" s="110"/>
      <c r="F567" s="140"/>
      <c r="G567" s="147"/>
      <c r="H567" s="8"/>
      <c r="I567" s="8"/>
      <c r="J567" s="8"/>
      <c r="K567" s="8"/>
      <c r="L567" s="8"/>
      <c r="M567" s="8"/>
      <c r="N567" s="8"/>
      <c r="O567" s="8"/>
      <c r="P567" s="8"/>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row>
    <row r="568" spans="2:65" ht="15.3">
      <c r="B568" s="79"/>
      <c r="C568" s="129"/>
      <c r="D568" s="79"/>
      <c r="E568" s="110"/>
      <c r="F568" s="140"/>
      <c r="G568" s="147"/>
      <c r="H568" s="8"/>
      <c r="I568" s="8"/>
      <c r="J568" s="8"/>
      <c r="K568" s="8"/>
      <c r="L568" s="8"/>
      <c r="M568" s="8"/>
      <c r="N568" s="8"/>
      <c r="O568" s="8"/>
      <c r="P568" s="8"/>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row>
    <row r="569" spans="2:65" ht="15.3">
      <c r="B569" s="79"/>
      <c r="C569" s="129"/>
      <c r="D569" s="79"/>
      <c r="E569" s="110"/>
      <c r="F569" s="140"/>
      <c r="G569" s="147"/>
      <c r="H569" s="8"/>
      <c r="I569" s="8"/>
      <c r="J569" s="8"/>
      <c r="K569" s="8"/>
      <c r="L569" s="8"/>
      <c r="M569" s="8"/>
      <c r="N569" s="8"/>
      <c r="O569" s="8"/>
      <c r="P569" s="8"/>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row>
    <row r="570" spans="2:65" ht="15.3">
      <c r="B570" s="79"/>
      <c r="C570" s="129"/>
      <c r="D570" s="79"/>
      <c r="E570" s="110"/>
      <c r="F570" s="140"/>
      <c r="G570" s="147"/>
      <c r="H570" s="8"/>
      <c r="I570" s="8"/>
      <c r="J570" s="8"/>
      <c r="K570" s="8"/>
      <c r="L570" s="8"/>
      <c r="M570" s="8"/>
      <c r="N570" s="8"/>
      <c r="O570" s="8"/>
      <c r="P570" s="8"/>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row>
    <row r="571" spans="2:65" ht="15.3">
      <c r="B571" s="79"/>
      <c r="C571" s="129"/>
      <c r="D571" s="79"/>
      <c r="E571" s="110"/>
      <c r="F571" s="140"/>
      <c r="G571" s="147"/>
      <c r="H571" s="8"/>
      <c r="I571" s="8"/>
      <c r="J571" s="8"/>
      <c r="K571" s="8"/>
      <c r="L571" s="8"/>
      <c r="M571" s="8"/>
      <c r="N571" s="8"/>
      <c r="O571" s="8"/>
      <c r="P571" s="8"/>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row>
    <row r="572" spans="2:65" ht="15.3">
      <c r="B572" s="79"/>
      <c r="C572" s="129"/>
      <c r="D572" s="79"/>
      <c r="E572" s="110"/>
      <c r="F572" s="140"/>
      <c r="G572" s="147"/>
      <c r="H572" s="8"/>
      <c r="I572" s="8"/>
      <c r="J572" s="8"/>
      <c r="K572" s="8"/>
      <c r="L572" s="8"/>
      <c r="M572" s="8"/>
      <c r="N572" s="8"/>
      <c r="O572" s="8"/>
      <c r="P572" s="8"/>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row>
    <row r="573" spans="2:65" ht="15.3">
      <c r="B573" s="79"/>
      <c r="C573" s="129"/>
      <c r="D573" s="79"/>
      <c r="E573" s="110"/>
      <c r="F573" s="140"/>
      <c r="G573" s="147"/>
      <c r="H573" s="8"/>
      <c r="I573" s="8"/>
      <c r="J573" s="8"/>
      <c r="K573" s="8"/>
      <c r="L573" s="8"/>
      <c r="M573" s="8"/>
      <c r="N573" s="8"/>
      <c r="O573" s="8"/>
      <c r="P573" s="8"/>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row>
    <row r="574" spans="2:65" ht="15.3">
      <c r="B574" s="79"/>
      <c r="C574" s="129"/>
      <c r="D574" s="79"/>
      <c r="E574" s="110"/>
      <c r="F574" s="140"/>
      <c r="G574" s="147"/>
      <c r="H574" s="8"/>
      <c r="I574" s="8"/>
      <c r="J574" s="8"/>
      <c r="K574" s="8"/>
      <c r="L574" s="8"/>
      <c r="M574" s="8"/>
      <c r="N574" s="8"/>
      <c r="O574" s="8"/>
      <c r="P574" s="8"/>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row>
    <row r="575" spans="2:65" ht="15.3">
      <c r="B575" s="79"/>
      <c r="C575" s="129"/>
      <c r="D575" s="79"/>
      <c r="E575" s="110"/>
      <c r="F575" s="140"/>
      <c r="G575" s="147"/>
      <c r="H575" s="8"/>
      <c r="I575" s="8"/>
      <c r="J575" s="8"/>
      <c r="K575" s="8"/>
      <c r="L575" s="8"/>
      <c r="M575" s="8"/>
      <c r="N575" s="8"/>
      <c r="O575" s="8"/>
      <c r="P575" s="8"/>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row>
    <row r="576" spans="2:65" ht="15.3">
      <c r="B576" s="79"/>
      <c r="C576" s="129"/>
      <c r="D576" s="79"/>
      <c r="E576" s="110"/>
      <c r="F576" s="140"/>
      <c r="G576" s="147"/>
      <c r="H576" s="8"/>
      <c r="I576" s="8"/>
      <c r="J576" s="8"/>
      <c r="K576" s="8"/>
      <c r="L576" s="8"/>
      <c r="M576" s="8"/>
      <c r="N576" s="8"/>
      <c r="O576" s="8"/>
      <c r="P576" s="8"/>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row>
    <row r="577" spans="2:65" ht="15.3">
      <c r="B577" s="79"/>
      <c r="C577" s="129"/>
      <c r="D577" s="79"/>
      <c r="E577" s="110"/>
      <c r="F577" s="140"/>
      <c r="G577" s="147"/>
      <c r="H577" s="8"/>
      <c r="I577" s="8"/>
      <c r="J577" s="8"/>
      <c r="K577" s="8"/>
      <c r="L577" s="8"/>
      <c r="M577" s="8"/>
      <c r="N577" s="8"/>
      <c r="O577" s="8"/>
      <c r="P577" s="8"/>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row>
    <row r="578" spans="2:65" ht="15.3">
      <c r="B578" s="79"/>
      <c r="C578" s="129"/>
      <c r="D578" s="79"/>
      <c r="E578" s="110"/>
      <c r="F578" s="140"/>
      <c r="G578" s="147"/>
      <c r="H578" s="8"/>
      <c r="I578" s="8"/>
      <c r="J578" s="8"/>
      <c r="K578" s="8"/>
      <c r="L578" s="8"/>
      <c r="M578" s="8"/>
      <c r="N578" s="8"/>
      <c r="O578" s="8"/>
      <c r="P578" s="8"/>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row>
    <row r="579" spans="2:65" ht="15.3">
      <c r="B579" s="79"/>
      <c r="C579" s="129"/>
      <c r="D579" s="79"/>
      <c r="E579" s="110"/>
      <c r="F579" s="140"/>
      <c r="G579" s="147"/>
      <c r="H579" s="8"/>
      <c r="I579" s="8"/>
      <c r="J579" s="8"/>
      <c r="K579" s="8"/>
      <c r="L579" s="8"/>
      <c r="M579" s="8"/>
      <c r="N579" s="8"/>
      <c r="O579" s="8"/>
      <c r="P579" s="8"/>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row>
    <row r="580" spans="2:65" ht="15.3">
      <c r="B580" s="79"/>
      <c r="C580" s="129"/>
      <c r="D580" s="79"/>
      <c r="E580" s="110"/>
      <c r="F580" s="140"/>
      <c r="G580" s="147"/>
      <c r="H580" s="8"/>
      <c r="I580" s="8"/>
      <c r="J580" s="8"/>
      <c r="K580" s="8"/>
      <c r="L580" s="8"/>
      <c r="M580" s="8"/>
      <c r="N580" s="8"/>
      <c r="O580" s="8"/>
      <c r="P580" s="8"/>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row>
    <row r="581" spans="2:65" ht="15.3">
      <c r="B581" s="79"/>
      <c r="C581" s="129"/>
      <c r="D581" s="79"/>
      <c r="E581" s="110"/>
      <c r="F581" s="140"/>
      <c r="G581" s="147"/>
      <c r="H581" s="8"/>
      <c r="I581" s="8"/>
      <c r="J581" s="8"/>
      <c r="K581" s="8"/>
      <c r="L581" s="8"/>
      <c r="M581" s="8"/>
      <c r="N581" s="8"/>
      <c r="O581" s="8"/>
      <c r="P581" s="8"/>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row>
    <row r="582" spans="2:65" ht="15.3">
      <c r="B582" s="79"/>
      <c r="C582" s="129"/>
      <c r="D582" s="79"/>
      <c r="E582" s="110"/>
      <c r="F582" s="140"/>
      <c r="G582" s="147"/>
      <c r="H582" s="8"/>
      <c r="I582" s="8"/>
      <c r="J582" s="8"/>
      <c r="K582" s="8"/>
      <c r="L582" s="8"/>
      <c r="M582" s="8"/>
      <c r="N582" s="8"/>
      <c r="O582" s="8"/>
      <c r="P582" s="8"/>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row>
    <row r="583" spans="2:65" ht="15.3">
      <c r="B583" s="79"/>
      <c r="C583" s="129"/>
      <c r="D583" s="79"/>
      <c r="E583" s="110"/>
      <c r="F583" s="140"/>
      <c r="G583" s="147"/>
      <c r="H583" s="8"/>
      <c r="I583" s="8"/>
      <c r="J583" s="8"/>
      <c r="K583" s="8"/>
      <c r="L583" s="8"/>
      <c r="M583" s="8"/>
      <c r="N583" s="8"/>
      <c r="O583" s="8"/>
      <c r="P583" s="8"/>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row>
    <row r="584" spans="2:65" ht="15.3">
      <c r="B584" s="79"/>
      <c r="C584" s="129"/>
      <c r="D584" s="79"/>
      <c r="E584" s="110"/>
      <c r="F584" s="140"/>
      <c r="G584" s="147"/>
      <c r="H584" s="8"/>
      <c r="I584" s="8"/>
      <c r="J584" s="8"/>
      <c r="K584" s="8"/>
      <c r="L584" s="8"/>
      <c r="M584" s="8"/>
      <c r="N584" s="8"/>
      <c r="O584" s="8"/>
      <c r="P584" s="8"/>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row>
    <row r="585" spans="2:65" ht="15.3">
      <c r="B585" s="79"/>
      <c r="C585" s="129"/>
      <c r="D585" s="79"/>
      <c r="E585" s="110"/>
      <c r="F585" s="140"/>
      <c r="G585" s="147"/>
      <c r="H585" s="8"/>
      <c r="I585" s="8"/>
      <c r="J585" s="8"/>
      <c r="K585" s="8"/>
      <c r="L585" s="8"/>
      <c r="M585" s="8"/>
      <c r="N585" s="8"/>
      <c r="O585" s="8"/>
      <c r="P585" s="8"/>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row>
    <row r="586" spans="2:65" ht="15.3">
      <c r="B586" s="79"/>
      <c r="C586" s="129"/>
      <c r="D586" s="79"/>
      <c r="E586" s="110"/>
      <c r="F586" s="140"/>
      <c r="G586" s="147"/>
      <c r="H586" s="8"/>
      <c r="I586" s="8"/>
      <c r="J586" s="8"/>
      <c r="K586" s="8"/>
      <c r="L586" s="8"/>
      <c r="M586" s="8"/>
      <c r="N586" s="8"/>
      <c r="O586" s="8"/>
      <c r="P586" s="8"/>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row>
    <row r="587" spans="2:65" ht="15.3">
      <c r="B587" s="79"/>
      <c r="C587" s="129"/>
      <c r="D587" s="79"/>
      <c r="E587" s="110"/>
      <c r="F587" s="140"/>
      <c r="G587" s="147"/>
      <c r="H587" s="8"/>
      <c r="I587" s="8"/>
      <c r="J587" s="8"/>
      <c r="K587" s="8"/>
      <c r="L587" s="8"/>
      <c r="M587" s="8"/>
      <c r="N587" s="8"/>
      <c r="O587" s="8"/>
      <c r="P587" s="8"/>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row>
    <row r="588" spans="2:65" ht="15.3">
      <c r="B588" s="79"/>
      <c r="C588" s="129"/>
      <c r="D588" s="79"/>
      <c r="E588" s="110"/>
      <c r="F588" s="140"/>
      <c r="G588" s="147"/>
      <c r="H588" s="8"/>
      <c r="I588" s="8"/>
      <c r="J588" s="8"/>
      <c r="K588" s="8"/>
      <c r="L588" s="8"/>
      <c r="M588" s="8"/>
      <c r="N588" s="8"/>
      <c r="O588" s="8"/>
      <c r="P588" s="8"/>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row>
    <row r="589" spans="2:65" ht="15.3">
      <c r="B589" s="79"/>
      <c r="C589" s="129"/>
      <c r="D589" s="79"/>
      <c r="E589" s="110"/>
      <c r="F589" s="140"/>
      <c r="G589" s="147"/>
      <c r="H589" s="8"/>
      <c r="I589" s="8"/>
      <c r="J589" s="8"/>
      <c r="K589" s="8"/>
      <c r="L589" s="8"/>
      <c r="M589" s="8"/>
      <c r="N589" s="8"/>
      <c r="O589" s="8"/>
      <c r="P589" s="8"/>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row>
    <row r="590" spans="2:65" ht="15.3">
      <c r="B590" s="79"/>
      <c r="C590" s="129"/>
      <c r="D590" s="79"/>
      <c r="E590" s="110"/>
      <c r="F590" s="140"/>
      <c r="G590" s="147"/>
      <c r="H590" s="8"/>
      <c r="I590" s="8"/>
      <c r="J590" s="8"/>
      <c r="K590" s="8"/>
      <c r="L590" s="8"/>
      <c r="M590" s="8"/>
      <c r="N590" s="8"/>
      <c r="O590" s="8"/>
      <c r="P590" s="8"/>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row>
    <row r="591" spans="2:65" ht="15.3">
      <c r="B591" s="79"/>
      <c r="C591" s="129"/>
      <c r="D591" s="79"/>
      <c r="E591" s="110"/>
      <c r="F591" s="140"/>
      <c r="G591" s="147"/>
      <c r="H591" s="8"/>
      <c r="I591" s="8"/>
      <c r="J591" s="8"/>
      <c r="K591" s="8"/>
      <c r="L591" s="8"/>
      <c r="M591" s="8"/>
      <c r="N591" s="8"/>
      <c r="O591" s="8"/>
      <c r="P591" s="8"/>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row>
    <row r="592" spans="2:65" ht="15.3">
      <c r="B592" s="79"/>
      <c r="C592" s="129"/>
      <c r="D592" s="79"/>
      <c r="E592" s="110"/>
      <c r="F592" s="140"/>
      <c r="G592" s="147"/>
      <c r="H592" s="8"/>
      <c r="I592" s="8"/>
      <c r="J592" s="8"/>
      <c r="K592" s="8"/>
      <c r="L592" s="8"/>
      <c r="M592" s="8"/>
      <c r="N592" s="8"/>
      <c r="O592" s="8"/>
      <c r="P592" s="8"/>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row>
    <row r="593" spans="2:65" ht="15.3">
      <c r="B593" s="79"/>
      <c r="C593" s="129"/>
      <c r="D593" s="79"/>
      <c r="E593" s="110"/>
      <c r="F593" s="140"/>
      <c r="G593" s="147"/>
      <c r="H593" s="8"/>
      <c r="I593" s="8"/>
      <c r="J593" s="8"/>
      <c r="K593" s="8"/>
      <c r="L593" s="8"/>
      <c r="M593" s="8"/>
      <c r="N593" s="8"/>
      <c r="O593" s="8"/>
      <c r="P593" s="8"/>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row>
    <row r="594" spans="2:65" ht="15.6">
      <c r="B594" s="79"/>
      <c r="C594" s="129"/>
      <c r="D594" s="79"/>
      <c r="E594" s="110"/>
      <c r="F594" s="110"/>
      <c r="G594" s="129"/>
      <c r="H594" s="79"/>
      <c r="I594" s="79"/>
      <c r="J594" s="79"/>
      <c r="K594" s="79"/>
      <c r="L594" s="79"/>
      <c r="M594" s="79"/>
      <c r="N594" s="79"/>
      <c r="O594" s="79"/>
      <c r="P594" s="79"/>
      <c r="Q594" s="79"/>
      <c r="R594" s="79"/>
      <c r="S594" s="79"/>
      <c r="T594" s="79"/>
      <c r="U594" s="79"/>
      <c r="V594" s="79"/>
      <c r="W594" s="79"/>
      <c r="X594" s="79"/>
      <c r="Y594" s="79"/>
      <c r="Z594" s="79"/>
      <c r="AA594" s="79"/>
      <c r="AB594" s="79"/>
      <c r="AC594" s="79"/>
      <c r="AD594" s="79"/>
      <c r="AE594" s="79"/>
      <c r="AF594" s="79"/>
      <c r="AG594" s="79"/>
      <c r="AH594" s="79"/>
      <c r="AI594" s="79"/>
      <c r="AJ594" s="79"/>
      <c r="AK594" s="79"/>
      <c r="AL594" s="9"/>
      <c r="AM594" s="9"/>
      <c r="AN594" s="9"/>
      <c r="AO594" s="9"/>
      <c r="AP594" s="9"/>
      <c r="AQ594" s="9"/>
      <c r="AR594" s="9"/>
      <c r="AS594" s="9"/>
      <c r="AT594" s="9"/>
    </row>
    <row r="595" spans="2:65" ht="15.6">
      <c r="B595" s="79"/>
      <c r="C595" s="129"/>
      <c r="D595" s="79"/>
      <c r="E595" s="110"/>
      <c r="F595" s="110"/>
      <c r="G595" s="129"/>
      <c r="H595" s="79"/>
      <c r="I595" s="79"/>
      <c r="J595" s="79"/>
      <c r="K595" s="79"/>
      <c r="L595" s="79"/>
      <c r="M595" s="79"/>
      <c r="N595" s="79"/>
      <c r="O595" s="79"/>
      <c r="P595" s="79"/>
      <c r="Q595" s="79"/>
      <c r="R595" s="79"/>
      <c r="S595" s="79"/>
      <c r="T595" s="79"/>
      <c r="U595" s="79"/>
      <c r="V595" s="79"/>
      <c r="W595" s="79"/>
      <c r="X595" s="79"/>
      <c r="Y595" s="79"/>
      <c r="Z595" s="79"/>
      <c r="AA595" s="79"/>
      <c r="AB595" s="79"/>
      <c r="AC595" s="79"/>
      <c r="AD595" s="79"/>
      <c r="AE595" s="79"/>
      <c r="AF595" s="79"/>
      <c r="AG595" s="79"/>
      <c r="AH595" s="79"/>
      <c r="AI595" s="79"/>
      <c r="AJ595" s="79"/>
      <c r="AK595" s="79"/>
      <c r="AL595" s="9"/>
      <c r="AM595" s="9"/>
      <c r="AN595" s="9"/>
      <c r="AO595" s="9"/>
      <c r="AP595" s="9"/>
      <c r="AQ595" s="9"/>
      <c r="AR595" s="9"/>
      <c r="AS595" s="9"/>
      <c r="AT595" s="9"/>
    </row>
    <row r="596" spans="2:65" ht="15.6">
      <c r="B596" s="79"/>
      <c r="C596" s="129"/>
      <c r="D596" s="79"/>
      <c r="E596" s="110"/>
      <c r="F596" s="110"/>
      <c r="G596" s="129"/>
      <c r="H596" s="79"/>
      <c r="I596" s="79"/>
      <c r="J596" s="79"/>
      <c r="K596" s="79"/>
      <c r="L596" s="79"/>
      <c r="M596" s="79"/>
      <c r="N596" s="79"/>
      <c r="O596" s="79"/>
      <c r="P596" s="79"/>
      <c r="Q596" s="79"/>
      <c r="R596" s="79"/>
      <c r="S596" s="79"/>
      <c r="T596" s="79"/>
      <c r="U596" s="79"/>
      <c r="V596" s="79"/>
      <c r="W596" s="79"/>
      <c r="X596" s="79"/>
      <c r="Y596" s="79"/>
      <c r="Z596" s="79"/>
      <c r="AA596" s="79"/>
      <c r="AB596" s="79"/>
      <c r="AC596" s="79"/>
      <c r="AD596" s="79"/>
      <c r="AE596" s="79"/>
      <c r="AF596" s="79"/>
      <c r="AG596" s="79"/>
      <c r="AH596" s="79"/>
      <c r="AI596" s="79"/>
      <c r="AJ596" s="79"/>
      <c r="AK596" s="79"/>
      <c r="AL596" s="9"/>
      <c r="AM596" s="9"/>
      <c r="AN596" s="9"/>
      <c r="AO596" s="9"/>
      <c r="AP596" s="9"/>
      <c r="AQ596" s="9"/>
      <c r="AR596" s="9"/>
      <c r="AS596" s="9"/>
      <c r="AT596" s="9"/>
    </row>
    <row r="597" spans="2:65" ht="15.6">
      <c r="B597" s="79"/>
      <c r="C597" s="129"/>
      <c r="D597" s="79"/>
      <c r="E597" s="110"/>
      <c r="F597" s="110"/>
      <c r="G597" s="129"/>
      <c r="H597" s="79"/>
      <c r="I597" s="79"/>
      <c r="J597" s="79"/>
      <c r="K597" s="79"/>
      <c r="L597" s="79"/>
      <c r="M597" s="79"/>
      <c r="N597" s="79"/>
      <c r="O597" s="79"/>
      <c r="P597" s="79"/>
      <c r="Q597" s="79"/>
      <c r="R597" s="79"/>
      <c r="S597" s="79"/>
      <c r="T597" s="79"/>
      <c r="U597" s="79"/>
      <c r="V597" s="79"/>
      <c r="W597" s="79"/>
      <c r="X597" s="79"/>
      <c r="Y597" s="79"/>
      <c r="Z597" s="79"/>
      <c r="AA597" s="79"/>
      <c r="AB597" s="79"/>
      <c r="AC597" s="79"/>
      <c r="AD597" s="79"/>
      <c r="AE597" s="79"/>
      <c r="AF597" s="79"/>
      <c r="AG597" s="79"/>
      <c r="AH597" s="79"/>
      <c r="AI597" s="79"/>
      <c r="AJ597" s="79"/>
      <c r="AK597" s="79"/>
      <c r="AL597" s="9"/>
      <c r="AM597" s="9"/>
      <c r="AN597" s="9"/>
      <c r="AO597" s="9"/>
      <c r="AP597" s="9"/>
      <c r="AQ597" s="9"/>
      <c r="AR597" s="9"/>
      <c r="AS597" s="9"/>
      <c r="AT597" s="9"/>
    </row>
    <row r="598" spans="2:65" ht="15.6">
      <c r="B598" s="79"/>
      <c r="C598" s="129"/>
      <c r="D598" s="79"/>
      <c r="E598" s="110"/>
      <c r="F598" s="110"/>
      <c r="G598" s="129"/>
      <c r="H598" s="79"/>
      <c r="I598" s="79"/>
      <c r="J598" s="79"/>
      <c r="K598" s="79"/>
      <c r="L598" s="79"/>
      <c r="M598" s="79"/>
      <c r="N598" s="79"/>
      <c r="O598" s="79"/>
      <c r="P598" s="79"/>
      <c r="Q598" s="79"/>
      <c r="R598" s="79"/>
      <c r="S598" s="79"/>
      <c r="T598" s="79"/>
      <c r="U598" s="79"/>
      <c r="V598" s="79"/>
      <c r="W598" s="79"/>
      <c r="X598" s="79"/>
      <c r="Y598" s="79"/>
      <c r="Z598" s="79"/>
      <c r="AA598" s="79"/>
      <c r="AB598" s="79"/>
      <c r="AC598" s="79"/>
      <c r="AD598" s="79"/>
      <c r="AE598" s="79"/>
      <c r="AF598" s="79"/>
      <c r="AG598" s="79"/>
      <c r="AH598" s="79"/>
      <c r="AI598" s="79"/>
      <c r="AJ598" s="79"/>
      <c r="AK598" s="79"/>
      <c r="AL598" s="9"/>
      <c r="AM598" s="9"/>
      <c r="AN598" s="9"/>
      <c r="AO598" s="9"/>
      <c r="AP598" s="9"/>
      <c r="AQ598" s="9"/>
      <c r="AR598" s="9"/>
      <c r="AS598" s="9"/>
      <c r="AT598" s="9"/>
    </row>
    <row r="599" spans="2:65" ht="15.6">
      <c r="B599" s="79"/>
      <c r="C599" s="129"/>
      <c r="D599" s="79"/>
      <c r="E599" s="110"/>
      <c r="F599" s="110"/>
      <c r="G599" s="129"/>
      <c r="H599" s="79"/>
      <c r="I599" s="79"/>
      <c r="J599" s="79"/>
      <c r="K599" s="79"/>
      <c r="L599" s="79"/>
      <c r="M599" s="79"/>
      <c r="N599" s="79"/>
      <c r="O599" s="79"/>
      <c r="P599" s="79"/>
      <c r="Q599" s="79"/>
      <c r="R599" s="79"/>
      <c r="S599" s="79"/>
      <c r="T599" s="79"/>
      <c r="U599" s="79"/>
      <c r="V599" s="79"/>
      <c r="W599" s="79"/>
      <c r="X599" s="79"/>
      <c r="Y599" s="79"/>
      <c r="Z599" s="79"/>
      <c r="AA599" s="79"/>
      <c r="AB599" s="79"/>
      <c r="AC599" s="79"/>
      <c r="AD599" s="79"/>
      <c r="AE599" s="79"/>
      <c r="AF599" s="79"/>
      <c r="AG599" s="79"/>
      <c r="AH599" s="79"/>
      <c r="AI599" s="79"/>
      <c r="AJ599" s="79"/>
      <c r="AK599" s="79"/>
      <c r="AL599" s="9"/>
      <c r="AM599" s="9"/>
      <c r="AN599" s="9"/>
      <c r="AO599" s="9"/>
      <c r="AP599" s="9"/>
      <c r="AQ599" s="9"/>
      <c r="AR599" s="9"/>
      <c r="AS599" s="9"/>
      <c r="AT599" s="9"/>
    </row>
    <row r="600" spans="2:65" ht="15.6">
      <c r="B600" s="79"/>
      <c r="C600" s="129"/>
      <c r="D600" s="79"/>
      <c r="E600" s="110"/>
      <c r="F600" s="110"/>
      <c r="G600" s="129"/>
      <c r="H600" s="79"/>
      <c r="I600" s="79"/>
      <c r="J600" s="79"/>
      <c r="K600" s="79"/>
      <c r="L600" s="79"/>
      <c r="M600" s="79"/>
      <c r="N600" s="79"/>
      <c r="O600" s="79"/>
      <c r="P600" s="79"/>
      <c r="Q600" s="79"/>
      <c r="R600" s="79"/>
      <c r="S600" s="79"/>
      <c r="T600" s="79"/>
      <c r="U600" s="79"/>
      <c r="V600" s="79"/>
      <c r="W600" s="79"/>
      <c r="X600" s="79"/>
      <c r="Y600" s="79"/>
      <c r="Z600" s="79"/>
      <c r="AA600" s="79"/>
      <c r="AB600" s="79"/>
      <c r="AC600" s="79"/>
      <c r="AD600" s="79"/>
      <c r="AE600" s="79"/>
      <c r="AF600" s="79"/>
      <c r="AG600" s="79"/>
      <c r="AH600" s="79"/>
      <c r="AI600" s="79"/>
      <c r="AJ600" s="79"/>
      <c r="AK600" s="79"/>
      <c r="AL600" s="9"/>
      <c r="AM600" s="9"/>
      <c r="AN600" s="9"/>
      <c r="AO600" s="9"/>
      <c r="AP600" s="9"/>
      <c r="AQ600" s="9"/>
      <c r="AR600" s="9"/>
      <c r="AS600" s="9"/>
      <c r="AT600" s="9"/>
    </row>
    <row r="601" spans="2:65" ht="15.6">
      <c r="B601" s="79"/>
      <c r="C601" s="129"/>
      <c r="D601" s="79"/>
      <c r="E601" s="110"/>
      <c r="F601" s="110"/>
      <c r="G601" s="129"/>
      <c r="H601" s="79"/>
      <c r="I601" s="79"/>
      <c r="J601" s="79"/>
      <c r="K601" s="79"/>
      <c r="L601" s="79"/>
      <c r="M601" s="79"/>
      <c r="N601" s="79"/>
      <c r="O601" s="79"/>
      <c r="P601" s="79"/>
      <c r="Q601" s="79"/>
      <c r="R601" s="79"/>
      <c r="S601" s="79"/>
      <c r="T601" s="79"/>
      <c r="U601" s="79"/>
      <c r="V601" s="79"/>
      <c r="W601" s="79"/>
      <c r="X601" s="79"/>
      <c r="Y601" s="79"/>
      <c r="Z601" s="79"/>
      <c r="AA601" s="79"/>
      <c r="AB601" s="79"/>
      <c r="AC601" s="79"/>
      <c r="AD601" s="79"/>
      <c r="AE601" s="79"/>
      <c r="AF601" s="79"/>
      <c r="AG601" s="79"/>
      <c r="AH601" s="79"/>
      <c r="AI601" s="79"/>
      <c r="AJ601" s="79"/>
      <c r="AK601" s="79"/>
      <c r="AL601" s="9"/>
      <c r="AM601" s="9"/>
      <c r="AN601" s="9"/>
      <c r="AO601" s="9"/>
      <c r="AP601" s="9"/>
      <c r="AQ601" s="9"/>
      <c r="AR601" s="9"/>
      <c r="AS601" s="9"/>
      <c r="AT601" s="9"/>
    </row>
    <row r="602" spans="2:65" ht="15.6">
      <c r="B602" s="79"/>
      <c r="C602" s="129"/>
      <c r="D602" s="79"/>
      <c r="E602" s="110"/>
      <c r="F602" s="110"/>
      <c r="G602" s="129"/>
      <c r="H602" s="79"/>
      <c r="I602" s="79"/>
      <c r="J602" s="79"/>
      <c r="K602" s="79"/>
      <c r="L602" s="79"/>
      <c r="M602" s="79"/>
      <c r="N602" s="79"/>
      <c r="O602" s="79"/>
      <c r="P602" s="79"/>
      <c r="Q602" s="79"/>
      <c r="R602" s="79"/>
      <c r="S602" s="79"/>
      <c r="T602" s="79"/>
      <c r="U602" s="79"/>
      <c r="V602" s="79"/>
      <c r="W602" s="79"/>
      <c r="X602" s="79"/>
      <c r="Y602" s="79"/>
      <c r="Z602" s="79"/>
      <c r="AA602" s="79"/>
      <c r="AB602" s="79"/>
      <c r="AC602" s="79"/>
      <c r="AD602" s="79"/>
      <c r="AE602" s="79"/>
      <c r="AF602" s="79"/>
      <c r="AG602" s="79"/>
      <c r="AH602" s="79"/>
      <c r="AI602" s="79"/>
      <c r="AJ602" s="79"/>
      <c r="AK602" s="79"/>
      <c r="AL602" s="9"/>
      <c r="AM602" s="9"/>
      <c r="AN602" s="9"/>
      <c r="AO602" s="9"/>
      <c r="AP602" s="9"/>
      <c r="AQ602" s="9"/>
      <c r="AR602" s="9"/>
      <c r="AS602" s="9"/>
      <c r="AT602" s="9"/>
    </row>
    <row r="603" spans="2:65" ht="15.6">
      <c r="B603" s="79"/>
      <c r="C603" s="129"/>
      <c r="D603" s="79"/>
      <c r="E603" s="110"/>
      <c r="F603" s="110"/>
      <c r="G603" s="129"/>
      <c r="H603" s="79"/>
      <c r="I603" s="79"/>
      <c r="J603" s="79"/>
      <c r="K603" s="79"/>
      <c r="L603" s="79"/>
      <c r="M603" s="79"/>
      <c r="N603" s="79"/>
      <c r="O603" s="79"/>
      <c r="P603" s="79"/>
      <c r="Q603" s="79"/>
      <c r="R603" s="79"/>
      <c r="S603" s="79"/>
      <c r="T603" s="79"/>
      <c r="U603" s="79"/>
      <c r="V603" s="79"/>
      <c r="W603" s="79"/>
      <c r="X603" s="79"/>
      <c r="Y603" s="79"/>
      <c r="Z603" s="79"/>
      <c r="AA603" s="79"/>
      <c r="AB603" s="79"/>
      <c r="AC603" s="79"/>
      <c r="AD603" s="79"/>
      <c r="AE603" s="79"/>
      <c r="AF603" s="79"/>
      <c r="AG603" s="79"/>
      <c r="AH603" s="79"/>
      <c r="AI603" s="79"/>
      <c r="AJ603" s="79"/>
      <c r="AK603" s="79"/>
      <c r="AL603" s="9"/>
      <c r="AM603" s="9"/>
      <c r="AN603" s="9"/>
      <c r="AO603" s="9"/>
      <c r="AP603" s="9"/>
      <c r="AQ603" s="9"/>
      <c r="AR603" s="9"/>
      <c r="AS603" s="9"/>
      <c r="AT603" s="9"/>
    </row>
    <row r="604" spans="2:65" ht="15.6">
      <c r="B604" s="79"/>
      <c r="C604" s="129"/>
      <c r="D604" s="79"/>
      <c r="E604" s="110"/>
      <c r="F604" s="110"/>
      <c r="G604" s="129"/>
      <c r="H604" s="79"/>
      <c r="I604" s="79"/>
      <c r="J604" s="79"/>
      <c r="K604" s="79"/>
      <c r="L604" s="79"/>
      <c r="M604" s="79"/>
      <c r="N604" s="79"/>
      <c r="O604" s="79"/>
      <c r="P604" s="79"/>
      <c r="Q604" s="79"/>
      <c r="R604" s="79"/>
      <c r="S604" s="79"/>
      <c r="T604" s="79"/>
      <c r="U604" s="79"/>
      <c r="V604" s="79"/>
      <c r="W604" s="79"/>
      <c r="X604" s="79"/>
      <c r="Y604" s="79"/>
      <c r="Z604" s="79"/>
      <c r="AA604" s="79"/>
      <c r="AB604" s="79"/>
      <c r="AC604" s="79"/>
      <c r="AD604" s="79"/>
      <c r="AE604" s="79"/>
      <c r="AF604" s="79"/>
      <c r="AG604" s="79"/>
      <c r="AH604" s="79"/>
      <c r="AI604" s="79"/>
      <c r="AJ604" s="79"/>
      <c r="AK604" s="79"/>
      <c r="AL604" s="9"/>
      <c r="AM604" s="9"/>
      <c r="AN604" s="9"/>
      <c r="AO604" s="9"/>
      <c r="AP604" s="9"/>
      <c r="AQ604" s="9"/>
      <c r="AR604" s="9"/>
      <c r="AS604" s="9"/>
      <c r="AT604" s="9"/>
    </row>
    <row r="605" spans="2:65" ht="15.6">
      <c r="B605" s="79"/>
      <c r="C605" s="129"/>
      <c r="D605" s="79"/>
      <c r="E605" s="110"/>
      <c r="F605" s="110"/>
      <c r="G605" s="129"/>
      <c r="H605" s="79"/>
      <c r="I605" s="79"/>
      <c r="J605" s="79"/>
      <c r="K605" s="79"/>
      <c r="L605" s="79"/>
      <c r="M605" s="79"/>
      <c r="N605" s="79"/>
      <c r="O605" s="79"/>
      <c r="P605" s="79"/>
      <c r="Q605" s="79"/>
      <c r="R605" s="79"/>
      <c r="S605" s="79"/>
      <c r="T605" s="79"/>
      <c r="U605" s="79"/>
      <c r="V605" s="79"/>
      <c r="W605" s="79"/>
      <c r="X605" s="79"/>
      <c r="Y605" s="79"/>
      <c r="Z605" s="79"/>
      <c r="AA605" s="79"/>
      <c r="AB605" s="79"/>
      <c r="AC605" s="79"/>
      <c r="AD605" s="79"/>
      <c r="AE605" s="79"/>
      <c r="AF605" s="79"/>
      <c r="AG605" s="79"/>
      <c r="AH605" s="79"/>
      <c r="AI605" s="79"/>
      <c r="AJ605" s="79"/>
      <c r="AK605" s="79"/>
      <c r="AL605" s="9"/>
      <c r="AM605" s="9"/>
      <c r="AN605" s="9"/>
      <c r="AO605" s="9"/>
      <c r="AP605" s="9"/>
      <c r="AQ605" s="9"/>
      <c r="AR605" s="9"/>
      <c r="AS605" s="9"/>
      <c r="AT605" s="9"/>
    </row>
    <row r="606" spans="2:65" ht="15.6">
      <c r="B606" s="79"/>
      <c r="C606" s="129"/>
      <c r="D606" s="79"/>
      <c r="E606" s="110"/>
      <c r="F606" s="110"/>
      <c r="G606" s="129"/>
      <c r="H606" s="79"/>
      <c r="I606" s="79"/>
      <c r="J606" s="79"/>
      <c r="K606" s="79"/>
      <c r="L606" s="79"/>
      <c r="M606" s="79"/>
      <c r="N606" s="79"/>
      <c r="O606" s="79"/>
      <c r="P606" s="79"/>
      <c r="Q606" s="79"/>
      <c r="R606" s="79"/>
      <c r="S606" s="79"/>
      <c r="T606" s="79"/>
      <c r="U606" s="79"/>
      <c r="V606" s="79"/>
      <c r="W606" s="79"/>
      <c r="X606" s="79"/>
      <c r="Y606" s="79"/>
      <c r="Z606" s="79"/>
      <c r="AA606" s="79"/>
      <c r="AB606" s="79"/>
      <c r="AC606" s="79"/>
      <c r="AD606" s="79"/>
      <c r="AE606" s="79"/>
      <c r="AF606" s="79"/>
      <c r="AG606" s="79"/>
      <c r="AH606" s="79"/>
      <c r="AI606" s="79"/>
      <c r="AJ606" s="79"/>
      <c r="AK606" s="79"/>
      <c r="AL606" s="9"/>
      <c r="AM606" s="9"/>
      <c r="AN606" s="9"/>
      <c r="AO606" s="9"/>
      <c r="AP606" s="9"/>
      <c r="AQ606" s="9"/>
      <c r="AR606" s="9"/>
      <c r="AS606" s="9"/>
      <c r="AT606" s="9"/>
    </row>
    <row r="607" spans="2:65" ht="15.6">
      <c r="B607" s="79"/>
      <c r="C607" s="129"/>
      <c r="D607" s="79"/>
      <c r="E607" s="110"/>
      <c r="F607" s="110"/>
      <c r="G607" s="129"/>
      <c r="H607" s="79"/>
      <c r="I607" s="79"/>
      <c r="J607" s="79"/>
      <c r="K607" s="79"/>
      <c r="L607" s="79"/>
      <c r="M607" s="79"/>
      <c r="N607" s="79"/>
      <c r="O607" s="79"/>
      <c r="P607" s="79"/>
      <c r="Q607" s="79"/>
      <c r="R607" s="79"/>
      <c r="S607" s="79"/>
      <c r="T607" s="79"/>
      <c r="U607" s="79"/>
      <c r="V607" s="79"/>
      <c r="W607" s="79"/>
      <c r="X607" s="79"/>
      <c r="Y607" s="79"/>
      <c r="Z607" s="79"/>
      <c r="AA607" s="79"/>
      <c r="AB607" s="79"/>
      <c r="AC607" s="79"/>
      <c r="AD607" s="79"/>
      <c r="AE607" s="79"/>
      <c r="AF607" s="79"/>
      <c r="AG607" s="79"/>
      <c r="AH607" s="79"/>
      <c r="AI607" s="79"/>
      <c r="AJ607" s="79"/>
      <c r="AK607" s="79"/>
      <c r="AL607" s="9"/>
      <c r="AM607" s="9"/>
      <c r="AN607" s="9"/>
      <c r="AO607" s="9"/>
      <c r="AP607" s="9"/>
      <c r="AQ607" s="9"/>
      <c r="AR607" s="9"/>
      <c r="AS607" s="9"/>
      <c r="AT607" s="9"/>
    </row>
    <row r="608" spans="2:65" ht="15.6">
      <c r="B608" s="79"/>
      <c r="C608" s="129"/>
      <c r="D608" s="79"/>
      <c r="E608" s="110"/>
      <c r="F608" s="110"/>
      <c r="G608" s="129"/>
      <c r="H608" s="79"/>
      <c r="I608" s="79"/>
      <c r="J608" s="79"/>
      <c r="K608" s="79"/>
      <c r="L608" s="79"/>
      <c r="M608" s="79"/>
      <c r="N608" s="79"/>
      <c r="O608" s="79"/>
      <c r="P608" s="79"/>
      <c r="Q608" s="79"/>
      <c r="R608" s="79"/>
      <c r="S608" s="79"/>
      <c r="T608" s="79"/>
      <c r="U608" s="79"/>
      <c r="V608" s="79"/>
      <c r="W608" s="79"/>
      <c r="X608" s="79"/>
      <c r="Y608" s="79"/>
      <c r="Z608" s="79"/>
      <c r="AA608" s="79"/>
      <c r="AB608" s="79"/>
      <c r="AC608" s="79"/>
      <c r="AD608" s="79"/>
      <c r="AE608" s="79"/>
      <c r="AF608" s="79"/>
      <c r="AG608" s="79"/>
      <c r="AH608" s="79"/>
      <c r="AI608" s="79"/>
      <c r="AJ608" s="79"/>
      <c r="AK608" s="79"/>
      <c r="AL608" s="9"/>
      <c r="AM608" s="9"/>
      <c r="AN608" s="9"/>
      <c r="AO608" s="9"/>
      <c r="AP608" s="9"/>
      <c r="AQ608" s="9"/>
      <c r="AR608" s="9"/>
      <c r="AS608" s="9"/>
      <c r="AT608" s="9"/>
    </row>
    <row r="609" spans="2:46" ht="15.6">
      <c r="B609" s="79"/>
      <c r="C609" s="129"/>
      <c r="D609" s="79"/>
      <c r="E609" s="110"/>
      <c r="F609" s="110"/>
      <c r="G609" s="129"/>
      <c r="H609" s="79"/>
      <c r="I609" s="79"/>
      <c r="J609" s="79"/>
      <c r="K609" s="79"/>
      <c r="L609" s="79"/>
      <c r="M609" s="79"/>
      <c r="N609" s="79"/>
      <c r="O609" s="79"/>
      <c r="P609" s="79"/>
      <c r="Q609" s="79"/>
      <c r="R609" s="79"/>
      <c r="S609" s="79"/>
      <c r="T609" s="79"/>
      <c r="U609" s="79"/>
      <c r="V609" s="79"/>
      <c r="W609" s="79"/>
      <c r="X609" s="79"/>
      <c r="Y609" s="79"/>
      <c r="Z609" s="79"/>
      <c r="AA609" s="79"/>
      <c r="AB609" s="79"/>
      <c r="AC609" s="79"/>
      <c r="AD609" s="79"/>
      <c r="AE609" s="79"/>
      <c r="AF609" s="79"/>
      <c r="AG609" s="79"/>
      <c r="AH609" s="79"/>
      <c r="AI609" s="79"/>
      <c r="AJ609" s="79"/>
      <c r="AK609" s="79"/>
      <c r="AL609" s="9"/>
      <c r="AM609" s="9"/>
      <c r="AN609" s="9"/>
      <c r="AO609" s="9"/>
      <c r="AP609" s="9"/>
      <c r="AQ609" s="9"/>
      <c r="AR609" s="9"/>
      <c r="AS609" s="9"/>
      <c r="AT609" s="9"/>
    </row>
    <row r="610" spans="2:46" ht="15.6">
      <c r="B610" s="79"/>
      <c r="C610" s="129"/>
      <c r="D610" s="79"/>
      <c r="E610" s="110"/>
      <c r="F610" s="110"/>
      <c r="G610" s="129"/>
      <c r="H610" s="79"/>
      <c r="I610" s="79"/>
      <c r="J610" s="79"/>
      <c r="K610" s="79"/>
      <c r="L610" s="79"/>
      <c r="M610" s="79"/>
      <c r="N610" s="79"/>
      <c r="O610" s="79"/>
      <c r="P610" s="79"/>
      <c r="Q610" s="79"/>
      <c r="R610" s="79"/>
      <c r="S610" s="79"/>
      <c r="T610" s="79"/>
      <c r="U610" s="79"/>
      <c r="V610" s="79"/>
      <c r="W610" s="79"/>
      <c r="X610" s="79"/>
      <c r="Y610" s="79"/>
      <c r="Z610" s="79"/>
      <c r="AA610" s="79"/>
      <c r="AB610" s="79"/>
      <c r="AC610" s="79"/>
      <c r="AD610" s="79"/>
      <c r="AE610" s="79"/>
      <c r="AF610" s="79"/>
      <c r="AG610" s="79"/>
      <c r="AH610" s="79"/>
      <c r="AI610" s="79"/>
      <c r="AJ610" s="79"/>
      <c r="AK610" s="79"/>
      <c r="AL610" s="9"/>
      <c r="AM610" s="9"/>
      <c r="AN610" s="9"/>
      <c r="AO610" s="9"/>
      <c r="AP610" s="9"/>
      <c r="AQ610" s="9"/>
      <c r="AR610" s="9"/>
      <c r="AS610" s="9"/>
      <c r="AT610" s="9"/>
    </row>
    <row r="611" spans="2:46" ht="15.6">
      <c r="B611" s="79"/>
      <c r="C611" s="129"/>
      <c r="D611" s="79"/>
      <c r="E611" s="110"/>
      <c r="F611" s="110"/>
      <c r="G611" s="129"/>
      <c r="H611" s="79"/>
      <c r="I611" s="79"/>
      <c r="J611" s="79"/>
      <c r="K611" s="79"/>
      <c r="L611" s="79"/>
      <c r="M611" s="79"/>
      <c r="N611" s="79"/>
      <c r="O611" s="79"/>
      <c r="P611" s="79"/>
      <c r="Q611" s="79"/>
      <c r="R611" s="79"/>
      <c r="S611" s="79"/>
      <c r="T611" s="79"/>
      <c r="U611" s="79"/>
      <c r="V611" s="79"/>
      <c r="W611" s="79"/>
      <c r="X611" s="79"/>
      <c r="Y611" s="79"/>
      <c r="Z611" s="79"/>
      <c r="AA611" s="79"/>
      <c r="AB611" s="79"/>
      <c r="AC611" s="79"/>
      <c r="AD611" s="79"/>
      <c r="AE611" s="79"/>
      <c r="AF611" s="79"/>
      <c r="AG611" s="79"/>
      <c r="AH611" s="79"/>
      <c r="AI611" s="79"/>
      <c r="AJ611" s="79"/>
      <c r="AK611" s="79"/>
      <c r="AL611" s="9"/>
      <c r="AM611" s="9"/>
      <c r="AN611" s="9"/>
      <c r="AO611" s="9"/>
      <c r="AP611" s="9"/>
      <c r="AQ611" s="9"/>
      <c r="AR611" s="9"/>
      <c r="AS611" s="9"/>
      <c r="AT611" s="9"/>
    </row>
    <row r="612" spans="2:46" ht="15.6">
      <c r="B612" s="79"/>
      <c r="C612" s="129"/>
      <c r="D612" s="79"/>
      <c r="E612" s="110"/>
      <c r="F612" s="110"/>
      <c r="G612" s="129"/>
      <c r="H612" s="79"/>
      <c r="I612" s="79"/>
      <c r="J612" s="79"/>
      <c r="K612" s="79"/>
      <c r="L612" s="79"/>
      <c r="M612" s="79"/>
      <c r="N612" s="79"/>
      <c r="O612" s="79"/>
      <c r="P612" s="79"/>
      <c r="Q612" s="79"/>
      <c r="R612" s="79"/>
      <c r="S612" s="79"/>
      <c r="T612" s="79"/>
      <c r="U612" s="79"/>
      <c r="V612" s="79"/>
      <c r="W612" s="79"/>
      <c r="X612" s="79"/>
      <c r="Y612" s="79"/>
      <c r="Z612" s="79"/>
      <c r="AA612" s="79"/>
      <c r="AB612" s="79"/>
      <c r="AC612" s="79"/>
      <c r="AD612" s="79"/>
      <c r="AE612" s="79"/>
      <c r="AF612" s="79"/>
      <c r="AG612" s="79"/>
      <c r="AH612" s="79"/>
      <c r="AI612" s="79"/>
      <c r="AJ612" s="79"/>
      <c r="AK612" s="79"/>
      <c r="AL612" s="9"/>
      <c r="AM612" s="9"/>
      <c r="AN612" s="9"/>
      <c r="AO612" s="9"/>
      <c r="AP612" s="9"/>
      <c r="AQ612" s="9"/>
      <c r="AR612" s="9"/>
      <c r="AS612" s="9"/>
      <c r="AT612" s="9"/>
    </row>
    <row r="613" spans="2:46" ht="15.6">
      <c r="B613" s="79"/>
      <c r="C613" s="129"/>
      <c r="D613" s="79"/>
      <c r="E613" s="110"/>
      <c r="F613" s="110"/>
      <c r="G613" s="129"/>
      <c r="H613" s="79"/>
      <c r="I613" s="79"/>
      <c r="J613" s="79"/>
      <c r="K613" s="79"/>
      <c r="L613" s="79"/>
      <c r="M613" s="79"/>
      <c r="N613" s="79"/>
      <c r="O613" s="79"/>
      <c r="P613" s="79"/>
      <c r="Q613" s="79"/>
      <c r="R613" s="79"/>
      <c r="S613" s="79"/>
      <c r="T613" s="79"/>
      <c r="U613" s="79"/>
      <c r="V613" s="79"/>
      <c r="W613" s="79"/>
      <c r="X613" s="79"/>
      <c r="Y613" s="79"/>
      <c r="Z613" s="79"/>
      <c r="AA613" s="79"/>
      <c r="AB613" s="79"/>
      <c r="AC613" s="79"/>
      <c r="AD613" s="79"/>
      <c r="AE613" s="79"/>
      <c r="AF613" s="79"/>
      <c r="AG613" s="79"/>
      <c r="AH613" s="79"/>
      <c r="AI613" s="79"/>
      <c r="AJ613" s="79"/>
      <c r="AK613" s="79"/>
      <c r="AL613" s="9"/>
      <c r="AM613" s="9"/>
      <c r="AN613" s="9"/>
      <c r="AO613" s="9"/>
      <c r="AP613" s="9"/>
      <c r="AQ613" s="9"/>
      <c r="AR613" s="9"/>
      <c r="AS613" s="9"/>
      <c r="AT613" s="9"/>
    </row>
    <row r="614" spans="2:46" ht="15.6">
      <c r="B614" s="79"/>
      <c r="C614" s="129"/>
      <c r="D614" s="79"/>
      <c r="E614" s="110"/>
      <c r="F614" s="110"/>
      <c r="G614" s="129"/>
      <c r="H614" s="79"/>
      <c r="I614" s="79"/>
      <c r="J614" s="79"/>
      <c r="K614" s="79"/>
      <c r="L614" s="79"/>
      <c r="M614" s="79"/>
      <c r="N614" s="79"/>
      <c r="O614" s="79"/>
      <c r="P614" s="79"/>
      <c r="Q614" s="79"/>
      <c r="R614" s="79"/>
      <c r="S614" s="79"/>
      <c r="T614" s="79"/>
      <c r="U614" s="79"/>
      <c r="V614" s="79"/>
      <c r="W614" s="79"/>
      <c r="X614" s="79"/>
      <c r="Y614" s="79"/>
      <c r="Z614" s="79"/>
      <c r="AA614" s="79"/>
      <c r="AB614" s="79"/>
      <c r="AC614" s="79"/>
      <c r="AD614" s="79"/>
      <c r="AE614" s="79"/>
      <c r="AF614" s="79"/>
      <c r="AG614" s="79"/>
      <c r="AH614" s="79"/>
      <c r="AI614" s="79"/>
      <c r="AJ614" s="79"/>
      <c r="AK614" s="79"/>
      <c r="AL614" s="9"/>
      <c r="AM614" s="9"/>
      <c r="AN614" s="9"/>
      <c r="AO614" s="9"/>
      <c r="AP614" s="9"/>
      <c r="AQ614" s="9"/>
      <c r="AR614" s="9"/>
      <c r="AS614" s="9"/>
      <c r="AT614" s="9"/>
    </row>
    <row r="615" spans="2:46" ht="15.6">
      <c r="B615" s="79"/>
      <c r="C615" s="129"/>
      <c r="D615" s="79"/>
      <c r="E615" s="110"/>
      <c r="F615" s="110"/>
      <c r="G615" s="129"/>
      <c r="H615" s="79"/>
      <c r="I615" s="79"/>
      <c r="J615" s="79"/>
      <c r="K615" s="79"/>
      <c r="L615" s="79"/>
      <c r="M615" s="79"/>
      <c r="N615" s="79"/>
      <c r="O615" s="79"/>
      <c r="P615" s="79"/>
      <c r="Q615" s="79"/>
      <c r="R615" s="79"/>
      <c r="S615" s="79"/>
      <c r="T615" s="79"/>
      <c r="U615" s="79"/>
      <c r="V615" s="79"/>
      <c r="W615" s="79"/>
      <c r="X615" s="79"/>
      <c r="Y615" s="79"/>
      <c r="Z615" s="79"/>
      <c r="AA615" s="79"/>
      <c r="AB615" s="79"/>
      <c r="AC615" s="79"/>
      <c r="AD615" s="79"/>
      <c r="AE615" s="79"/>
      <c r="AF615" s="79"/>
      <c r="AG615" s="79"/>
      <c r="AH615" s="79"/>
      <c r="AI615" s="79"/>
      <c r="AJ615" s="79"/>
      <c r="AK615" s="79"/>
      <c r="AL615" s="9"/>
      <c r="AM615" s="9"/>
      <c r="AN615" s="9"/>
      <c r="AO615" s="9"/>
      <c r="AP615" s="9"/>
      <c r="AQ615" s="9"/>
      <c r="AR615" s="9"/>
      <c r="AS615" s="9"/>
      <c r="AT615" s="9"/>
    </row>
    <row r="616" spans="2:46" ht="15.6">
      <c r="B616" s="79"/>
      <c r="C616" s="129"/>
      <c r="D616" s="79"/>
      <c r="E616" s="110"/>
      <c r="F616" s="110"/>
      <c r="G616" s="129"/>
      <c r="H616" s="79"/>
      <c r="I616" s="79"/>
      <c r="J616" s="79"/>
      <c r="K616" s="79"/>
      <c r="L616" s="79"/>
      <c r="M616" s="79"/>
      <c r="N616" s="79"/>
      <c r="O616" s="79"/>
      <c r="P616" s="79"/>
      <c r="Q616" s="79"/>
      <c r="R616" s="79"/>
      <c r="S616" s="79"/>
      <c r="T616" s="79"/>
      <c r="U616" s="79"/>
      <c r="V616" s="79"/>
      <c r="W616" s="79"/>
      <c r="X616" s="79"/>
      <c r="Y616" s="79"/>
      <c r="Z616" s="79"/>
      <c r="AA616" s="79"/>
      <c r="AB616" s="79"/>
      <c r="AC616" s="79"/>
      <c r="AD616" s="79"/>
      <c r="AE616" s="79"/>
      <c r="AF616" s="79"/>
      <c r="AG616" s="79"/>
      <c r="AH616" s="79"/>
      <c r="AI616" s="79"/>
      <c r="AJ616" s="79"/>
      <c r="AK616" s="79"/>
      <c r="AL616" s="9"/>
      <c r="AM616" s="9"/>
      <c r="AN616" s="9"/>
      <c r="AO616" s="9"/>
      <c r="AP616" s="9"/>
      <c r="AQ616" s="9"/>
      <c r="AR616" s="9"/>
      <c r="AS616" s="9"/>
      <c r="AT616" s="9"/>
    </row>
    <row r="617" spans="2:46" ht="15.6">
      <c r="B617" s="79"/>
      <c r="C617" s="129"/>
      <c r="D617" s="79"/>
      <c r="E617" s="110"/>
      <c r="F617" s="110"/>
      <c r="G617" s="129"/>
      <c r="H617" s="79"/>
      <c r="I617" s="79"/>
      <c r="J617" s="79"/>
      <c r="K617" s="79"/>
      <c r="L617" s="79"/>
      <c r="M617" s="79"/>
      <c r="N617" s="79"/>
      <c r="O617" s="79"/>
      <c r="P617" s="79"/>
      <c r="Q617" s="79"/>
      <c r="R617" s="79"/>
      <c r="S617" s="79"/>
      <c r="T617" s="79"/>
      <c r="U617" s="79"/>
      <c r="V617" s="79"/>
      <c r="W617" s="79"/>
      <c r="X617" s="79"/>
      <c r="Y617" s="79"/>
      <c r="Z617" s="79"/>
      <c r="AA617" s="79"/>
      <c r="AB617" s="79"/>
      <c r="AC617" s="79"/>
      <c r="AD617" s="79"/>
      <c r="AE617" s="79"/>
      <c r="AF617" s="79"/>
      <c r="AG617" s="79"/>
      <c r="AH617" s="79"/>
      <c r="AI617" s="79"/>
      <c r="AJ617" s="79"/>
      <c r="AK617" s="79"/>
      <c r="AL617" s="9"/>
      <c r="AM617" s="9"/>
      <c r="AN617" s="9"/>
      <c r="AO617" s="9"/>
      <c r="AP617" s="9"/>
      <c r="AQ617" s="9"/>
      <c r="AR617" s="9"/>
      <c r="AS617" s="9"/>
      <c r="AT617" s="9"/>
    </row>
    <row r="618" spans="2:46" ht="15.6">
      <c r="B618" s="79"/>
      <c r="C618" s="129"/>
      <c r="D618" s="79"/>
      <c r="E618" s="110"/>
      <c r="F618" s="110"/>
      <c r="G618" s="129"/>
      <c r="H618" s="79"/>
      <c r="I618" s="79"/>
      <c r="J618" s="79"/>
      <c r="K618" s="79"/>
      <c r="L618" s="79"/>
      <c r="M618" s="79"/>
      <c r="N618" s="79"/>
      <c r="O618" s="79"/>
      <c r="P618" s="79"/>
      <c r="Q618" s="79"/>
      <c r="R618" s="79"/>
      <c r="S618" s="79"/>
      <c r="T618" s="79"/>
      <c r="U618" s="79"/>
      <c r="V618" s="79"/>
      <c r="W618" s="79"/>
      <c r="X618" s="79"/>
      <c r="Y618" s="79"/>
      <c r="Z618" s="79"/>
      <c r="AA618" s="79"/>
      <c r="AB618" s="79"/>
      <c r="AC618" s="79"/>
      <c r="AD618" s="79"/>
      <c r="AE618" s="79"/>
      <c r="AF618" s="79"/>
      <c r="AG618" s="79"/>
      <c r="AH618" s="79"/>
      <c r="AI618" s="79"/>
      <c r="AJ618" s="79"/>
      <c r="AK618" s="79"/>
      <c r="AL618" s="9"/>
      <c r="AM618" s="9"/>
      <c r="AN618" s="9"/>
      <c r="AO618" s="9"/>
      <c r="AP618" s="9"/>
      <c r="AQ618" s="9"/>
      <c r="AR618" s="9"/>
      <c r="AS618" s="9"/>
      <c r="AT618" s="9"/>
    </row>
    <row r="619" spans="2:46" ht="15.6">
      <c r="B619" s="79"/>
      <c r="C619" s="129"/>
      <c r="D619" s="79"/>
      <c r="E619" s="110"/>
      <c r="F619" s="110"/>
      <c r="G619" s="129"/>
      <c r="H619" s="79"/>
      <c r="I619" s="79"/>
      <c r="J619" s="79"/>
      <c r="K619" s="79"/>
      <c r="L619" s="79"/>
      <c r="M619" s="79"/>
      <c r="N619" s="79"/>
      <c r="O619" s="79"/>
      <c r="P619" s="79"/>
      <c r="Q619" s="79"/>
      <c r="R619" s="79"/>
      <c r="S619" s="79"/>
      <c r="T619" s="79"/>
      <c r="U619" s="79"/>
      <c r="V619" s="79"/>
      <c r="W619" s="79"/>
      <c r="X619" s="79"/>
      <c r="Y619" s="79"/>
      <c r="Z619" s="79"/>
      <c r="AA619" s="79"/>
      <c r="AB619" s="79"/>
      <c r="AC619" s="79"/>
      <c r="AD619" s="79"/>
      <c r="AE619" s="79"/>
      <c r="AF619" s="79"/>
      <c r="AG619" s="79"/>
      <c r="AH619" s="79"/>
      <c r="AI619" s="79"/>
      <c r="AJ619" s="79"/>
      <c r="AK619" s="79"/>
      <c r="AL619" s="9"/>
      <c r="AM619" s="9"/>
      <c r="AN619" s="9"/>
      <c r="AO619" s="9"/>
      <c r="AP619" s="9"/>
      <c r="AQ619" s="9"/>
      <c r="AR619" s="9"/>
      <c r="AS619" s="9"/>
      <c r="AT619" s="9"/>
    </row>
    <row r="620" spans="2:46" ht="15.6">
      <c r="B620" s="79"/>
      <c r="C620" s="129"/>
      <c r="D620" s="79"/>
      <c r="E620" s="110"/>
      <c r="F620" s="110"/>
      <c r="G620" s="129"/>
      <c r="H620" s="79"/>
      <c r="I620" s="79"/>
      <c r="J620" s="79"/>
      <c r="K620" s="79"/>
      <c r="L620" s="79"/>
      <c r="M620" s="79"/>
      <c r="N620" s="79"/>
      <c r="O620" s="79"/>
      <c r="P620" s="79"/>
      <c r="Q620" s="79"/>
      <c r="R620" s="79"/>
      <c r="S620" s="79"/>
      <c r="T620" s="79"/>
      <c r="U620" s="79"/>
      <c r="V620" s="79"/>
      <c r="W620" s="79"/>
      <c r="X620" s="79"/>
      <c r="Y620" s="79"/>
      <c r="Z620" s="79"/>
      <c r="AA620" s="79"/>
      <c r="AB620" s="79"/>
      <c r="AC620" s="79"/>
      <c r="AD620" s="79"/>
      <c r="AE620" s="79"/>
      <c r="AF620" s="79"/>
      <c r="AG620" s="79"/>
      <c r="AH620" s="79"/>
      <c r="AI620" s="79"/>
      <c r="AJ620" s="79"/>
      <c r="AK620" s="79"/>
      <c r="AL620" s="9"/>
      <c r="AM620" s="9"/>
      <c r="AN620" s="9"/>
      <c r="AO620" s="9"/>
      <c r="AP620" s="9"/>
      <c r="AQ620" s="9"/>
      <c r="AR620" s="9"/>
      <c r="AS620" s="9"/>
      <c r="AT620" s="9"/>
    </row>
    <row r="621" spans="2:46" ht="15.6">
      <c r="B621" s="79"/>
      <c r="C621" s="129"/>
      <c r="D621" s="79"/>
      <c r="E621" s="110"/>
      <c r="F621" s="110"/>
      <c r="G621" s="129"/>
      <c r="H621" s="79"/>
      <c r="I621" s="79"/>
      <c r="J621" s="79"/>
      <c r="K621" s="79"/>
      <c r="L621" s="79"/>
      <c r="M621" s="79"/>
      <c r="N621" s="79"/>
      <c r="O621" s="79"/>
      <c r="P621" s="79"/>
      <c r="Q621" s="79"/>
      <c r="R621" s="79"/>
      <c r="S621" s="79"/>
      <c r="T621" s="79"/>
      <c r="U621" s="79"/>
      <c r="V621" s="79"/>
      <c r="W621" s="79"/>
      <c r="X621" s="79"/>
      <c r="Y621" s="79"/>
      <c r="Z621" s="79"/>
      <c r="AA621" s="79"/>
      <c r="AB621" s="79"/>
      <c r="AC621" s="79"/>
      <c r="AD621" s="79"/>
      <c r="AE621" s="79"/>
      <c r="AF621" s="79"/>
      <c r="AG621" s="79"/>
      <c r="AH621" s="79"/>
      <c r="AI621" s="79"/>
      <c r="AJ621" s="79"/>
      <c r="AK621" s="79"/>
      <c r="AL621" s="9"/>
      <c r="AM621" s="9"/>
      <c r="AN621" s="9"/>
      <c r="AO621" s="9"/>
      <c r="AP621" s="9"/>
      <c r="AQ621" s="9"/>
      <c r="AR621" s="9"/>
      <c r="AS621" s="9"/>
      <c r="AT621" s="9"/>
    </row>
    <row r="622" spans="2:46" ht="15.6">
      <c r="B622" s="79"/>
      <c r="C622" s="129"/>
      <c r="D622" s="79"/>
      <c r="E622" s="110"/>
      <c r="F622" s="110"/>
      <c r="G622" s="129"/>
      <c r="H622" s="79"/>
      <c r="I622" s="79"/>
      <c r="J622" s="79"/>
      <c r="K622" s="79"/>
      <c r="L622" s="79"/>
      <c r="M622" s="79"/>
      <c r="N622" s="79"/>
      <c r="O622" s="79"/>
      <c r="P622" s="79"/>
      <c r="Q622" s="79"/>
      <c r="R622" s="79"/>
      <c r="S622" s="79"/>
      <c r="T622" s="79"/>
      <c r="U622" s="79"/>
      <c r="V622" s="79"/>
      <c r="W622" s="79"/>
      <c r="X622" s="79"/>
      <c r="Y622" s="79"/>
      <c r="Z622" s="79"/>
      <c r="AA622" s="79"/>
      <c r="AB622" s="79"/>
      <c r="AC622" s="79"/>
      <c r="AD622" s="79"/>
      <c r="AE622" s="79"/>
      <c r="AF622" s="79"/>
      <c r="AG622" s="79"/>
      <c r="AH622" s="79"/>
      <c r="AI622" s="79"/>
      <c r="AJ622" s="79"/>
      <c r="AK622" s="79"/>
      <c r="AL622" s="9"/>
      <c r="AM622" s="9"/>
      <c r="AN622" s="9"/>
      <c r="AO622" s="9"/>
      <c r="AP622" s="9"/>
      <c r="AQ622" s="9"/>
      <c r="AR622" s="9"/>
      <c r="AS622" s="9"/>
      <c r="AT622" s="9"/>
    </row>
    <row r="623" spans="2:46" ht="15.6">
      <c r="B623" s="79"/>
      <c r="C623" s="129"/>
      <c r="D623" s="79"/>
      <c r="E623" s="110"/>
      <c r="F623" s="110"/>
      <c r="G623" s="129"/>
      <c r="H623" s="79"/>
      <c r="I623" s="79"/>
      <c r="J623" s="79"/>
      <c r="K623" s="79"/>
      <c r="L623" s="79"/>
      <c r="M623" s="79"/>
      <c r="N623" s="79"/>
      <c r="O623" s="79"/>
      <c r="P623" s="79"/>
      <c r="Q623" s="79"/>
      <c r="R623" s="79"/>
      <c r="S623" s="79"/>
      <c r="T623" s="79"/>
      <c r="U623" s="79"/>
      <c r="V623" s="79"/>
      <c r="W623" s="79"/>
      <c r="X623" s="79"/>
      <c r="Y623" s="79"/>
      <c r="Z623" s="79"/>
      <c r="AA623" s="79"/>
      <c r="AB623" s="79"/>
      <c r="AC623" s="79"/>
      <c r="AD623" s="79"/>
      <c r="AE623" s="79"/>
      <c r="AF623" s="79"/>
      <c r="AG623" s="79"/>
      <c r="AH623" s="79"/>
      <c r="AI623" s="79"/>
      <c r="AJ623" s="79"/>
      <c r="AK623" s="79"/>
      <c r="AL623" s="9"/>
      <c r="AM623" s="9"/>
      <c r="AN623" s="9"/>
      <c r="AO623" s="9"/>
      <c r="AP623" s="9"/>
      <c r="AQ623" s="9"/>
      <c r="AR623" s="9"/>
      <c r="AS623" s="9"/>
      <c r="AT623" s="9"/>
    </row>
    <row r="624" spans="2:46" ht="15.6">
      <c r="B624" s="79"/>
      <c r="C624" s="129"/>
      <c r="D624" s="79"/>
      <c r="E624" s="110"/>
      <c r="F624" s="110"/>
      <c r="G624" s="129"/>
      <c r="H624" s="79"/>
      <c r="I624" s="79"/>
      <c r="J624" s="79"/>
      <c r="K624" s="79"/>
      <c r="L624" s="79"/>
      <c r="M624" s="79"/>
      <c r="N624" s="79"/>
      <c r="O624" s="79"/>
      <c r="P624" s="79"/>
      <c r="Q624" s="79"/>
      <c r="R624" s="79"/>
      <c r="S624" s="79"/>
      <c r="T624" s="79"/>
      <c r="U624" s="79"/>
      <c r="V624" s="79"/>
      <c r="W624" s="79"/>
      <c r="X624" s="79"/>
      <c r="Y624" s="79"/>
      <c r="Z624" s="79"/>
      <c r="AA624" s="79"/>
      <c r="AB624" s="79"/>
      <c r="AC624" s="79"/>
      <c r="AD624" s="79"/>
      <c r="AE624" s="79"/>
      <c r="AF624" s="79"/>
      <c r="AG624" s="79"/>
      <c r="AH624" s="79"/>
      <c r="AI624" s="79"/>
      <c r="AJ624" s="79"/>
      <c r="AK624" s="79"/>
      <c r="AL624" s="9"/>
      <c r="AM624" s="9"/>
      <c r="AN624" s="9"/>
      <c r="AO624" s="9"/>
      <c r="AP624" s="9"/>
      <c r="AQ624" s="9"/>
      <c r="AR624" s="9"/>
      <c r="AS624" s="9"/>
      <c r="AT624" s="9"/>
    </row>
    <row r="625" spans="2:46" ht="15.6">
      <c r="B625" s="79"/>
      <c r="C625" s="129"/>
      <c r="D625" s="79"/>
      <c r="E625" s="110"/>
      <c r="F625" s="110"/>
      <c r="G625" s="129"/>
      <c r="H625" s="79"/>
      <c r="I625" s="79"/>
      <c r="J625" s="79"/>
      <c r="K625" s="79"/>
      <c r="L625" s="79"/>
      <c r="M625" s="79"/>
      <c r="N625" s="79"/>
      <c r="O625" s="79"/>
      <c r="P625" s="79"/>
      <c r="Q625" s="79"/>
      <c r="R625" s="79"/>
      <c r="S625" s="79"/>
      <c r="T625" s="79"/>
      <c r="U625" s="79"/>
      <c r="V625" s="79"/>
      <c r="W625" s="79"/>
      <c r="X625" s="79"/>
      <c r="Y625" s="79"/>
      <c r="Z625" s="79"/>
      <c r="AA625" s="79"/>
      <c r="AB625" s="79"/>
      <c r="AC625" s="79"/>
      <c r="AD625" s="79"/>
      <c r="AE625" s="79"/>
      <c r="AF625" s="79"/>
      <c r="AG625" s="79"/>
      <c r="AH625" s="79"/>
      <c r="AI625" s="79"/>
      <c r="AJ625" s="79"/>
      <c r="AK625" s="79"/>
      <c r="AL625" s="9"/>
      <c r="AM625" s="9"/>
      <c r="AN625" s="9"/>
      <c r="AO625" s="9"/>
      <c r="AP625" s="9"/>
      <c r="AQ625" s="9"/>
      <c r="AR625" s="9"/>
      <c r="AS625" s="9"/>
      <c r="AT625" s="9"/>
    </row>
    <row r="626" spans="2:46" ht="15.6">
      <c r="B626" s="79"/>
      <c r="C626" s="129"/>
      <c r="D626" s="79"/>
      <c r="E626" s="110"/>
      <c r="F626" s="110"/>
      <c r="G626" s="129"/>
      <c r="H626" s="79"/>
      <c r="I626" s="79"/>
      <c r="J626" s="79"/>
      <c r="K626" s="79"/>
      <c r="L626" s="79"/>
      <c r="M626" s="79"/>
      <c r="N626" s="79"/>
      <c r="O626" s="79"/>
      <c r="P626" s="79"/>
      <c r="Q626" s="79"/>
      <c r="R626" s="79"/>
      <c r="S626" s="79"/>
      <c r="T626" s="79"/>
      <c r="U626" s="79"/>
      <c r="V626" s="79"/>
      <c r="W626" s="79"/>
      <c r="X626" s="79"/>
      <c r="Y626" s="79"/>
      <c r="Z626" s="79"/>
      <c r="AA626" s="79"/>
      <c r="AB626" s="79"/>
      <c r="AC626" s="79"/>
      <c r="AD626" s="79"/>
      <c r="AE626" s="79"/>
      <c r="AF626" s="79"/>
      <c r="AG626" s="79"/>
      <c r="AH626" s="79"/>
      <c r="AI626" s="79"/>
      <c r="AJ626" s="79"/>
      <c r="AK626" s="79"/>
      <c r="AL626" s="9"/>
      <c r="AM626" s="9"/>
      <c r="AN626" s="9"/>
      <c r="AO626" s="9"/>
      <c r="AP626" s="9"/>
      <c r="AQ626" s="9"/>
      <c r="AR626" s="9"/>
      <c r="AS626" s="9"/>
      <c r="AT626" s="9"/>
    </row>
    <row r="627" spans="2:46" ht="15.6">
      <c r="B627" s="79"/>
      <c r="C627" s="129"/>
      <c r="D627" s="79"/>
      <c r="E627" s="110"/>
      <c r="F627" s="110"/>
      <c r="G627" s="129"/>
      <c r="H627" s="79"/>
      <c r="I627" s="79"/>
      <c r="J627" s="79"/>
      <c r="K627" s="79"/>
      <c r="L627" s="79"/>
      <c r="M627" s="79"/>
      <c r="N627" s="79"/>
      <c r="O627" s="79"/>
      <c r="P627" s="79"/>
      <c r="Q627" s="79"/>
      <c r="R627" s="79"/>
      <c r="S627" s="79"/>
      <c r="T627" s="79"/>
      <c r="U627" s="79"/>
      <c r="V627" s="79"/>
      <c r="W627" s="79"/>
      <c r="X627" s="79"/>
      <c r="Y627" s="79"/>
      <c r="Z627" s="79"/>
      <c r="AA627" s="79"/>
      <c r="AB627" s="79"/>
      <c r="AC627" s="79"/>
      <c r="AD627" s="79"/>
      <c r="AE627" s="79"/>
      <c r="AF627" s="79"/>
      <c r="AG627" s="79"/>
      <c r="AH627" s="79"/>
      <c r="AI627" s="79"/>
      <c r="AJ627" s="79"/>
      <c r="AK627" s="79"/>
      <c r="AL627" s="9"/>
      <c r="AM627" s="9"/>
      <c r="AN627" s="9"/>
      <c r="AO627" s="9"/>
      <c r="AP627" s="9"/>
      <c r="AQ627" s="9"/>
      <c r="AR627" s="9"/>
      <c r="AS627" s="9"/>
      <c r="AT627" s="9"/>
    </row>
    <row r="628" spans="2:46" ht="15.6">
      <c r="B628" s="79"/>
      <c r="C628" s="129"/>
      <c r="D628" s="79"/>
      <c r="E628" s="110"/>
      <c r="F628" s="110"/>
      <c r="G628" s="129"/>
      <c r="H628" s="79"/>
      <c r="I628" s="79"/>
      <c r="J628" s="79"/>
      <c r="K628" s="79"/>
      <c r="L628" s="79"/>
      <c r="M628" s="79"/>
      <c r="N628" s="79"/>
      <c r="O628" s="79"/>
      <c r="P628" s="79"/>
      <c r="Q628" s="79"/>
      <c r="R628" s="79"/>
      <c r="S628" s="79"/>
      <c r="T628" s="79"/>
      <c r="U628" s="79"/>
      <c r="V628" s="79"/>
      <c r="W628" s="79"/>
      <c r="X628" s="79"/>
      <c r="Y628" s="79"/>
      <c r="Z628" s="79"/>
      <c r="AA628" s="79"/>
      <c r="AB628" s="79"/>
      <c r="AC628" s="79"/>
      <c r="AD628" s="79"/>
      <c r="AE628" s="79"/>
      <c r="AF628" s="79"/>
      <c r="AG628" s="79"/>
      <c r="AH628" s="79"/>
      <c r="AI628" s="79"/>
      <c r="AJ628" s="79"/>
      <c r="AK628" s="79"/>
      <c r="AL628" s="9"/>
      <c r="AM628" s="9"/>
      <c r="AN628" s="9"/>
      <c r="AO628" s="9"/>
      <c r="AP628" s="9"/>
      <c r="AQ628" s="9"/>
      <c r="AR628" s="9"/>
      <c r="AS628" s="9"/>
      <c r="AT628" s="9"/>
    </row>
    <row r="629" spans="2:46" ht="15.6">
      <c r="B629" s="79"/>
      <c r="C629" s="129"/>
      <c r="D629" s="79"/>
      <c r="E629" s="110"/>
      <c r="F629" s="110"/>
      <c r="G629" s="129"/>
      <c r="H629" s="79"/>
      <c r="I629" s="79"/>
      <c r="J629" s="79"/>
      <c r="K629" s="79"/>
      <c r="L629" s="79"/>
      <c r="M629" s="79"/>
      <c r="N629" s="79"/>
      <c r="O629" s="79"/>
      <c r="P629" s="79"/>
      <c r="Q629" s="79"/>
      <c r="R629" s="79"/>
      <c r="S629" s="79"/>
      <c r="T629" s="79"/>
      <c r="U629" s="79"/>
      <c r="V629" s="79"/>
      <c r="W629" s="79"/>
      <c r="X629" s="79"/>
      <c r="Y629" s="79"/>
      <c r="Z629" s="79"/>
      <c r="AA629" s="79"/>
      <c r="AB629" s="79"/>
      <c r="AC629" s="79"/>
      <c r="AD629" s="79"/>
      <c r="AE629" s="79"/>
      <c r="AF629" s="79"/>
      <c r="AG629" s="79"/>
      <c r="AH629" s="79"/>
      <c r="AI629" s="79"/>
      <c r="AJ629" s="79"/>
      <c r="AK629" s="79"/>
      <c r="AL629" s="9"/>
      <c r="AM629" s="9"/>
      <c r="AN629" s="9"/>
      <c r="AO629" s="9"/>
      <c r="AP629" s="9"/>
      <c r="AQ629" s="9"/>
      <c r="AR629" s="9"/>
      <c r="AS629" s="9"/>
      <c r="AT629" s="9"/>
    </row>
    <row r="630" spans="2:46" ht="15.6">
      <c r="B630" s="79"/>
      <c r="C630" s="129"/>
      <c r="D630" s="79"/>
      <c r="E630" s="110"/>
      <c r="F630" s="110"/>
      <c r="G630" s="129"/>
      <c r="H630" s="79"/>
      <c r="I630" s="79"/>
      <c r="J630" s="79"/>
      <c r="K630" s="79"/>
      <c r="L630" s="79"/>
      <c r="M630" s="79"/>
      <c r="N630" s="79"/>
      <c r="O630" s="79"/>
      <c r="P630" s="79"/>
      <c r="Q630" s="79"/>
      <c r="R630" s="79"/>
      <c r="S630" s="79"/>
      <c r="T630" s="79"/>
      <c r="U630" s="79"/>
      <c r="V630" s="79"/>
      <c r="W630" s="79"/>
      <c r="X630" s="79"/>
      <c r="Y630" s="79"/>
      <c r="Z630" s="79"/>
      <c r="AA630" s="79"/>
      <c r="AB630" s="79"/>
      <c r="AC630" s="79"/>
      <c r="AD630" s="79"/>
      <c r="AE630" s="79"/>
      <c r="AF630" s="79"/>
      <c r="AG630" s="79"/>
      <c r="AH630" s="79"/>
      <c r="AI630" s="79"/>
      <c r="AJ630" s="79"/>
      <c r="AK630" s="79"/>
      <c r="AL630" s="9"/>
      <c r="AM630" s="9"/>
      <c r="AN630" s="9"/>
      <c r="AO630" s="9"/>
      <c r="AP630" s="9"/>
      <c r="AQ630" s="9"/>
      <c r="AR630" s="9"/>
      <c r="AS630" s="9"/>
      <c r="AT630" s="9"/>
    </row>
    <row r="631" spans="2:46" ht="15.6">
      <c r="B631" s="79"/>
      <c r="C631" s="129"/>
      <c r="D631" s="79"/>
      <c r="E631" s="110"/>
      <c r="F631" s="110"/>
      <c r="G631" s="129"/>
      <c r="H631" s="79"/>
      <c r="I631" s="79"/>
      <c r="J631" s="79"/>
      <c r="K631" s="79"/>
      <c r="L631" s="79"/>
      <c r="M631" s="79"/>
      <c r="N631" s="79"/>
      <c r="O631" s="79"/>
      <c r="P631" s="79"/>
      <c r="Q631" s="79"/>
      <c r="R631" s="79"/>
      <c r="S631" s="79"/>
      <c r="T631" s="79"/>
      <c r="U631" s="79"/>
      <c r="V631" s="79"/>
      <c r="W631" s="79"/>
      <c r="X631" s="79"/>
      <c r="Y631" s="79"/>
      <c r="Z631" s="79"/>
      <c r="AA631" s="79"/>
      <c r="AB631" s="79"/>
      <c r="AC631" s="79"/>
      <c r="AD631" s="79"/>
      <c r="AE631" s="79"/>
      <c r="AF631" s="79"/>
      <c r="AG631" s="79"/>
      <c r="AH631" s="79"/>
      <c r="AI631" s="79"/>
      <c r="AJ631" s="79"/>
      <c r="AK631" s="79"/>
      <c r="AL631" s="9"/>
      <c r="AM631" s="9"/>
      <c r="AN631" s="9"/>
      <c r="AO631" s="9"/>
      <c r="AP631" s="9"/>
      <c r="AQ631" s="9"/>
      <c r="AR631" s="9"/>
      <c r="AS631" s="9"/>
      <c r="AT631" s="9"/>
    </row>
    <row r="632" spans="2:46" ht="15.6">
      <c r="B632" s="79"/>
      <c r="C632" s="129"/>
      <c r="D632" s="79"/>
      <c r="E632" s="110"/>
      <c r="F632" s="110"/>
      <c r="G632" s="129"/>
      <c r="H632" s="79"/>
      <c r="I632" s="79"/>
      <c r="J632" s="79"/>
      <c r="K632" s="79"/>
      <c r="L632" s="79"/>
      <c r="M632" s="79"/>
      <c r="N632" s="79"/>
      <c r="O632" s="79"/>
      <c r="P632" s="79"/>
      <c r="Q632" s="79"/>
      <c r="R632" s="79"/>
      <c r="S632" s="79"/>
      <c r="T632" s="79"/>
      <c r="U632" s="79"/>
      <c r="V632" s="79"/>
      <c r="W632" s="79"/>
      <c r="X632" s="79"/>
      <c r="Y632" s="79"/>
      <c r="Z632" s="79"/>
      <c r="AA632" s="79"/>
      <c r="AB632" s="79"/>
      <c r="AC632" s="79"/>
      <c r="AD632" s="79"/>
      <c r="AE632" s="79"/>
      <c r="AF632" s="79"/>
      <c r="AG632" s="79"/>
      <c r="AH632" s="79"/>
      <c r="AI632" s="79"/>
      <c r="AJ632" s="79"/>
      <c r="AK632" s="79"/>
      <c r="AL632" s="9"/>
      <c r="AM632" s="9"/>
      <c r="AN632" s="9"/>
      <c r="AO632" s="9"/>
      <c r="AP632" s="9"/>
      <c r="AQ632" s="9"/>
      <c r="AR632" s="9"/>
      <c r="AS632" s="9"/>
      <c r="AT632" s="9"/>
    </row>
    <row r="633" spans="2:46" ht="15.6">
      <c r="B633" s="79"/>
      <c r="C633" s="129"/>
      <c r="D633" s="79"/>
      <c r="E633" s="110"/>
      <c r="F633" s="110"/>
      <c r="G633" s="129"/>
      <c r="H633" s="79"/>
      <c r="I633" s="79"/>
      <c r="J633" s="79"/>
      <c r="K633" s="79"/>
      <c r="L633" s="79"/>
      <c r="M633" s="79"/>
      <c r="N633" s="79"/>
      <c r="O633" s="79"/>
      <c r="P633" s="79"/>
      <c r="Q633" s="79"/>
      <c r="R633" s="79"/>
      <c r="S633" s="79"/>
      <c r="T633" s="79"/>
      <c r="U633" s="79"/>
      <c r="V633" s="79"/>
      <c r="W633" s="79"/>
      <c r="X633" s="79"/>
      <c r="Y633" s="79"/>
      <c r="Z633" s="79"/>
      <c r="AA633" s="79"/>
      <c r="AB633" s="79"/>
      <c r="AC633" s="79"/>
      <c r="AD633" s="79"/>
      <c r="AE633" s="79"/>
      <c r="AF633" s="79"/>
      <c r="AG633" s="79"/>
      <c r="AH633" s="79"/>
      <c r="AI633" s="79"/>
      <c r="AJ633" s="79"/>
      <c r="AK633" s="79"/>
      <c r="AL633" s="9"/>
      <c r="AM633" s="9"/>
      <c r="AN633" s="9"/>
      <c r="AO633" s="9"/>
      <c r="AP633" s="9"/>
      <c r="AQ633" s="9"/>
      <c r="AR633" s="9"/>
      <c r="AS633" s="9"/>
      <c r="AT633" s="9"/>
    </row>
    <row r="634" spans="2:46" ht="15.6">
      <c r="B634" s="79"/>
      <c r="C634" s="129"/>
      <c r="D634" s="79"/>
      <c r="E634" s="110"/>
      <c r="F634" s="110"/>
      <c r="G634" s="129"/>
      <c r="H634" s="79"/>
      <c r="I634" s="79"/>
      <c r="J634" s="79"/>
      <c r="K634" s="79"/>
      <c r="L634" s="79"/>
      <c r="M634" s="79"/>
      <c r="N634" s="79"/>
      <c r="O634" s="79"/>
      <c r="P634" s="79"/>
      <c r="Q634" s="79"/>
      <c r="R634" s="79"/>
      <c r="S634" s="79"/>
      <c r="T634" s="79"/>
      <c r="U634" s="79"/>
      <c r="V634" s="79"/>
      <c r="W634" s="79"/>
      <c r="X634" s="79"/>
      <c r="Y634" s="79"/>
      <c r="Z634" s="79"/>
      <c r="AA634" s="79"/>
      <c r="AB634" s="79"/>
      <c r="AC634" s="79"/>
      <c r="AD634" s="79"/>
      <c r="AE634" s="79"/>
      <c r="AF634" s="79"/>
      <c r="AG634" s="79"/>
      <c r="AH634" s="79"/>
      <c r="AI634" s="79"/>
      <c r="AJ634" s="79"/>
      <c r="AK634" s="79"/>
      <c r="AL634" s="9"/>
      <c r="AM634" s="9"/>
      <c r="AN634" s="9"/>
      <c r="AO634" s="9"/>
      <c r="AP634" s="9"/>
      <c r="AQ634" s="9"/>
      <c r="AR634" s="9"/>
      <c r="AS634" s="9"/>
      <c r="AT634" s="9"/>
    </row>
    <row r="635" spans="2:46" ht="15.6">
      <c r="B635" s="79"/>
      <c r="C635" s="129"/>
      <c r="D635" s="79"/>
      <c r="E635" s="110"/>
      <c r="F635" s="110"/>
      <c r="G635" s="129"/>
      <c r="H635" s="79"/>
      <c r="I635" s="79"/>
      <c r="J635" s="79"/>
      <c r="K635" s="79"/>
      <c r="L635" s="79"/>
      <c r="M635" s="79"/>
      <c r="N635" s="79"/>
      <c r="O635" s="79"/>
      <c r="P635" s="79"/>
      <c r="Q635" s="79"/>
      <c r="R635" s="79"/>
      <c r="S635" s="79"/>
      <c r="T635" s="79"/>
      <c r="U635" s="79"/>
      <c r="V635" s="79"/>
      <c r="W635" s="79"/>
      <c r="X635" s="79"/>
      <c r="Y635" s="79"/>
      <c r="Z635" s="79"/>
      <c r="AA635" s="79"/>
      <c r="AB635" s="79"/>
      <c r="AC635" s="79"/>
      <c r="AD635" s="79"/>
      <c r="AE635" s="79"/>
      <c r="AF635" s="79"/>
      <c r="AG635" s="79"/>
      <c r="AH635" s="79"/>
      <c r="AI635" s="79"/>
      <c r="AJ635" s="79"/>
      <c r="AK635" s="79"/>
      <c r="AL635" s="9"/>
      <c r="AM635" s="9"/>
      <c r="AN635" s="9"/>
      <c r="AO635" s="9"/>
      <c r="AP635" s="9"/>
      <c r="AQ635" s="9"/>
      <c r="AR635" s="9"/>
      <c r="AS635" s="9"/>
      <c r="AT635" s="9"/>
    </row>
    <row r="636" spans="2:46" ht="15.3">
      <c r="B636" s="79"/>
      <c r="C636" s="129"/>
      <c r="D636" s="79"/>
      <c r="E636" s="110"/>
      <c r="F636" s="110"/>
      <c r="G636" s="129"/>
      <c r="H636" s="79"/>
      <c r="I636" s="79"/>
      <c r="J636" s="79"/>
      <c r="K636" s="79"/>
      <c r="L636" s="79"/>
      <c r="M636" s="79"/>
      <c r="N636" s="79"/>
      <c r="O636" s="79"/>
      <c r="P636" s="79"/>
      <c r="Q636" s="79"/>
      <c r="R636" s="79"/>
      <c r="S636" s="79"/>
      <c r="T636" s="79"/>
      <c r="U636" s="79"/>
      <c r="V636" s="79"/>
      <c r="W636" s="79"/>
      <c r="X636" s="79"/>
      <c r="Y636" s="79"/>
      <c r="Z636" s="79"/>
      <c r="AA636" s="79"/>
      <c r="AB636" s="79"/>
      <c r="AC636" s="79"/>
      <c r="AD636" s="79"/>
      <c r="AE636" s="79"/>
      <c r="AF636" s="79"/>
      <c r="AG636" s="79"/>
      <c r="AH636" s="79"/>
      <c r="AI636" s="79"/>
      <c r="AJ636" s="79"/>
      <c r="AK636" s="79"/>
    </row>
    <row r="637" spans="2:46" ht="15.3">
      <c r="B637" s="79"/>
      <c r="C637" s="129"/>
      <c r="D637" s="79"/>
      <c r="E637" s="110"/>
      <c r="F637" s="110"/>
      <c r="G637" s="129"/>
      <c r="H637" s="79"/>
      <c r="I637" s="79"/>
      <c r="J637" s="79"/>
      <c r="K637" s="79"/>
      <c r="L637" s="79"/>
      <c r="M637" s="79"/>
      <c r="N637" s="79"/>
      <c r="O637" s="79"/>
      <c r="P637" s="79"/>
      <c r="Q637" s="79"/>
      <c r="R637" s="79"/>
      <c r="S637" s="79"/>
      <c r="T637" s="79"/>
      <c r="U637" s="79"/>
      <c r="V637" s="79"/>
      <c r="W637" s="79"/>
      <c r="X637" s="79"/>
      <c r="Y637" s="79"/>
      <c r="Z637" s="79"/>
      <c r="AA637" s="79"/>
      <c r="AB637" s="79"/>
      <c r="AC637" s="79"/>
      <c r="AD637" s="79"/>
      <c r="AE637" s="79"/>
      <c r="AF637" s="79"/>
      <c r="AG637" s="79"/>
      <c r="AH637" s="79"/>
      <c r="AI637" s="79"/>
      <c r="AJ637" s="79"/>
      <c r="AK637" s="79"/>
    </row>
    <row r="638" spans="2:46" ht="15.3">
      <c r="B638" s="79"/>
      <c r="C638" s="129"/>
      <c r="D638" s="79"/>
      <c r="E638" s="110"/>
      <c r="F638" s="110"/>
      <c r="G638" s="129"/>
      <c r="H638" s="79"/>
      <c r="I638" s="79"/>
      <c r="J638" s="79"/>
      <c r="K638" s="79"/>
      <c r="L638" s="79"/>
      <c r="M638" s="79"/>
      <c r="N638" s="79"/>
      <c r="O638" s="79"/>
      <c r="P638" s="79"/>
      <c r="Q638" s="79"/>
      <c r="R638" s="79"/>
      <c r="S638" s="79"/>
      <c r="T638" s="79"/>
      <c r="U638" s="79"/>
      <c r="V638" s="79"/>
      <c r="W638" s="79"/>
      <c r="X638" s="79"/>
      <c r="Y638" s="79"/>
      <c r="Z638" s="79"/>
      <c r="AA638" s="79"/>
      <c r="AB638" s="79"/>
      <c r="AC638" s="79"/>
      <c r="AD638" s="79"/>
      <c r="AE638" s="79"/>
      <c r="AF638" s="79"/>
      <c r="AG638" s="79"/>
      <c r="AH638" s="79"/>
      <c r="AI638" s="79"/>
      <c r="AJ638" s="79"/>
      <c r="AK638" s="79"/>
    </row>
    <row r="639" spans="2:46" ht="15.3">
      <c r="B639" s="79"/>
      <c r="C639" s="129"/>
      <c r="D639" s="79"/>
      <c r="E639" s="110"/>
      <c r="F639" s="110"/>
      <c r="G639" s="129"/>
      <c r="H639" s="79"/>
      <c r="I639" s="79"/>
      <c r="J639" s="79"/>
      <c r="K639" s="79"/>
      <c r="L639" s="79"/>
      <c r="M639" s="79"/>
      <c r="N639" s="79"/>
      <c r="O639" s="79"/>
      <c r="P639" s="79"/>
      <c r="Q639" s="79"/>
      <c r="R639" s="79"/>
      <c r="S639" s="79"/>
      <c r="T639" s="79"/>
      <c r="U639" s="79"/>
      <c r="V639" s="79"/>
      <c r="W639" s="79"/>
      <c r="X639" s="79"/>
      <c r="Y639" s="79"/>
      <c r="Z639" s="79"/>
      <c r="AA639" s="79"/>
      <c r="AB639" s="79"/>
      <c r="AC639" s="79"/>
      <c r="AD639" s="79"/>
      <c r="AE639" s="79"/>
      <c r="AF639" s="79"/>
      <c r="AG639" s="79"/>
      <c r="AH639" s="79"/>
      <c r="AI639" s="79"/>
      <c r="AJ639" s="79"/>
      <c r="AK639" s="79"/>
    </row>
    <row r="640" spans="2:46" ht="15.3">
      <c r="B640" s="79"/>
      <c r="C640" s="129"/>
      <c r="D640" s="79"/>
      <c r="E640" s="110"/>
      <c r="F640" s="110"/>
      <c r="G640" s="129"/>
      <c r="H640" s="79"/>
      <c r="I640" s="79"/>
      <c r="J640" s="79"/>
      <c r="K640" s="79"/>
      <c r="L640" s="79"/>
      <c r="M640" s="79"/>
      <c r="N640" s="79"/>
      <c r="O640" s="79"/>
      <c r="P640" s="79"/>
      <c r="Q640" s="79"/>
      <c r="R640" s="79"/>
      <c r="S640" s="79"/>
      <c r="T640" s="79"/>
      <c r="U640" s="79"/>
      <c r="V640" s="79"/>
      <c r="W640" s="79"/>
      <c r="X640" s="79"/>
      <c r="Y640" s="79"/>
      <c r="Z640" s="79"/>
      <c r="AA640" s="79"/>
      <c r="AB640" s="79"/>
      <c r="AC640" s="79"/>
      <c r="AD640" s="79"/>
      <c r="AE640" s="79"/>
      <c r="AF640" s="79"/>
      <c r="AG640" s="79"/>
      <c r="AH640" s="79"/>
      <c r="AI640" s="79"/>
      <c r="AJ640" s="79"/>
      <c r="AK640" s="79"/>
    </row>
    <row r="641" spans="2:37" ht="15.3">
      <c r="B641" s="79"/>
      <c r="C641" s="129"/>
      <c r="D641" s="79"/>
      <c r="E641" s="110"/>
      <c r="F641" s="110"/>
      <c r="G641" s="129"/>
      <c r="H641" s="79"/>
      <c r="I641" s="79"/>
      <c r="J641" s="79"/>
      <c r="K641" s="79"/>
      <c r="L641" s="79"/>
      <c r="M641" s="79"/>
      <c r="N641" s="79"/>
      <c r="O641" s="79"/>
      <c r="P641" s="79"/>
      <c r="Q641" s="79"/>
      <c r="R641" s="79"/>
      <c r="S641" s="79"/>
      <c r="T641" s="79"/>
      <c r="U641" s="79"/>
      <c r="V641" s="79"/>
      <c r="W641" s="79"/>
      <c r="X641" s="79"/>
      <c r="Y641" s="79"/>
      <c r="Z641" s="79"/>
      <c r="AA641" s="79"/>
      <c r="AB641" s="79"/>
      <c r="AC641" s="79"/>
      <c r="AD641" s="79"/>
      <c r="AE641" s="79"/>
      <c r="AF641" s="79"/>
      <c r="AG641" s="79"/>
      <c r="AH641" s="79"/>
      <c r="AI641" s="79"/>
      <c r="AJ641" s="79"/>
      <c r="AK641" s="79"/>
    </row>
    <row r="642" spans="2:37" ht="15.3">
      <c r="B642" s="79"/>
      <c r="C642" s="129"/>
      <c r="D642" s="79"/>
      <c r="E642" s="110"/>
      <c r="F642" s="110"/>
      <c r="G642" s="129"/>
      <c r="H642" s="79"/>
      <c r="I642" s="79"/>
      <c r="J642" s="79"/>
      <c r="K642" s="79"/>
      <c r="L642" s="79"/>
      <c r="M642" s="79"/>
      <c r="N642" s="79"/>
      <c r="O642" s="79"/>
      <c r="P642" s="79"/>
      <c r="Q642" s="79"/>
      <c r="R642" s="79"/>
      <c r="S642" s="79"/>
      <c r="T642" s="79"/>
      <c r="U642" s="79"/>
      <c r="V642" s="79"/>
      <c r="W642" s="79"/>
      <c r="X642" s="79"/>
      <c r="Y642" s="79"/>
      <c r="Z642" s="79"/>
      <c r="AA642" s="79"/>
      <c r="AB642" s="79"/>
      <c r="AC642" s="79"/>
      <c r="AD642" s="79"/>
      <c r="AE642" s="79"/>
      <c r="AF642" s="79"/>
      <c r="AG642" s="79"/>
      <c r="AH642" s="79"/>
      <c r="AI642" s="79"/>
      <c r="AJ642" s="79"/>
      <c r="AK642" s="79"/>
    </row>
    <row r="643" spans="2:37" ht="15.3">
      <c r="B643" s="79"/>
      <c r="C643" s="129"/>
      <c r="D643" s="79"/>
      <c r="E643" s="110"/>
      <c r="F643" s="110"/>
      <c r="G643" s="129"/>
      <c r="H643" s="79"/>
      <c r="I643" s="79"/>
      <c r="J643" s="79"/>
      <c r="K643" s="79"/>
      <c r="L643" s="79"/>
      <c r="M643" s="79"/>
      <c r="N643" s="79"/>
      <c r="O643" s="79"/>
      <c r="P643" s="79"/>
      <c r="Q643" s="79"/>
      <c r="R643" s="79"/>
      <c r="S643" s="79"/>
      <c r="T643" s="79"/>
      <c r="U643" s="79"/>
      <c r="V643" s="79"/>
      <c r="W643" s="79"/>
      <c r="X643" s="79"/>
      <c r="Y643" s="79"/>
      <c r="Z643" s="79"/>
      <c r="AA643" s="79"/>
      <c r="AB643" s="79"/>
      <c r="AC643" s="79"/>
      <c r="AD643" s="79"/>
      <c r="AE643" s="79"/>
      <c r="AF643" s="79"/>
      <c r="AG643" s="79"/>
      <c r="AH643" s="79"/>
      <c r="AI643" s="79"/>
      <c r="AJ643" s="79"/>
      <c r="AK643" s="79"/>
    </row>
    <row r="644" spans="2:37" ht="15.3">
      <c r="B644" s="79"/>
      <c r="C644" s="129"/>
      <c r="D644" s="79"/>
      <c r="E644" s="110"/>
      <c r="F644" s="110"/>
      <c r="G644" s="129"/>
      <c r="H644" s="79"/>
      <c r="I644" s="79"/>
      <c r="J644" s="79"/>
      <c r="K644" s="79"/>
      <c r="L644" s="79"/>
      <c r="M644" s="79"/>
      <c r="N644" s="79"/>
      <c r="O644" s="79"/>
      <c r="P644" s="79"/>
      <c r="Q644" s="79"/>
      <c r="R644" s="79"/>
      <c r="S644" s="79"/>
      <c r="T644" s="79"/>
      <c r="U644" s="79"/>
      <c r="V644" s="79"/>
      <c r="W644" s="79"/>
      <c r="X644" s="79"/>
      <c r="Y644" s="79"/>
      <c r="Z644" s="79"/>
      <c r="AA644" s="79"/>
      <c r="AB644" s="79"/>
      <c r="AC644" s="79"/>
      <c r="AD644" s="79"/>
      <c r="AE644" s="79"/>
      <c r="AF644" s="79"/>
      <c r="AG644" s="79"/>
      <c r="AH644" s="79"/>
      <c r="AI644" s="79"/>
      <c r="AJ644" s="79"/>
      <c r="AK644" s="79"/>
    </row>
    <row r="645" spans="2:37" ht="15.3">
      <c r="B645" s="79"/>
      <c r="C645" s="129"/>
      <c r="D645" s="79"/>
      <c r="E645" s="110"/>
      <c r="F645" s="110"/>
      <c r="G645" s="129"/>
      <c r="H645" s="79"/>
      <c r="I645" s="79"/>
      <c r="J645" s="79"/>
      <c r="K645" s="79"/>
      <c r="L645" s="79"/>
      <c r="M645" s="79"/>
      <c r="N645" s="79"/>
      <c r="O645" s="79"/>
      <c r="P645" s="79"/>
      <c r="Q645" s="79"/>
      <c r="R645" s="79"/>
      <c r="S645" s="79"/>
      <c r="T645" s="79"/>
      <c r="U645" s="79"/>
      <c r="V645" s="79"/>
      <c r="W645" s="79"/>
      <c r="X645" s="79"/>
      <c r="Y645" s="79"/>
      <c r="Z645" s="79"/>
      <c r="AA645" s="79"/>
      <c r="AB645" s="79"/>
      <c r="AC645" s="79"/>
      <c r="AD645" s="79"/>
      <c r="AE645" s="79"/>
      <c r="AF645" s="79"/>
      <c r="AG645" s="79"/>
      <c r="AH645" s="79"/>
      <c r="AI645" s="79"/>
      <c r="AJ645" s="79"/>
      <c r="AK645" s="79"/>
    </row>
    <row r="646" spans="2:37" ht="15.3">
      <c r="B646" s="79"/>
      <c r="C646" s="129"/>
      <c r="D646" s="79"/>
      <c r="E646" s="110"/>
      <c r="F646" s="110"/>
      <c r="G646" s="129"/>
      <c r="H646" s="79"/>
      <c r="I646" s="79"/>
      <c r="J646" s="79"/>
      <c r="K646" s="79"/>
      <c r="L646" s="79"/>
      <c r="M646" s="79"/>
      <c r="N646" s="79"/>
      <c r="O646" s="79"/>
      <c r="P646" s="79"/>
      <c r="Q646" s="79"/>
      <c r="R646" s="79"/>
      <c r="S646" s="79"/>
      <c r="T646" s="79"/>
      <c r="U646" s="79"/>
      <c r="V646" s="79"/>
      <c r="W646" s="79"/>
      <c r="X646" s="79"/>
      <c r="Y646" s="79"/>
      <c r="Z646" s="79"/>
      <c r="AA646" s="79"/>
      <c r="AB646" s="79"/>
      <c r="AC646" s="79"/>
      <c r="AD646" s="79"/>
      <c r="AE646" s="79"/>
      <c r="AF646" s="79"/>
      <c r="AG646" s="79"/>
      <c r="AH646" s="79"/>
      <c r="AI646" s="79"/>
      <c r="AJ646" s="79"/>
      <c r="AK646" s="79"/>
    </row>
    <row r="647" spans="2:37" ht="15.3">
      <c r="B647" s="79"/>
      <c r="C647" s="129"/>
      <c r="D647" s="79"/>
      <c r="E647" s="110"/>
      <c r="F647" s="110"/>
      <c r="G647" s="129"/>
      <c r="H647" s="79"/>
      <c r="I647" s="79"/>
      <c r="J647" s="79"/>
      <c r="K647" s="79"/>
      <c r="L647" s="79"/>
      <c r="M647" s="79"/>
      <c r="N647" s="79"/>
      <c r="O647" s="79"/>
      <c r="P647" s="79"/>
      <c r="Q647" s="79"/>
      <c r="R647" s="79"/>
      <c r="S647" s="79"/>
      <c r="T647" s="79"/>
      <c r="U647" s="79"/>
      <c r="V647" s="79"/>
      <c r="W647" s="79"/>
      <c r="X647" s="79"/>
      <c r="Y647" s="79"/>
      <c r="Z647" s="79"/>
      <c r="AA647" s="79"/>
      <c r="AB647" s="79"/>
      <c r="AC647" s="79"/>
      <c r="AD647" s="79"/>
      <c r="AE647" s="79"/>
      <c r="AF647" s="79"/>
      <c r="AG647" s="79"/>
      <c r="AH647" s="79"/>
      <c r="AI647" s="79"/>
      <c r="AJ647" s="79"/>
      <c r="AK647" s="79"/>
    </row>
    <row r="648" spans="2:37" ht="15.3">
      <c r="B648" s="79"/>
      <c r="C648" s="129"/>
      <c r="D648" s="79"/>
      <c r="E648" s="110"/>
      <c r="F648" s="110"/>
      <c r="G648" s="129"/>
      <c r="H648" s="79"/>
      <c r="I648" s="79"/>
      <c r="J648" s="79"/>
      <c r="K648" s="79"/>
      <c r="L648" s="79"/>
      <c r="M648" s="79"/>
      <c r="N648" s="79"/>
      <c r="O648" s="79"/>
      <c r="P648" s="79"/>
      <c r="Q648" s="79"/>
      <c r="R648" s="79"/>
      <c r="S648" s="79"/>
      <c r="T648" s="79"/>
      <c r="U648" s="79"/>
      <c r="V648" s="79"/>
      <c r="W648" s="79"/>
      <c r="X648" s="79"/>
      <c r="Y648" s="79"/>
      <c r="Z648" s="79"/>
      <c r="AA648" s="79"/>
      <c r="AB648" s="79"/>
      <c r="AC648" s="79"/>
      <c r="AD648" s="79"/>
      <c r="AE648" s="79"/>
      <c r="AF648" s="79"/>
      <c r="AG648" s="79"/>
      <c r="AH648" s="79"/>
      <c r="AI648" s="79"/>
      <c r="AJ648" s="79"/>
      <c r="AK648" s="79"/>
    </row>
    <row r="649" spans="2:37" ht="15.3">
      <c r="B649" s="79"/>
      <c r="C649" s="129"/>
      <c r="D649" s="79"/>
      <c r="E649" s="110"/>
      <c r="F649" s="110"/>
      <c r="G649" s="129"/>
      <c r="H649" s="79"/>
      <c r="I649" s="79"/>
      <c r="J649" s="79"/>
      <c r="K649" s="79"/>
      <c r="L649" s="79"/>
      <c r="M649" s="79"/>
      <c r="N649" s="79"/>
      <c r="O649" s="79"/>
      <c r="P649" s="79"/>
      <c r="Q649" s="79"/>
      <c r="R649" s="79"/>
      <c r="S649" s="79"/>
      <c r="T649" s="79"/>
      <c r="U649" s="79"/>
      <c r="V649" s="79"/>
      <c r="W649" s="79"/>
      <c r="X649" s="79"/>
      <c r="Y649" s="79"/>
      <c r="Z649" s="79"/>
      <c r="AA649" s="79"/>
      <c r="AB649" s="79"/>
      <c r="AC649" s="79"/>
      <c r="AD649" s="79"/>
      <c r="AE649" s="79"/>
      <c r="AF649" s="79"/>
      <c r="AG649" s="79"/>
      <c r="AH649" s="79"/>
      <c r="AI649" s="79"/>
      <c r="AJ649" s="79"/>
      <c r="AK649" s="79"/>
    </row>
    <row r="650" spans="2:37" ht="15.3">
      <c r="B650" s="79"/>
      <c r="C650" s="129"/>
      <c r="D650" s="79"/>
      <c r="E650" s="110"/>
      <c r="F650" s="110"/>
      <c r="G650" s="129"/>
      <c r="H650" s="79"/>
      <c r="I650" s="79"/>
      <c r="J650" s="79"/>
      <c r="K650" s="79"/>
      <c r="L650" s="79"/>
      <c r="M650" s="79"/>
      <c r="N650" s="79"/>
      <c r="O650" s="79"/>
      <c r="P650" s="79"/>
      <c r="Q650" s="79"/>
      <c r="R650" s="79"/>
      <c r="S650" s="79"/>
      <c r="T650" s="79"/>
      <c r="U650" s="79"/>
      <c r="V650" s="79"/>
      <c r="W650" s="79"/>
      <c r="X650" s="79"/>
      <c r="Y650" s="79"/>
      <c r="Z650" s="79"/>
      <c r="AA650" s="79"/>
      <c r="AB650" s="79"/>
      <c r="AC650" s="79"/>
      <c r="AD650" s="79"/>
      <c r="AE650" s="79"/>
      <c r="AF650" s="79"/>
      <c r="AG650" s="79"/>
      <c r="AH650" s="79"/>
      <c r="AI650" s="79"/>
      <c r="AJ650" s="79"/>
      <c r="AK650" s="79"/>
    </row>
    <row r="651" spans="2:37" ht="15.3">
      <c r="B651" s="79"/>
      <c r="C651" s="129"/>
      <c r="D651" s="79"/>
      <c r="E651" s="110"/>
      <c r="F651" s="110"/>
      <c r="G651" s="129"/>
      <c r="H651" s="79"/>
      <c r="I651" s="79"/>
      <c r="J651" s="79"/>
      <c r="K651" s="79"/>
      <c r="L651" s="79"/>
      <c r="M651" s="79"/>
      <c r="N651" s="79"/>
      <c r="O651" s="79"/>
      <c r="P651" s="79"/>
      <c r="Q651" s="79"/>
      <c r="R651" s="79"/>
      <c r="S651" s="79"/>
      <c r="T651" s="79"/>
      <c r="U651" s="79"/>
      <c r="V651" s="79"/>
      <c r="W651" s="79"/>
      <c r="X651" s="79"/>
      <c r="Y651" s="79"/>
      <c r="Z651" s="79"/>
      <c r="AA651" s="79"/>
      <c r="AB651" s="79"/>
      <c r="AC651" s="79"/>
      <c r="AD651" s="79"/>
      <c r="AE651" s="79"/>
      <c r="AF651" s="79"/>
      <c r="AG651" s="79"/>
      <c r="AH651" s="79"/>
      <c r="AI651" s="79"/>
      <c r="AJ651" s="79"/>
      <c r="AK651" s="79"/>
    </row>
    <row r="652" spans="2:37" ht="15.3">
      <c r="B652" s="79"/>
      <c r="C652" s="129"/>
      <c r="D652" s="79"/>
      <c r="E652" s="110"/>
      <c r="F652" s="110"/>
      <c r="G652" s="129"/>
      <c r="H652" s="79"/>
      <c r="I652" s="79"/>
      <c r="J652" s="79"/>
      <c r="K652" s="79"/>
      <c r="L652" s="79"/>
      <c r="M652" s="79"/>
      <c r="N652" s="79"/>
      <c r="O652" s="79"/>
      <c r="P652" s="79"/>
      <c r="Q652" s="79"/>
      <c r="R652" s="79"/>
      <c r="S652" s="79"/>
      <c r="T652" s="79"/>
      <c r="U652" s="79"/>
      <c r="V652" s="79"/>
      <c r="W652" s="79"/>
      <c r="X652" s="79"/>
      <c r="Y652" s="79"/>
      <c r="Z652" s="79"/>
      <c r="AA652" s="79"/>
      <c r="AB652" s="79"/>
      <c r="AC652" s="79"/>
      <c r="AD652" s="79"/>
      <c r="AE652" s="79"/>
      <c r="AF652" s="79"/>
      <c r="AG652" s="79"/>
      <c r="AH652" s="79"/>
      <c r="AI652" s="79"/>
      <c r="AJ652" s="79"/>
      <c r="AK652" s="79"/>
    </row>
    <row r="653" spans="2:37" ht="15.3">
      <c r="B653" s="79"/>
      <c r="C653" s="129"/>
      <c r="D653" s="79"/>
      <c r="E653" s="110"/>
      <c r="F653" s="110"/>
      <c r="G653" s="129"/>
      <c r="H653" s="79"/>
      <c r="I653" s="79"/>
      <c r="J653" s="79"/>
      <c r="K653" s="79"/>
      <c r="L653" s="79"/>
      <c r="M653" s="79"/>
      <c r="N653" s="79"/>
      <c r="O653" s="79"/>
      <c r="P653" s="79"/>
      <c r="Q653" s="79"/>
      <c r="R653" s="79"/>
      <c r="S653" s="79"/>
      <c r="T653" s="79"/>
      <c r="U653" s="79"/>
      <c r="V653" s="79"/>
      <c r="W653" s="79"/>
      <c r="X653" s="79"/>
      <c r="Y653" s="79"/>
      <c r="Z653" s="79"/>
      <c r="AA653" s="79"/>
      <c r="AB653" s="79"/>
      <c r="AC653" s="79"/>
      <c r="AD653" s="79"/>
      <c r="AE653" s="79"/>
      <c r="AF653" s="79"/>
      <c r="AG653" s="79"/>
      <c r="AH653" s="79"/>
      <c r="AI653" s="79"/>
      <c r="AJ653" s="79"/>
      <c r="AK653" s="79"/>
    </row>
    <row r="654" spans="2:37" ht="15.3">
      <c r="B654" s="79"/>
      <c r="C654" s="129"/>
      <c r="D654" s="79"/>
      <c r="E654" s="110"/>
      <c r="F654" s="110"/>
      <c r="G654" s="129"/>
      <c r="H654" s="79"/>
      <c r="I654" s="79"/>
      <c r="J654" s="79"/>
      <c r="K654" s="79"/>
      <c r="L654" s="79"/>
      <c r="M654" s="79"/>
      <c r="N654" s="79"/>
      <c r="O654" s="79"/>
      <c r="P654" s="79"/>
      <c r="Q654" s="79"/>
      <c r="R654" s="79"/>
      <c r="S654" s="79"/>
      <c r="T654" s="79"/>
      <c r="U654" s="79"/>
      <c r="V654" s="79"/>
      <c r="W654" s="79"/>
      <c r="X654" s="79"/>
      <c r="Y654" s="79"/>
      <c r="Z654" s="79"/>
      <c r="AA654" s="79"/>
      <c r="AB654" s="79"/>
      <c r="AC654" s="79"/>
      <c r="AD654" s="79"/>
      <c r="AE654" s="79"/>
      <c r="AF654" s="79"/>
      <c r="AG654" s="79"/>
      <c r="AH654" s="79"/>
      <c r="AI654" s="79"/>
      <c r="AJ654" s="79"/>
      <c r="AK654" s="79"/>
    </row>
    <row r="655" spans="2:37" ht="15.3">
      <c r="B655" s="79"/>
      <c r="C655" s="129"/>
      <c r="D655" s="79"/>
      <c r="E655" s="110"/>
      <c r="F655" s="110"/>
      <c r="G655" s="129"/>
      <c r="H655" s="79"/>
      <c r="I655" s="79"/>
      <c r="J655" s="79"/>
      <c r="K655" s="79"/>
      <c r="L655" s="79"/>
      <c r="M655" s="79"/>
      <c r="N655" s="79"/>
      <c r="O655" s="79"/>
      <c r="P655" s="79"/>
      <c r="Q655" s="79"/>
      <c r="R655" s="79"/>
      <c r="S655" s="79"/>
      <c r="T655" s="79"/>
      <c r="U655" s="79"/>
      <c r="V655" s="79"/>
      <c r="W655" s="79"/>
      <c r="X655" s="79"/>
      <c r="Y655" s="79"/>
      <c r="Z655" s="79"/>
      <c r="AA655" s="79"/>
      <c r="AB655" s="79"/>
      <c r="AC655" s="79"/>
      <c r="AD655" s="79"/>
      <c r="AE655" s="79"/>
      <c r="AF655" s="79"/>
      <c r="AG655" s="79"/>
      <c r="AH655" s="79"/>
      <c r="AI655" s="79"/>
      <c r="AJ655" s="79"/>
      <c r="AK655" s="79"/>
    </row>
    <row r="656" spans="2:37" ht="15.3">
      <c r="B656" s="79"/>
      <c r="C656" s="129"/>
      <c r="D656" s="79"/>
      <c r="E656" s="110"/>
      <c r="F656" s="110"/>
      <c r="G656" s="129"/>
      <c r="H656" s="79"/>
      <c r="I656" s="79"/>
      <c r="J656" s="79"/>
      <c r="K656" s="79"/>
      <c r="L656" s="79"/>
      <c r="M656" s="79"/>
      <c r="N656" s="79"/>
      <c r="O656" s="79"/>
      <c r="P656" s="79"/>
      <c r="Q656" s="79"/>
      <c r="R656" s="79"/>
      <c r="S656" s="79"/>
      <c r="T656" s="79"/>
      <c r="U656" s="79"/>
      <c r="V656" s="79"/>
      <c r="W656" s="79"/>
      <c r="X656" s="79"/>
      <c r="Y656" s="79"/>
      <c r="Z656" s="79"/>
      <c r="AA656" s="79"/>
      <c r="AB656" s="79"/>
      <c r="AC656" s="79"/>
      <c r="AD656" s="79"/>
      <c r="AE656" s="79"/>
      <c r="AF656" s="79"/>
      <c r="AG656" s="79"/>
      <c r="AH656" s="79"/>
      <c r="AI656" s="79"/>
      <c r="AJ656" s="79"/>
      <c r="AK656" s="79"/>
    </row>
    <row r="657" spans="2:37" ht="15.3">
      <c r="B657" s="79"/>
      <c r="C657" s="129"/>
      <c r="D657" s="79"/>
      <c r="E657" s="110"/>
      <c r="F657" s="110"/>
      <c r="G657" s="129"/>
      <c r="H657" s="79"/>
      <c r="I657" s="79"/>
      <c r="J657" s="79"/>
      <c r="K657" s="79"/>
      <c r="L657" s="79"/>
      <c r="M657" s="79"/>
      <c r="N657" s="79"/>
      <c r="O657" s="79"/>
      <c r="P657" s="79"/>
      <c r="Q657" s="79"/>
      <c r="R657" s="79"/>
      <c r="S657" s="79"/>
      <c r="T657" s="79"/>
      <c r="U657" s="79"/>
      <c r="V657" s="79"/>
      <c r="W657" s="79"/>
      <c r="X657" s="79"/>
      <c r="Y657" s="79"/>
      <c r="Z657" s="79"/>
      <c r="AA657" s="79"/>
      <c r="AB657" s="79"/>
      <c r="AC657" s="79"/>
      <c r="AD657" s="79"/>
      <c r="AE657" s="79"/>
      <c r="AF657" s="79"/>
      <c r="AG657" s="79"/>
      <c r="AH657" s="79"/>
      <c r="AI657" s="79"/>
      <c r="AJ657" s="79"/>
      <c r="AK657" s="79"/>
    </row>
    <row r="658" spans="2:37" ht="15.3">
      <c r="B658" s="79"/>
      <c r="C658" s="129"/>
      <c r="D658" s="79"/>
      <c r="E658" s="110"/>
      <c r="F658" s="110"/>
      <c r="G658" s="129"/>
      <c r="H658" s="79"/>
      <c r="I658" s="79"/>
      <c r="J658" s="79"/>
      <c r="K658" s="79"/>
      <c r="L658" s="79"/>
      <c r="M658" s="79"/>
      <c r="N658" s="79"/>
      <c r="O658" s="79"/>
      <c r="P658" s="79"/>
      <c r="Q658" s="79"/>
      <c r="R658" s="79"/>
      <c r="S658" s="79"/>
      <c r="T658" s="79"/>
      <c r="U658" s="79"/>
      <c r="V658" s="79"/>
      <c r="W658" s="79"/>
      <c r="X658" s="79"/>
      <c r="Y658" s="79"/>
      <c r="Z658" s="79"/>
      <c r="AA658" s="79"/>
      <c r="AB658" s="79"/>
      <c r="AC658" s="79"/>
      <c r="AD658" s="79"/>
      <c r="AE658" s="79"/>
      <c r="AF658" s="79"/>
      <c r="AG658" s="79"/>
      <c r="AH658" s="79"/>
      <c r="AI658" s="79"/>
      <c r="AJ658" s="79"/>
      <c r="AK658" s="79"/>
    </row>
    <row r="659" spans="2:37" ht="15.3">
      <c r="B659" s="79"/>
      <c r="C659" s="129"/>
      <c r="D659" s="79"/>
      <c r="E659" s="110"/>
      <c r="F659" s="110"/>
      <c r="G659" s="129"/>
      <c r="H659" s="79"/>
      <c r="I659" s="79"/>
      <c r="J659" s="79"/>
      <c r="K659" s="79"/>
      <c r="L659" s="79"/>
      <c r="M659" s="79"/>
      <c r="N659" s="79"/>
      <c r="O659" s="79"/>
      <c r="P659" s="79"/>
      <c r="Q659" s="79"/>
      <c r="R659" s="79"/>
      <c r="S659" s="79"/>
      <c r="T659" s="79"/>
      <c r="U659" s="79"/>
      <c r="V659" s="79"/>
      <c r="W659" s="79"/>
      <c r="X659" s="79"/>
      <c r="Y659" s="79"/>
      <c r="Z659" s="79"/>
      <c r="AA659" s="79"/>
      <c r="AB659" s="79"/>
      <c r="AC659" s="79"/>
      <c r="AD659" s="79"/>
      <c r="AE659" s="79"/>
      <c r="AF659" s="79"/>
      <c r="AG659" s="79"/>
      <c r="AH659" s="79"/>
      <c r="AI659" s="79"/>
      <c r="AJ659" s="79"/>
      <c r="AK659" s="79"/>
    </row>
    <row r="660" spans="2:37" ht="15.3">
      <c r="B660" s="79"/>
      <c r="C660" s="129"/>
      <c r="D660" s="79"/>
      <c r="E660" s="110"/>
      <c r="F660" s="110"/>
      <c r="G660" s="129"/>
      <c r="H660" s="79"/>
      <c r="I660" s="79"/>
      <c r="J660" s="79"/>
      <c r="K660" s="79"/>
      <c r="L660" s="79"/>
      <c r="M660" s="79"/>
      <c r="N660" s="79"/>
      <c r="O660" s="79"/>
      <c r="P660" s="79"/>
      <c r="Q660" s="79"/>
      <c r="R660" s="79"/>
      <c r="S660" s="79"/>
      <c r="T660" s="79"/>
      <c r="U660" s="79"/>
      <c r="V660" s="79"/>
      <c r="W660" s="79"/>
      <c r="X660" s="79"/>
      <c r="Y660" s="79"/>
      <c r="Z660" s="79"/>
      <c r="AA660" s="79"/>
      <c r="AB660" s="79"/>
      <c r="AC660" s="79"/>
      <c r="AD660" s="79"/>
      <c r="AE660" s="79"/>
      <c r="AF660" s="79"/>
      <c r="AG660" s="79"/>
      <c r="AH660" s="79"/>
      <c r="AI660" s="79"/>
      <c r="AJ660" s="79"/>
      <c r="AK660" s="79"/>
    </row>
    <row r="661" spans="2:37" ht="15.3">
      <c r="B661" s="79"/>
      <c r="C661" s="129"/>
      <c r="D661" s="79"/>
      <c r="E661" s="110"/>
      <c r="F661" s="110"/>
      <c r="G661" s="129"/>
      <c r="H661" s="79"/>
      <c r="I661" s="79"/>
      <c r="J661" s="79"/>
      <c r="K661" s="79"/>
      <c r="L661" s="79"/>
      <c r="M661" s="79"/>
      <c r="N661" s="79"/>
      <c r="O661" s="79"/>
      <c r="P661" s="79"/>
      <c r="Q661" s="79"/>
      <c r="R661" s="79"/>
      <c r="S661" s="79"/>
      <c r="T661" s="79"/>
      <c r="U661" s="79"/>
      <c r="V661" s="79"/>
      <c r="W661" s="79"/>
      <c r="X661" s="79"/>
      <c r="Y661" s="79"/>
      <c r="Z661" s="79"/>
      <c r="AA661" s="79"/>
      <c r="AB661" s="79"/>
      <c r="AC661" s="79"/>
      <c r="AD661" s="79"/>
      <c r="AE661" s="79"/>
      <c r="AF661" s="79"/>
      <c r="AG661" s="79"/>
      <c r="AH661" s="79"/>
      <c r="AI661" s="79"/>
      <c r="AJ661" s="79"/>
      <c r="AK661" s="79"/>
    </row>
    <row r="662" spans="2:37" ht="15.3">
      <c r="B662" s="79"/>
      <c r="C662" s="129"/>
      <c r="D662" s="79"/>
      <c r="E662" s="110"/>
      <c r="F662" s="110"/>
      <c r="G662" s="129"/>
      <c r="H662" s="79"/>
      <c r="I662" s="79"/>
      <c r="J662" s="79"/>
      <c r="K662" s="79"/>
      <c r="L662" s="79"/>
      <c r="M662" s="79"/>
      <c r="N662" s="79"/>
      <c r="O662" s="79"/>
      <c r="P662" s="79"/>
      <c r="Q662" s="79"/>
      <c r="R662" s="79"/>
      <c r="S662" s="79"/>
      <c r="T662" s="79"/>
      <c r="U662" s="79"/>
      <c r="V662" s="79"/>
      <c r="W662" s="79"/>
      <c r="X662" s="79"/>
      <c r="Y662" s="79"/>
      <c r="Z662" s="79"/>
      <c r="AA662" s="79"/>
      <c r="AB662" s="79"/>
      <c r="AC662" s="79"/>
      <c r="AD662" s="79"/>
      <c r="AE662" s="79"/>
      <c r="AF662" s="79"/>
      <c r="AG662" s="79"/>
      <c r="AH662" s="79"/>
      <c r="AI662" s="79"/>
      <c r="AJ662" s="79"/>
      <c r="AK662" s="79"/>
    </row>
    <row r="663" spans="2:37" ht="15.3">
      <c r="B663" s="79"/>
      <c r="C663" s="129"/>
      <c r="D663" s="79"/>
      <c r="E663" s="110"/>
      <c r="F663" s="110"/>
      <c r="G663" s="129"/>
      <c r="H663" s="79"/>
      <c r="I663" s="79"/>
      <c r="J663" s="79"/>
      <c r="K663" s="79"/>
      <c r="L663" s="79"/>
      <c r="M663" s="79"/>
      <c r="N663" s="79"/>
      <c r="O663" s="79"/>
      <c r="P663" s="79"/>
      <c r="Q663" s="79"/>
      <c r="R663" s="79"/>
      <c r="S663" s="79"/>
      <c r="T663" s="79"/>
      <c r="U663" s="79"/>
      <c r="V663" s="79"/>
      <c r="W663" s="79"/>
      <c r="X663" s="79"/>
      <c r="Y663" s="79"/>
      <c r="Z663" s="79"/>
      <c r="AA663" s="79"/>
      <c r="AB663" s="79"/>
      <c r="AC663" s="79"/>
      <c r="AD663" s="79"/>
      <c r="AE663" s="79"/>
      <c r="AF663" s="79"/>
      <c r="AG663" s="79"/>
      <c r="AH663" s="79"/>
      <c r="AI663" s="79"/>
      <c r="AJ663" s="79"/>
      <c r="AK663" s="79"/>
    </row>
    <row r="664" spans="2:37" ht="15.3">
      <c r="B664" s="79"/>
      <c r="C664" s="129"/>
      <c r="D664" s="79"/>
      <c r="E664" s="110"/>
      <c r="F664" s="110"/>
      <c r="G664" s="129"/>
      <c r="H664" s="79"/>
      <c r="I664" s="79"/>
      <c r="J664" s="79"/>
      <c r="K664" s="79"/>
      <c r="L664" s="79"/>
      <c r="M664" s="79"/>
      <c r="N664" s="79"/>
      <c r="O664" s="79"/>
      <c r="P664" s="79"/>
      <c r="Q664" s="79"/>
      <c r="R664" s="79"/>
      <c r="S664" s="79"/>
      <c r="T664" s="79"/>
      <c r="U664" s="79"/>
      <c r="V664" s="79"/>
      <c r="W664" s="79"/>
      <c r="X664" s="79"/>
      <c r="Y664" s="79"/>
      <c r="Z664" s="79"/>
      <c r="AA664" s="79"/>
      <c r="AB664" s="79"/>
      <c r="AC664" s="79"/>
      <c r="AD664" s="79"/>
      <c r="AE664" s="79"/>
      <c r="AF664" s="79"/>
      <c r="AG664" s="79"/>
      <c r="AH664" s="79"/>
      <c r="AI664" s="79"/>
      <c r="AJ664" s="79"/>
      <c r="AK664" s="79"/>
    </row>
    <row r="665" spans="2:37" ht="15.3">
      <c r="B665" s="79"/>
      <c r="C665" s="129"/>
      <c r="D665" s="79"/>
      <c r="E665" s="110"/>
      <c r="F665" s="110"/>
      <c r="G665" s="129"/>
      <c r="H665" s="79"/>
      <c r="I665" s="79"/>
      <c r="J665" s="79"/>
      <c r="K665" s="79"/>
      <c r="L665" s="79"/>
      <c r="M665" s="79"/>
      <c r="N665" s="79"/>
      <c r="O665" s="79"/>
      <c r="P665" s="79"/>
      <c r="Q665" s="79"/>
      <c r="R665" s="79"/>
      <c r="S665" s="79"/>
      <c r="T665" s="79"/>
      <c r="U665" s="79"/>
      <c r="V665" s="79"/>
      <c r="W665" s="79"/>
      <c r="X665" s="79"/>
      <c r="Y665" s="79"/>
      <c r="Z665" s="79"/>
      <c r="AA665" s="79"/>
      <c r="AB665" s="79"/>
      <c r="AC665" s="79"/>
      <c r="AD665" s="79"/>
      <c r="AE665" s="79"/>
      <c r="AF665" s="79"/>
      <c r="AG665" s="79"/>
      <c r="AH665" s="79"/>
      <c r="AI665" s="79"/>
      <c r="AJ665" s="79"/>
      <c r="AK665" s="79"/>
    </row>
    <row r="666" spans="2:37" ht="15.3">
      <c r="B666" s="79"/>
      <c r="C666" s="129"/>
      <c r="D666" s="79"/>
      <c r="E666" s="110"/>
      <c r="F666" s="110"/>
      <c r="G666" s="129"/>
      <c r="H666" s="79"/>
      <c r="I666" s="79"/>
      <c r="J666" s="79"/>
      <c r="K666" s="79"/>
      <c r="L666" s="79"/>
      <c r="M666" s="79"/>
      <c r="N666" s="79"/>
      <c r="O666" s="79"/>
      <c r="P666" s="79"/>
      <c r="Q666" s="79"/>
      <c r="R666" s="79"/>
      <c r="S666" s="79"/>
      <c r="T666" s="79"/>
      <c r="U666" s="79"/>
      <c r="V666" s="79"/>
      <c r="W666" s="79"/>
      <c r="X666" s="79"/>
      <c r="Y666" s="79"/>
      <c r="Z666" s="79"/>
      <c r="AA666" s="79"/>
      <c r="AB666" s="79"/>
      <c r="AC666" s="79"/>
      <c r="AD666" s="79"/>
      <c r="AE666" s="79"/>
      <c r="AF666" s="79"/>
      <c r="AG666" s="79"/>
      <c r="AH666" s="79"/>
      <c r="AI666" s="79"/>
      <c r="AJ666" s="79"/>
      <c r="AK666" s="79"/>
    </row>
    <row r="667" spans="2:37" ht="15.3">
      <c r="B667" s="79"/>
      <c r="C667" s="129"/>
      <c r="D667" s="79"/>
      <c r="E667" s="110"/>
      <c r="F667" s="110"/>
      <c r="G667" s="129"/>
      <c r="H667" s="79"/>
      <c r="I667" s="79"/>
      <c r="J667" s="79"/>
      <c r="K667" s="79"/>
      <c r="L667" s="79"/>
      <c r="M667" s="79"/>
      <c r="N667" s="79"/>
      <c r="O667" s="79"/>
      <c r="P667" s="79"/>
      <c r="Q667" s="79"/>
      <c r="R667" s="79"/>
      <c r="S667" s="79"/>
      <c r="T667" s="79"/>
      <c r="U667" s="79"/>
      <c r="V667" s="79"/>
      <c r="W667" s="79"/>
      <c r="X667" s="79"/>
      <c r="Y667" s="79"/>
      <c r="Z667" s="79"/>
      <c r="AA667" s="79"/>
      <c r="AB667" s="79"/>
      <c r="AC667" s="79"/>
      <c r="AD667" s="79"/>
      <c r="AE667" s="79"/>
      <c r="AF667" s="79"/>
      <c r="AG667" s="79"/>
      <c r="AH667" s="79"/>
      <c r="AI667" s="79"/>
      <c r="AJ667" s="79"/>
      <c r="AK667" s="79"/>
    </row>
    <row r="668" spans="2:37" ht="15.3">
      <c r="B668" s="79"/>
      <c r="C668" s="129"/>
      <c r="D668" s="79"/>
      <c r="E668" s="110"/>
      <c r="F668" s="110"/>
      <c r="G668" s="129"/>
      <c r="H668" s="79"/>
      <c r="I668" s="79"/>
      <c r="J668" s="79"/>
      <c r="K668" s="79"/>
      <c r="L668" s="79"/>
      <c r="M668" s="79"/>
      <c r="N668" s="79"/>
      <c r="O668" s="79"/>
      <c r="P668" s="79"/>
      <c r="Q668" s="79"/>
      <c r="R668" s="79"/>
      <c r="S668" s="79"/>
      <c r="T668" s="79"/>
      <c r="U668" s="79"/>
      <c r="V668" s="79"/>
      <c r="W668" s="79"/>
      <c r="X668" s="79"/>
      <c r="Y668" s="79"/>
      <c r="Z668" s="79"/>
      <c r="AA668" s="79"/>
      <c r="AB668" s="79"/>
      <c r="AC668" s="79"/>
      <c r="AD668" s="79"/>
      <c r="AE668" s="79"/>
      <c r="AF668" s="79"/>
      <c r="AG668" s="79"/>
      <c r="AH668" s="79"/>
      <c r="AI668" s="79"/>
      <c r="AJ668" s="79"/>
      <c r="AK668" s="79"/>
    </row>
    <row r="669" spans="2:37">
      <c r="B669" s="80"/>
      <c r="C669" s="130"/>
      <c r="D669" s="80"/>
      <c r="E669" s="111"/>
      <c r="F669" s="111"/>
      <c r="G669" s="130"/>
      <c r="H669" s="80"/>
      <c r="I669" s="80"/>
      <c r="J669" s="80"/>
      <c r="K669" s="80"/>
    </row>
    <row r="670" spans="2:37">
      <c r="B670" s="80"/>
      <c r="C670" s="130"/>
      <c r="D670" s="80"/>
      <c r="E670" s="111"/>
      <c r="F670" s="111"/>
      <c r="G670" s="130"/>
      <c r="H670" s="80"/>
      <c r="I670" s="80"/>
      <c r="J670" s="80"/>
      <c r="K670" s="80"/>
    </row>
    <row r="671" spans="2:37">
      <c r="B671" s="80"/>
      <c r="C671" s="130"/>
      <c r="D671" s="80"/>
      <c r="E671" s="111"/>
      <c r="F671" s="111"/>
      <c r="G671" s="130"/>
      <c r="H671" s="80"/>
      <c r="I671" s="80"/>
      <c r="J671" s="80"/>
      <c r="K671" s="80"/>
    </row>
    <row r="672" spans="2:37">
      <c r="B672" s="80"/>
      <c r="C672" s="130"/>
      <c r="D672" s="80"/>
      <c r="E672" s="111"/>
      <c r="F672" s="111"/>
      <c r="G672" s="130"/>
      <c r="H672" s="80"/>
      <c r="I672" s="80"/>
      <c r="J672" s="80"/>
      <c r="K672" s="80"/>
    </row>
    <row r="673" spans="2:11">
      <c r="B673" s="80"/>
      <c r="C673" s="130"/>
      <c r="D673" s="80"/>
      <c r="E673" s="111"/>
      <c r="F673" s="111"/>
      <c r="G673" s="130"/>
      <c r="H673" s="80"/>
      <c r="I673" s="80"/>
      <c r="J673" s="80"/>
      <c r="K673" s="80"/>
    </row>
    <row r="674" spans="2:11">
      <c r="B674" s="80"/>
      <c r="C674" s="130"/>
      <c r="D674" s="80"/>
      <c r="E674" s="111"/>
      <c r="F674" s="111"/>
      <c r="G674" s="130"/>
      <c r="H674" s="80"/>
      <c r="I674" s="80"/>
      <c r="J674" s="80"/>
      <c r="K674" s="80"/>
    </row>
    <row r="675" spans="2:11">
      <c r="B675" s="80"/>
      <c r="C675" s="130"/>
      <c r="D675" s="80"/>
      <c r="E675" s="111"/>
      <c r="F675" s="111"/>
      <c r="G675" s="130"/>
      <c r="H675" s="80"/>
      <c r="I675" s="80"/>
      <c r="J675" s="80"/>
      <c r="K675" s="80"/>
    </row>
    <row r="676" spans="2:11">
      <c r="B676" s="80"/>
      <c r="C676" s="130"/>
      <c r="D676" s="80"/>
      <c r="E676" s="111"/>
      <c r="F676" s="111"/>
      <c r="G676" s="130"/>
      <c r="H676" s="80"/>
      <c r="I676" s="80"/>
      <c r="J676" s="80"/>
      <c r="K676" s="80"/>
    </row>
    <row r="677" spans="2:11">
      <c r="B677" s="80"/>
      <c r="C677" s="130"/>
      <c r="D677" s="80"/>
      <c r="E677" s="111"/>
      <c r="F677" s="111"/>
      <c r="G677" s="130"/>
      <c r="H677" s="80"/>
      <c r="I677" s="80"/>
      <c r="J677" s="80"/>
      <c r="K677" s="80"/>
    </row>
    <row r="678" spans="2:11">
      <c r="B678" s="80"/>
      <c r="C678" s="130"/>
      <c r="D678" s="80"/>
      <c r="E678" s="111"/>
      <c r="F678" s="111"/>
      <c r="G678" s="130"/>
      <c r="H678" s="80"/>
      <c r="I678" s="80"/>
      <c r="J678" s="80"/>
      <c r="K678" s="80"/>
    </row>
    <row r="679" spans="2:11">
      <c r="B679" s="80"/>
      <c r="C679" s="130"/>
      <c r="D679" s="80"/>
      <c r="E679" s="111"/>
      <c r="F679" s="111"/>
      <c r="G679" s="130"/>
      <c r="H679" s="80"/>
      <c r="I679" s="80"/>
      <c r="J679" s="80"/>
      <c r="K679" s="80"/>
    </row>
    <row r="680" spans="2:11">
      <c r="B680" s="80"/>
      <c r="C680" s="130"/>
      <c r="D680" s="80"/>
      <c r="E680" s="111"/>
      <c r="F680" s="111"/>
      <c r="G680" s="130"/>
      <c r="H680" s="80"/>
      <c r="I680" s="80"/>
      <c r="J680" s="80"/>
      <c r="K680" s="80"/>
    </row>
    <row r="681" spans="2:11">
      <c r="B681" s="80"/>
      <c r="C681" s="130"/>
      <c r="D681" s="80"/>
      <c r="E681" s="111"/>
      <c r="F681" s="111"/>
      <c r="G681" s="130"/>
      <c r="H681" s="80"/>
      <c r="I681" s="80"/>
      <c r="J681" s="80"/>
      <c r="K681" s="80"/>
    </row>
    <row r="682" spans="2:11">
      <c r="B682" s="80"/>
      <c r="C682" s="130"/>
      <c r="D682" s="80"/>
      <c r="E682" s="111"/>
      <c r="F682" s="111"/>
      <c r="G682" s="130"/>
      <c r="H682" s="80"/>
      <c r="I682" s="80"/>
      <c r="J682" s="80"/>
      <c r="K682" s="80"/>
    </row>
    <row r="683" spans="2:11">
      <c r="B683" s="80"/>
      <c r="C683" s="130"/>
      <c r="D683" s="80"/>
      <c r="E683" s="111"/>
      <c r="F683" s="111"/>
      <c r="G683" s="130"/>
      <c r="H683" s="80"/>
      <c r="I683" s="80"/>
      <c r="J683" s="80"/>
      <c r="K683" s="80"/>
    </row>
    <row r="684" spans="2:11">
      <c r="B684" s="80"/>
      <c r="C684" s="130"/>
      <c r="D684" s="80"/>
      <c r="E684" s="111"/>
      <c r="F684" s="111"/>
      <c r="G684" s="130"/>
      <c r="H684" s="80"/>
      <c r="I684" s="80"/>
      <c r="J684" s="80"/>
      <c r="K684" s="80"/>
    </row>
    <row r="685" spans="2:11">
      <c r="B685" s="80"/>
      <c r="C685" s="130"/>
      <c r="D685" s="80"/>
      <c r="E685" s="111"/>
      <c r="F685" s="111"/>
      <c r="G685" s="130"/>
      <c r="H685" s="80"/>
      <c r="I685" s="80"/>
      <c r="J685" s="80"/>
      <c r="K685" s="80"/>
    </row>
    <row r="686" spans="2:11">
      <c r="B686" s="80"/>
      <c r="C686" s="130"/>
      <c r="D686" s="80"/>
      <c r="E686" s="111"/>
      <c r="F686" s="111"/>
      <c r="G686" s="130"/>
      <c r="H686" s="80"/>
      <c r="I686" s="80"/>
      <c r="J686" s="80"/>
      <c r="K686" s="80"/>
    </row>
    <row r="687" spans="2:11">
      <c r="B687" s="80"/>
      <c r="C687" s="130"/>
      <c r="D687" s="80"/>
      <c r="E687" s="111"/>
      <c r="F687" s="111"/>
      <c r="G687" s="130"/>
      <c r="H687" s="80"/>
      <c r="I687" s="80"/>
      <c r="J687" s="80"/>
      <c r="K687" s="80"/>
    </row>
    <row r="688" spans="2:11">
      <c r="B688" s="80"/>
      <c r="C688" s="130"/>
      <c r="D688" s="80"/>
      <c r="E688" s="111"/>
      <c r="F688" s="111"/>
      <c r="G688" s="130"/>
      <c r="H688" s="80"/>
      <c r="I688" s="80"/>
      <c r="J688" s="80"/>
      <c r="K688" s="80"/>
    </row>
    <row r="689" spans="2:11">
      <c r="B689" s="80"/>
      <c r="C689" s="130"/>
      <c r="D689" s="80"/>
      <c r="E689" s="111"/>
      <c r="F689" s="111"/>
      <c r="G689" s="130"/>
      <c r="H689" s="80"/>
      <c r="I689" s="80"/>
      <c r="J689" s="80"/>
      <c r="K689" s="80"/>
    </row>
    <row r="690" spans="2:11">
      <c r="B690" s="80"/>
      <c r="C690" s="130"/>
      <c r="D690" s="80"/>
      <c r="E690" s="111"/>
      <c r="F690" s="111"/>
      <c r="G690" s="130"/>
      <c r="H690" s="80"/>
      <c r="I690" s="80"/>
      <c r="J690" s="80"/>
      <c r="K690" s="80"/>
    </row>
    <row r="691" spans="2:11">
      <c r="B691" s="80"/>
      <c r="C691" s="130"/>
      <c r="D691" s="80"/>
      <c r="E691" s="111"/>
      <c r="F691" s="111"/>
      <c r="G691" s="130"/>
      <c r="H691" s="80"/>
      <c r="I691" s="80"/>
      <c r="J691" s="80"/>
      <c r="K691" s="80"/>
    </row>
    <row r="692" spans="2:11">
      <c r="B692" s="80"/>
      <c r="C692" s="130"/>
      <c r="D692" s="80"/>
      <c r="E692" s="111"/>
      <c r="F692" s="111"/>
      <c r="G692" s="130"/>
      <c r="H692" s="80"/>
      <c r="I692" s="80"/>
      <c r="J692" s="80"/>
      <c r="K692" s="80"/>
    </row>
    <row r="693" spans="2:11">
      <c r="B693" s="80"/>
      <c r="C693" s="130"/>
      <c r="D693" s="80"/>
      <c r="E693" s="111"/>
      <c r="F693" s="111"/>
      <c r="G693" s="130"/>
      <c r="H693" s="80"/>
      <c r="I693" s="80"/>
      <c r="J693" s="80"/>
      <c r="K693" s="80"/>
    </row>
    <row r="694" spans="2:11">
      <c r="B694" s="80"/>
      <c r="C694" s="130"/>
      <c r="D694" s="80"/>
      <c r="E694" s="111"/>
      <c r="F694" s="111"/>
      <c r="G694" s="130"/>
      <c r="H694" s="80"/>
      <c r="I694" s="80"/>
      <c r="J694" s="80"/>
      <c r="K694" s="80"/>
    </row>
    <row r="695" spans="2:11">
      <c r="B695" s="80"/>
      <c r="C695" s="130"/>
      <c r="D695" s="80"/>
      <c r="E695" s="111"/>
      <c r="F695" s="111"/>
      <c r="G695" s="130"/>
      <c r="H695" s="80"/>
      <c r="I695" s="80"/>
      <c r="J695" s="80"/>
      <c r="K695" s="80"/>
    </row>
    <row r="696" spans="2:11">
      <c r="B696" s="80"/>
      <c r="C696" s="130"/>
      <c r="D696" s="80"/>
      <c r="E696" s="111"/>
      <c r="F696" s="111"/>
      <c r="G696" s="130"/>
      <c r="H696" s="80"/>
      <c r="I696" s="80"/>
      <c r="J696" s="80"/>
      <c r="K696" s="80"/>
    </row>
    <row r="697" spans="2:11">
      <c r="B697" s="80"/>
      <c r="C697" s="130"/>
      <c r="D697" s="80"/>
      <c r="E697" s="111"/>
      <c r="F697" s="111"/>
      <c r="G697" s="130"/>
      <c r="H697" s="80"/>
      <c r="I697" s="80"/>
      <c r="J697" s="80"/>
      <c r="K697" s="80"/>
    </row>
    <row r="698" spans="2:11">
      <c r="B698" s="80"/>
      <c r="C698" s="130"/>
      <c r="D698" s="80"/>
      <c r="E698" s="111"/>
      <c r="F698" s="111"/>
      <c r="G698" s="130"/>
      <c r="H698" s="80"/>
      <c r="I698" s="80"/>
      <c r="J698" s="80"/>
      <c r="K698" s="80"/>
    </row>
    <row r="699" spans="2:11">
      <c r="B699" s="80"/>
      <c r="C699" s="130"/>
      <c r="D699" s="80"/>
      <c r="E699" s="111"/>
      <c r="F699" s="111"/>
      <c r="G699" s="130"/>
      <c r="H699" s="80"/>
      <c r="I699" s="80"/>
      <c r="J699" s="80"/>
      <c r="K699" s="80"/>
    </row>
    <row r="700" spans="2:11">
      <c r="B700" s="80"/>
      <c r="C700" s="130"/>
      <c r="D700" s="80"/>
      <c r="E700" s="111"/>
      <c r="F700" s="111"/>
      <c r="G700" s="130"/>
      <c r="H700" s="80"/>
      <c r="I700" s="80"/>
      <c r="J700" s="80"/>
      <c r="K700" s="80"/>
    </row>
    <row r="701" spans="2:11">
      <c r="B701" s="80"/>
      <c r="C701" s="130"/>
      <c r="D701" s="80"/>
      <c r="E701" s="111"/>
      <c r="F701" s="111"/>
      <c r="G701" s="130"/>
      <c r="H701" s="80"/>
      <c r="I701" s="80"/>
      <c r="J701" s="80"/>
      <c r="K701" s="80"/>
    </row>
    <row r="702" spans="2:11">
      <c r="B702" s="80"/>
      <c r="C702" s="130"/>
      <c r="D702" s="80"/>
      <c r="E702" s="111"/>
      <c r="F702" s="111"/>
      <c r="G702" s="130"/>
      <c r="H702" s="80"/>
      <c r="I702" s="80"/>
      <c r="J702" s="80"/>
      <c r="K702" s="80"/>
    </row>
    <row r="703" spans="2:11">
      <c r="B703" s="80"/>
      <c r="C703" s="130"/>
      <c r="D703" s="80"/>
      <c r="E703" s="111"/>
      <c r="F703" s="111"/>
      <c r="G703" s="130"/>
      <c r="H703" s="80"/>
      <c r="I703" s="80"/>
      <c r="J703" s="80"/>
      <c r="K703" s="80"/>
    </row>
    <row r="704" spans="2:11">
      <c r="B704" s="80"/>
      <c r="C704" s="130"/>
      <c r="D704" s="80"/>
      <c r="E704" s="111"/>
      <c r="F704" s="111"/>
      <c r="G704" s="130"/>
      <c r="H704" s="80"/>
      <c r="I704" s="80"/>
      <c r="J704" s="80"/>
      <c r="K704" s="80"/>
    </row>
    <row r="705" spans="2:11">
      <c r="B705" s="80"/>
      <c r="C705" s="130"/>
      <c r="D705" s="80"/>
      <c r="E705" s="111"/>
      <c r="F705" s="111"/>
      <c r="G705" s="130"/>
      <c r="H705" s="80"/>
      <c r="I705" s="80"/>
      <c r="J705" s="80"/>
      <c r="K705" s="80"/>
    </row>
    <row r="706" spans="2:11">
      <c r="B706" s="80"/>
      <c r="C706" s="130"/>
      <c r="D706" s="80"/>
      <c r="E706" s="111"/>
      <c r="F706" s="111"/>
      <c r="G706" s="130"/>
      <c r="H706" s="80"/>
      <c r="I706" s="80"/>
      <c r="J706" s="80"/>
      <c r="K706" s="80"/>
    </row>
    <row r="707" spans="2:11">
      <c r="B707" s="80"/>
      <c r="C707" s="130"/>
      <c r="D707" s="80"/>
      <c r="E707" s="111"/>
      <c r="F707" s="111"/>
      <c r="G707" s="130"/>
      <c r="H707" s="80"/>
      <c r="I707" s="80"/>
      <c r="J707" s="80"/>
      <c r="K707" s="80"/>
    </row>
    <row r="708" spans="2:11">
      <c r="B708" s="80"/>
      <c r="C708" s="130"/>
      <c r="D708" s="80"/>
      <c r="E708" s="111"/>
      <c r="F708" s="111"/>
      <c r="G708" s="130"/>
      <c r="H708" s="80"/>
      <c r="I708" s="80"/>
      <c r="J708" s="80"/>
      <c r="K708" s="80"/>
    </row>
    <row r="709" spans="2:11">
      <c r="B709" s="80"/>
      <c r="C709" s="130"/>
      <c r="D709" s="80"/>
      <c r="E709" s="111"/>
      <c r="F709" s="111"/>
      <c r="G709" s="130"/>
      <c r="H709" s="80"/>
      <c r="I709" s="80"/>
      <c r="J709" s="80"/>
      <c r="K709" s="80"/>
    </row>
    <row r="710" spans="2:11">
      <c r="B710" s="80"/>
      <c r="C710" s="130"/>
      <c r="D710" s="80"/>
      <c r="E710" s="111"/>
      <c r="F710" s="111"/>
      <c r="G710" s="130"/>
      <c r="H710" s="80"/>
      <c r="I710" s="80"/>
      <c r="J710" s="80"/>
      <c r="K710" s="80"/>
    </row>
    <row r="711" spans="2:11">
      <c r="B711" s="80"/>
      <c r="C711" s="130"/>
      <c r="D711" s="80"/>
      <c r="E711" s="111"/>
      <c r="F711" s="111"/>
      <c r="G711" s="130"/>
      <c r="H711" s="80"/>
      <c r="I711" s="80"/>
      <c r="J711" s="80"/>
      <c r="K711" s="80"/>
    </row>
    <row r="712" spans="2:11">
      <c r="B712" s="80"/>
      <c r="C712" s="130"/>
      <c r="D712" s="80"/>
      <c r="E712" s="111"/>
      <c r="F712" s="111"/>
      <c r="G712" s="130"/>
      <c r="H712" s="80"/>
      <c r="I712" s="80"/>
      <c r="J712" s="80"/>
      <c r="K712" s="80"/>
    </row>
    <row r="713" spans="2:11">
      <c r="B713" s="80"/>
      <c r="C713" s="130"/>
      <c r="D713" s="80"/>
      <c r="E713" s="111"/>
      <c r="F713" s="111"/>
      <c r="G713" s="130"/>
      <c r="H713" s="80"/>
      <c r="I713" s="80"/>
      <c r="J713" s="80"/>
      <c r="K713" s="80"/>
    </row>
    <row r="714" spans="2:11">
      <c r="B714" s="80"/>
      <c r="C714" s="130"/>
      <c r="D714" s="80"/>
      <c r="E714" s="111"/>
      <c r="F714" s="111"/>
      <c r="G714" s="130"/>
      <c r="H714" s="80"/>
      <c r="I714" s="80"/>
      <c r="J714" s="80"/>
      <c r="K714" s="80"/>
    </row>
    <row r="715" spans="2:11">
      <c r="B715" s="80"/>
      <c r="C715" s="130"/>
      <c r="D715" s="80"/>
      <c r="E715" s="111"/>
      <c r="F715" s="111"/>
      <c r="G715" s="130"/>
      <c r="H715" s="80"/>
      <c r="I715" s="80"/>
      <c r="J715" s="80"/>
      <c r="K715" s="80"/>
    </row>
    <row r="716" spans="2:11">
      <c r="B716" s="80"/>
      <c r="C716" s="130"/>
      <c r="D716" s="80"/>
      <c r="E716" s="111"/>
      <c r="F716" s="111"/>
      <c r="G716" s="130"/>
      <c r="H716" s="80"/>
      <c r="I716" s="80"/>
      <c r="J716" s="80"/>
      <c r="K716" s="80"/>
    </row>
    <row r="717" spans="2:11">
      <c r="B717" s="80"/>
      <c r="C717" s="130"/>
      <c r="D717" s="80"/>
      <c r="E717" s="111"/>
      <c r="F717" s="111"/>
      <c r="G717" s="130"/>
      <c r="H717" s="80"/>
      <c r="I717" s="80"/>
      <c r="J717" s="80"/>
      <c r="K717" s="80"/>
    </row>
    <row r="718" spans="2:11">
      <c r="B718" s="80"/>
      <c r="C718" s="130"/>
      <c r="D718" s="80"/>
      <c r="E718" s="111"/>
      <c r="F718" s="111"/>
      <c r="G718" s="130"/>
      <c r="H718" s="80"/>
      <c r="I718" s="80"/>
      <c r="J718" s="80"/>
      <c r="K718" s="80"/>
    </row>
    <row r="719" spans="2:11">
      <c r="B719" s="80"/>
      <c r="C719" s="130"/>
      <c r="D719" s="80"/>
      <c r="E719" s="111"/>
      <c r="F719" s="111"/>
      <c r="G719" s="130"/>
      <c r="H719" s="80"/>
      <c r="I719" s="80"/>
      <c r="J719" s="80"/>
      <c r="K719" s="80"/>
    </row>
    <row r="720" spans="2:11">
      <c r="B720" s="80"/>
      <c r="C720" s="130"/>
      <c r="D720" s="80"/>
      <c r="E720" s="111"/>
      <c r="F720" s="111"/>
      <c r="G720" s="130"/>
      <c r="H720" s="80"/>
      <c r="I720" s="80"/>
      <c r="J720" s="80"/>
      <c r="K720" s="80"/>
    </row>
    <row r="721" spans="2:11">
      <c r="B721" s="80"/>
      <c r="C721" s="130"/>
      <c r="D721" s="80"/>
      <c r="E721" s="111"/>
      <c r="F721" s="111"/>
      <c r="G721" s="130"/>
      <c r="H721" s="80"/>
      <c r="I721" s="80"/>
      <c r="J721" s="80"/>
      <c r="K721" s="80"/>
    </row>
    <row r="722" spans="2:11">
      <c r="B722" s="80"/>
      <c r="C722" s="130"/>
      <c r="D722" s="80"/>
      <c r="E722" s="111"/>
      <c r="F722" s="111"/>
      <c r="G722" s="130"/>
      <c r="H722" s="80"/>
      <c r="I722" s="80"/>
      <c r="J722" s="80"/>
      <c r="K722" s="80"/>
    </row>
    <row r="723" spans="2:11">
      <c r="B723" s="80"/>
      <c r="C723" s="130"/>
      <c r="D723" s="80"/>
      <c r="E723" s="111"/>
      <c r="F723" s="111"/>
      <c r="G723" s="130"/>
      <c r="H723" s="80"/>
      <c r="I723" s="80"/>
      <c r="J723" s="80"/>
      <c r="K723" s="80"/>
    </row>
    <row r="724" spans="2:11">
      <c r="B724" s="80"/>
      <c r="C724" s="130"/>
      <c r="D724" s="80"/>
      <c r="E724" s="111"/>
      <c r="F724" s="111"/>
      <c r="G724" s="130"/>
      <c r="H724" s="80"/>
      <c r="I724" s="80"/>
      <c r="J724" s="80"/>
      <c r="K724" s="80"/>
    </row>
    <row r="725" spans="2:11">
      <c r="B725" s="80"/>
      <c r="C725" s="130"/>
      <c r="D725" s="80"/>
      <c r="E725" s="111"/>
      <c r="F725" s="111"/>
      <c r="G725" s="130"/>
      <c r="H725" s="80"/>
      <c r="I725" s="80"/>
      <c r="J725" s="80"/>
      <c r="K725" s="80"/>
    </row>
    <row r="726" spans="2:11">
      <c r="B726" s="80"/>
      <c r="C726" s="130"/>
      <c r="D726" s="80"/>
      <c r="E726" s="111"/>
      <c r="F726" s="111"/>
      <c r="G726" s="130"/>
      <c r="H726" s="80"/>
      <c r="I726" s="80"/>
      <c r="J726" s="80"/>
      <c r="K726" s="80"/>
    </row>
    <row r="727" spans="2:11">
      <c r="B727" s="80"/>
      <c r="C727" s="130"/>
      <c r="D727" s="80"/>
      <c r="E727" s="111"/>
      <c r="F727" s="111"/>
      <c r="G727" s="130"/>
      <c r="H727" s="80"/>
      <c r="I727" s="80"/>
      <c r="J727" s="80"/>
      <c r="K727" s="80"/>
    </row>
    <row r="728" spans="2:11">
      <c r="B728" s="80"/>
      <c r="C728" s="130"/>
      <c r="D728" s="80"/>
      <c r="E728" s="111"/>
      <c r="F728" s="111"/>
      <c r="G728" s="130"/>
      <c r="H728" s="80"/>
      <c r="I728" s="80"/>
      <c r="J728" s="80"/>
      <c r="K728" s="80"/>
    </row>
    <row r="729" spans="2:11">
      <c r="B729" s="80"/>
      <c r="C729" s="130"/>
      <c r="D729" s="80"/>
      <c r="E729" s="111"/>
      <c r="F729" s="111"/>
      <c r="G729" s="130"/>
      <c r="H729" s="80"/>
      <c r="I729" s="80"/>
      <c r="J729" s="80"/>
      <c r="K729" s="80"/>
    </row>
    <row r="730" spans="2:11">
      <c r="B730" s="80"/>
      <c r="C730" s="130"/>
      <c r="D730" s="80"/>
      <c r="E730" s="111"/>
      <c r="F730" s="111"/>
      <c r="G730" s="130"/>
      <c r="H730" s="80"/>
      <c r="I730" s="80"/>
      <c r="J730" s="80"/>
      <c r="K730" s="80"/>
    </row>
    <row r="731" spans="2:11">
      <c r="B731" s="80"/>
      <c r="C731" s="130"/>
      <c r="D731" s="80"/>
      <c r="E731" s="111"/>
      <c r="F731" s="111"/>
      <c r="G731" s="130"/>
      <c r="H731" s="80"/>
      <c r="I731" s="80"/>
      <c r="J731" s="80"/>
      <c r="K731" s="80"/>
    </row>
    <row r="732" spans="2:11">
      <c r="B732" s="80"/>
      <c r="C732" s="130"/>
      <c r="D732" s="80"/>
      <c r="E732" s="111"/>
      <c r="F732" s="111"/>
      <c r="G732" s="130"/>
      <c r="H732" s="80"/>
      <c r="I732" s="80"/>
      <c r="J732" s="80"/>
      <c r="K732" s="80"/>
    </row>
    <row r="733" spans="2:11">
      <c r="B733" s="80"/>
      <c r="C733" s="130"/>
      <c r="D733" s="80"/>
      <c r="E733" s="111"/>
      <c r="F733" s="111"/>
      <c r="G733" s="130"/>
      <c r="H733" s="80"/>
      <c r="I733" s="80"/>
      <c r="J733" s="80"/>
      <c r="K733" s="80"/>
    </row>
    <row r="734" spans="2:11">
      <c r="B734" s="80"/>
      <c r="C734" s="130"/>
      <c r="D734" s="80"/>
      <c r="E734" s="111"/>
      <c r="F734" s="111"/>
      <c r="G734" s="130"/>
      <c r="H734" s="80"/>
      <c r="I734" s="80"/>
      <c r="J734" s="80"/>
      <c r="K734" s="80"/>
    </row>
    <row r="735" spans="2:11">
      <c r="B735" s="80"/>
      <c r="C735" s="130"/>
      <c r="D735" s="80"/>
      <c r="E735" s="111"/>
      <c r="F735" s="111"/>
      <c r="G735" s="130"/>
      <c r="H735" s="80"/>
      <c r="I735" s="80"/>
      <c r="J735" s="80"/>
      <c r="K735" s="80"/>
    </row>
    <row r="736" spans="2:11">
      <c r="B736" s="80"/>
      <c r="C736" s="130"/>
      <c r="D736" s="80"/>
      <c r="E736" s="111"/>
      <c r="F736" s="111"/>
      <c r="G736" s="130"/>
      <c r="H736" s="80"/>
      <c r="I736" s="80"/>
      <c r="J736" s="80"/>
      <c r="K736" s="80"/>
    </row>
    <row r="737" spans="2:11">
      <c r="B737" s="80"/>
      <c r="C737" s="130"/>
      <c r="D737" s="80"/>
      <c r="E737" s="111"/>
      <c r="F737" s="111"/>
      <c r="G737" s="130"/>
      <c r="H737" s="80"/>
      <c r="I737" s="80"/>
      <c r="J737" s="80"/>
      <c r="K737" s="80"/>
    </row>
    <row r="738" spans="2:11">
      <c r="B738" s="80"/>
      <c r="C738" s="130"/>
      <c r="D738" s="80"/>
      <c r="E738" s="111"/>
      <c r="F738" s="111"/>
      <c r="G738" s="130"/>
      <c r="H738" s="80"/>
      <c r="I738" s="80"/>
      <c r="J738" s="80"/>
      <c r="K738" s="80"/>
    </row>
    <row r="739" spans="2:11">
      <c r="B739" s="80"/>
      <c r="C739" s="130"/>
      <c r="D739" s="80"/>
      <c r="E739" s="111"/>
      <c r="F739" s="111"/>
      <c r="G739" s="130"/>
      <c r="H739" s="80"/>
      <c r="I739" s="80"/>
      <c r="J739" s="80"/>
      <c r="K739" s="80"/>
    </row>
    <row r="740" spans="2:11">
      <c r="B740" s="80"/>
      <c r="C740" s="130"/>
      <c r="D740" s="80"/>
      <c r="E740" s="111"/>
      <c r="F740" s="111"/>
      <c r="G740" s="130"/>
      <c r="H740" s="80"/>
      <c r="I740" s="80"/>
      <c r="J740" s="80"/>
      <c r="K740" s="80"/>
    </row>
    <row r="741" spans="2:11">
      <c r="B741" s="80"/>
      <c r="C741" s="130"/>
      <c r="D741" s="80"/>
      <c r="E741" s="111"/>
      <c r="F741" s="111"/>
      <c r="G741" s="130"/>
      <c r="H741" s="80"/>
      <c r="I741" s="80"/>
      <c r="J741" s="80"/>
      <c r="K741" s="80"/>
    </row>
    <row r="742" spans="2:11">
      <c r="B742" s="80"/>
      <c r="C742" s="130"/>
      <c r="D742" s="80"/>
      <c r="E742" s="111"/>
      <c r="F742" s="111"/>
      <c r="G742" s="130"/>
      <c r="H742" s="80"/>
      <c r="I742" s="80"/>
      <c r="J742" s="80"/>
      <c r="K742" s="80"/>
    </row>
    <row r="743" spans="2:11">
      <c r="B743" s="80"/>
      <c r="C743" s="130"/>
      <c r="D743" s="80"/>
      <c r="E743" s="111"/>
      <c r="F743" s="111"/>
      <c r="G743" s="130"/>
      <c r="H743" s="80"/>
      <c r="I743" s="80"/>
      <c r="J743" s="80"/>
      <c r="K743" s="80"/>
    </row>
    <row r="744" spans="2:11">
      <c r="B744" s="80"/>
      <c r="C744" s="130"/>
      <c r="D744" s="80"/>
      <c r="E744" s="111"/>
      <c r="F744" s="111"/>
      <c r="G744" s="130"/>
      <c r="H744" s="80"/>
      <c r="I744" s="80"/>
      <c r="J744" s="80"/>
      <c r="K744" s="80"/>
    </row>
    <row r="745" spans="2:11">
      <c r="B745" s="80"/>
      <c r="C745" s="130"/>
      <c r="D745" s="80"/>
      <c r="E745" s="111"/>
      <c r="F745" s="111"/>
      <c r="G745" s="130"/>
      <c r="H745" s="80"/>
      <c r="I745" s="80"/>
      <c r="J745" s="80"/>
      <c r="K745" s="80"/>
    </row>
    <row r="746" spans="2:11">
      <c r="B746" s="80"/>
      <c r="C746" s="130"/>
      <c r="D746" s="80"/>
      <c r="E746" s="111"/>
      <c r="F746" s="111"/>
      <c r="G746" s="130"/>
      <c r="H746" s="80"/>
      <c r="I746" s="80"/>
      <c r="J746" s="80"/>
      <c r="K746" s="80"/>
    </row>
    <row r="747" spans="2:11">
      <c r="B747" s="80"/>
      <c r="C747" s="130"/>
      <c r="D747" s="80"/>
      <c r="E747" s="111"/>
      <c r="F747" s="111"/>
      <c r="G747" s="130"/>
      <c r="H747" s="80"/>
      <c r="I747" s="80"/>
      <c r="J747" s="80"/>
      <c r="K747" s="80"/>
    </row>
    <row r="748" spans="2:11">
      <c r="B748" s="80"/>
      <c r="C748" s="130"/>
      <c r="D748" s="80"/>
      <c r="E748" s="111"/>
      <c r="F748" s="111"/>
      <c r="G748" s="130"/>
      <c r="H748" s="80"/>
      <c r="I748" s="80"/>
      <c r="J748" s="80"/>
      <c r="K748" s="80"/>
    </row>
    <row r="749" spans="2:11">
      <c r="B749" s="80"/>
      <c r="C749" s="130"/>
      <c r="D749" s="80"/>
      <c r="E749" s="111"/>
      <c r="F749" s="111"/>
      <c r="G749" s="130"/>
      <c r="H749" s="80"/>
      <c r="I749" s="80"/>
      <c r="J749" s="80"/>
      <c r="K749" s="80"/>
    </row>
    <row r="750" spans="2:11">
      <c r="B750" s="80"/>
      <c r="C750" s="130"/>
      <c r="D750" s="80"/>
      <c r="E750" s="111"/>
      <c r="F750" s="111"/>
      <c r="G750" s="130"/>
      <c r="H750" s="80"/>
      <c r="I750" s="80"/>
      <c r="J750" s="80"/>
      <c r="K750" s="80"/>
    </row>
    <row r="751" spans="2:11">
      <c r="B751" s="80"/>
      <c r="C751" s="130"/>
      <c r="D751" s="80"/>
      <c r="E751" s="111"/>
      <c r="F751" s="111"/>
      <c r="G751" s="130"/>
      <c r="H751" s="80"/>
      <c r="I751" s="80"/>
      <c r="J751" s="80"/>
      <c r="K751" s="80"/>
    </row>
    <row r="752" spans="2:11">
      <c r="B752" s="80"/>
      <c r="C752" s="130"/>
      <c r="D752" s="80"/>
      <c r="E752" s="111"/>
      <c r="F752" s="111"/>
      <c r="G752" s="130"/>
      <c r="H752" s="80"/>
      <c r="I752" s="80"/>
      <c r="J752" s="80"/>
      <c r="K752" s="80"/>
    </row>
    <row r="753" spans="2:11">
      <c r="B753" s="80"/>
      <c r="C753" s="130"/>
      <c r="D753" s="80"/>
      <c r="E753" s="111"/>
      <c r="F753" s="111"/>
      <c r="G753" s="130"/>
      <c r="H753" s="80"/>
      <c r="I753" s="80"/>
      <c r="J753" s="80"/>
      <c r="K753" s="80"/>
    </row>
    <row r="754" spans="2:11">
      <c r="B754" s="80"/>
      <c r="C754" s="130"/>
      <c r="D754" s="80"/>
      <c r="E754" s="111"/>
      <c r="F754" s="111"/>
      <c r="G754" s="130"/>
      <c r="H754" s="80"/>
      <c r="I754" s="80"/>
      <c r="J754" s="80"/>
      <c r="K754" s="80"/>
    </row>
    <row r="755" spans="2:11">
      <c r="B755" s="80"/>
      <c r="C755" s="130"/>
      <c r="D755" s="80"/>
      <c r="E755" s="111"/>
      <c r="F755" s="111"/>
      <c r="G755" s="130"/>
      <c r="H755" s="80"/>
      <c r="I755" s="80"/>
      <c r="J755" s="80"/>
      <c r="K755" s="80"/>
    </row>
    <row r="756" spans="2:11">
      <c r="B756" s="80"/>
      <c r="C756" s="130"/>
      <c r="D756" s="80"/>
      <c r="E756" s="111"/>
      <c r="F756" s="111"/>
      <c r="G756" s="130"/>
      <c r="H756" s="80"/>
      <c r="I756" s="80"/>
      <c r="J756" s="80"/>
      <c r="K756" s="80"/>
    </row>
    <row r="757" spans="2:11">
      <c r="B757" s="80"/>
      <c r="C757" s="130"/>
      <c r="D757" s="80"/>
      <c r="E757" s="111"/>
      <c r="F757" s="111"/>
      <c r="G757" s="130"/>
      <c r="H757" s="80"/>
      <c r="I757" s="80"/>
      <c r="J757" s="80"/>
      <c r="K757" s="80"/>
    </row>
    <row r="758" spans="2:11">
      <c r="B758" s="80"/>
      <c r="C758" s="130"/>
      <c r="D758" s="80"/>
      <c r="E758" s="111"/>
      <c r="F758" s="111"/>
      <c r="G758" s="130"/>
      <c r="H758" s="80"/>
      <c r="I758" s="80"/>
      <c r="J758" s="80"/>
      <c r="K758" s="80"/>
    </row>
    <row r="759" spans="2:11">
      <c r="B759" s="80"/>
      <c r="C759" s="130"/>
      <c r="D759" s="80"/>
      <c r="E759" s="111"/>
      <c r="F759" s="111"/>
      <c r="G759" s="130"/>
      <c r="H759" s="80"/>
      <c r="I759" s="80"/>
      <c r="J759" s="80"/>
      <c r="K759" s="80"/>
    </row>
    <row r="760" spans="2:11">
      <c r="B760" s="80"/>
      <c r="C760" s="130"/>
      <c r="D760" s="80"/>
      <c r="E760" s="111"/>
      <c r="F760" s="111"/>
      <c r="G760" s="130"/>
      <c r="H760" s="80"/>
      <c r="I760" s="80"/>
      <c r="J760" s="80"/>
      <c r="K760" s="80"/>
    </row>
    <row r="761" spans="2:11">
      <c r="B761" s="80"/>
      <c r="C761" s="130"/>
      <c r="D761" s="80"/>
      <c r="E761" s="111"/>
      <c r="F761" s="111"/>
      <c r="G761" s="130"/>
      <c r="H761" s="80"/>
      <c r="I761" s="80"/>
      <c r="J761" s="80"/>
      <c r="K761" s="80"/>
    </row>
    <row r="762" spans="2:11">
      <c r="B762" s="80"/>
      <c r="C762" s="130"/>
      <c r="D762" s="80"/>
      <c r="E762" s="111"/>
      <c r="F762" s="111"/>
      <c r="G762" s="130"/>
      <c r="H762" s="80"/>
      <c r="I762" s="80"/>
      <c r="J762" s="80"/>
      <c r="K762" s="80"/>
    </row>
    <row r="763" spans="2:11">
      <c r="B763" s="80"/>
      <c r="C763" s="130"/>
      <c r="D763" s="80"/>
      <c r="E763" s="111"/>
      <c r="F763" s="111"/>
      <c r="G763" s="130"/>
      <c r="H763" s="80"/>
      <c r="I763" s="80"/>
      <c r="J763" s="80"/>
      <c r="K763" s="80"/>
    </row>
    <row r="764" spans="2:11">
      <c r="B764" s="80"/>
      <c r="C764" s="130"/>
      <c r="D764" s="80"/>
      <c r="E764" s="111"/>
      <c r="F764" s="111"/>
      <c r="G764" s="130"/>
      <c r="H764" s="80"/>
      <c r="I764" s="80"/>
      <c r="J764" s="80"/>
      <c r="K764" s="80"/>
    </row>
    <row r="765" spans="2:11">
      <c r="B765" s="80"/>
      <c r="C765" s="130"/>
      <c r="D765" s="80"/>
      <c r="E765" s="111"/>
      <c r="F765" s="111"/>
      <c r="G765" s="130"/>
      <c r="H765" s="80"/>
      <c r="I765" s="80"/>
      <c r="J765" s="80"/>
      <c r="K765" s="80"/>
    </row>
    <row r="766" spans="2:11">
      <c r="B766" s="80"/>
      <c r="C766" s="130"/>
      <c r="D766" s="80"/>
      <c r="E766" s="111"/>
      <c r="F766" s="111"/>
      <c r="G766" s="130"/>
      <c r="H766" s="80"/>
      <c r="I766" s="80"/>
      <c r="J766" s="80"/>
      <c r="K766" s="80"/>
    </row>
    <row r="767" spans="2:11">
      <c r="B767" s="80"/>
      <c r="C767" s="130"/>
      <c r="D767" s="80"/>
      <c r="E767" s="111"/>
      <c r="F767" s="111"/>
      <c r="G767" s="130"/>
      <c r="H767" s="80"/>
      <c r="I767" s="80"/>
      <c r="J767" s="80"/>
      <c r="K767" s="80"/>
    </row>
    <row r="768" spans="2:11">
      <c r="B768" s="80"/>
      <c r="C768" s="130"/>
      <c r="D768" s="80"/>
      <c r="E768" s="111"/>
      <c r="F768" s="111"/>
      <c r="G768" s="130"/>
      <c r="H768" s="80"/>
      <c r="I768" s="80"/>
      <c r="J768" s="80"/>
      <c r="K768" s="80"/>
    </row>
    <row r="769" spans="2:11">
      <c r="B769" s="80"/>
      <c r="C769" s="130"/>
      <c r="D769" s="80"/>
      <c r="E769" s="111"/>
      <c r="F769" s="111"/>
      <c r="G769" s="130"/>
      <c r="H769" s="80"/>
      <c r="I769" s="80"/>
      <c r="J769" s="80"/>
      <c r="K769" s="80"/>
    </row>
    <row r="770" spans="2:11">
      <c r="B770" s="80"/>
      <c r="C770" s="130"/>
      <c r="D770" s="80"/>
      <c r="E770" s="111"/>
      <c r="F770" s="111"/>
      <c r="G770" s="130"/>
      <c r="H770" s="80"/>
      <c r="I770" s="80"/>
      <c r="J770" s="80"/>
      <c r="K770" s="80"/>
    </row>
    <row r="771" spans="2:11">
      <c r="B771" s="80"/>
      <c r="C771" s="130"/>
      <c r="D771" s="80"/>
      <c r="E771" s="111"/>
      <c r="F771" s="111"/>
      <c r="G771" s="130"/>
      <c r="H771" s="80"/>
      <c r="I771" s="80"/>
      <c r="J771" s="80"/>
      <c r="K771" s="80"/>
    </row>
    <row r="772" spans="2:11">
      <c r="B772" s="80"/>
      <c r="C772" s="130"/>
      <c r="D772" s="80"/>
      <c r="E772" s="111"/>
      <c r="F772" s="111"/>
      <c r="G772" s="130"/>
      <c r="H772" s="80"/>
      <c r="I772" s="80"/>
      <c r="J772" s="80"/>
      <c r="K772" s="80"/>
    </row>
    <row r="773" spans="2:11">
      <c r="B773" s="80"/>
      <c r="C773" s="130"/>
      <c r="D773" s="80"/>
      <c r="E773" s="111"/>
      <c r="F773" s="111"/>
      <c r="G773" s="130"/>
      <c r="H773" s="80"/>
      <c r="I773" s="80"/>
      <c r="J773" s="80"/>
      <c r="K773" s="80"/>
    </row>
    <row r="774" spans="2:11">
      <c r="B774" s="80"/>
      <c r="C774" s="130"/>
      <c r="D774" s="80"/>
      <c r="E774" s="111"/>
      <c r="F774" s="111"/>
      <c r="G774" s="130"/>
      <c r="H774" s="80"/>
      <c r="I774" s="80"/>
      <c r="J774" s="80"/>
      <c r="K774" s="80"/>
    </row>
    <row r="775" spans="2:11">
      <c r="B775" s="80"/>
      <c r="C775" s="130"/>
      <c r="D775" s="80"/>
      <c r="E775" s="111"/>
      <c r="F775" s="111"/>
      <c r="G775" s="130"/>
      <c r="H775" s="80"/>
      <c r="I775" s="80"/>
      <c r="J775" s="80"/>
      <c r="K775" s="80"/>
    </row>
    <row r="776" spans="2:11">
      <c r="B776" s="80"/>
      <c r="C776" s="130"/>
      <c r="D776" s="80"/>
      <c r="E776" s="111"/>
      <c r="F776" s="111"/>
      <c r="G776" s="130"/>
      <c r="H776" s="80"/>
      <c r="I776" s="80"/>
      <c r="J776" s="80"/>
      <c r="K776" s="80"/>
    </row>
    <row r="777" spans="2:11">
      <c r="B777" s="80"/>
      <c r="C777" s="130"/>
      <c r="D777" s="80"/>
      <c r="E777" s="111"/>
      <c r="F777" s="111"/>
      <c r="G777" s="130"/>
      <c r="H777" s="80"/>
      <c r="I777" s="80"/>
      <c r="J777" s="80"/>
      <c r="K777" s="80"/>
    </row>
    <row r="778" spans="2:11">
      <c r="B778" s="80"/>
      <c r="C778" s="130"/>
      <c r="D778" s="80"/>
      <c r="E778" s="111"/>
      <c r="F778" s="111"/>
      <c r="G778" s="130"/>
      <c r="H778" s="80"/>
      <c r="I778" s="80"/>
      <c r="J778" s="80"/>
      <c r="K778" s="80"/>
    </row>
    <row r="779" spans="2:11">
      <c r="B779" s="80"/>
      <c r="C779" s="130"/>
      <c r="D779" s="80"/>
      <c r="E779" s="111"/>
      <c r="F779" s="111"/>
      <c r="G779" s="130"/>
      <c r="H779" s="80"/>
      <c r="I779" s="80"/>
      <c r="J779" s="80"/>
      <c r="K779" s="80"/>
    </row>
    <row r="780" spans="2:11">
      <c r="B780" s="80"/>
      <c r="C780" s="130"/>
      <c r="D780" s="80"/>
      <c r="E780" s="111"/>
      <c r="F780" s="111"/>
      <c r="G780" s="130"/>
      <c r="H780" s="80"/>
      <c r="I780" s="80"/>
      <c r="J780" s="80"/>
      <c r="K780" s="80"/>
    </row>
    <row r="781" spans="2:11">
      <c r="B781" s="80"/>
      <c r="C781" s="130"/>
      <c r="D781" s="80"/>
      <c r="E781" s="111"/>
      <c r="F781" s="111"/>
      <c r="G781" s="130"/>
      <c r="H781" s="80"/>
      <c r="I781" s="80"/>
      <c r="J781" s="80"/>
      <c r="K781" s="80"/>
    </row>
    <row r="782" spans="2:11">
      <c r="B782" s="80"/>
      <c r="C782" s="130"/>
      <c r="D782" s="80"/>
      <c r="E782" s="111"/>
      <c r="F782" s="111"/>
      <c r="G782" s="130"/>
      <c r="H782" s="80"/>
      <c r="I782" s="80"/>
      <c r="J782" s="80"/>
      <c r="K782" s="80"/>
    </row>
    <row r="783" spans="2:11">
      <c r="B783" s="80"/>
      <c r="C783" s="130"/>
      <c r="D783" s="80"/>
      <c r="E783" s="111"/>
      <c r="F783" s="111"/>
      <c r="G783" s="130"/>
      <c r="H783" s="80"/>
      <c r="I783" s="80"/>
      <c r="J783" s="80"/>
      <c r="K783" s="80"/>
    </row>
    <row r="784" spans="2:11">
      <c r="B784" s="80"/>
      <c r="C784" s="130"/>
      <c r="D784" s="80"/>
      <c r="E784" s="111"/>
      <c r="F784" s="111"/>
      <c r="G784" s="130"/>
      <c r="H784" s="80"/>
      <c r="I784" s="80"/>
      <c r="J784" s="80"/>
      <c r="K784" s="80"/>
    </row>
    <row r="785" spans="2:11">
      <c r="B785" s="80"/>
      <c r="C785" s="130"/>
      <c r="D785" s="80"/>
      <c r="E785" s="111"/>
      <c r="F785" s="111"/>
      <c r="G785" s="130"/>
      <c r="H785" s="80"/>
      <c r="I785" s="80"/>
      <c r="J785" s="80"/>
      <c r="K785" s="80"/>
    </row>
    <row r="786" spans="2:11">
      <c r="B786" s="80"/>
      <c r="C786" s="130"/>
      <c r="D786" s="80"/>
      <c r="E786" s="111"/>
      <c r="F786" s="111"/>
      <c r="G786" s="130"/>
      <c r="H786" s="80"/>
      <c r="I786" s="80"/>
      <c r="J786" s="80"/>
      <c r="K786" s="80"/>
    </row>
    <row r="787" spans="2:11">
      <c r="B787" s="80"/>
      <c r="C787" s="130"/>
      <c r="D787" s="80"/>
      <c r="E787" s="111"/>
      <c r="F787" s="111"/>
      <c r="G787" s="130"/>
      <c r="H787" s="80"/>
      <c r="I787" s="80"/>
      <c r="J787" s="80"/>
      <c r="K787" s="80"/>
    </row>
    <row r="788" spans="2:11">
      <c r="B788" s="80"/>
      <c r="C788" s="130"/>
      <c r="D788" s="80"/>
      <c r="E788" s="111"/>
      <c r="F788" s="111"/>
      <c r="G788" s="130"/>
      <c r="H788" s="80"/>
      <c r="I788" s="80"/>
      <c r="J788" s="80"/>
      <c r="K788" s="80"/>
    </row>
    <row r="789" spans="2:11">
      <c r="B789" s="80"/>
      <c r="C789" s="130"/>
      <c r="D789" s="80"/>
      <c r="E789" s="111"/>
      <c r="F789" s="111"/>
      <c r="G789" s="130"/>
      <c r="H789" s="80"/>
      <c r="I789" s="80"/>
      <c r="J789" s="80"/>
      <c r="K789" s="80"/>
    </row>
    <row r="790" spans="2:11">
      <c r="B790" s="80"/>
      <c r="C790" s="130"/>
      <c r="D790" s="80"/>
      <c r="E790" s="111"/>
      <c r="F790" s="111"/>
      <c r="G790" s="130"/>
      <c r="H790" s="80"/>
      <c r="I790" s="80"/>
      <c r="J790" s="80"/>
      <c r="K790" s="80"/>
    </row>
    <row r="791" spans="2:11">
      <c r="B791" s="80"/>
      <c r="C791" s="130"/>
      <c r="D791" s="80"/>
      <c r="E791" s="111"/>
      <c r="F791" s="111"/>
      <c r="G791" s="130"/>
      <c r="H791" s="80"/>
      <c r="I791" s="80"/>
      <c r="J791" s="80"/>
      <c r="K791" s="80"/>
    </row>
    <row r="792" spans="2:11">
      <c r="B792" s="80"/>
      <c r="C792" s="130"/>
      <c r="D792" s="80"/>
      <c r="E792" s="111"/>
      <c r="F792" s="111"/>
      <c r="G792" s="130"/>
      <c r="H792" s="80"/>
      <c r="I792" s="80"/>
      <c r="J792" s="80"/>
      <c r="K792" s="80"/>
    </row>
    <row r="793" spans="2:11">
      <c r="B793" s="80"/>
      <c r="C793" s="130"/>
      <c r="D793" s="80"/>
      <c r="E793" s="111"/>
      <c r="F793" s="111"/>
      <c r="G793" s="130"/>
      <c r="H793" s="80"/>
      <c r="I793" s="80"/>
      <c r="J793" s="80"/>
      <c r="K793" s="80"/>
    </row>
    <row r="794" spans="2:11">
      <c r="B794" s="80"/>
      <c r="C794" s="130"/>
      <c r="D794" s="80"/>
      <c r="E794" s="111"/>
      <c r="F794" s="111"/>
      <c r="G794" s="130"/>
      <c r="H794" s="80"/>
      <c r="I794" s="80"/>
      <c r="J794" s="80"/>
      <c r="K794" s="80"/>
    </row>
    <row r="795" spans="2:11">
      <c r="B795" s="80"/>
      <c r="C795" s="130"/>
      <c r="D795" s="80"/>
      <c r="E795" s="111"/>
      <c r="F795" s="111"/>
      <c r="G795" s="130"/>
      <c r="H795" s="80"/>
      <c r="I795" s="80"/>
      <c r="J795" s="80"/>
      <c r="K795" s="80"/>
    </row>
    <row r="796" spans="2:11">
      <c r="B796" s="80"/>
      <c r="C796" s="130"/>
      <c r="D796" s="80"/>
      <c r="E796" s="111"/>
      <c r="F796" s="111"/>
      <c r="G796" s="130"/>
      <c r="H796" s="80"/>
      <c r="I796" s="80"/>
      <c r="J796" s="80"/>
      <c r="K796" s="80"/>
    </row>
    <row r="797" spans="2:11">
      <c r="B797" s="80"/>
      <c r="C797" s="130"/>
      <c r="D797" s="80"/>
      <c r="E797" s="111"/>
      <c r="F797" s="111"/>
      <c r="G797" s="130"/>
      <c r="H797" s="80"/>
      <c r="I797" s="80"/>
      <c r="J797" s="80"/>
      <c r="K797" s="80"/>
    </row>
    <row r="798" spans="2:11">
      <c r="B798" s="80"/>
      <c r="C798" s="130"/>
      <c r="D798" s="80"/>
      <c r="E798" s="111"/>
      <c r="F798" s="111"/>
      <c r="G798" s="130"/>
      <c r="H798" s="80"/>
      <c r="I798" s="80"/>
      <c r="J798" s="80"/>
      <c r="K798" s="80"/>
    </row>
    <row r="799" spans="2:11">
      <c r="B799" s="80"/>
      <c r="C799" s="130"/>
      <c r="D799" s="80"/>
      <c r="E799" s="111"/>
      <c r="F799" s="111"/>
      <c r="G799" s="130"/>
      <c r="H799" s="80"/>
      <c r="I799" s="80"/>
      <c r="J799" s="80"/>
      <c r="K799" s="80"/>
    </row>
    <row r="800" spans="2:11">
      <c r="B800" s="80"/>
      <c r="C800" s="130"/>
      <c r="D800" s="80"/>
      <c r="E800" s="111"/>
      <c r="F800" s="111"/>
      <c r="G800" s="130"/>
      <c r="H800" s="80"/>
      <c r="I800" s="80"/>
      <c r="J800" s="80"/>
      <c r="K800" s="80"/>
    </row>
    <row r="801" spans="2:11">
      <c r="B801" s="80"/>
      <c r="C801" s="130"/>
      <c r="D801" s="80"/>
      <c r="E801" s="111"/>
      <c r="F801" s="111"/>
      <c r="G801" s="130"/>
      <c r="H801" s="80"/>
      <c r="I801" s="80"/>
      <c r="J801" s="80"/>
      <c r="K801" s="80"/>
    </row>
    <row r="802" spans="2:11">
      <c r="B802" s="80"/>
      <c r="C802" s="130"/>
      <c r="D802" s="80"/>
      <c r="E802" s="111"/>
      <c r="F802" s="111"/>
      <c r="G802" s="130"/>
      <c r="H802" s="80"/>
      <c r="I802" s="80"/>
      <c r="J802" s="80"/>
      <c r="K802" s="80"/>
    </row>
    <row r="803" spans="2:11">
      <c r="B803" s="80"/>
      <c r="C803" s="130"/>
      <c r="D803" s="80"/>
      <c r="E803" s="111"/>
      <c r="F803" s="111"/>
      <c r="G803" s="130"/>
      <c r="H803" s="80"/>
      <c r="I803" s="80"/>
      <c r="J803" s="80"/>
      <c r="K803" s="80"/>
    </row>
    <row r="804" spans="2:11">
      <c r="B804" s="80"/>
      <c r="C804" s="130"/>
      <c r="D804" s="80"/>
      <c r="E804" s="111"/>
      <c r="F804" s="111"/>
      <c r="G804" s="130"/>
      <c r="H804" s="80"/>
      <c r="I804" s="80"/>
      <c r="J804" s="80"/>
      <c r="K804" s="80"/>
    </row>
    <row r="805" spans="2:11">
      <c r="B805" s="80"/>
      <c r="C805" s="130"/>
      <c r="D805" s="80"/>
      <c r="E805" s="111"/>
      <c r="F805" s="111"/>
      <c r="G805" s="130"/>
      <c r="H805" s="80"/>
      <c r="I805" s="80"/>
      <c r="J805" s="80"/>
      <c r="K805" s="80"/>
    </row>
    <row r="806" spans="2:11">
      <c r="B806" s="80"/>
      <c r="C806" s="130"/>
      <c r="D806" s="80"/>
      <c r="E806" s="111"/>
      <c r="F806" s="111"/>
      <c r="G806" s="130"/>
      <c r="H806" s="80"/>
      <c r="I806" s="80"/>
      <c r="J806" s="80"/>
      <c r="K806" s="80"/>
    </row>
    <row r="807" spans="2:11">
      <c r="B807" s="80"/>
      <c r="C807" s="130"/>
      <c r="D807" s="80"/>
      <c r="E807" s="111"/>
      <c r="F807" s="111"/>
      <c r="G807" s="130"/>
      <c r="H807" s="80"/>
      <c r="I807" s="80"/>
      <c r="J807" s="80"/>
      <c r="K807" s="80"/>
    </row>
    <row r="808" spans="2:11">
      <c r="B808" s="80"/>
      <c r="C808" s="130"/>
      <c r="D808" s="80"/>
      <c r="E808" s="111"/>
      <c r="F808" s="111"/>
      <c r="G808" s="130"/>
      <c r="H808" s="80"/>
      <c r="I808" s="80"/>
      <c r="J808" s="80"/>
      <c r="K808" s="80"/>
    </row>
    <row r="809" spans="2:11">
      <c r="B809" s="80"/>
      <c r="C809" s="130"/>
      <c r="D809" s="80"/>
      <c r="E809" s="111"/>
      <c r="F809" s="111"/>
      <c r="G809" s="130"/>
      <c r="H809" s="80"/>
      <c r="I809" s="80"/>
      <c r="J809" s="80"/>
      <c r="K809" s="80"/>
    </row>
    <row r="810" spans="2:11">
      <c r="B810" s="80"/>
      <c r="C810" s="130"/>
      <c r="D810" s="80"/>
      <c r="E810" s="111"/>
      <c r="F810" s="111"/>
      <c r="G810" s="130"/>
      <c r="H810" s="80"/>
      <c r="I810" s="80"/>
      <c r="J810" s="80"/>
      <c r="K810" s="80"/>
    </row>
    <row r="811" spans="2:11">
      <c r="B811" s="80"/>
      <c r="C811" s="130"/>
      <c r="D811" s="80"/>
      <c r="E811" s="111"/>
      <c r="F811" s="111"/>
      <c r="G811" s="130"/>
      <c r="H811" s="80"/>
      <c r="I811" s="80"/>
      <c r="J811" s="80"/>
      <c r="K811" s="80"/>
    </row>
    <row r="812" spans="2:11">
      <c r="B812" s="80"/>
      <c r="C812" s="130"/>
      <c r="D812" s="80"/>
      <c r="E812" s="111"/>
      <c r="F812" s="111"/>
      <c r="G812" s="130"/>
      <c r="H812" s="80"/>
      <c r="I812" s="80"/>
      <c r="J812" s="80"/>
      <c r="K812" s="80"/>
    </row>
    <row r="813" spans="2:11">
      <c r="B813" s="80"/>
      <c r="C813" s="130"/>
      <c r="D813" s="80"/>
      <c r="E813" s="111"/>
      <c r="F813" s="111"/>
      <c r="G813" s="130"/>
      <c r="H813" s="80"/>
      <c r="I813" s="80"/>
      <c r="J813" s="80"/>
      <c r="K813" s="80"/>
    </row>
    <row r="814" spans="2:11">
      <c r="B814" s="80"/>
      <c r="C814" s="130"/>
      <c r="D814" s="80"/>
      <c r="E814" s="111"/>
      <c r="F814" s="111"/>
      <c r="G814" s="130"/>
      <c r="H814" s="80"/>
      <c r="I814" s="80"/>
      <c r="J814" s="80"/>
      <c r="K814" s="80"/>
    </row>
    <row r="815" spans="2:11">
      <c r="B815" s="80"/>
      <c r="C815" s="130"/>
      <c r="D815" s="80"/>
      <c r="E815" s="111"/>
      <c r="F815" s="111"/>
      <c r="G815" s="130"/>
      <c r="H815" s="80"/>
      <c r="I815" s="80"/>
      <c r="J815" s="80"/>
      <c r="K815" s="80"/>
    </row>
    <row r="816" spans="2:11">
      <c r="B816" s="80"/>
      <c r="C816" s="130"/>
      <c r="D816" s="80"/>
      <c r="E816" s="111"/>
      <c r="F816" s="111"/>
      <c r="G816" s="130"/>
      <c r="H816" s="80"/>
      <c r="I816" s="80"/>
      <c r="J816" s="80"/>
      <c r="K816" s="80"/>
    </row>
    <row r="817" spans="2:11">
      <c r="B817" s="80"/>
      <c r="C817" s="130"/>
      <c r="D817" s="80"/>
      <c r="E817" s="111"/>
      <c r="F817" s="111"/>
      <c r="G817" s="130"/>
      <c r="H817" s="80"/>
      <c r="I817" s="80"/>
      <c r="J817" s="80"/>
      <c r="K817" s="80"/>
    </row>
    <row r="818" spans="2:11">
      <c r="B818" s="80"/>
      <c r="C818" s="130"/>
      <c r="D818" s="80"/>
      <c r="E818" s="111"/>
      <c r="F818" s="111"/>
      <c r="G818" s="130"/>
      <c r="H818" s="80"/>
      <c r="I818" s="80"/>
      <c r="J818" s="80"/>
      <c r="K818" s="80"/>
    </row>
    <row r="819" spans="2:11">
      <c r="B819" s="80"/>
      <c r="C819" s="130"/>
      <c r="D819" s="80"/>
      <c r="E819" s="111"/>
      <c r="F819" s="111"/>
      <c r="G819" s="130"/>
      <c r="H819" s="80"/>
      <c r="I819" s="80"/>
      <c r="J819" s="80"/>
      <c r="K819" s="80"/>
    </row>
    <row r="820" spans="2:11">
      <c r="B820" s="80"/>
      <c r="C820" s="130"/>
      <c r="D820" s="80"/>
      <c r="E820" s="111"/>
      <c r="F820" s="111"/>
      <c r="G820" s="130"/>
      <c r="H820" s="80"/>
      <c r="I820" s="80"/>
      <c r="J820" s="80"/>
      <c r="K820" s="80"/>
    </row>
    <row r="821" spans="2:11">
      <c r="B821" s="80"/>
      <c r="C821" s="130"/>
      <c r="D821" s="80"/>
      <c r="E821" s="111"/>
      <c r="F821" s="111"/>
      <c r="G821" s="130"/>
      <c r="H821" s="80"/>
      <c r="I821" s="80"/>
      <c r="J821" s="80"/>
      <c r="K821" s="80"/>
    </row>
    <row r="822" spans="2:11">
      <c r="B822" s="80"/>
      <c r="C822" s="130"/>
      <c r="D822" s="80"/>
      <c r="E822" s="111"/>
      <c r="F822" s="111"/>
      <c r="G822" s="130"/>
      <c r="H822" s="80"/>
      <c r="I822" s="80"/>
      <c r="J822" s="80"/>
      <c r="K822" s="80"/>
    </row>
    <row r="823" spans="2:11">
      <c r="B823" s="80"/>
      <c r="C823" s="130"/>
      <c r="D823" s="80"/>
      <c r="E823" s="111"/>
      <c r="F823" s="111"/>
      <c r="G823" s="130"/>
      <c r="H823" s="80"/>
      <c r="I823" s="80"/>
      <c r="J823" s="80"/>
      <c r="K823" s="80"/>
    </row>
    <row r="824" spans="2:11">
      <c r="B824" s="80"/>
      <c r="C824" s="130"/>
      <c r="D824" s="80"/>
      <c r="E824" s="111"/>
      <c r="F824" s="111"/>
      <c r="G824" s="130"/>
      <c r="H824" s="80"/>
      <c r="I824" s="80"/>
      <c r="J824" s="80"/>
      <c r="K824" s="80"/>
    </row>
    <row r="825" spans="2:11">
      <c r="B825" s="80"/>
      <c r="C825" s="130"/>
      <c r="D825" s="80"/>
      <c r="E825" s="111"/>
      <c r="F825" s="111"/>
      <c r="G825" s="130"/>
      <c r="H825" s="80"/>
      <c r="I825" s="80"/>
      <c r="J825" s="80"/>
      <c r="K825" s="80"/>
    </row>
    <row r="826" spans="2:11">
      <c r="B826" s="80"/>
      <c r="C826" s="130"/>
      <c r="D826" s="80"/>
      <c r="E826" s="111"/>
      <c r="F826" s="111"/>
      <c r="G826" s="130"/>
      <c r="H826" s="80"/>
      <c r="I826" s="80"/>
      <c r="J826" s="80"/>
      <c r="K826" s="80"/>
    </row>
    <row r="827" spans="2:11">
      <c r="B827" s="80"/>
      <c r="C827" s="130"/>
      <c r="D827" s="80"/>
      <c r="E827" s="111"/>
      <c r="F827" s="111"/>
      <c r="G827" s="130"/>
      <c r="H827" s="80"/>
      <c r="I827" s="80"/>
      <c r="J827" s="80"/>
      <c r="K827" s="80"/>
    </row>
    <row r="828" spans="2:11">
      <c r="B828" s="80"/>
      <c r="C828" s="130"/>
      <c r="D828" s="80"/>
      <c r="E828" s="111"/>
      <c r="F828" s="111"/>
      <c r="G828" s="130"/>
      <c r="H828" s="80"/>
      <c r="I828" s="80"/>
      <c r="J828" s="80"/>
      <c r="K828" s="80"/>
    </row>
    <row r="829" spans="2:11">
      <c r="B829" s="80"/>
      <c r="C829" s="130"/>
      <c r="D829" s="80"/>
      <c r="E829" s="111"/>
      <c r="F829" s="111"/>
      <c r="G829" s="130"/>
      <c r="H829" s="80"/>
      <c r="I829" s="80"/>
      <c r="J829" s="80"/>
      <c r="K829" s="80"/>
    </row>
    <row r="830" spans="2:11">
      <c r="B830" s="80"/>
      <c r="C830" s="130"/>
      <c r="D830" s="80"/>
      <c r="E830" s="111"/>
      <c r="F830" s="111"/>
      <c r="G830" s="130"/>
      <c r="H830" s="80"/>
      <c r="I830" s="80"/>
      <c r="J830" s="80"/>
      <c r="K830" s="80"/>
    </row>
    <row r="831" spans="2:11">
      <c r="B831" s="80"/>
      <c r="C831" s="130"/>
      <c r="D831" s="80"/>
      <c r="E831" s="111"/>
      <c r="F831" s="111"/>
      <c r="G831" s="130"/>
      <c r="H831" s="80"/>
      <c r="I831" s="80"/>
      <c r="J831" s="80"/>
      <c r="K831" s="80"/>
    </row>
    <row r="832" spans="2:11">
      <c r="B832" s="80"/>
      <c r="C832" s="130"/>
      <c r="D832" s="80"/>
      <c r="E832" s="111"/>
      <c r="F832" s="111"/>
      <c r="G832" s="130"/>
      <c r="H832" s="80"/>
      <c r="I832" s="80"/>
      <c r="J832" s="80"/>
      <c r="K832" s="80"/>
    </row>
    <row r="833" spans="2:11">
      <c r="B833" s="80"/>
      <c r="C833" s="130"/>
      <c r="D833" s="80"/>
      <c r="E833" s="111"/>
      <c r="F833" s="111"/>
      <c r="G833" s="130"/>
      <c r="H833" s="80"/>
      <c r="I833" s="80"/>
      <c r="J833" s="80"/>
      <c r="K833" s="80"/>
    </row>
    <row r="834" spans="2:11">
      <c r="B834" s="80"/>
      <c r="C834" s="130"/>
      <c r="D834" s="80"/>
      <c r="E834" s="111"/>
      <c r="F834" s="111"/>
      <c r="G834" s="130"/>
      <c r="H834" s="80"/>
      <c r="I834" s="80"/>
      <c r="J834" s="80"/>
      <c r="K834" s="80"/>
    </row>
    <row r="835" spans="2:11">
      <c r="B835" s="80"/>
      <c r="C835" s="130"/>
      <c r="D835" s="80"/>
      <c r="E835" s="111"/>
      <c r="F835" s="111"/>
      <c r="G835" s="130"/>
      <c r="H835" s="80"/>
      <c r="I835" s="80"/>
      <c r="J835" s="80"/>
      <c r="K835" s="80"/>
    </row>
    <row r="836" spans="2:11">
      <c r="B836" s="80"/>
      <c r="C836" s="130"/>
      <c r="D836" s="80"/>
      <c r="E836" s="111"/>
      <c r="F836" s="111"/>
      <c r="G836" s="130"/>
      <c r="H836" s="80"/>
      <c r="I836" s="80"/>
      <c r="J836" s="80"/>
      <c r="K836" s="80"/>
    </row>
    <row r="837" spans="2:11">
      <c r="B837" s="80"/>
      <c r="C837" s="130"/>
      <c r="D837" s="80"/>
      <c r="E837" s="111"/>
      <c r="F837" s="111"/>
      <c r="G837" s="130"/>
      <c r="H837" s="80"/>
      <c r="I837" s="80"/>
      <c r="J837" s="80"/>
      <c r="K837" s="80"/>
    </row>
    <row r="838" spans="2:11">
      <c r="B838" s="80"/>
      <c r="C838" s="130"/>
      <c r="D838" s="80"/>
      <c r="E838" s="111"/>
      <c r="F838" s="111"/>
      <c r="G838" s="130"/>
      <c r="H838" s="80"/>
      <c r="I838" s="80"/>
      <c r="J838" s="80"/>
      <c r="K838" s="80"/>
    </row>
    <row r="839" spans="2:11">
      <c r="B839" s="80"/>
      <c r="C839" s="130"/>
      <c r="D839" s="80"/>
      <c r="E839" s="111"/>
      <c r="F839" s="111"/>
      <c r="G839" s="130"/>
      <c r="H839" s="80"/>
      <c r="I839" s="80"/>
      <c r="J839" s="80"/>
      <c r="K839" s="80"/>
    </row>
    <row r="840" spans="2:11">
      <c r="B840" s="80"/>
      <c r="C840" s="130"/>
      <c r="D840" s="80"/>
      <c r="E840" s="111"/>
      <c r="F840" s="111"/>
      <c r="G840" s="130"/>
      <c r="H840" s="80"/>
      <c r="I840" s="80"/>
      <c r="J840" s="80"/>
      <c r="K840" s="80"/>
    </row>
    <row r="841" spans="2:11">
      <c r="B841" s="80"/>
      <c r="C841" s="130"/>
      <c r="D841" s="80"/>
      <c r="E841" s="111"/>
      <c r="F841" s="111"/>
      <c r="G841" s="130"/>
      <c r="H841" s="80"/>
      <c r="I841" s="80"/>
      <c r="J841" s="80"/>
      <c r="K841" s="80"/>
    </row>
    <row r="842" spans="2:11">
      <c r="B842" s="80"/>
      <c r="C842" s="130"/>
      <c r="D842" s="80"/>
      <c r="E842" s="111"/>
      <c r="F842" s="111"/>
      <c r="G842" s="130"/>
      <c r="H842" s="80"/>
      <c r="I842" s="80"/>
      <c r="J842" s="80"/>
      <c r="K842" s="80"/>
    </row>
    <row r="843" spans="2:11">
      <c r="B843" s="80"/>
      <c r="C843" s="130"/>
      <c r="D843" s="80"/>
      <c r="E843" s="111"/>
      <c r="F843" s="111"/>
      <c r="G843" s="130"/>
      <c r="H843" s="80"/>
      <c r="I843" s="80"/>
      <c r="J843" s="80"/>
      <c r="K843" s="80"/>
    </row>
    <row r="844" spans="2:11">
      <c r="B844" s="80"/>
      <c r="C844" s="130"/>
      <c r="D844" s="80"/>
      <c r="E844" s="111"/>
      <c r="F844" s="111"/>
      <c r="G844" s="130"/>
      <c r="H844" s="80"/>
      <c r="I844" s="80"/>
      <c r="J844" s="80"/>
      <c r="K844" s="80"/>
    </row>
    <row r="845" spans="2:11">
      <c r="B845" s="80"/>
      <c r="C845" s="130"/>
      <c r="D845" s="80"/>
      <c r="E845" s="111"/>
      <c r="F845" s="111"/>
      <c r="G845" s="130"/>
      <c r="H845" s="80"/>
      <c r="I845" s="80"/>
      <c r="J845" s="80"/>
      <c r="K845" s="80"/>
    </row>
    <row r="846" spans="2:11">
      <c r="B846" s="80"/>
      <c r="C846" s="130"/>
      <c r="D846" s="80"/>
      <c r="E846" s="111"/>
      <c r="F846" s="111"/>
      <c r="G846" s="130"/>
      <c r="H846" s="80"/>
      <c r="I846" s="80"/>
      <c r="J846" s="80"/>
      <c r="K846" s="80"/>
    </row>
    <row r="847" spans="2:11">
      <c r="B847" s="80"/>
      <c r="C847" s="130"/>
      <c r="D847" s="80"/>
      <c r="E847" s="111"/>
      <c r="F847" s="111"/>
      <c r="G847" s="130"/>
      <c r="H847" s="80"/>
      <c r="I847" s="80"/>
      <c r="J847" s="80"/>
      <c r="K847" s="80"/>
    </row>
    <row r="848" spans="2:11">
      <c r="B848" s="80"/>
      <c r="C848" s="130"/>
      <c r="D848" s="80"/>
      <c r="E848" s="111"/>
      <c r="F848" s="111"/>
      <c r="G848" s="130"/>
      <c r="H848" s="80"/>
      <c r="I848" s="80"/>
      <c r="J848" s="80"/>
      <c r="K848" s="80"/>
    </row>
    <row r="849" spans="2:11">
      <c r="B849" s="80"/>
      <c r="C849" s="130"/>
      <c r="D849" s="80"/>
      <c r="E849" s="111"/>
      <c r="F849" s="111"/>
      <c r="G849" s="130"/>
      <c r="H849" s="80"/>
      <c r="I849" s="80"/>
      <c r="J849" s="80"/>
      <c r="K849" s="80"/>
    </row>
    <row r="850" spans="2:11">
      <c r="B850" s="80"/>
      <c r="C850" s="130"/>
      <c r="D850" s="80"/>
      <c r="E850" s="111"/>
      <c r="F850" s="111"/>
      <c r="G850" s="130"/>
      <c r="H850" s="80"/>
      <c r="I850" s="80"/>
      <c r="J850" s="80"/>
      <c r="K850" s="80"/>
    </row>
    <row r="851" spans="2:11">
      <c r="B851" s="80"/>
      <c r="C851" s="130"/>
      <c r="D851" s="80"/>
      <c r="E851" s="111"/>
      <c r="F851" s="111"/>
      <c r="G851" s="130"/>
      <c r="H851" s="80"/>
      <c r="I851" s="80"/>
      <c r="J851" s="80"/>
      <c r="K851" s="80"/>
    </row>
    <row r="852" spans="2:11">
      <c r="B852" s="80"/>
      <c r="C852" s="130"/>
      <c r="D852" s="80"/>
      <c r="E852" s="111"/>
      <c r="F852" s="111"/>
      <c r="G852" s="130"/>
      <c r="H852" s="80"/>
      <c r="I852" s="80"/>
      <c r="J852" s="80"/>
      <c r="K852" s="80"/>
    </row>
    <row r="853" spans="2:11">
      <c r="B853" s="80"/>
      <c r="C853" s="130"/>
      <c r="D853" s="80"/>
      <c r="E853" s="111"/>
      <c r="F853" s="111"/>
      <c r="G853" s="130"/>
      <c r="H853" s="80"/>
      <c r="I853" s="80"/>
      <c r="J853" s="80"/>
      <c r="K853" s="80"/>
    </row>
    <row r="854" spans="2:11">
      <c r="B854" s="80"/>
      <c r="C854" s="130"/>
      <c r="D854" s="80"/>
      <c r="E854" s="111"/>
      <c r="F854" s="111"/>
      <c r="G854" s="130"/>
      <c r="H854" s="80"/>
      <c r="I854" s="80"/>
      <c r="J854" s="80"/>
      <c r="K854" s="80"/>
    </row>
    <row r="855" spans="2:11">
      <c r="B855" s="80"/>
      <c r="C855" s="130"/>
      <c r="D855" s="80"/>
      <c r="E855" s="111"/>
      <c r="F855" s="111"/>
      <c r="G855" s="130"/>
      <c r="H855" s="80"/>
      <c r="I855" s="80"/>
      <c r="J855" s="80"/>
      <c r="K855" s="80"/>
    </row>
    <row r="856" spans="2:11">
      <c r="B856" s="80"/>
      <c r="C856" s="130"/>
      <c r="D856" s="80"/>
      <c r="E856" s="111"/>
      <c r="F856" s="111"/>
      <c r="G856" s="130"/>
      <c r="H856" s="80"/>
      <c r="I856" s="80"/>
      <c r="J856" s="80"/>
      <c r="K856" s="80"/>
    </row>
    <row r="857" spans="2:11">
      <c r="B857" s="80"/>
      <c r="C857" s="130"/>
      <c r="D857" s="80"/>
      <c r="E857" s="111"/>
      <c r="F857" s="111"/>
      <c r="G857" s="130"/>
      <c r="H857" s="80"/>
      <c r="I857" s="80"/>
      <c r="J857" s="80"/>
      <c r="K857" s="80"/>
    </row>
    <row r="858" spans="2:11">
      <c r="B858" s="80"/>
      <c r="C858" s="130"/>
      <c r="D858" s="80"/>
      <c r="E858" s="111"/>
      <c r="F858" s="111"/>
      <c r="G858" s="130"/>
      <c r="H858" s="80"/>
      <c r="I858" s="80"/>
      <c r="J858" s="80"/>
      <c r="K858" s="80"/>
    </row>
    <row r="859" spans="2:11">
      <c r="B859" s="80"/>
      <c r="C859" s="130"/>
      <c r="D859" s="80"/>
      <c r="E859" s="111"/>
      <c r="F859" s="111"/>
      <c r="G859" s="130"/>
      <c r="H859" s="80"/>
      <c r="I859" s="80"/>
      <c r="J859" s="80"/>
      <c r="K859" s="80"/>
    </row>
    <row r="860" spans="2:11">
      <c r="B860" s="80"/>
      <c r="C860" s="130"/>
      <c r="D860" s="80"/>
      <c r="E860" s="111"/>
      <c r="F860" s="111"/>
      <c r="G860" s="130"/>
      <c r="H860" s="80"/>
      <c r="I860" s="80"/>
      <c r="J860" s="80"/>
      <c r="K860" s="80"/>
    </row>
    <row r="861" spans="2:11">
      <c r="B861" s="80"/>
      <c r="C861" s="130"/>
      <c r="D861" s="80"/>
      <c r="E861" s="111"/>
      <c r="F861" s="111"/>
      <c r="G861" s="130"/>
      <c r="H861" s="80"/>
      <c r="I861" s="80"/>
      <c r="J861" s="80"/>
      <c r="K861" s="80"/>
    </row>
    <row r="862" spans="2:11">
      <c r="B862" s="80"/>
      <c r="C862" s="130"/>
      <c r="D862" s="80"/>
      <c r="E862" s="111"/>
      <c r="F862" s="111"/>
      <c r="G862" s="130"/>
      <c r="H862" s="80"/>
      <c r="I862" s="80"/>
      <c r="J862" s="80"/>
      <c r="K862" s="80"/>
    </row>
    <row r="863" spans="2:11">
      <c r="B863" s="80"/>
      <c r="C863" s="130"/>
      <c r="D863" s="80"/>
      <c r="E863" s="111"/>
      <c r="F863" s="111"/>
      <c r="G863" s="130"/>
      <c r="H863" s="80"/>
      <c r="I863" s="80"/>
      <c r="J863" s="80"/>
      <c r="K863" s="80"/>
    </row>
    <row r="864" spans="2:11">
      <c r="B864" s="80"/>
      <c r="C864" s="130"/>
      <c r="D864" s="80"/>
      <c r="E864" s="111"/>
      <c r="F864" s="111"/>
      <c r="G864" s="130"/>
      <c r="H864" s="80"/>
      <c r="I864" s="80"/>
      <c r="J864" s="80"/>
      <c r="K864" s="80"/>
    </row>
    <row r="865" spans="2:11">
      <c r="B865" s="80"/>
      <c r="C865" s="130"/>
      <c r="D865" s="80"/>
      <c r="E865" s="111"/>
      <c r="F865" s="111"/>
      <c r="G865" s="130"/>
      <c r="H865" s="80"/>
      <c r="I865" s="80"/>
      <c r="J865" s="80"/>
      <c r="K865" s="80"/>
    </row>
    <row r="866" spans="2:11">
      <c r="B866" s="80"/>
      <c r="C866" s="130"/>
      <c r="D866" s="80"/>
      <c r="E866" s="111"/>
      <c r="F866" s="111"/>
      <c r="G866" s="130"/>
      <c r="H866" s="80"/>
      <c r="I866" s="80"/>
      <c r="J866" s="80"/>
      <c r="K866" s="80"/>
    </row>
    <row r="867" spans="2:11">
      <c r="B867" s="80"/>
      <c r="C867" s="130"/>
      <c r="D867" s="80"/>
      <c r="E867" s="111"/>
      <c r="F867" s="111"/>
      <c r="G867" s="130"/>
      <c r="H867" s="80"/>
      <c r="I867" s="80"/>
      <c r="J867" s="80"/>
      <c r="K867" s="80"/>
    </row>
    <row r="868" spans="2:11">
      <c r="B868" s="80"/>
      <c r="C868" s="130"/>
      <c r="D868" s="80"/>
      <c r="E868" s="111"/>
      <c r="F868" s="111"/>
      <c r="G868" s="130"/>
      <c r="H868" s="80"/>
      <c r="I868" s="80"/>
      <c r="J868" s="80"/>
      <c r="K868" s="80"/>
    </row>
    <row r="869" spans="2:11">
      <c r="B869" s="80"/>
      <c r="C869" s="130"/>
      <c r="D869" s="80"/>
      <c r="E869" s="111"/>
      <c r="F869" s="111"/>
      <c r="G869" s="130"/>
      <c r="H869" s="80"/>
      <c r="I869" s="80"/>
      <c r="J869" s="80"/>
      <c r="K869" s="80"/>
    </row>
    <row r="870" spans="2:11">
      <c r="B870" s="80"/>
      <c r="C870" s="130"/>
      <c r="D870" s="80"/>
      <c r="E870" s="111"/>
      <c r="F870" s="111"/>
      <c r="G870" s="130"/>
      <c r="H870" s="80"/>
      <c r="I870" s="80"/>
      <c r="J870" s="80"/>
      <c r="K870" s="80"/>
    </row>
    <row r="871" spans="2:11">
      <c r="B871" s="80"/>
      <c r="C871" s="130"/>
      <c r="D871" s="80"/>
      <c r="E871" s="111"/>
      <c r="F871" s="111"/>
      <c r="G871" s="130"/>
      <c r="H871" s="80"/>
      <c r="I871" s="80"/>
      <c r="J871" s="80"/>
      <c r="K871" s="80"/>
    </row>
    <row r="872" spans="2:11">
      <c r="B872" s="80"/>
      <c r="C872" s="130"/>
      <c r="D872" s="80"/>
      <c r="E872" s="111"/>
      <c r="F872" s="111"/>
      <c r="G872" s="130"/>
      <c r="H872" s="80"/>
      <c r="I872" s="80"/>
      <c r="J872" s="80"/>
      <c r="K872" s="80"/>
    </row>
    <row r="873" spans="2:11">
      <c r="B873" s="80"/>
      <c r="C873" s="130"/>
      <c r="D873" s="80"/>
      <c r="E873" s="111"/>
      <c r="F873" s="111"/>
      <c r="G873" s="130"/>
      <c r="H873" s="80"/>
      <c r="I873" s="80"/>
      <c r="J873" s="80"/>
      <c r="K873" s="80"/>
    </row>
    <row r="874" spans="2:11">
      <c r="B874" s="80"/>
      <c r="C874" s="130"/>
      <c r="D874" s="80"/>
      <c r="E874" s="111"/>
      <c r="F874" s="111"/>
      <c r="G874" s="130"/>
      <c r="H874" s="80"/>
      <c r="I874" s="80"/>
      <c r="J874" s="80"/>
      <c r="K874" s="80"/>
    </row>
    <row r="875" spans="2:11">
      <c r="B875" s="80"/>
      <c r="C875" s="130"/>
      <c r="D875" s="80"/>
      <c r="E875" s="111"/>
      <c r="F875" s="111"/>
      <c r="G875" s="130"/>
      <c r="H875" s="80"/>
      <c r="I875" s="80"/>
      <c r="J875" s="80"/>
      <c r="K875" s="80"/>
    </row>
    <row r="876" spans="2:11">
      <c r="B876" s="80"/>
      <c r="C876" s="130"/>
      <c r="D876" s="80"/>
      <c r="E876" s="111"/>
      <c r="F876" s="111"/>
      <c r="G876" s="130"/>
      <c r="H876" s="80"/>
      <c r="I876" s="80"/>
      <c r="J876" s="80"/>
      <c r="K876" s="80"/>
    </row>
    <row r="877" spans="2:11">
      <c r="B877" s="80"/>
      <c r="C877" s="130"/>
      <c r="D877" s="80"/>
      <c r="E877" s="111"/>
      <c r="F877" s="111"/>
      <c r="G877" s="130"/>
      <c r="H877" s="80"/>
      <c r="I877" s="80"/>
      <c r="J877" s="80"/>
      <c r="K877" s="80"/>
    </row>
    <row r="878" spans="2:11">
      <c r="B878" s="80"/>
      <c r="C878" s="130"/>
      <c r="D878" s="80"/>
      <c r="E878" s="111"/>
      <c r="F878" s="111"/>
      <c r="G878" s="130"/>
      <c r="H878" s="80"/>
      <c r="I878" s="80"/>
      <c r="J878" s="80"/>
      <c r="K878" s="80"/>
    </row>
    <row r="879" spans="2:11">
      <c r="B879" s="80"/>
      <c r="C879" s="130"/>
      <c r="D879" s="80"/>
      <c r="E879" s="111"/>
      <c r="F879" s="111"/>
      <c r="G879" s="130"/>
      <c r="H879" s="80"/>
      <c r="I879" s="80"/>
      <c r="J879" s="80"/>
      <c r="K879" s="80"/>
    </row>
    <row r="880" spans="2:11">
      <c r="B880" s="80"/>
      <c r="C880" s="130"/>
      <c r="D880" s="80"/>
      <c r="E880" s="111"/>
      <c r="F880" s="111"/>
      <c r="G880" s="130"/>
      <c r="H880" s="80"/>
      <c r="I880" s="80"/>
      <c r="J880" s="80"/>
      <c r="K880" s="80"/>
    </row>
    <row r="881" spans="2:11">
      <c r="B881" s="80"/>
      <c r="C881" s="130"/>
      <c r="D881" s="80"/>
      <c r="E881" s="111"/>
      <c r="F881" s="111"/>
      <c r="G881" s="130"/>
      <c r="H881" s="80"/>
      <c r="I881" s="80"/>
      <c r="J881" s="80"/>
      <c r="K881" s="80"/>
    </row>
    <row r="882" spans="2:11">
      <c r="B882" s="80"/>
      <c r="C882" s="130"/>
      <c r="D882" s="80"/>
      <c r="E882" s="111"/>
      <c r="F882" s="111"/>
      <c r="G882" s="130"/>
      <c r="H882" s="80"/>
      <c r="I882" s="80"/>
      <c r="J882" s="80"/>
      <c r="K882" s="80"/>
    </row>
    <row r="883" spans="2:11">
      <c r="B883" s="80"/>
      <c r="C883" s="130"/>
      <c r="D883" s="80"/>
      <c r="E883" s="111"/>
      <c r="F883" s="111"/>
      <c r="G883" s="130"/>
      <c r="H883" s="80"/>
      <c r="I883" s="80"/>
      <c r="J883" s="80"/>
      <c r="K883" s="80"/>
    </row>
    <row r="884" spans="2:11">
      <c r="B884" s="80"/>
      <c r="C884" s="130"/>
      <c r="D884" s="80"/>
      <c r="E884" s="111"/>
      <c r="F884" s="111"/>
      <c r="G884" s="130"/>
      <c r="H884" s="80"/>
      <c r="I884" s="80"/>
      <c r="J884" s="80"/>
      <c r="K884" s="80"/>
    </row>
    <row r="885" spans="2:11">
      <c r="B885" s="80"/>
      <c r="C885" s="130"/>
      <c r="D885" s="80"/>
      <c r="E885" s="111"/>
      <c r="F885" s="111"/>
      <c r="G885" s="130"/>
      <c r="H885" s="80"/>
      <c r="I885" s="80"/>
      <c r="J885" s="80"/>
      <c r="K885" s="80"/>
    </row>
    <row r="886" spans="2:11">
      <c r="B886" s="80"/>
      <c r="C886" s="130"/>
      <c r="D886" s="80"/>
      <c r="E886" s="111"/>
      <c r="F886" s="111"/>
      <c r="G886" s="130"/>
      <c r="H886" s="80"/>
      <c r="I886" s="80"/>
      <c r="J886" s="80"/>
      <c r="K886" s="80"/>
    </row>
    <row r="887" spans="2:11">
      <c r="B887" s="80"/>
      <c r="C887" s="130"/>
      <c r="D887" s="80"/>
      <c r="E887" s="111"/>
      <c r="F887" s="111"/>
      <c r="G887" s="130"/>
      <c r="H887" s="80"/>
      <c r="I887" s="80"/>
      <c r="J887" s="80"/>
      <c r="K887" s="80"/>
    </row>
    <row r="888" spans="2:11">
      <c r="B888" s="80"/>
      <c r="C888" s="130"/>
      <c r="D888" s="80"/>
      <c r="E888" s="111"/>
      <c r="F888" s="111"/>
      <c r="G888" s="130"/>
      <c r="H888" s="80"/>
      <c r="I888" s="80"/>
      <c r="J888" s="80"/>
      <c r="K888" s="80"/>
    </row>
    <row r="889" spans="2:11">
      <c r="B889" s="80"/>
      <c r="C889" s="130"/>
      <c r="D889" s="80"/>
      <c r="E889" s="111"/>
      <c r="F889" s="111"/>
      <c r="G889" s="130"/>
      <c r="H889" s="80"/>
      <c r="I889" s="80"/>
      <c r="J889" s="80"/>
      <c r="K889" s="80"/>
    </row>
    <row r="890" spans="2:11">
      <c r="B890" s="80"/>
      <c r="C890" s="130"/>
      <c r="D890" s="80"/>
      <c r="E890" s="111"/>
      <c r="F890" s="111"/>
      <c r="G890" s="130"/>
      <c r="H890" s="80"/>
      <c r="I890" s="80"/>
      <c r="J890" s="80"/>
      <c r="K890" s="80"/>
    </row>
    <row r="891" spans="2:11">
      <c r="B891" s="80"/>
      <c r="C891" s="130"/>
      <c r="D891" s="80"/>
      <c r="E891" s="111"/>
      <c r="F891" s="111"/>
      <c r="G891" s="130"/>
      <c r="H891" s="80"/>
      <c r="I891" s="80"/>
      <c r="J891" s="80"/>
      <c r="K891" s="80"/>
    </row>
    <row r="892" spans="2:11">
      <c r="B892" s="80"/>
      <c r="C892" s="130"/>
      <c r="D892" s="80"/>
      <c r="E892" s="111"/>
      <c r="F892" s="111"/>
      <c r="G892" s="130"/>
      <c r="H892" s="80"/>
      <c r="I892" s="80"/>
      <c r="J892" s="80"/>
      <c r="K892" s="80"/>
    </row>
    <row r="893" spans="2:11">
      <c r="B893" s="80"/>
      <c r="C893" s="130"/>
      <c r="D893" s="80"/>
      <c r="E893" s="111"/>
      <c r="F893" s="111"/>
      <c r="G893" s="130"/>
      <c r="H893" s="80"/>
      <c r="I893" s="80"/>
      <c r="J893" s="80"/>
      <c r="K893" s="80"/>
    </row>
    <row r="894" spans="2:11">
      <c r="B894" s="80"/>
      <c r="C894" s="130"/>
      <c r="D894" s="80"/>
      <c r="E894" s="111"/>
      <c r="F894" s="111"/>
      <c r="G894" s="130"/>
      <c r="H894" s="80"/>
      <c r="I894" s="80"/>
      <c r="J894" s="80"/>
      <c r="K894" s="80"/>
    </row>
    <row r="895" spans="2:11">
      <c r="B895" s="80"/>
      <c r="C895" s="130"/>
      <c r="D895" s="80"/>
      <c r="E895" s="111"/>
      <c r="F895" s="111"/>
      <c r="G895" s="130"/>
      <c r="H895" s="80"/>
      <c r="I895" s="80"/>
      <c r="J895" s="80"/>
      <c r="K895" s="80"/>
    </row>
    <row r="896" spans="2:11">
      <c r="B896" s="80"/>
      <c r="C896" s="130"/>
      <c r="D896" s="80"/>
      <c r="E896" s="111"/>
      <c r="F896" s="111"/>
      <c r="G896" s="130"/>
      <c r="H896" s="80"/>
      <c r="I896" s="80"/>
      <c r="J896" s="80"/>
      <c r="K896" s="80"/>
    </row>
    <row r="897" spans="2:11">
      <c r="B897" s="80"/>
      <c r="C897" s="130"/>
      <c r="D897" s="80"/>
      <c r="E897" s="111"/>
      <c r="F897" s="111"/>
      <c r="G897" s="130"/>
      <c r="H897" s="80"/>
      <c r="I897" s="80"/>
      <c r="J897" s="80"/>
      <c r="K897" s="80"/>
    </row>
    <row r="898" spans="2:11">
      <c r="B898" s="80"/>
      <c r="C898" s="130"/>
      <c r="D898" s="80"/>
      <c r="E898" s="111"/>
      <c r="F898" s="111"/>
      <c r="G898" s="130"/>
      <c r="H898" s="80"/>
      <c r="I898" s="80"/>
      <c r="J898" s="80"/>
      <c r="K898" s="80"/>
    </row>
    <row r="899" spans="2:11">
      <c r="B899" s="80"/>
      <c r="C899" s="130"/>
      <c r="D899" s="80"/>
      <c r="E899" s="111"/>
      <c r="F899" s="111"/>
      <c r="G899" s="130"/>
      <c r="H899" s="80"/>
      <c r="I899" s="80"/>
      <c r="J899" s="80"/>
      <c r="K899" s="80"/>
    </row>
    <row r="900" spans="2:11">
      <c r="B900" s="80"/>
      <c r="C900" s="130"/>
      <c r="D900" s="80"/>
      <c r="E900" s="111"/>
      <c r="F900" s="111"/>
      <c r="G900" s="130"/>
      <c r="H900" s="80"/>
      <c r="I900" s="80"/>
      <c r="J900" s="80"/>
      <c r="K900" s="80"/>
    </row>
    <row r="901" spans="2:11">
      <c r="B901" s="80"/>
      <c r="C901" s="130"/>
      <c r="D901" s="80"/>
      <c r="E901" s="111"/>
      <c r="F901" s="111"/>
      <c r="G901" s="130"/>
      <c r="H901" s="80"/>
      <c r="I901" s="80"/>
      <c r="J901" s="80"/>
      <c r="K901" s="80"/>
    </row>
    <row r="902" spans="2:11">
      <c r="B902" s="80"/>
      <c r="C902" s="130"/>
      <c r="D902" s="80"/>
      <c r="E902" s="111"/>
      <c r="F902" s="111"/>
      <c r="G902" s="130"/>
      <c r="H902" s="80"/>
      <c r="I902" s="80"/>
      <c r="J902" s="80"/>
      <c r="K902" s="80"/>
    </row>
    <row r="903" spans="2:11">
      <c r="B903" s="80"/>
      <c r="C903" s="130"/>
      <c r="D903" s="80"/>
      <c r="E903" s="111"/>
      <c r="F903" s="111"/>
      <c r="G903" s="130"/>
      <c r="H903" s="80"/>
      <c r="I903" s="80"/>
      <c r="J903" s="80"/>
      <c r="K903" s="80"/>
    </row>
    <row r="904" spans="2:11">
      <c r="B904" s="80"/>
      <c r="C904" s="130"/>
      <c r="D904" s="80"/>
      <c r="E904" s="111"/>
      <c r="F904" s="111"/>
      <c r="G904" s="130"/>
      <c r="H904" s="80"/>
      <c r="I904" s="80"/>
      <c r="J904" s="80"/>
      <c r="K904" s="80"/>
    </row>
    <row r="905" spans="2:11">
      <c r="B905" s="80"/>
      <c r="C905" s="130"/>
      <c r="D905" s="80"/>
      <c r="E905" s="111"/>
      <c r="F905" s="111"/>
      <c r="G905" s="130"/>
      <c r="H905" s="80"/>
      <c r="I905" s="80"/>
      <c r="J905" s="80"/>
      <c r="K905" s="80"/>
    </row>
    <row r="906" spans="2:11">
      <c r="B906" s="80"/>
      <c r="C906" s="130"/>
      <c r="D906" s="80"/>
      <c r="E906" s="111"/>
      <c r="F906" s="111"/>
      <c r="G906" s="130"/>
      <c r="H906" s="80"/>
      <c r="I906" s="80"/>
      <c r="J906" s="80"/>
      <c r="K906" s="80"/>
    </row>
    <row r="907" spans="2:11">
      <c r="B907" s="80"/>
      <c r="C907" s="130"/>
      <c r="D907" s="80"/>
      <c r="E907" s="111"/>
      <c r="F907" s="111"/>
      <c r="G907" s="130"/>
      <c r="H907" s="80"/>
      <c r="I907" s="80"/>
      <c r="J907" s="80"/>
      <c r="K907" s="80"/>
    </row>
    <row r="908" spans="2:11">
      <c r="B908" s="80"/>
      <c r="C908" s="130"/>
      <c r="D908" s="80"/>
      <c r="E908" s="111"/>
      <c r="F908" s="111"/>
      <c r="G908" s="130"/>
      <c r="H908" s="80"/>
      <c r="I908" s="80"/>
      <c r="J908" s="80"/>
      <c r="K908" s="80"/>
    </row>
    <row r="909" spans="2:11">
      <c r="B909" s="80"/>
      <c r="C909" s="130"/>
      <c r="D909" s="80"/>
      <c r="E909" s="111"/>
      <c r="F909" s="111"/>
      <c r="G909" s="130"/>
      <c r="H909" s="80"/>
      <c r="I909" s="80"/>
      <c r="J909" s="80"/>
      <c r="K909" s="80"/>
    </row>
    <row r="910" spans="2:11">
      <c r="B910" s="80"/>
      <c r="C910" s="130"/>
      <c r="D910" s="80"/>
      <c r="E910" s="111"/>
      <c r="F910" s="111"/>
      <c r="G910" s="130"/>
      <c r="H910" s="80"/>
      <c r="I910" s="80"/>
      <c r="J910" s="80"/>
      <c r="K910" s="80"/>
    </row>
    <row r="911" spans="2:11">
      <c r="B911" s="80"/>
      <c r="C911" s="130"/>
      <c r="D911" s="80"/>
      <c r="E911" s="111"/>
      <c r="F911" s="111"/>
      <c r="G911" s="130"/>
      <c r="H911" s="80"/>
      <c r="I911" s="80"/>
      <c r="J911" s="80"/>
      <c r="K911" s="80"/>
    </row>
    <row r="912" spans="2:11">
      <c r="B912" s="80"/>
      <c r="C912" s="130"/>
      <c r="D912" s="80"/>
      <c r="E912" s="111"/>
      <c r="F912" s="111"/>
      <c r="G912" s="130"/>
      <c r="H912" s="80"/>
      <c r="I912" s="80"/>
      <c r="J912" s="80"/>
      <c r="K912" s="80"/>
    </row>
    <row r="913" spans="2:11">
      <c r="B913" s="80"/>
      <c r="C913" s="130"/>
      <c r="D913" s="80"/>
      <c r="E913" s="111"/>
      <c r="F913" s="111"/>
      <c r="G913" s="130"/>
      <c r="H913" s="80"/>
      <c r="I913" s="80"/>
      <c r="J913" s="80"/>
      <c r="K913" s="80"/>
    </row>
    <row r="914" spans="2:11">
      <c r="B914" s="80"/>
      <c r="C914" s="130"/>
      <c r="D914" s="80"/>
      <c r="E914" s="111"/>
      <c r="F914" s="111"/>
      <c r="G914" s="130"/>
      <c r="H914" s="80"/>
      <c r="I914" s="80"/>
      <c r="J914" s="80"/>
      <c r="K914" s="80"/>
    </row>
    <row r="915" spans="2:11">
      <c r="B915" s="80"/>
      <c r="C915" s="130"/>
      <c r="D915" s="80"/>
      <c r="E915" s="111"/>
      <c r="F915" s="111"/>
      <c r="G915" s="130"/>
      <c r="H915" s="80"/>
      <c r="I915" s="80"/>
      <c r="J915" s="80"/>
      <c r="K915" s="80"/>
    </row>
    <row r="916" spans="2:11">
      <c r="B916" s="80"/>
      <c r="C916" s="130"/>
      <c r="D916" s="80"/>
      <c r="E916" s="111"/>
      <c r="F916" s="111"/>
      <c r="G916" s="130"/>
      <c r="H916" s="80"/>
      <c r="I916" s="80"/>
      <c r="J916" s="80"/>
      <c r="K916" s="80"/>
    </row>
    <row r="917" spans="2:11">
      <c r="B917" s="80"/>
      <c r="C917" s="130"/>
      <c r="D917" s="80"/>
      <c r="E917" s="111"/>
      <c r="F917" s="111"/>
      <c r="G917" s="130"/>
      <c r="H917" s="80"/>
      <c r="I917" s="80"/>
      <c r="J917" s="80"/>
      <c r="K917" s="80"/>
    </row>
    <row r="918" spans="2:11">
      <c r="B918" s="80"/>
      <c r="C918" s="130"/>
      <c r="D918" s="80"/>
      <c r="E918" s="111"/>
      <c r="F918" s="111"/>
      <c r="G918" s="130"/>
      <c r="H918" s="80"/>
      <c r="I918" s="80"/>
      <c r="J918" s="80"/>
      <c r="K918" s="80"/>
    </row>
    <row r="919" spans="2:11">
      <c r="B919" s="80"/>
      <c r="C919" s="130"/>
      <c r="D919" s="80"/>
      <c r="E919" s="111"/>
      <c r="F919" s="111"/>
      <c r="G919" s="130"/>
      <c r="H919" s="80"/>
      <c r="I919" s="80"/>
      <c r="J919" s="80"/>
      <c r="K919" s="80"/>
    </row>
    <row r="920" spans="2:11">
      <c r="B920" s="80"/>
      <c r="C920" s="130"/>
      <c r="D920" s="80"/>
      <c r="E920" s="111"/>
      <c r="F920" s="111"/>
      <c r="G920" s="130"/>
      <c r="H920" s="80"/>
      <c r="I920" s="80"/>
      <c r="J920" s="80"/>
      <c r="K920" s="80"/>
    </row>
    <row r="921" spans="2:11">
      <c r="B921" s="80"/>
      <c r="C921" s="130"/>
      <c r="D921" s="80"/>
      <c r="E921" s="111"/>
      <c r="F921" s="111"/>
      <c r="G921" s="130"/>
      <c r="H921" s="80"/>
      <c r="I921" s="80"/>
      <c r="J921" s="80"/>
      <c r="K921" s="80"/>
    </row>
    <row r="922" spans="2:11">
      <c r="B922" s="80"/>
      <c r="C922" s="130"/>
      <c r="D922" s="80"/>
      <c r="E922" s="111"/>
      <c r="F922" s="111"/>
      <c r="G922" s="130"/>
      <c r="H922" s="80"/>
      <c r="I922" s="80"/>
      <c r="J922" s="80"/>
      <c r="K922" s="80"/>
    </row>
    <row r="923" spans="2:11">
      <c r="B923" s="80"/>
      <c r="C923" s="130"/>
      <c r="D923" s="80"/>
      <c r="E923" s="111"/>
      <c r="F923" s="111"/>
      <c r="G923" s="130"/>
      <c r="H923" s="80"/>
      <c r="I923" s="80"/>
      <c r="J923" s="80"/>
      <c r="K923" s="80"/>
    </row>
    <row r="924" spans="2:11">
      <c r="B924" s="80"/>
      <c r="C924" s="130"/>
      <c r="D924" s="80"/>
      <c r="E924" s="111"/>
      <c r="F924" s="111"/>
      <c r="G924" s="130"/>
      <c r="H924" s="80"/>
      <c r="I924" s="80"/>
      <c r="J924" s="80"/>
      <c r="K924" s="80"/>
    </row>
    <row r="925" spans="2:11">
      <c r="B925" s="80"/>
      <c r="C925" s="130"/>
      <c r="D925" s="80"/>
      <c r="E925" s="111"/>
      <c r="F925" s="111"/>
      <c r="G925" s="130"/>
      <c r="H925" s="80"/>
      <c r="I925" s="80"/>
      <c r="J925" s="80"/>
      <c r="K925" s="80"/>
    </row>
    <row r="926" spans="2:11">
      <c r="B926" s="80"/>
      <c r="C926" s="130"/>
      <c r="D926" s="80"/>
      <c r="E926" s="111"/>
      <c r="F926" s="111"/>
      <c r="G926" s="130"/>
      <c r="H926" s="80"/>
      <c r="I926" s="80"/>
      <c r="J926" s="80"/>
      <c r="K926" s="80"/>
    </row>
    <row r="927" spans="2:11">
      <c r="B927" s="80"/>
      <c r="C927" s="130"/>
      <c r="D927" s="80"/>
      <c r="E927" s="111"/>
      <c r="F927" s="111"/>
      <c r="G927" s="130"/>
      <c r="H927" s="80"/>
      <c r="I927" s="80"/>
      <c r="J927" s="80"/>
      <c r="K927" s="80"/>
    </row>
    <row r="928" spans="2:11">
      <c r="B928" s="80"/>
      <c r="C928" s="130"/>
      <c r="D928" s="80"/>
      <c r="E928" s="111"/>
      <c r="F928" s="111"/>
      <c r="G928" s="130"/>
      <c r="H928" s="80"/>
      <c r="I928" s="80"/>
      <c r="J928" s="80"/>
      <c r="K928" s="80"/>
    </row>
    <row r="929" spans="2:11">
      <c r="B929" s="80"/>
      <c r="C929" s="130"/>
      <c r="D929" s="80"/>
      <c r="E929" s="111"/>
      <c r="F929" s="111"/>
      <c r="G929" s="130"/>
      <c r="H929" s="80"/>
      <c r="I929" s="80"/>
      <c r="J929" s="80"/>
      <c r="K929" s="80"/>
    </row>
    <row r="930" spans="2:11">
      <c r="B930" s="80"/>
      <c r="C930" s="130"/>
      <c r="D930" s="80"/>
      <c r="E930" s="111"/>
      <c r="F930" s="111"/>
      <c r="G930" s="130"/>
      <c r="H930" s="80"/>
      <c r="I930" s="80"/>
      <c r="J930" s="80"/>
      <c r="K930" s="80"/>
    </row>
    <row r="931" spans="2:11">
      <c r="B931" s="80"/>
      <c r="C931" s="130"/>
      <c r="D931" s="80"/>
      <c r="E931" s="111"/>
      <c r="F931" s="111"/>
      <c r="G931" s="130"/>
      <c r="H931" s="80"/>
      <c r="I931" s="80"/>
      <c r="J931" s="80"/>
      <c r="K931" s="80"/>
    </row>
    <row r="932" spans="2:11">
      <c r="B932" s="80"/>
      <c r="C932" s="130"/>
      <c r="D932" s="80"/>
      <c r="E932" s="111"/>
      <c r="F932" s="111"/>
      <c r="G932" s="130"/>
      <c r="H932" s="80"/>
      <c r="I932" s="80"/>
      <c r="J932" s="80"/>
      <c r="K932" s="80"/>
    </row>
    <row r="933" spans="2:11">
      <c r="B933" s="80"/>
      <c r="C933" s="130"/>
      <c r="D933" s="80"/>
      <c r="E933" s="111"/>
      <c r="F933" s="111"/>
      <c r="G933" s="130"/>
      <c r="H933" s="80"/>
      <c r="I933" s="80"/>
      <c r="J933" s="80"/>
      <c r="K933" s="80"/>
    </row>
    <row r="934" spans="2:11">
      <c r="B934" s="80"/>
      <c r="C934" s="130"/>
      <c r="D934" s="80"/>
      <c r="E934" s="111"/>
      <c r="F934" s="111"/>
      <c r="G934" s="130"/>
      <c r="H934" s="80"/>
      <c r="I934" s="80"/>
      <c r="J934" s="80"/>
      <c r="K934" s="80"/>
    </row>
    <row r="935" spans="2:11">
      <c r="B935" s="80"/>
      <c r="C935" s="130"/>
      <c r="D935" s="80"/>
      <c r="E935" s="111"/>
      <c r="F935" s="111"/>
      <c r="G935" s="130"/>
      <c r="H935" s="80"/>
      <c r="I935" s="80"/>
      <c r="J935" s="80"/>
      <c r="K935" s="80"/>
    </row>
    <row r="936" spans="2:11">
      <c r="B936" s="80"/>
      <c r="C936" s="130"/>
      <c r="D936" s="80"/>
      <c r="E936" s="111"/>
      <c r="F936" s="111"/>
      <c r="G936" s="130"/>
      <c r="H936" s="80"/>
      <c r="I936" s="80"/>
      <c r="J936" s="80"/>
      <c r="K936" s="80"/>
    </row>
    <row r="937" spans="2:11">
      <c r="B937" s="80"/>
      <c r="C937" s="130"/>
      <c r="D937" s="80"/>
      <c r="E937" s="111"/>
      <c r="F937" s="111"/>
      <c r="G937" s="130"/>
      <c r="H937" s="80"/>
      <c r="I937" s="80"/>
      <c r="J937" s="80"/>
      <c r="K937" s="80"/>
    </row>
    <row r="938" spans="2:11">
      <c r="B938" s="80"/>
      <c r="C938" s="130"/>
      <c r="D938" s="80"/>
      <c r="E938" s="111"/>
      <c r="F938" s="111"/>
      <c r="G938" s="130"/>
      <c r="H938" s="80"/>
      <c r="I938" s="80"/>
      <c r="J938" s="80"/>
      <c r="K938" s="80"/>
    </row>
    <row r="939" spans="2:11">
      <c r="B939" s="80"/>
      <c r="C939" s="130"/>
      <c r="D939" s="80"/>
      <c r="E939" s="111"/>
      <c r="F939" s="111"/>
      <c r="G939" s="130"/>
      <c r="H939" s="80"/>
      <c r="I939" s="80"/>
      <c r="J939" s="80"/>
      <c r="K939" s="80"/>
    </row>
    <row r="940" spans="2:11">
      <c r="B940" s="80"/>
      <c r="C940" s="130"/>
      <c r="D940" s="80"/>
      <c r="E940" s="111"/>
      <c r="F940" s="111"/>
      <c r="G940" s="130"/>
      <c r="H940" s="80"/>
      <c r="I940" s="80"/>
      <c r="J940" s="80"/>
      <c r="K940" s="80"/>
    </row>
    <row r="941" spans="2:11">
      <c r="B941" s="80"/>
      <c r="C941" s="130"/>
      <c r="D941" s="80"/>
      <c r="E941" s="111"/>
      <c r="F941" s="111"/>
      <c r="G941" s="130"/>
      <c r="H941" s="80"/>
      <c r="I941" s="80"/>
      <c r="J941" s="80"/>
      <c r="K941" s="80"/>
    </row>
    <row r="942" spans="2:11">
      <c r="B942" s="80"/>
      <c r="C942" s="130"/>
      <c r="D942" s="80"/>
      <c r="E942" s="111"/>
      <c r="F942" s="111"/>
      <c r="G942" s="130"/>
      <c r="H942" s="80"/>
      <c r="I942" s="80"/>
      <c r="J942" s="80"/>
      <c r="K942" s="80"/>
    </row>
    <row r="943" spans="2:11">
      <c r="B943" s="80"/>
      <c r="C943" s="130"/>
      <c r="D943" s="80"/>
      <c r="E943" s="111"/>
      <c r="F943" s="111"/>
      <c r="G943" s="130"/>
      <c r="H943" s="80"/>
      <c r="I943" s="80"/>
      <c r="J943" s="80"/>
      <c r="K943" s="80"/>
    </row>
    <row r="944" spans="2:11">
      <c r="B944" s="80"/>
      <c r="C944" s="130"/>
      <c r="D944" s="80"/>
      <c r="E944" s="111"/>
      <c r="F944" s="111"/>
      <c r="G944" s="130"/>
      <c r="H944" s="80"/>
      <c r="I944" s="80"/>
      <c r="J944" s="80"/>
      <c r="K944" s="80"/>
    </row>
    <row r="945" spans="2:11">
      <c r="B945" s="80"/>
      <c r="C945" s="130"/>
      <c r="D945" s="80"/>
      <c r="E945" s="111"/>
      <c r="F945" s="111"/>
      <c r="G945" s="130"/>
      <c r="H945" s="80"/>
      <c r="I945" s="80"/>
      <c r="J945" s="80"/>
      <c r="K945" s="80"/>
    </row>
    <row r="946" spans="2:11">
      <c r="B946" s="80"/>
      <c r="C946" s="130"/>
      <c r="D946" s="80"/>
      <c r="E946" s="111"/>
      <c r="F946" s="111"/>
      <c r="G946" s="130"/>
      <c r="H946" s="80"/>
      <c r="I946" s="80"/>
      <c r="J946" s="80"/>
      <c r="K946" s="80"/>
    </row>
    <row r="947" spans="2:11">
      <c r="B947" s="80"/>
      <c r="C947" s="130"/>
      <c r="D947" s="80"/>
      <c r="E947" s="111"/>
      <c r="F947" s="111"/>
      <c r="G947" s="130"/>
      <c r="H947" s="80"/>
      <c r="I947" s="80"/>
      <c r="J947" s="80"/>
      <c r="K947" s="80"/>
    </row>
    <row r="948" spans="2:11">
      <c r="B948" s="80"/>
      <c r="C948" s="130"/>
      <c r="D948" s="80"/>
      <c r="E948" s="111"/>
      <c r="F948" s="111"/>
      <c r="G948" s="130"/>
      <c r="H948" s="80"/>
      <c r="I948" s="80"/>
      <c r="J948" s="80"/>
      <c r="K948" s="80"/>
    </row>
    <row r="949" spans="2:11">
      <c r="B949" s="80"/>
      <c r="C949" s="130"/>
      <c r="D949" s="80"/>
      <c r="E949" s="111"/>
      <c r="F949" s="111"/>
      <c r="G949" s="130"/>
      <c r="H949" s="80"/>
      <c r="I949" s="80"/>
      <c r="J949" s="80"/>
      <c r="K949" s="80"/>
    </row>
    <row r="950" spans="2:11">
      <c r="B950" s="80"/>
      <c r="C950" s="130"/>
      <c r="D950" s="80"/>
      <c r="E950" s="111"/>
      <c r="F950" s="111"/>
      <c r="G950" s="130"/>
      <c r="H950" s="80"/>
      <c r="I950" s="80"/>
      <c r="J950" s="80"/>
      <c r="K950" s="80"/>
    </row>
    <row r="951" spans="2:11">
      <c r="B951" s="80"/>
      <c r="C951" s="130"/>
      <c r="D951" s="80"/>
      <c r="E951" s="111"/>
      <c r="F951" s="111"/>
      <c r="G951" s="130"/>
      <c r="H951" s="80"/>
      <c r="I951" s="80"/>
      <c r="J951" s="80"/>
      <c r="K951" s="80"/>
    </row>
    <row r="952" spans="2:11">
      <c r="B952" s="80"/>
      <c r="C952" s="130"/>
      <c r="D952" s="80"/>
      <c r="E952" s="111"/>
      <c r="F952" s="111"/>
      <c r="G952" s="130"/>
      <c r="H952" s="80"/>
      <c r="I952" s="80"/>
      <c r="J952" s="80"/>
      <c r="K952" s="80"/>
    </row>
    <row r="953" spans="2:11">
      <c r="B953" s="80"/>
      <c r="C953" s="130"/>
      <c r="D953" s="80"/>
      <c r="E953" s="111"/>
      <c r="F953" s="111"/>
      <c r="G953" s="130"/>
      <c r="H953" s="80"/>
      <c r="I953" s="80"/>
      <c r="J953" s="80"/>
      <c r="K953" s="80"/>
    </row>
    <row r="954" spans="2:11">
      <c r="B954" s="80"/>
      <c r="C954" s="130"/>
      <c r="D954" s="80"/>
      <c r="E954" s="111"/>
      <c r="F954" s="111"/>
      <c r="G954" s="130"/>
      <c r="H954" s="80"/>
      <c r="I954" s="80"/>
      <c r="J954" s="80"/>
      <c r="K954" s="80"/>
    </row>
    <row r="955" spans="2:11">
      <c r="B955" s="80"/>
      <c r="C955" s="130"/>
      <c r="D955" s="80"/>
      <c r="E955" s="111"/>
      <c r="F955" s="111"/>
      <c r="G955" s="130"/>
      <c r="H955" s="80"/>
      <c r="I955" s="80"/>
      <c r="J955" s="80"/>
      <c r="K955" s="80"/>
    </row>
    <row r="956" spans="2:11">
      <c r="B956" s="80"/>
      <c r="C956" s="130"/>
      <c r="D956" s="80"/>
      <c r="E956" s="111"/>
      <c r="F956" s="111"/>
      <c r="G956" s="130"/>
      <c r="H956" s="80"/>
      <c r="I956" s="80"/>
      <c r="J956" s="80"/>
      <c r="K956" s="80"/>
    </row>
    <row r="957" spans="2:11">
      <c r="B957" s="80"/>
      <c r="C957" s="130"/>
      <c r="D957" s="80"/>
      <c r="E957" s="111"/>
      <c r="F957" s="111"/>
      <c r="G957" s="130"/>
      <c r="H957" s="80"/>
      <c r="I957" s="80"/>
      <c r="J957" s="80"/>
      <c r="K957" s="80"/>
    </row>
    <row r="958" spans="2:11">
      <c r="B958" s="80"/>
      <c r="C958" s="130"/>
      <c r="D958" s="80"/>
      <c r="E958" s="111"/>
      <c r="F958" s="111"/>
      <c r="G958" s="130"/>
      <c r="H958" s="80"/>
      <c r="I958" s="80"/>
      <c r="J958" s="80"/>
      <c r="K958" s="80"/>
    </row>
    <row r="959" spans="2:11">
      <c r="B959" s="80"/>
      <c r="C959" s="130"/>
      <c r="D959" s="80"/>
      <c r="E959" s="111"/>
      <c r="F959" s="111"/>
      <c r="G959" s="130"/>
      <c r="H959" s="80"/>
      <c r="I959" s="80"/>
      <c r="J959" s="80"/>
      <c r="K959" s="80"/>
    </row>
    <row r="960" spans="2:11">
      <c r="B960" s="80"/>
      <c r="C960" s="130"/>
      <c r="D960" s="80"/>
      <c r="E960" s="111"/>
      <c r="F960" s="111"/>
      <c r="G960" s="130"/>
      <c r="H960" s="80"/>
      <c r="I960" s="80"/>
      <c r="J960" s="80"/>
      <c r="K960" s="80"/>
    </row>
    <row r="961" spans="2:11">
      <c r="B961" s="80"/>
      <c r="C961" s="130"/>
      <c r="D961" s="80"/>
      <c r="E961" s="111"/>
      <c r="F961" s="111"/>
      <c r="G961" s="130"/>
      <c r="H961" s="80"/>
      <c r="I961" s="80"/>
      <c r="J961" s="80"/>
      <c r="K961" s="80"/>
    </row>
    <row r="962" spans="2:11">
      <c r="B962" s="80"/>
      <c r="C962" s="130"/>
      <c r="D962" s="80"/>
      <c r="E962" s="111"/>
      <c r="F962" s="111"/>
      <c r="G962" s="130"/>
      <c r="H962" s="80"/>
      <c r="I962" s="80"/>
      <c r="J962" s="80"/>
      <c r="K962" s="80"/>
    </row>
    <row r="963" spans="2:11">
      <c r="B963" s="80"/>
      <c r="C963" s="130"/>
      <c r="D963" s="80"/>
      <c r="E963" s="111"/>
      <c r="F963" s="111"/>
      <c r="G963" s="130"/>
      <c r="H963" s="80"/>
      <c r="I963" s="80"/>
      <c r="J963" s="80"/>
      <c r="K963" s="80"/>
    </row>
    <row r="964" spans="2:11">
      <c r="B964" s="80"/>
      <c r="C964" s="130"/>
      <c r="D964" s="80"/>
      <c r="E964" s="111"/>
      <c r="F964" s="111"/>
      <c r="G964" s="130"/>
      <c r="H964" s="80"/>
      <c r="I964" s="80"/>
      <c r="J964" s="80"/>
      <c r="K964" s="80"/>
    </row>
    <row r="965" spans="2:11">
      <c r="B965" s="80"/>
      <c r="C965" s="130"/>
      <c r="D965" s="80"/>
      <c r="E965" s="111"/>
      <c r="F965" s="111"/>
      <c r="G965" s="130"/>
      <c r="H965" s="80"/>
      <c r="I965" s="80"/>
      <c r="J965" s="80"/>
      <c r="K965" s="80"/>
    </row>
    <row r="966" spans="2:11">
      <c r="B966" s="80"/>
      <c r="C966" s="130"/>
      <c r="D966" s="80"/>
      <c r="E966" s="111"/>
      <c r="F966" s="111"/>
      <c r="G966" s="130"/>
      <c r="H966" s="80"/>
      <c r="I966" s="80"/>
      <c r="J966" s="80"/>
      <c r="K966" s="80"/>
    </row>
    <row r="967" spans="2:11">
      <c r="B967" s="80"/>
      <c r="C967" s="130"/>
      <c r="D967" s="80"/>
      <c r="E967" s="111"/>
      <c r="F967" s="111"/>
      <c r="G967" s="130"/>
      <c r="H967" s="80"/>
      <c r="I967" s="80"/>
      <c r="J967" s="80"/>
      <c r="K967" s="80"/>
    </row>
    <row r="968" spans="2:11">
      <c r="B968" s="80"/>
      <c r="C968" s="130"/>
      <c r="D968" s="80"/>
      <c r="E968" s="111"/>
      <c r="F968" s="111"/>
      <c r="G968" s="130"/>
      <c r="H968" s="80"/>
      <c r="I968" s="80"/>
      <c r="J968" s="80"/>
      <c r="K968" s="80"/>
    </row>
    <row r="969" spans="2:11">
      <c r="B969" s="80"/>
      <c r="C969" s="130"/>
      <c r="D969" s="80"/>
      <c r="E969" s="111"/>
      <c r="F969" s="111"/>
      <c r="G969" s="130"/>
      <c r="H969" s="80"/>
      <c r="I969" s="80"/>
      <c r="J969" s="80"/>
      <c r="K969" s="80"/>
    </row>
    <row r="970" spans="2:11">
      <c r="B970" s="80"/>
      <c r="C970" s="130"/>
      <c r="D970" s="80"/>
      <c r="E970" s="111"/>
      <c r="F970" s="111"/>
      <c r="G970" s="130"/>
      <c r="H970" s="80"/>
      <c r="I970" s="80"/>
      <c r="J970" s="80"/>
      <c r="K970" s="80"/>
    </row>
    <row r="971" spans="2:11">
      <c r="B971" s="80"/>
      <c r="C971" s="130"/>
      <c r="D971" s="80"/>
      <c r="E971" s="111"/>
      <c r="F971" s="111"/>
      <c r="G971" s="130"/>
      <c r="H971" s="80"/>
      <c r="I971" s="80"/>
      <c r="J971" s="80"/>
      <c r="K971" s="80"/>
    </row>
    <row r="972" spans="2:11">
      <c r="B972" s="80"/>
      <c r="C972" s="130"/>
      <c r="D972" s="80"/>
      <c r="E972" s="111"/>
      <c r="F972" s="111"/>
      <c r="G972" s="130"/>
      <c r="H972" s="80"/>
      <c r="I972" s="80"/>
      <c r="J972" s="80"/>
      <c r="K972" s="80"/>
    </row>
    <row r="973" spans="2:11">
      <c r="B973" s="80"/>
      <c r="C973" s="130"/>
      <c r="D973" s="80"/>
      <c r="E973" s="111"/>
      <c r="F973" s="111"/>
      <c r="G973" s="130"/>
      <c r="H973" s="80"/>
      <c r="I973" s="80"/>
      <c r="J973" s="80"/>
      <c r="K973" s="80"/>
    </row>
    <row r="974" spans="2:11">
      <c r="B974" s="80"/>
      <c r="C974" s="130"/>
      <c r="D974" s="80"/>
      <c r="E974" s="111"/>
      <c r="F974" s="111"/>
      <c r="G974" s="130"/>
      <c r="H974" s="80"/>
      <c r="I974" s="80"/>
      <c r="J974" s="80"/>
      <c r="K974" s="80"/>
    </row>
    <row r="975" spans="2:11">
      <c r="B975" s="80"/>
      <c r="C975" s="130"/>
      <c r="D975" s="80"/>
      <c r="E975" s="111"/>
      <c r="F975" s="111"/>
      <c r="G975" s="130"/>
      <c r="H975" s="80"/>
      <c r="I975" s="80"/>
      <c r="J975" s="80"/>
      <c r="K975" s="80"/>
    </row>
    <row r="976" spans="2:11">
      <c r="B976" s="80"/>
      <c r="C976" s="130"/>
      <c r="D976" s="80"/>
      <c r="E976" s="111"/>
      <c r="F976" s="111"/>
      <c r="G976" s="130"/>
      <c r="H976" s="80"/>
      <c r="I976" s="80"/>
      <c r="J976" s="80"/>
      <c r="K976" s="80"/>
    </row>
    <row r="977" spans="2:11">
      <c r="B977" s="80"/>
      <c r="C977" s="130"/>
      <c r="D977" s="80"/>
      <c r="E977" s="111"/>
      <c r="F977" s="111"/>
      <c r="G977" s="130"/>
      <c r="H977" s="80"/>
      <c r="I977" s="80"/>
      <c r="J977" s="80"/>
      <c r="K977" s="80"/>
    </row>
    <row r="978" spans="2:11">
      <c r="B978" s="80"/>
      <c r="C978" s="130"/>
      <c r="D978" s="80"/>
      <c r="E978" s="111"/>
      <c r="F978" s="111"/>
      <c r="G978" s="130"/>
      <c r="H978" s="80"/>
      <c r="I978" s="80"/>
      <c r="J978" s="80"/>
      <c r="K978" s="80"/>
    </row>
    <row r="979" spans="2:11">
      <c r="B979" s="80"/>
      <c r="C979" s="130"/>
      <c r="D979" s="80"/>
      <c r="E979" s="111"/>
      <c r="F979" s="111"/>
      <c r="G979" s="130"/>
      <c r="H979" s="80"/>
      <c r="I979" s="80"/>
      <c r="J979" s="80"/>
      <c r="K979" s="80"/>
    </row>
    <row r="980" spans="2:11">
      <c r="B980" s="80"/>
      <c r="C980" s="130"/>
      <c r="D980" s="80"/>
      <c r="E980" s="111"/>
      <c r="F980" s="111"/>
      <c r="G980" s="130"/>
      <c r="H980" s="80"/>
      <c r="I980" s="80"/>
      <c r="J980" s="80"/>
      <c r="K980" s="80"/>
    </row>
    <row r="981" spans="2:11">
      <c r="B981" s="80"/>
      <c r="C981" s="130"/>
      <c r="D981" s="80"/>
      <c r="E981" s="111"/>
      <c r="F981" s="111"/>
      <c r="G981" s="130"/>
      <c r="H981" s="80"/>
      <c r="I981" s="80"/>
      <c r="J981" s="80"/>
      <c r="K981" s="80"/>
    </row>
    <row r="982" spans="2:11">
      <c r="B982" s="80"/>
      <c r="C982" s="130"/>
      <c r="D982" s="80"/>
      <c r="E982" s="111"/>
      <c r="F982" s="111"/>
      <c r="G982" s="130"/>
      <c r="H982" s="80"/>
      <c r="I982" s="80"/>
      <c r="J982" s="80"/>
      <c r="K982" s="80"/>
    </row>
    <row r="983" spans="2:11">
      <c r="B983" s="80"/>
      <c r="C983" s="130"/>
      <c r="D983" s="80"/>
      <c r="E983" s="111"/>
      <c r="F983" s="111"/>
      <c r="G983" s="130"/>
      <c r="H983" s="80"/>
      <c r="I983" s="80"/>
      <c r="J983" s="80"/>
      <c r="K983" s="80"/>
    </row>
    <row r="984" spans="2:11">
      <c r="B984" s="80"/>
      <c r="C984" s="130"/>
      <c r="D984" s="80"/>
      <c r="E984" s="111"/>
      <c r="F984" s="111"/>
      <c r="G984" s="130"/>
      <c r="H984" s="80"/>
      <c r="I984" s="80"/>
      <c r="J984" s="80"/>
      <c r="K984" s="80"/>
    </row>
    <row r="985" spans="2:11">
      <c r="B985" s="80"/>
      <c r="C985" s="130"/>
      <c r="D985" s="80"/>
      <c r="E985" s="111"/>
      <c r="F985" s="111"/>
      <c r="G985" s="130"/>
      <c r="H985" s="80"/>
      <c r="I985" s="80"/>
      <c r="J985" s="80"/>
      <c r="K985" s="80"/>
    </row>
    <row r="986" spans="2:11">
      <c r="B986" s="80"/>
      <c r="C986" s="130"/>
      <c r="D986" s="80"/>
      <c r="E986" s="111"/>
      <c r="F986" s="111"/>
      <c r="G986" s="130"/>
      <c r="H986" s="80"/>
      <c r="I986" s="80"/>
      <c r="J986" s="80"/>
      <c r="K986" s="80"/>
    </row>
    <row r="987" spans="2:11">
      <c r="B987" s="80"/>
      <c r="C987" s="130"/>
      <c r="D987" s="80"/>
      <c r="E987" s="111"/>
      <c r="F987" s="111"/>
      <c r="G987" s="130"/>
      <c r="H987" s="80"/>
      <c r="I987" s="80"/>
      <c r="J987" s="80"/>
      <c r="K987" s="80"/>
    </row>
    <row r="988" spans="2:11">
      <c r="B988" s="80"/>
      <c r="C988" s="130"/>
      <c r="D988" s="80"/>
      <c r="E988" s="111"/>
      <c r="F988" s="111"/>
      <c r="G988" s="130"/>
      <c r="H988" s="80"/>
      <c r="I988" s="80"/>
      <c r="J988" s="80"/>
      <c r="K988" s="80"/>
    </row>
    <row r="989" spans="2:11">
      <c r="B989" s="80"/>
      <c r="C989" s="130"/>
      <c r="D989" s="80"/>
      <c r="E989" s="111"/>
      <c r="F989" s="111"/>
      <c r="G989" s="130"/>
      <c r="H989" s="80"/>
      <c r="I989" s="80"/>
      <c r="J989" s="80"/>
      <c r="K989" s="80"/>
    </row>
    <row r="990" spans="2:11">
      <c r="B990" s="80"/>
      <c r="C990" s="130"/>
      <c r="D990" s="80"/>
      <c r="E990" s="111"/>
      <c r="F990" s="111"/>
      <c r="G990" s="130"/>
      <c r="H990" s="80"/>
      <c r="I990" s="80"/>
      <c r="J990" s="80"/>
      <c r="K990" s="80"/>
    </row>
    <row r="991" spans="2:11">
      <c r="B991" s="80"/>
      <c r="C991" s="130"/>
      <c r="D991" s="80"/>
      <c r="E991" s="111"/>
      <c r="F991" s="111"/>
      <c r="G991" s="130"/>
      <c r="H991" s="80"/>
      <c r="I991" s="80"/>
      <c r="J991" s="80"/>
      <c r="K991" s="80"/>
    </row>
    <row r="992" spans="2:11">
      <c r="B992" s="80"/>
      <c r="C992" s="130"/>
      <c r="D992" s="80"/>
      <c r="E992" s="111"/>
      <c r="F992" s="111"/>
      <c r="G992" s="130"/>
      <c r="H992" s="80"/>
      <c r="I992" s="80"/>
      <c r="J992" s="80"/>
      <c r="K992" s="80"/>
    </row>
    <row r="993" spans="2:11">
      <c r="B993" s="80"/>
      <c r="C993" s="130"/>
      <c r="D993" s="80"/>
      <c r="E993" s="111"/>
      <c r="F993" s="111"/>
      <c r="G993" s="130"/>
      <c r="H993" s="80"/>
      <c r="I993" s="80"/>
      <c r="J993" s="80"/>
      <c r="K993" s="80"/>
    </row>
    <row r="994" spans="2:11">
      <c r="B994" s="80"/>
      <c r="C994" s="130"/>
      <c r="D994" s="80"/>
      <c r="E994" s="111"/>
      <c r="F994" s="111"/>
      <c r="G994" s="130"/>
      <c r="H994" s="80"/>
      <c r="I994" s="80"/>
      <c r="J994" s="80"/>
      <c r="K994" s="80"/>
    </row>
    <row r="995" spans="2:11">
      <c r="B995" s="80"/>
      <c r="C995" s="130"/>
      <c r="D995" s="80"/>
      <c r="E995" s="111"/>
      <c r="F995" s="111"/>
      <c r="G995" s="130"/>
      <c r="H995" s="80"/>
      <c r="I995" s="80"/>
      <c r="J995" s="80"/>
      <c r="K995" s="80"/>
    </row>
    <row r="996" spans="2:11">
      <c r="B996" s="80"/>
      <c r="C996" s="130"/>
      <c r="D996" s="80"/>
      <c r="E996" s="111"/>
      <c r="F996" s="111"/>
      <c r="G996" s="130"/>
      <c r="H996" s="80"/>
      <c r="I996" s="80"/>
      <c r="J996" s="80"/>
      <c r="K996" s="80"/>
    </row>
    <row r="997" spans="2:11">
      <c r="B997" s="80"/>
      <c r="C997" s="130"/>
      <c r="D997" s="80"/>
      <c r="E997" s="111"/>
      <c r="F997" s="111"/>
      <c r="G997" s="130"/>
      <c r="H997" s="80"/>
      <c r="I997" s="80"/>
      <c r="J997" s="80"/>
      <c r="K997" s="80"/>
    </row>
    <row r="998" spans="2:11">
      <c r="B998" s="80"/>
      <c r="C998" s="130"/>
      <c r="D998" s="80"/>
      <c r="E998" s="111"/>
      <c r="F998" s="111"/>
      <c r="G998" s="130"/>
      <c r="H998" s="80"/>
      <c r="I998" s="80"/>
      <c r="J998" s="80"/>
      <c r="K998" s="80"/>
    </row>
    <row r="999" spans="2:11">
      <c r="B999" s="80"/>
      <c r="C999" s="130"/>
      <c r="D999" s="80"/>
      <c r="E999" s="111"/>
      <c r="F999" s="111"/>
      <c r="G999" s="130"/>
      <c r="H999" s="80"/>
      <c r="I999" s="80"/>
      <c r="J999" s="80"/>
      <c r="K999" s="80"/>
    </row>
    <row r="1000" spans="2:11">
      <c r="B1000" s="80"/>
      <c r="C1000" s="130"/>
      <c r="D1000" s="80"/>
      <c r="E1000" s="111"/>
      <c r="F1000" s="111"/>
      <c r="G1000" s="130"/>
      <c r="H1000" s="80"/>
      <c r="I1000" s="80"/>
      <c r="J1000" s="80"/>
      <c r="K1000" s="80"/>
    </row>
    <row r="1001" spans="2:11">
      <c r="B1001" s="80"/>
      <c r="C1001" s="130"/>
      <c r="D1001" s="80"/>
      <c r="E1001" s="111"/>
      <c r="F1001" s="111"/>
      <c r="G1001" s="130"/>
      <c r="H1001" s="80"/>
      <c r="I1001" s="80"/>
      <c r="J1001" s="80"/>
      <c r="K1001" s="80"/>
    </row>
    <row r="1002" spans="2:11">
      <c r="B1002" s="80"/>
      <c r="C1002" s="130"/>
      <c r="D1002" s="80"/>
      <c r="E1002" s="111"/>
      <c r="F1002" s="111"/>
      <c r="G1002" s="130"/>
      <c r="H1002" s="80"/>
      <c r="I1002" s="80"/>
      <c r="J1002" s="80"/>
      <c r="K1002" s="80"/>
    </row>
    <row r="1003" spans="2:11">
      <c r="B1003" s="80"/>
      <c r="C1003" s="130"/>
      <c r="D1003" s="80"/>
      <c r="E1003" s="111"/>
      <c r="F1003" s="111"/>
      <c r="G1003" s="130"/>
      <c r="H1003" s="80"/>
      <c r="I1003" s="80"/>
      <c r="J1003" s="80"/>
      <c r="K1003" s="80"/>
    </row>
    <row r="1004" spans="2:11">
      <c r="B1004" s="80"/>
      <c r="C1004" s="130"/>
      <c r="D1004" s="80"/>
      <c r="E1004" s="111"/>
      <c r="F1004" s="111"/>
      <c r="G1004" s="130"/>
      <c r="H1004" s="80"/>
      <c r="I1004" s="80"/>
      <c r="J1004" s="80"/>
      <c r="K1004" s="80"/>
    </row>
    <row r="1005" spans="2:11">
      <c r="B1005" s="80"/>
      <c r="C1005" s="130"/>
      <c r="D1005" s="80"/>
      <c r="E1005" s="111"/>
      <c r="F1005" s="111"/>
      <c r="G1005" s="130"/>
      <c r="H1005" s="80"/>
      <c r="I1005" s="80"/>
      <c r="J1005" s="80"/>
      <c r="K1005" s="80"/>
    </row>
    <row r="1006" spans="2:11">
      <c r="B1006" s="80"/>
      <c r="C1006" s="130"/>
      <c r="D1006" s="80"/>
      <c r="E1006" s="111"/>
      <c r="F1006" s="111"/>
      <c r="G1006" s="130"/>
      <c r="H1006" s="80"/>
      <c r="I1006" s="80"/>
      <c r="J1006" s="80"/>
      <c r="K1006" s="80"/>
    </row>
    <row r="1007" spans="2:11">
      <c r="B1007" s="80"/>
      <c r="C1007" s="130"/>
      <c r="D1007" s="80"/>
      <c r="E1007" s="111"/>
      <c r="F1007" s="111"/>
      <c r="G1007" s="130"/>
      <c r="H1007" s="80"/>
      <c r="I1007" s="80"/>
      <c r="J1007" s="80"/>
      <c r="K1007" s="80"/>
    </row>
    <row r="1008" spans="2:11">
      <c r="B1008" s="80"/>
      <c r="C1008" s="130"/>
      <c r="D1008" s="80"/>
      <c r="E1008" s="111"/>
      <c r="F1008" s="111"/>
      <c r="G1008" s="130"/>
      <c r="H1008" s="80"/>
      <c r="I1008" s="80"/>
      <c r="J1008" s="80"/>
      <c r="K1008" s="80"/>
    </row>
    <row r="1009" spans="2:11">
      <c r="B1009" s="80"/>
      <c r="C1009" s="130"/>
      <c r="D1009" s="80"/>
      <c r="E1009" s="111"/>
      <c r="F1009" s="111"/>
      <c r="G1009" s="130"/>
      <c r="H1009" s="80"/>
      <c r="I1009" s="80"/>
      <c r="J1009" s="80"/>
      <c r="K1009" s="80"/>
    </row>
    <row r="1010" spans="2:11">
      <c r="B1010" s="80"/>
      <c r="C1010" s="130"/>
      <c r="D1010" s="80"/>
      <c r="E1010" s="111"/>
      <c r="F1010" s="111"/>
      <c r="G1010" s="130"/>
      <c r="H1010" s="80"/>
      <c r="I1010" s="80"/>
      <c r="J1010" s="80"/>
      <c r="K1010" s="80"/>
    </row>
    <row r="1011" spans="2:11">
      <c r="B1011" s="80"/>
      <c r="C1011" s="130"/>
      <c r="D1011" s="80"/>
      <c r="E1011" s="111"/>
      <c r="F1011" s="111"/>
      <c r="G1011" s="130"/>
      <c r="H1011" s="80"/>
      <c r="I1011" s="80"/>
      <c r="J1011" s="80"/>
      <c r="K1011" s="80"/>
    </row>
    <row r="1012" spans="2:11">
      <c r="B1012" s="80"/>
      <c r="C1012" s="130"/>
      <c r="D1012" s="80"/>
      <c r="E1012" s="111"/>
      <c r="F1012" s="111"/>
      <c r="G1012" s="130"/>
      <c r="H1012" s="80"/>
      <c r="I1012" s="80"/>
      <c r="J1012" s="80"/>
      <c r="K1012" s="80"/>
    </row>
    <row r="1013" spans="2:11">
      <c r="B1013" s="80"/>
      <c r="C1013" s="130"/>
      <c r="D1013" s="80"/>
      <c r="E1013" s="111"/>
      <c r="F1013" s="111"/>
      <c r="G1013" s="130"/>
      <c r="H1013" s="80"/>
      <c r="I1013" s="80"/>
      <c r="J1013" s="80"/>
      <c r="K1013" s="80"/>
    </row>
    <row r="1014" spans="2:11">
      <c r="B1014" s="80"/>
      <c r="C1014" s="130"/>
      <c r="D1014" s="80"/>
      <c r="E1014" s="111"/>
      <c r="F1014" s="111"/>
      <c r="G1014" s="130"/>
      <c r="H1014" s="80"/>
      <c r="I1014" s="80"/>
      <c r="J1014" s="80"/>
      <c r="K1014" s="80"/>
    </row>
    <row r="1015" spans="2:11">
      <c r="B1015" s="80"/>
      <c r="C1015" s="130"/>
      <c r="D1015" s="80"/>
      <c r="E1015" s="111"/>
      <c r="F1015" s="111"/>
      <c r="G1015" s="130"/>
      <c r="H1015" s="80"/>
      <c r="I1015" s="80"/>
      <c r="J1015" s="80"/>
      <c r="K1015" s="80"/>
    </row>
    <row r="1016" spans="2:11">
      <c r="B1016" s="80"/>
      <c r="C1016" s="130"/>
      <c r="D1016" s="80"/>
      <c r="E1016" s="111"/>
      <c r="F1016" s="111"/>
      <c r="G1016" s="130"/>
      <c r="H1016" s="80"/>
      <c r="I1016" s="80"/>
      <c r="J1016" s="80"/>
      <c r="K1016" s="80"/>
    </row>
    <row r="1017" spans="2:11">
      <c r="B1017" s="80"/>
      <c r="C1017" s="130"/>
      <c r="D1017" s="80"/>
      <c r="E1017" s="111"/>
      <c r="F1017" s="111"/>
      <c r="G1017" s="130"/>
      <c r="H1017" s="80"/>
      <c r="I1017" s="80"/>
      <c r="J1017" s="80"/>
      <c r="K1017" s="80"/>
    </row>
    <row r="1018" spans="2:11">
      <c r="B1018" s="80"/>
      <c r="C1018" s="130"/>
      <c r="D1018" s="80"/>
      <c r="E1018" s="111"/>
      <c r="F1018" s="111"/>
      <c r="G1018" s="130"/>
      <c r="H1018" s="80"/>
      <c r="I1018" s="80"/>
      <c r="J1018" s="80"/>
      <c r="K1018" s="80"/>
    </row>
    <row r="1019" spans="2:11">
      <c r="B1019" s="80"/>
      <c r="C1019" s="130"/>
      <c r="D1019" s="80"/>
      <c r="E1019" s="111"/>
      <c r="F1019" s="111"/>
      <c r="G1019" s="130"/>
      <c r="H1019" s="80"/>
      <c r="I1019" s="80"/>
      <c r="J1019" s="80"/>
      <c r="K1019" s="80"/>
    </row>
    <row r="1020" spans="2:11">
      <c r="B1020" s="80"/>
      <c r="C1020" s="130"/>
      <c r="D1020" s="80"/>
      <c r="E1020" s="111"/>
      <c r="F1020" s="111"/>
      <c r="G1020" s="130"/>
      <c r="H1020" s="80"/>
      <c r="I1020" s="80"/>
      <c r="J1020" s="80"/>
      <c r="K1020" s="80"/>
    </row>
    <row r="1021" spans="2:11">
      <c r="B1021" s="80"/>
      <c r="C1021" s="130"/>
      <c r="D1021" s="80"/>
      <c r="E1021" s="111"/>
      <c r="F1021" s="111"/>
      <c r="G1021" s="130"/>
      <c r="H1021" s="80"/>
      <c r="I1021" s="80"/>
      <c r="J1021" s="80"/>
      <c r="K1021" s="80"/>
    </row>
    <row r="1022" spans="2:11">
      <c r="B1022" s="80"/>
      <c r="C1022" s="130"/>
      <c r="D1022" s="80"/>
      <c r="E1022" s="111"/>
      <c r="F1022" s="111"/>
      <c r="G1022" s="130"/>
      <c r="H1022" s="80"/>
      <c r="I1022" s="80"/>
      <c r="J1022" s="80"/>
      <c r="K1022" s="80"/>
    </row>
    <row r="1023" spans="2:11">
      <c r="B1023" s="80"/>
      <c r="C1023" s="130"/>
      <c r="D1023" s="80"/>
      <c r="E1023" s="111"/>
      <c r="F1023" s="111"/>
      <c r="G1023" s="130"/>
      <c r="H1023" s="80"/>
      <c r="I1023" s="80"/>
      <c r="J1023" s="80"/>
      <c r="K1023" s="80"/>
    </row>
    <row r="1024" spans="2:11">
      <c r="B1024" s="80"/>
      <c r="C1024" s="130"/>
      <c r="D1024" s="80"/>
      <c r="E1024" s="111"/>
      <c r="F1024" s="111"/>
      <c r="G1024" s="130"/>
      <c r="H1024" s="80"/>
      <c r="I1024" s="80"/>
      <c r="J1024" s="80"/>
      <c r="K1024" s="80"/>
    </row>
    <row r="1025" spans="2:11">
      <c r="B1025" s="80"/>
      <c r="C1025" s="130"/>
      <c r="D1025" s="80"/>
      <c r="E1025" s="111"/>
      <c r="F1025" s="111"/>
      <c r="G1025" s="130"/>
      <c r="H1025" s="80"/>
      <c r="I1025" s="80"/>
      <c r="J1025" s="80"/>
      <c r="K1025" s="80"/>
    </row>
    <row r="1026" spans="2:11">
      <c r="B1026" s="80"/>
      <c r="C1026" s="130"/>
      <c r="D1026" s="80"/>
      <c r="E1026" s="111"/>
      <c r="F1026" s="111"/>
      <c r="G1026" s="130"/>
      <c r="H1026" s="80"/>
      <c r="I1026" s="80"/>
      <c r="J1026" s="80"/>
      <c r="K1026" s="80"/>
    </row>
    <row r="1027" spans="2:11">
      <c r="B1027" s="80"/>
      <c r="C1027" s="130"/>
      <c r="D1027" s="80"/>
      <c r="E1027" s="111"/>
      <c r="F1027" s="111"/>
      <c r="G1027" s="130"/>
      <c r="H1027" s="80"/>
      <c r="I1027" s="80"/>
      <c r="J1027" s="80"/>
      <c r="K1027" s="80"/>
    </row>
    <row r="1028" spans="2:11">
      <c r="B1028" s="80"/>
      <c r="C1028" s="130"/>
      <c r="D1028" s="80"/>
      <c r="E1028" s="111"/>
      <c r="F1028" s="111"/>
      <c r="G1028" s="130"/>
      <c r="H1028" s="80"/>
      <c r="I1028" s="80"/>
      <c r="J1028" s="80"/>
      <c r="K1028" s="80"/>
    </row>
    <row r="1029" spans="2:11">
      <c r="B1029" s="80"/>
      <c r="C1029" s="130"/>
      <c r="D1029" s="80"/>
      <c r="E1029" s="111"/>
      <c r="F1029" s="111"/>
      <c r="G1029" s="130"/>
      <c r="H1029" s="80"/>
      <c r="I1029" s="80"/>
      <c r="J1029" s="80"/>
      <c r="K1029" s="80"/>
    </row>
    <row r="1030" spans="2:11">
      <c r="B1030" s="80"/>
      <c r="C1030" s="130"/>
      <c r="D1030" s="80"/>
      <c r="E1030" s="111"/>
      <c r="F1030" s="111"/>
      <c r="G1030" s="130"/>
      <c r="H1030" s="80"/>
      <c r="I1030" s="80"/>
      <c r="J1030" s="80"/>
      <c r="K1030" s="80"/>
    </row>
    <row r="1031" spans="2:11">
      <c r="B1031" s="80"/>
      <c r="C1031" s="130"/>
      <c r="D1031" s="80"/>
      <c r="E1031" s="111"/>
      <c r="F1031" s="111"/>
      <c r="G1031" s="130"/>
      <c r="H1031" s="80"/>
      <c r="I1031" s="80"/>
      <c r="J1031" s="80"/>
      <c r="K1031" s="80"/>
    </row>
    <row r="1032" spans="2:11">
      <c r="B1032" s="80"/>
      <c r="C1032" s="130"/>
      <c r="D1032" s="80"/>
      <c r="E1032" s="111"/>
      <c r="F1032" s="111"/>
      <c r="G1032" s="130"/>
      <c r="H1032" s="80"/>
      <c r="I1032" s="80"/>
      <c r="J1032" s="80"/>
      <c r="K1032" s="80"/>
    </row>
    <row r="1033" spans="2:11">
      <c r="B1033" s="80"/>
      <c r="C1033" s="130"/>
      <c r="D1033" s="80"/>
      <c r="E1033" s="111"/>
      <c r="F1033" s="111"/>
      <c r="G1033" s="130"/>
      <c r="H1033" s="80"/>
      <c r="I1033" s="80"/>
      <c r="J1033" s="80"/>
      <c r="K1033" s="80"/>
    </row>
    <row r="1034" spans="2:11">
      <c r="B1034" s="80"/>
      <c r="C1034" s="130"/>
      <c r="D1034" s="80"/>
      <c r="E1034" s="111"/>
      <c r="F1034" s="111"/>
      <c r="G1034" s="130"/>
      <c r="H1034" s="80"/>
      <c r="I1034" s="80"/>
      <c r="J1034" s="80"/>
      <c r="K1034" s="80"/>
    </row>
    <row r="1035" spans="2:11">
      <c r="B1035" s="80"/>
      <c r="C1035" s="130"/>
      <c r="D1035" s="80"/>
      <c r="E1035" s="111"/>
      <c r="F1035" s="111"/>
      <c r="G1035" s="130"/>
      <c r="H1035" s="80"/>
      <c r="I1035" s="80"/>
      <c r="J1035" s="80"/>
      <c r="K1035" s="80"/>
    </row>
    <row r="1036" spans="2:11">
      <c r="B1036" s="80"/>
      <c r="C1036" s="130"/>
      <c r="D1036" s="80"/>
      <c r="E1036" s="111"/>
      <c r="F1036" s="111"/>
      <c r="G1036" s="130"/>
      <c r="H1036" s="80"/>
      <c r="I1036" s="80"/>
      <c r="J1036" s="80"/>
      <c r="K1036" s="80"/>
    </row>
    <row r="1037" spans="2:11">
      <c r="B1037" s="80"/>
      <c r="C1037" s="130"/>
      <c r="D1037" s="80"/>
      <c r="E1037" s="111"/>
      <c r="F1037" s="111"/>
      <c r="G1037" s="130"/>
      <c r="H1037" s="80"/>
      <c r="I1037" s="80"/>
      <c r="J1037" s="80"/>
      <c r="K1037" s="80"/>
    </row>
    <row r="1038" spans="2:11">
      <c r="B1038" s="80"/>
      <c r="C1038" s="130"/>
      <c r="D1038" s="80"/>
      <c r="E1038" s="111"/>
      <c r="F1038" s="111"/>
      <c r="G1038" s="130"/>
      <c r="H1038" s="80"/>
      <c r="I1038" s="80"/>
      <c r="J1038" s="80"/>
      <c r="K1038" s="80"/>
    </row>
    <row r="1039" spans="2:11">
      <c r="B1039" s="80"/>
      <c r="C1039" s="130"/>
      <c r="D1039" s="80"/>
      <c r="E1039" s="111"/>
      <c r="F1039" s="111"/>
      <c r="G1039" s="130"/>
      <c r="H1039" s="80"/>
      <c r="I1039" s="80"/>
      <c r="J1039" s="80"/>
      <c r="K1039" s="80"/>
    </row>
    <row r="1040" spans="2:11">
      <c r="B1040" s="80"/>
      <c r="C1040" s="130"/>
      <c r="D1040" s="80"/>
      <c r="E1040" s="111"/>
      <c r="F1040" s="111"/>
      <c r="G1040" s="130"/>
      <c r="H1040" s="80"/>
      <c r="I1040" s="80"/>
      <c r="J1040" s="80"/>
      <c r="K1040" s="80"/>
    </row>
    <row r="1041" spans="2:11">
      <c r="B1041" s="80"/>
      <c r="C1041" s="130"/>
      <c r="D1041" s="80"/>
      <c r="E1041" s="111"/>
      <c r="F1041" s="111"/>
      <c r="G1041" s="130"/>
      <c r="H1041" s="80"/>
      <c r="I1041" s="80"/>
      <c r="J1041" s="80"/>
      <c r="K1041" s="80"/>
    </row>
    <row r="1042" spans="2:11">
      <c r="B1042" s="80"/>
      <c r="C1042" s="130"/>
      <c r="D1042" s="80"/>
      <c r="E1042" s="111"/>
      <c r="F1042" s="111"/>
      <c r="G1042" s="130"/>
      <c r="H1042" s="80"/>
      <c r="I1042" s="80"/>
      <c r="J1042" s="80"/>
      <c r="K1042" s="80"/>
    </row>
    <row r="1043" spans="2:11">
      <c r="B1043" s="80"/>
      <c r="C1043" s="130"/>
      <c r="D1043" s="80"/>
      <c r="E1043" s="111"/>
      <c r="F1043" s="111"/>
      <c r="G1043" s="130"/>
      <c r="H1043" s="80"/>
      <c r="I1043" s="80"/>
      <c r="J1043" s="80"/>
      <c r="K1043" s="80"/>
    </row>
    <row r="1044" spans="2:11">
      <c r="B1044" s="80"/>
      <c r="C1044" s="130"/>
      <c r="D1044" s="80"/>
      <c r="E1044" s="111"/>
      <c r="F1044" s="111"/>
      <c r="G1044" s="130"/>
      <c r="H1044" s="80"/>
      <c r="I1044" s="80"/>
      <c r="J1044" s="80"/>
      <c r="K1044" s="80"/>
    </row>
    <row r="1045" spans="2:11">
      <c r="B1045" s="80"/>
      <c r="C1045" s="130"/>
      <c r="D1045" s="80"/>
      <c r="E1045" s="111"/>
      <c r="F1045" s="111"/>
      <c r="G1045" s="130"/>
      <c r="H1045" s="80"/>
      <c r="I1045" s="80"/>
      <c r="J1045" s="80"/>
      <c r="K1045" s="80"/>
    </row>
    <row r="1046" spans="2:11">
      <c r="B1046" s="80"/>
      <c r="C1046" s="130"/>
      <c r="D1046" s="80"/>
      <c r="E1046" s="111"/>
      <c r="F1046" s="111"/>
      <c r="G1046" s="130"/>
      <c r="H1046" s="80"/>
      <c r="I1046" s="80"/>
      <c r="J1046" s="80"/>
      <c r="K1046" s="80"/>
    </row>
    <row r="1047" spans="2:11">
      <c r="B1047" s="80"/>
      <c r="C1047" s="130"/>
      <c r="D1047" s="80"/>
      <c r="E1047" s="111"/>
      <c r="F1047" s="111"/>
      <c r="G1047" s="130"/>
      <c r="H1047" s="80"/>
      <c r="I1047" s="80"/>
      <c r="J1047" s="80"/>
      <c r="K1047" s="80"/>
    </row>
    <row r="1048" spans="2:11">
      <c r="B1048" s="80"/>
      <c r="C1048" s="130"/>
      <c r="D1048" s="80"/>
      <c r="E1048" s="111"/>
      <c r="F1048" s="111"/>
      <c r="G1048" s="130"/>
      <c r="H1048" s="80"/>
      <c r="I1048" s="80"/>
      <c r="J1048" s="80"/>
      <c r="K1048" s="80"/>
    </row>
    <row r="1049" spans="2:11">
      <c r="B1049" s="80"/>
      <c r="C1049" s="130"/>
      <c r="D1049" s="80"/>
      <c r="E1049" s="111"/>
      <c r="F1049" s="111"/>
      <c r="G1049" s="130"/>
      <c r="H1049" s="80"/>
      <c r="I1049" s="80"/>
      <c r="J1049" s="80"/>
      <c r="K1049" s="80"/>
    </row>
    <row r="1050" spans="2:11">
      <c r="B1050" s="80"/>
      <c r="C1050" s="130"/>
      <c r="D1050" s="80"/>
      <c r="E1050" s="111"/>
      <c r="F1050" s="111"/>
      <c r="G1050" s="130"/>
      <c r="H1050" s="80"/>
      <c r="I1050" s="80"/>
      <c r="J1050" s="80"/>
      <c r="K1050" s="80"/>
    </row>
    <row r="1051" spans="2:11">
      <c r="B1051" s="80"/>
      <c r="C1051" s="130"/>
      <c r="D1051" s="80"/>
      <c r="E1051" s="111"/>
      <c r="F1051" s="111"/>
      <c r="G1051" s="130"/>
      <c r="H1051" s="80"/>
      <c r="I1051" s="80"/>
      <c r="J1051" s="80"/>
      <c r="K1051" s="80"/>
    </row>
    <row r="1052" spans="2:11">
      <c r="B1052" s="80"/>
      <c r="C1052" s="130"/>
      <c r="D1052" s="80"/>
      <c r="E1052" s="111"/>
      <c r="F1052" s="111"/>
      <c r="G1052" s="130"/>
      <c r="H1052" s="80"/>
      <c r="I1052" s="80"/>
      <c r="J1052" s="80"/>
      <c r="K1052" s="80"/>
    </row>
    <row r="1053" spans="2:11">
      <c r="B1053" s="80"/>
      <c r="C1053" s="130"/>
      <c r="D1053" s="80"/>
      <c r="E1053" s="111"/>
      <c r="F1053" s="111"/>
      <c r="G1053" s="130"/>
      <c r="H1053" s="80"/>
      <c r="I1053" s="80"/>
      <c r="J1053" s="80"/>
      <c r="K1053" s="80"/>
    </row>
    <row r="1054" spans="2:11">
      <c r="B1054" s="80"/>
      <c r="C1054" s="130"/>
      <c r="D1054" s="80"/>
      <c r="E1054" s="111"/>
      <c r="F1054" s="111"/>
      <c r="G1054" s="130"/>
      <c r="H1054" s="80"/>
      <c r="I1054" s="80"/>
      <c r="J1054" s="80"/>
      <c r="K1054" s="80"/>
    </row>
    <row r="1055" spans="2:11">
      <c r="B1055" s="80"/>
      <c r="C1055" s="130"/>
      <c r="D1055" s="80"/>
      <c r="E1055" s="111"/>
      <c r="F1055" s="111"/>
      <c r="G1055" s="130"/>
      <c r="H1055" s="80"/>
      <c r="I1055" s="80"/>
      <c r="J1055" s="80"/>
      <c r="K1055" s="80"/>
    </row>
    <row r="1056" spans="2:11">
      <c r="B1056" s="80"/>
      <c r="C1056" s="130"/>
      <c r="D1056" s="80"/>
      <c r="E1056" s="111"/>
      <c r="F1056" s="111"/>
      <c r="G1056" s="130"/>
      <c r="H1056" s="80"/>
      <c r="I1056" s="80"/>
      <c r="J1056" s="80"/>
      <c r="K1056" s="80"/>
    </row>
    <row r="1057" spans="2:11">
      <c r="B1057" s="80"/>
      <c r="C1057" s="130"/>
      <c r="D1057" s="80"/>
      <c r="E1057" s="111"/>
      <c r="F1057" s="111"/>
      <c r="G1057" s="130"/>
      <c r="H1057" s="80"/>
      <c r="I1057" s="80"/>
      <c r="J1057" s="80"/>
      <c r="K1057" s="80"/>
    </row>
    <row r="1058" spans="2:11">
      <c r="B1058" s="80"/>
      <c r="C1058" s="130"/>
      <c r="D1058" s="80"/>
      <c r="E1058" s="111"/>
      <c r="F1058" s="111"/>
      <c r="G1058" s="130"/>
      <c r="H1058" s="80"/>
      <c r="I1058" s="80"/>
      <c r="J1058" s="80"/>
      <c r="K1058" s="80"/>
    </row>
    <row r="1059" spans="2:11">
      <c r="B1059" s="80"/>
      <c r="C1059" s="130"/>
      <c r="D1059" s="80"/>
      <c r="E1059" s="111"/>
      <c r="F1059" s="111"/>
      <c r="G1059" s="130"/>
      <c r="H1059" s="80"/>
      <c r="I1059" s="80"/>
      <c r="J1059" s="80"/>
      <c r="K1059" s="80"/>
    </row>
    <row r="1060" spans="2:11">
      <c r="B1060" s="80"/>
      <c r="C1060" s="130"/>
      <c r="D1060" s="80"/>
      <c r="E1060" s="111"/>
      <c r="F1060" s="111"/>
      <c r="G1060" s="130"/>
      <c r="H1060" s="80"/>
      <c r="I1060" s="80"/>
      <c r="J1060" s="80"/>
      <c r="K1060" s="80"/>
    </row>
    <row r="1061" spans="2:11">
      <c r="B1061" s="80"/>
      <c r="C1061" s="130"/>
      <c r="D1061" s="80"/>
      <c r="E1061" s="111"/>
      <c r="F1061" s="111"/>
      <c r="G1061" s="130"/>
      <c r="H1061" s="80"/>
      <c r="I1061" s="80"/>
      <c r="J1061" s="80"/>
      <c r="K1061" s="80"/>
    </row>
    <row r="1062" spans="2:11">
      <c r="B1062" s="80"/>
      <c r="C1062" s="130"/>
      <c r="D1062" s="80"/>
      <c r="E1062" s="111"/>
      <c r="F1062" s="111"/>
      <c r="G1062" s="130"/>
      <c r="H1062" s="80"/>
      <c r="I1062" s="80"/>
      <c r="J1062" s="80"/>
      <c r="K1062" s="80"/>
    </row>
    <row r="1063" spans="2:11">
      <c r="B1063" s="80"/>
      <c r="C1063" s="130"/>
      <c r="D1063" s="80"/>
      <c r="E1063" s="111"/>
      <c r="F1063" s="111"/>
      <c r="G1063" s="130"/>
      <c r="H1063" s="80"/>
      <c r="I1063" s="80"/>
      <c r="J1063" s="80"/>
      <c r="K1063" s="80"/>
    </row>
    <row r="1064" spans="2:11">
      <c r="B1064" s="80"/>
      <c r="C1064" s="130"/>
      <c r="D1064" s="80"/>
      <c r="E1064" s="111"/>
      <c r="F1064" s="111"/>
      <c r="G1064" s="130"/>
      <c r="H1064" s="80"/>
      <c r="I1064" s="80"/>
      <c r="J1064" s="80"/>
      <c r="K1064" s="80"/>
    </row>
    <row r="1065" spans="2:11">
      <c r="B1065" s="80"/>
      <c r="C1065" s="130"/>
      <c r="D1065" s="80"/>
      <c r="E1065" s="111"/>
      <c r="F1065" s="111"/>
      <c r="G1065" s="130"/>
      <c r="H1065" s="80"/>
      <c r="I1065" s="80"/>
      <c r="J1065" s="80"/>
      <c r="K1065" s="80"/>
    </row>
    <row r="1066" spans="2:11">
      <c r="B1066" s="80"/>
      <c r="C1066" s="130"/>
      <c r="D1066" s="80"/>
      <c r="E1066" s="111"/>
      <c r="F1066" s="111"/>
      <c r="G1066" s="130"/>
      <c r="H1066" s="80"/>
      <c r="I1066" s="80"/>
      <c r="J1066" s="80"/>
      <c r="K1066" s="80"/>
    </row>
    <row r="1067" spans="2:11">
      <c r="B1067" s="80"/>
      <c r="C1067" s="130"/>
      <c r="D1067" s="80"/>
      <c r="E1067" s="111"/>
      <c r="F1067" s="111"/>
      <c r="G1067" s="130"/>
      <c r="H1067" s="80"/>
      <c r="I1067" s="80"/>
      <c r="J1067" s="80"/>
      <c r="K1067" s="80"/>
    </row>
    <row r="1068" spans="2:11">
      <c r="B1068" s="80"/>
      <c r="C1068" s="130"/>
      <c r="D1068" s="80"/>
      <c r="E1068" s="111"/>
      <c r="F1068" s="111"/>
      <c r="G1068" s="130"/>
      <c r="H1068" s="80"/>
      <c r="I1068" s="80"/>
      <c r="J1068" s="80"/>
      <c r="K1068" s="80"/>
    </row>
    <row r="1069" spans="2:11">
      <c r="B1069" s="80"/>
      <c r="C1069" s="130"/>
      <c r="D1069" s="80"/>
      <c r="E1069" s="111"/>
      <c r="F1069" s="111"/>
      <c r="G1069" s="130"/>
      <c r="H1069" s="80"/>
      <c r="I1069" s="80"/>
      <c r="J1069" s="80"/>
      <c r="K1069" s="80"/>
    </row>
    <row r="1070" spans="2:11">
      <c r="B1070" s="80"/>
      <c r="C1070" s="130"/>
      <c r="D1070" s="80"/>
      <c r="E1070" s="111"/>
      <c r="F1070" s="111"/>
      <c r="G1070" s="130"/>
      <c r="H1070" s="80"/>
      <c r="I1070" s="80"/>
      <c r="J1070" s="80"/>
      <c r="K1070" s="80"/>
    </row>
    <row r="1071" spans="2:11">
      <c r="B1071" s="80"/>
      <c r="C1071" s="130"/>
      <c r="D1071" s="80"/>
      <c r="E1071" s="111"/>
      <c r="F1071" s="111"/>
      <c r="G1071" s="130"/>
      <c r="H1071" s="80"/>
      <c r="I1071" s="80"/>
      <c r="J1071" s="80"/>
      <c r="K1071" s="80"/>
    </row>
    <row r="1072" spans="2:11">
      <c r="B1072" s="80"/>
      <c r="C1072" s="130"/>
      <c r="D1072" s="80"/>
      <c r="E1072" s="111"/>
      <c r="F1072" s="111"/>
      <c r="G1072" s="130"/>
      <c r="H1072" s="80"/>
      <c r="I1072" s="80"/>
      <c r="J1072" s="80"/>
      <c r="K1072" s="80"/>
    </row>
    <row r="1073" spans="2:11">
      <c r="B1073" s="80"/>
      <c r="C1073" s="130"/>
      <c r="D1073" s="80"/>
      <c r="E1073" s="111"/>
      <c r="F1073" s="111"/>
      <c r="G1073" s="130"/>
      <c r="H1073" s="80"/>
      <c r="I1073" s="80"/>
      <c r="J1073" s="80"/>
      <c r="K1073" s="80"/>
    </row>
    <row r="1074" spans="2:11">
      <c r="B1074" s="80"/>
      <c r="C1074" s="130"/>
      <c r="D1074" s="80"/>
      <c r="E1074" s="111"/>
      <c r="F1074" s="111"/>
      <c r="G1074" s="130"/>
      <c r="H1074" s="80"/>
      <c r="I1074" s="80"/>
      <c r="J1074" s="80"/>
      <c r="K1074" s="80"/>
    </row>
    <row r="1075" spans="2:11">
      <c r="B1075" s="80"/>
      <c r="C1075" s="130"/>
      <c r="D1075" s="80"/>
      <c r="E1075" s="111"/>
      <c r="F1075" s="111"/>
      <c r="G1075" s="130"/>
      <c r="H1075" s="80"/>
      <c r="I1075" s="80"/>
      <c r="J1075" s="80"/>
      <c r="K1075" s="80"/>
    </row>
    <row r="1076" spans="2:11">
      <c r="B1076" s="80"/>
      <c r="C1076" s="130"/>
      <c r="D1076" s="80"/>
      <c r="E1076" s="111"/>
      <c r="F1076" s="111"/>
      <c r="G1076" s="130"/>
      <c r="H1076" s="80"/>
      <c r="I1076" s="80"/>
      <c r="J1076" s="80"/>
      <c r="K1076" s="80"/>
    </row>
    <row r="1077" spans="2:11">
      <c r="B1077" s="80"/>
      <c r="C1077" s="130"/>
      <c r="D1077" s="80"/>
      <c r="E1077" s="111"/>
      <c r="F1077" s="111"/>
      <c r="G1077" s="130"/>
      <c r="H1077" s="80"/>
      <c r="I1077" s="80"/>
      <c r="J1077" s="80"/>
      <c r="K1077" s="80"/>
    </row>
    <row r="1078" spans="2:11">
      <c r="B1078" s="80"/>
      <c r="C1078" s="130"/>
      <c r="D1078" s="80"/>
      <c r="E1078" s="111"/>
      <c r="F1078" s="111"/>
      <c r="G1078" s="130"/>
      <c r="H1078" s="80"/>
      <c r="I1078" s="80"/>
      <c r="J1078" s="80"/>
      <c r="K1078" s="80"/>
    </row>
    <row r="1079" spans="2:11">
      <c r="B1079" s="80"/>
      <c r="C1079" s="130"/>
      <c r="D1079" s="80"/>
      <c r="E1079" s="111"/>
      <c r="F1079" s="111"/>
      <c r="G1079" s="130"/>
      <c r="H1079" s="80"/>
      <c r="I1079" s="80"/>
      <c r="J1079" s="80"/>
      <c r="K1079" s="80"/>
    </row>
    <row r="1080" spans="2:11">
      <c r="B1080" s="80"/>
      <c r="C1080" s="130"/>
      <c r="D1080" s="80"/>
      <c r="E1080" s="111"/>
      <c r="F1080" s="111"/>
      <c r="G1080" s="130"/>
      <c r="H1080" s="80"/>
      <c r="I1080" s="80"/>
      <c r="J1080" s="80"/>
      <c r="K1080" s="80"/>
    </row>
    <row r="1081" spans="2:11">
      <c r="B1081" s="80"/>
      <c r="C1081" s="130"/>
      <c r="D1081" s="80"/>
      <c r="E1081" s="111"/>
      <c r="F1081" s="111"/>
      <c r="G1081" s="130"/>
      <c r="H1081" s="80"/>
      <c r="I1081" s="80"/>
      <c r="J1081" s="80"/>
      <c r="K1081" s="80"/>
    </row>
    <row r="1082" spans="2:11">
      <c r="B1082" s="80"/>
      <c r="C1082" s="130"/>
      <c r="D1082" s="80"/>
      <c r="E1082" s="111"/>
      <c r="F1082" s="111"/>
      <c r="G1082" s="130"/>
      <c r="H1082" s="80"/>
      <c r="I1082" s="80"/>
      <c r="J1082" s="80"/>
      <c r="K1082" s="80"/>
    </row>
    <row r="1083" spans="2:11">
      <c r="B1083" s="80"/>
      <c r="C1083" s="130"/>
      <c r="D1083" s="80"/>
      <c r="E1083" s="111"/>
      <c r="F1083" s="111"/>
      <c r="G1083" s="130"/>
      <c r="H1083" s="80"/>
      <c r="I1083" s="80"/>
      <c r="J1083" s="80"/>
      <c r="K1083" s="80"/>
    </row>
    <row r="1084" spans="2:11">
      <c r="B1084" s="80"/>
      <c r="C1084" s="130"/>
      <c r="D1084" s="80"/>
      <c r="E1084" s="111"/>
      <c r="F1084" s="111"/>
      <c r="G1084" s="130"/>
      <c r="H1084" s="80"/>
      <c r="I1084" s="80"/>
      <c r="J1084" s="80"/>
      <c r="K1084" s="80"/>
    </row>
    <row r="1085" spans="2:11">
      <c r="B1085" s="80"/>
      <c r="C1085" s="130"/>
      <c r="D1085" s="80"/>
      <c r="E1085" s="111"/>
      <c r="F1085" s="111"/>
      <c r="G1085" s="130"/>
      <c r="H1085" s="80"/>
      <c r="I1085" s="80"/>
      <c r="J1085" s="80"/>
      <c r="K1085" s="80"/>
    </row>
    <row r="1086" spans="2:11">
      <c r="B1086" s="80"/>
      <c r="C1086" s="130"/>
      <c r="D1086" s="80"/>
      <c r="E1086" s="111"/>
      <c r="F1086" s="111"/>
      <c r="G1086" s="130"/>
      <c r="H1086" s="80"/>
      <c r="I1086" s="80"/>
      <c r="J1086" s="80"/>
      <c r="K1086" s="80"/>
    </row>
    <row r="1087" spans="2:11">
      <c r="B1087" s="80"/>
      <c r="C1087" s="130"/>
      <c r="D1087" s="80"/>
      <c r="E1087" s="111"/>
      <c r="F1087" s="111"/>
      <c r="G1087" s="130"/>
      <c r="H1087" s="80"/>
      <c r="I1087" s="80"/>
      <c r="J1087" s="80"/>
      <c r="K1087" s="80"/>
    </row>
    <row r="1088" spans="2:11">
      <c r="B1088" s="80"/>
      <c r="C1088" s="130"/>
      <c r="D1088" s="80"/>
      <c r="E1088" s="111"/>
      <c r="F1088" s="111"/>
      <c r="G1088" s="130"/>
      <c r="H1088" s="80"/>
      <c r="I1088" s="80"/>
      <c r="J1088" s="80"/>
      <c r="K1088" s="80"/>
    </row>
    <row r="1089" spans="2:11">
      <c r="B1089" s="80"/>
      <c r="C1089" s="130"/>
      <c r="D1089" s="80"/>
      <c r="E1089" s="111"/>
      <c r="F1089" s="111"/>
      <c r="G1089" s="130"/>
      <c r="H1089" s="80"/>
      <c r="I1089" s="80"/>
      <c r="J1089" s="80"/>
      <c r="K1089" s="80"/>
    </row>
    <row r="1090" spans="2:11">
      <c r="B1090" s="80"/>
      <c r="C1090" s="130"/>
      <c r="D1090" s="80"/>
      <c r="E1090" s="111"/>
      <c r="F1090" s="111"/>
      <c r="G1090" s="130"/>
      <c r="H1090" s="80"/>
      <c r="I1090" s="80"/>
      <c r="J1090" s="80"/>
      <c r="K1090" s="80"/>
    </row>
    <row r="1091" spans="2:11">
      <c r="B1091" s="80"/>
      <c r="C1091" s="130"/>
      <c r="D1091" s="80"/>
      <c r="E1091" s="111"/>
      <c r="F1091" s="111"/>
      <c r="G1091" s="130"/>
      <c r="H1091" s="80"/>
      <c r="I1091" s="80"/>
      <c r="J1091" s="80"/>
      <c r="K1091" s="80"/>
    </row>
    <row r="1092" spans="2:11">
      <c r="B1092" s="80"/>
      <c r="C1092" s="130"/>
      <c r="D1092" s="80"/>
      <c r="E1092" s="111"/>
      <c r="F1092" s="111"/>
      <c r="G1092" s="130"/>
      <c r="H1092" s="80"/>
      <c r="I1092" s="80"/>
      <c r="J1092" s="80"/>
      <c r="K1092" s="80"/>
    </row>
    <row r="1093" spans="2:11">
      <c r="B1093" s="80"/>
      <c r="C1093" s="130"/>
      <c r="D1093" s="80"/>
      <c r="E1093" s="111"/>
      <c r="F1093" s="111"/>
      <c r="G1093" s="130"/>
      <c r="H1093" s="80"/>
      <c r="I1093" s="80"/>
      <c r="J1093" s="80"/>
      <c r="K1093" s="80"/>
    </row>
    <row r="1094" spans="2:11">
      <c r="B1094" s="80"/>
      <c r="C1094" s="130"/>
      <c r="D1094" s="80"/>
      <c r="E1094" s="111"/>
      <c r="F1094" s="111"/>
      <c r="G1094" s="130"/>
      <c r="H1094" s="80"/>
      <c r="I1094" s="80"/>
      <c r="J1094" s="80"/>
      <c r="K1094" s="80"/>
    </row>
    <row r="1095" spans="2:11">
      <c r="B1095" s="80"/>
      <c r="C1095" s="130"/>
      <c r="D1095" s="80"/>
      <c r="E1095" s="111"/>
      <c r="F1095" s="111"/>
      <c r="G1095" s="130"/>
      <c r="H1095" s="80"/>
      <c r="I1095" s="80"/>
      <c r="J1095" s="80"/>
      <c r="K1095" s="80"/>
    </row>
    <row r="1096" spans="2:11">
      <c r="B1096" s="80"/>
      <c r="C1096" s="130"/>
      <c r="D1096" s="80"/>
      <c r="E1096" s="111"/>
      <c r="F1096" s="111"/>
      <c r="G1096" s="130"/>
      <c r="H1096" s="80"/>
      <c r="I1096" s="80"/>
      <c r="J1096" s="80"/>
      <c r="K1096" s="80"/>
    </row>
    <row r="1097" spans="2:11">
      <c r="B1097" s="80"/>
      <c r="C1097" s="130"/>
      <c r="D1097" s="80"/>
      <c r="E1097" s="111"/>
      <c r="F1097" s="111"/>
      <c r="G1097" s="130"/>
      <c r="H1097" s="80"/>
      <c r="I1097" s="80"/>
      <c r="J1097" s="80"/>
      <c r="K1097" s="80"/>
    </row>
    <row r="1098" spans="2:11">
      <c r="B1098" s="80"/>
      <c r="C1098" s="130"/>
      <c r="D1098" s="80"/>
      <c r="E1098" s="111"/>
      <c r="F1098" s="111"/>
      <c r="G1098" s="130"/>
      <c r="H1098" s="80"/>
      <c r="I1098" s="80"/>
      <c r="J1098" s="80"/>
      <c r="K1098" s="80"/>
    </row>
    <row r="1099" spans="2:11">
      <c r="B1099" s="80"/>
      <c r="C1099" s="130"/>
      <c r="D1099" s="80"/>
      <c r="E1099" s="111"/>
      <c r="F1099" s="111"/>
      <c r="G1099" s="130"/>
      <c r="H1099" s="80"/>
      <c r="I1099" s="80"/>
      <c r="J1099" s="80"/>
      <c r="K1099" s="80"/>
    </row>
    <row r="1100" spans="2:11">
      <c r="B1100" s="80"/>
      <c r="C1100" s="130"/>
      <c r="D1100" s="80"/>
      <c r="E1100" s="111"/>
      <c r="F1100" s="111"/>
      <c r="G1100" s="130"/>
      <c r="H1100" s="80"/>
      <c r="I1100" s="80"/>
      <c r="J1100" s="80"/>
      <c r="K1100" s="80"/>
    </row>
    <row r="1101" spans="2:11">
      <c r="B1101" s="80"/>
      <c r="C1101" s="130"/>
      <c r="D1101" s="80"/>
      <c r="E1101" s="111"/>
      <c r="F1101" s="111"/>
      <c r="G1101" s="130"/>
      <c r="H1101" s="80"/>
      <c r="I1101" s="80"/>
      <c r="J1101" s="80"/>
      <c r="K1101" s="80"/>
    </row>
    <row r="1102" spans="2:11">
      <c r="B1102" s="80"/>
      <c r="C1102" s="130"/>
      <c r="D1102" s="80"/>
      <c r="E1102" s="111"/>
      <c r="F1102" s="111"/>
      <c r="G1102" s="130"/>
      <c r="H1102" s="80"/>
      <c r="I1102" s="80"/>
      <c r="J1102" s="80"/>
      <c r="K1102" s="80"/>
    </row>
    <row r="1103" spans="2:11">
      <c r="B1103" s="80"/>
      <c r="C1103" s="130"/>
      <c r="D1103" s="80"/>
      <c r="E1103" s="111"/>
      <c r="F1103" s="111"/>
      <c r="G1103" s="130"/>
      <c r="H1103" s="80"/>
      <c r="I1103" s="80"/>
      <c r="J1103" s="80"/>
      <c r="K1103" s="80"/>
    </row>
    <row r="1104" spans="2:11">
      <c r="B1104" s="80"/>
      <c r="C1104" s="130"/>
      <c r="D1104" s="80"/>
      <c r="E1104" s="111"/>
      <c r="F1104" s="111"/>
      <c r="G1104" s="130"/>
      <c r="H1104" s="80"/>
      <c r="I1104" s="80"/>
      <c r="J1104" s="80"/>
      <c r="K1104" s="80"/>
    </row>
    <row r="1105" spans="2:11">
      <c r="B1105" s="80"/>
      <c r="C1105" s="130"/>
      <c r="D1105" s="80"/>
      <c r="E1105" s="111"/>
      <c r="F1105" s="111"/>
      <c r="G1105" s="130"/>
      <c r="H1105" s="80"/>
      <c r="I1105" s="80"/>
      <c r="J1105" s="80"/>
      <c r="K1105" s="80"/>
    </row>
    <row r="1106" spans="2:11">
      <c r="B1106" s="80"/>
      <c r="C1106" s="130"/>
      <c r="D1106" s="80"/>
      <c r="E1106" s="111"/>
      <c r="F1106" s="111"/>
      <c r="G1106" s="130"/>
      <c r="H1106" s="80"/>
      <c r="I1106" s="80"/>
      <c r="J1106" s="80"/>
      <c r="K1106" s="80"/>
    </row>
    <row r="1107" spans="2:11">
      <c r="B1107" s="80"/>
      <c r="C1107" s="130"/>
      <c r="D1107" s="80"/>
      <c r="E1107" s="111"/>
      <c r="F1107" s="111"/>
      <c r="G1107" s="130"/>
      <c r="H1107" s="80"/>
      <c r="I1107" s="80"/>
      <c r="J1107" s="80"/>
      <c r="K1107" s="80"/>
    </row>
    <row r="1108" spans="2:11">
      <c r="B1108" s="80"/>
      <c r="C1108" s="130"/>
      <c r="D1108" s="80"/>
      <c r="E1108" s="111"/>
      <c r="F1108" s="111"/>
      <c r="G1108" s="130"/>
      <c r="H1108" s="80"/>
      <c r="I1108" s="80"/>
      <c r="J1108" s="80"/>
      <c r="K1108" s="80"/>
    </row>
    <row r="1109" spans="2:11">
      <c r="B1109" s="80"/>
      <c r="C1109" s="130"/>
      <c r="D1109" s="80"/>
      <c r="E1109" s="111"/>
      <c r="F1109" s="111"/>
      <c r="G1109" s="130"/>
      <c r="H1109" s="80"/>
      <c r="I1109" s="80"/>
      <c r="J1109" s="80"/>
      <c r="K1109" s="80"/>
    </row>
    <row r="1110" spans="2:11">
      <c r="B1110" s="80"/>
      <c r="C1110" s="130"/>
      <c r="D1110" s="80"/>
      <c r="E1110" s="111"/>
      <c r="F1110" s="111"/>
      <c r="G1110" s="130"/>
      <c r="H1110" s="80"/>
      <c r="I1110" s="80"/>
      <c r="J1110" s="80"/>
      <c r="K1110" s="80"/>
    </row>
    <row r="1111" spans="2:11">
      <c r="B1111" s="80"/>
      <c r="C1111" s="130"/>
      <c r="D1111" s="80"/>
      <c r="E1111" s="111"/>
      <c r="F1111" s="111"/>
      <c r="G1111" s="130"/>
      <c r="H1111" s="80"/>
      <c r="I1111" s="80"/>
      <c r="J1111" s="80"/>
      <c r="K1111" s="80"/>
    </row>
    <row r="1112" spans="2:11">
      <c r="B1112" s="80"/>
      <c r="C1112" s="130"/>
      <c r="D1112" s="80"/>
      <c r="E1112" s="111"/>
      <c r="F1112" s="111"/>
      <c r="G1112" s="130"/>
      <c r="H1112" s="80"/>
      <c r="I1112" s="80"/>
      <c r="J1112" s="80"/>
      <c r="K1112" s="80"/>
    </row>
    <row r="1113" spans="2:11">
      <c r="B1113" s="80"/>
      <c r="C1113" s="130"/>
      <c r="D1113" s="80"/>
      <c r="E1113" s="111"/>
      <c r="F1113" s="111"/>
      <c r="G1113" s="130"/>
      <c r="H1113" s="80"/>
      <c r="I1113" s="80"/>
      <c r="J1113" s="80"/>
      <c r="K1113" s="80"/>
    </row>
    <row r="1114" spans="2:11">
      <c r="B1114" s="80"/>
      <c r="C1114" s="130"/>
      <c r="D1114" s="80"/>
      <c r="E1114" s="111"/>
      <c r="F1114" s="111"/>
      <c r="G1114" s="130"/>
      <c r="H1114" s="80"/>
      <c r="I1114" s="80"/>
      <c r="J1114" s="80"/>
      <c r="K1114" s="80"/>
    </row>
    <row r="1115" spans="2:11">
      <c r="B1115" s="80"/>
      <c r="C1115" s="130"/>
      <c r="D1115" s="80"/>
      <c r="E1115" s="111"/>
      <c r="F1115" s="111"/>
      <c r="G1115" s="130"/>
      <c r="H1115" s="80"/>
      <c r="I1115" s="80"/>
      <c r="J1115" s="80"/>
      <c r="K1115" s="80"/>
    </row>
    <row r="1116" spans="2:11">
      <c r="B1116" s="80"/>
      <c r="C1116" s="130"/>
      <c r="D1116" s="80"/>
      <c r="E1116" s="111"/>
      <c r="F1116" s="111"/>
      <c r="G1116" s="130"/>
      <c r="H1116" s="80"/>
      <c r="I1116" s="80"/>
      <c r="J1116" s="80"/>
      <c r="K1116" s="80"/>
    </row>
    <row r="1117" spans="2:11">
      <c r="B1117" s="80"/>
      <c r="C1117" s="130"/>
      <c r="D1117" s="80"/>
      <c r="E1117" s="111"/>
      <c r="F1117" s="111"/>
      <c r="G1117" s="130"/>
      <c r="H1117" s="80"/>
      <c r="I1117" s="80"/>
      <c r="J1117" s="80"/>
      <c r="K1117" s="80"/>
    </row>
    <row r="1118" spans="2:11">
      <c r="B1118" s="80"/>
      <c r="C1118" s="130"/>
      <c r="D1118" s="80"/>
      <c r="E1118" s="111"/>
      <c r="F1118" s="111"/>
      <c r="G1118" s="130"/>
      <c r="H1118" s="80"/>
      <c r="I1118" s="80"/>
      <c r="J1118" s="80"/>
      <c r="K1118" s="80"/>
    </row>
    <row r="1119" spans="2:11">
      <c r="B1119" s="80"/>
      <c r="C1119" s="130"/>
      <c r="D1119" s="80"/>
      <c r="E1119" s="111"/>
      <c r="F1119" s="111"/>
      <c r="G1119" s="130"/>
      <c r="H1119" s="80"/>
      <c r="I1119" s="80"/>
      <c r="J1119" s="80"/>
      <c r="K1119" s="80"/>
    </row>
    <row r="1120" spans="2:11">
      <c r="B1120" s="80"/>
      <c r="C1120" s="130"/>
      <c r="D1120" s="80"/>
      <c r="E1120" s="111"/>
      <c r="F1120" s="111"/>
      <c r="G1120" s="130"/>
      <c r="H1120" s="80"/>
      <c r="I1120" s="80"/>
      <c r="J1120" s="80"/>
      <c r="K1120" s="80"/>
    </row>
    <row r="1121" spans="2:11">
      <c r="B1121" s="80"/>
      <c r="C1121" s="130"/>
      <c r="D1121" s="80"/>
      <c r="E1121" s="111"/>
      <c r="F1121" s="111"/>
      <c r="G1121" s="130"/>
      <c r="H1121" s="80"/>
      <c r="I1121" s="80"/>
      <c r="J1121" s="80"/>
      <c r="K1121" s="80"/>
    </row>
    <row r="1122" spans="2:11">
      <c r="B1122" s="80"/>
      <c r="C1122" s="130"/>
      <c r="D1122" s="80"/>
      <c r="E1122" s="111"/>
      <c r="F1122" s="111"/>
      <c r="G1122" s="130"/>
      <c r="H1122" s="80"/>
      <c r="I1122" s="80"/>
      <c r="J1122" s="80"/>
      <c r="K1122" s="80"/>
    </row>
    <row r="1123" spans="2:11">
      <c r="B1123" s="80"/>
      <c r="C1123" s="130"/>
      <c r="D1123" s="80"/>
      <c r="E1123" s="111"/>
      <c r="F1123" s="111"/>
      <c r="G1123" s="130"/>
      <c r="H1123" s="80"/>
      <c r="I1123" s="80"/>
      <c r="J1123" s="80"/>
      <c r="K1123" s="80"/>
    </row>
    <row r="1124" spans="2:11">
      <c r="B1124" s="80"/>
      <c r="C1124" s="130"/>
      <c r="D1124" s="80"/>
      <c r="E1124" s="111"/>
      <c r="F1124" s="111"/>
      <c r="G1124" s="130"/>
      <c r="H1124" s="80"/>
      <c r="I1124" s="80"/>
      <c r="J1124" s="80"/>
      <c r="K1124" s="80"/>
    </row>
    <row r="1125" spans="2:11">
      <c r="B1125" s="80"/>
      <c r="C1125" s="130"/>
      <c r="D1125" s="80"/>
      <c r="E1125" s="111"/>
      <c r="F1125" s="111"/>
      <c r="G1125" s="130"/>
      <c r="H1125" s="80"/>
      <c r="I1125" s="80"/>
      <c r="J1125" s="80"/>
      <c r="K1125" s="80"/>
    </row>
    <row r="1126" spans="2:11">
      <c r="B1126" s="80"/>
      <c r="C1126" s="130"/>
      <c r="D1126" s="80"/>
      <c r="E1126" s="111"/>
      <c r="F1126" s="111"/>
      <c r="G1126" s="130"/>
      <c r="H1126" s="80"/>
      <c r="I1126" s="80"/>
      <c r="J1126" s="80"/>
      <c r="K1126" s="80"/>
    </row>
    <row r="1127" spans="2:11">
      <c r="B1127" s="80"/>
      <c r="C1127" s="130"/>
      <c r="D1127" s="80"/>
      <c r="E1127" s="111"/>
      <c r="F1127" s="111"/>
      <c r="G1127" s="130"/>
      <c r="H1127" s="80"/>
      <c r="I1127" s="80"/>
      <c r="J1127" s="80"/>
      <c r="K1127" s="80"/>
    </row>
    <row r="1128" spans="2:11">
      <c r="B1128" s="80"/>
      <c r="C1128" s="130"/>
      <c r="D1128" s="80"/>
      <c r="E1128" s="111"/>
      <c r="F1128" s="111"/>
      <c r="G1128" s="130"/>
      <c r="H1128" s="80"/>
      <c r="I1128" s="80"/>
      <c r="J1128" s="80"/>
      <c r="K1128" s="80"/>
    </row>
    <row r="1129" spans="2:11">
      <c r="B1129" s="80"/>
      <c r="C1129" s="130"/>
      <c r="D1129" s="80"/>
      <c r="E1129" s="111"/>
      <c r="F1129" s="111"/>
      <c r="G1129" s="130"/>
      <c r="H1129" s="80"/>
      <c r="I1129" s="80"/>
      <c r="J1129" s="80"/>
      <c r="K1129" s="80"/>
    </row>
    <row r="1130" spans="2:11">
      <c r="B1130" s="80"/>
      <c r="C1130" s="130"/>
      <c r="D1130" s="80"/>
      <c r="E1130" s="111"/>
      <c r="F1130" s="111"/>
      <c r="G1130" s="130"/>
      <c r="H1130" s="80"/>
      <c r="I1130" s="80"/>
      <c r="J1130" s="80"/>
      <c r="K1130" s="80"/>
    </row>
    <row r="1131" spans="2:11">
      <c r="B1131" s="80"/>
      <c r="C1131" s="130"/>
      <c r="D1131" s="80"/>
      <c r="E1131" s="111"/>
      <c r="F1131" s="111"/>
      <c r="G1131" s="130"/>
      <c r="H1131" s="80"/>
      <c r="I1131" s="80"/>
      <c r="J1131" s="80"/>
      <c r="K1131" s="80"/>
    </row>
    <row r="1132" spans="2:11">
      <c r="B1132" s="80"/>
      <c r="C1132" s="130"/>
      <c r="D1132" s="80"/>
      <c r="E1132" s="111"/>
      <c r="F1132" s="111"/>
      <c r="G1132" s="130"/>
      <c r="H1132" s="80"/>
      <c r="I1132" s="80"/>
      <c r="J1132" s="80"/>
      <c r="K1132" s="80"/>
    </row>
    <row r="1133" spans="2:11">
      <c r="B1133" s="80"/>
      <c r="C1133" s="130"/>
      <c r="D1133" s="80"/>
      <c r="E1133" s="111"/>
      <c r="F1133" s="111"/>
      <c r="G1133" s="130"/>
      <c r="H1133" s="80"/>
      <c r="I1133" s="80"/>
      <c r="J1133" s="80"/>
      <c r="K1133" s="80"/>
    </row>
    <row r="1134" spans="2:11">
      <c r="B1134" s="80"/>
      <c r="C1134" s="130"/>
      <c r="D1134" s="80"/>
      <c r="E1134" s="111"/>
      <c r="F1134" s="111"/>
      <c r="G1134" s="130"/>
      <c r="H1134" s="80"/>
      <c r="I1134" s="80"/>
      <c r="J1134" s="80"/>
      <c r="K1134" s="80"/>
    </row>
    <row r="1135" spans="2:11">
      <c r="B1135" s="80"/>
      <c r="C1135" s="130"/>
      <c r="D1135" s="80"/>
      <c r="E1135" s="111"/>
      <c r="F1135" s="111"/>
      <c r="G1135" s="130"/>
      <c r="H1135" s="80"/>
      <c r="I1135" s="80"/>
      <c r="J1135" s="80"/>
      <c r="K1135" s="80"/>
    </row>
    <row r="1136" spans="2:11">
      <c r="B1136" s="80"/>
      <c r="C1136" s="130"/>
      <c r="D1136" s="80"/>
      <c r="E1136" s="111"/>
      <c r="F1136" s="111"/>
      <c r="G1136" s="130"/>
      <c r="H1136" s="80"/>
      <c r="I1136" s="80"/>
      <c r="J1136" s="80"/>
      <c r="K1136" s="80"/>
    </row>
    <row r="1137" spans="2:11">
      <c r="B1137" s="80"/>
      <c r="C1137" s="130"/>
      <c r="D1137" s="80"/>
      <c r="E1137" s="111"/>
      <c r="F1137" s="111"/>
      <c r="G1137" s="130"/>
      <c r="H1137" s="80"/>
      <c r="I1137" s="80"/>
      <c r="J1137" s="80"/>
      <c r="K1137" s="80"/>
    </row>
    <row r="1138" spans="2:11">
      <c r="B1138" s="80"/>
      <c r="C1138" s="130"/>
      <c r="D1138" s="80"/>
      <c r="E1138" s="111"/>
      <c r="F1138" s="111"/>
      <c r="G1138" s="130"/>
      <c r="H1138" s="80"/>
      <c r="I1138" s="80"/>
      <c r="J1138" s="80"/>
      <c r="K1138" s="80"/>
    </row>
    <row r="1139" spans="2:11">
      <c r="B1139" s="80"/>
      <c r="C1139" s="130"/>
      <c r="D1139" s="80"/>
      <c r="E1139" s="111"/>
      <c r="F1139" s="111"/>
      <c r="G1139" s="130"/>
      <c r="H1139" s="80"/>
      <c r="I1139" s="80"/>
      <c r="J1139" s="80"/>
      <c r="K1139" s="80"/>
    </row>
    <row r="1140" spans="2:11">
      <c r="B1140" s="80"/>
      <c r="C1140" s="130"/>
      <c r="D1140" s="80"/>
      <c r="E1140" s="111"/>
      <c r="F1140" s="111"/>
      <c r="G1140" s="130"/>
      <c r="H1140" s="80"/>
      <c r="I1140" s="80"/>
      <c r="J1140" s="80"/>
      <c r="K1140" s="80"/>
    </row>
    <row r="1141" spans="2:11">
      <c r="B1141" s="80"/>
      <c r="C1141" s="130"/>
      <c r="D1141" s="80"/>
      <c r="E1141" s="111"/>
      <c r="F1141" s="111"/>
      <c r="G1141" s="130"/>
      <c r="H1141" s="80"/>
      <c r="I1141" s="80"/>
      <c r="J1141" s="80"/>
      <c r="K1141" s="80"/>
    </row>
    <row r="1142" spans="2:11">
      <c r="B1142" s="80"/>
      <c r="C1142" s="130"/>
      <c r="D1142" s="80"/>
      <c r="E1142" s="111"/>
      <c r="F1142" s="111"/>
      <c r="G1142" s="130"/>
      <c r="H1142" s="80"/>
      <c r="I1142" s="80"/>
      <c r="J1142" s="80"/>
      <c r="K1142" s="80"/>
    </row>
    <row r="1143" spans="2:11">
      <c r="B1143" s="80"/>
      <c r="C1143" s="130"/>
      <c r="D1143" s="80"/>
      <c r="E1143" s="111"/>
      <c r="F1143" s="111"/>
      <c r="G1143" s="130"/>
      <c r="H1143" s="80"/>
      <c r="I1143" s="80"/>
      <c r="J1143" s="80"/>
      <c r="K1143" s="80"/>
    </row>
    <row r="1144" spans="2:11">
      <c r="B1144" s="80"/>
      <c r="C1144" s="130"/>
      <c r="D1144" s="80"/>
      <c r="E1144" s="111"/>
      <c r="F1144" s="111"/>
      <c r="G1144" s="130"/>
      <c r="H1144" s="80"/>
      <c r="I1144" s="80"/>
      <c r="J1144" s="80"/>
      <c r="K1144" s="80"/>
    </row>
    <row r="1145" spans="2:11">
      <c r="B1145" s="80"/>
      <c r="C1145" s="130"/>
      <c r="D1145" s="80"/>
      <c r="E1145" s="111"/>
      <c r="F1145" s="111"/>
      <c r="G1145" s="130"/>
      <c r="H1145" s="80"/>
      <c r="I1145" s="80"/>
      <c r="J1145" s="80"/>
      <c r="K1145" s="80"/>
    </row>
    <row r="1146" spans="2:11">
      <c r="B1146" s="80"/>
      <c r="C1146" s="130"/>
      <c r="D1146" s="80"/>
      <c r="E1146" s="111"/>
      <c r="F1146" s="111"/>
      <c r="G1146" s="130"/>
      <c r="H1146" s="80"/>
      <c r="I1146" s="80"/>
      <c r="J1146" s="80"/>
      <c r="K1146" s="80"/>
    </row>
    <row r="1147" spans="2:11">
      <c r="B1147" s="80"/>
      <c r="C1147" s="130"/>
      <c r="D1147" s="80"/>
      <c r="E1147" s="111"/>
      <c r="F1147" s="111"/>
      <c r="G1147" s="130"/>
      <c r="H1147" s="80"/>
      <c r="I1147" s="80"/>
      <c r="J1147" s="80"/>
      <c r="K1147" s="80"/>
    </row>
    <row r="1148" spans="2:11">
      <c r="B1148" s="80"/>
      <c r="C1148" s="130"/>
      <c r="D1148" s="80"/>
      <c r="E1148" s="111"/>
      <c r="F1148" s="111"/>
      <c r="G1148" s="130"/>
      <c r="H1148" s="80"/>
      <c r="I1148" s="80"/>
      <c r="J1148" s="80"/>
      <c r="K1148" s="80"/>
    </row>
    <row r="1149" spans="2:11">
      <c r="B1149" s="80"/>
      <c r="C1149" s="130"/>
      <c r="D1149" s="80"/>
      <c r="E1149" s="111"/>
      <c r="F1149" s="111"/>
      <c r="G1149" s="130"/>
      <c r="H1149" s="80"/>
      <c r="I1149" s="80"/>
      <c r="J1149" s="80"/>
      <c r="K1149" s="80"/>
    </row>
    <row r="1150" spans="2:11">
      <c r="B1150" s="80"/>
      <c r="C1150" s="130"/>
      <c r="D1150" s="80"/>
      <c r="E1150" s="111"/>
      <c r="F1150" s="111"/>
      <c r="G1150" s="130"/>
      <c r="H1150" s="80"/>
      <c r="I1150" s="80"/>
      <c r="J1150" s="80"/>
      <c r="K1150" s="80"/>
    </row>
    <row r="1151" spans="2:11">
      <c r="B1151" s="80"/>
      <c r="C1151" s="130"/>
      <c r="D1151" s="80"/>
      <c r="E1151" s="111"/>
      <c r="F1151" s="111"/>
      <c r="G1151" s="130"/>
      <c r="H1151" s="80"/>
      <c r="I1151" s="80"/>
      <c r="J1151" s="80"/>
      <c r="K1151" s="80"/>
    </row>
    <row r="1152" spans="2:11">
      <c r="B1152" s="80"/>
      <c r="C1152" s="130"/>
      <c r="D1152" s="80"/>
      <c r="E1152" s="111"/>
      <c r="F1152" s="111"/>
      <c r="G1152" s="130"/>
      <c r="H1152" s="80"/>
      <c r="I1152" s="80"/>
      <c r="J1152" s="80"/>
      <c r="K1152" s="80"/>
    </row>
    <row r="1153" spans="2:11">
      <c r="B1153" s="80"/>
      <c r="C1153" s="130"/>
      <c r="D1153" s="80"/>
      <c r="E1153" s="111"/>
      <c r="F1153" s="111"/>
      <c r="G1153" s="130"/>
      <c r="H1153" s="80"/>
      <c r="I1153" s="80"/>
      <c r="J1153" s="80"/>
      <c r="K1153" s="80"/>
    </row>
    <row r="1154" spans="2:11">
      <c r="B1154" s="80"/>
      <c r="C1154" s="130"/>
      <c r="D1154" s="80"/>
      <c r="E1154" s="111"/>
      <c r="F1154" s="111"/>
      <c r="G1154" s="130"/>
      <c r="H1154" s="80"/>
      <c r="I1154" s="80"/>
      <c r="J1154" s="80"/>
      <c r="K1154" s="80"/>
    </row>
    <row r="1155" spans="2:11">
      <c r="B1155" s="80"/>
      <c r="C1155" s="130"/>
      <c r="D1155" s="80"/>
      <c r="E1155" s="111"/>
      <c r="F1155" s="111"/>
      <c r="G1155" s="130"/>
      <c r="H1155" s="80"/>
      <c r="I1155" s="80"/>
      <c r="J1155" s="80"/>
      <c r="K1155" s="80"/>
    </row>
    <row r="1156" spans="2:11">
      <c r="B1156" s="80"/>
      <c r="C1156" s="130"/>
      <c r="D1156" s="80"/>
      <c r="E1156" s="111"/>
      <c r="F1156" s="111"/>
      <c r="G1156" s="130"/>
      <c r="H1156" s="80"/>
      <c r="I1156" s="80"/>
      <c r="J1156" s="80"/>
      <c r="K1156" s="80"/>
    </row>
    <row r="1157" spans="2:11">
      <c r="B1157" s="80"/>
      <c r="C1157" s="130"/>
      <c r="D1157" s="80"/>
      <c r="E1157" s="111"/>
      <c r="F1157" s="111"/>
      <c r="G1157" s="130"/>
      <c r="H1157" s="80"/>
      <c r="I1157" s="80"/>
      <c r="J1157" s="80"/>
      <c r="K1157" s="80"/>
    </row>
    <row r="1158" spans="2:11">
      <c r="B1158" s="80"/>
      <c r="C1158" s="130"/>
      <c r="D1158" s="80"/>
      <c r="E1158" s="111"/>
      <c r="F1158" s="111"/>
      <c r="G1158" s="130"/>
      <c r="H1158" s="80"/>
      <c r="I1158" s="80"/>
      <c r="J1158" s="80"/>
      <c r="K1158" s="80"/>
    </row>
    <row r="1159" spans="2:11">
      <c r="B1159" s="80"/>
      <c r="C1159" s="130"/>
      <c r="D1159" s="80"/>
      <c r="E1159" s="111"/>
      <c r="F1159" s="111"/>
      <c r="G1159" s="130"/>
      <c r="H1159" s="80"/>
      <c r="I1159" s="80"/>
      <c r="J1159" s="80"/>
      <c r="K1159" s="80"/>
    </row>
    <row r="1160" spans="2:11">
      <c r="B1160" s="80"/>
      <c r="C1160" s="130"/>
      <c r="D1160" s="80"/>
      <c r="E1160" s="111"/>
      <c r="F1160" s="111"/>
      <c r="G1160" s="130"/>
      <c r="H1160" s="80"/>
      <c r="I1160" s="80"/>
      <c r="J1160" s="80"/>
      <c r="K1160" s="80"/>
    </row>
    <row r="1161" spans="2:11">
      <c r="B1161" s="80"/>
      <c r="C1161" s="130"/>
      <c r="D1161" s="80"/>
      <c r="E1161" s="111"/>
      <c r="F1161" s="111"/>
      <c r="G1161" s="130"/>
      <c r="H1161" s="80"/>
      <c r="I1161" s="80"/>
      <c r="J1161" s="80"/>
      <c r="K1161" s="80"/>
    </row>
    <row r="1162" spans="2:11">
      <c r="B1162" s="80"/>
      <c r="C1162" s="130"/>
      <c r="D1162" s="80"/>
      <c r="E1162" s="111"/>
      <c r="F1162" s="111"/>
      <c r="G1162" s="130"/>
      <c r="H1162" s="80"/>
      <c r="I1162" s="80"/>
      <c r="J1162" s="80"/>
      <c r="K1162" s="80"/>
    </row>
    <row r="1163" spans="2:11">
      <c r="B1163" s="80"/>
      <c r="C1163" s="130"/>
      <c r="D1163" s="80"/>
      <c r="E1163" s="111"/>
      <c r="F1163" s="111"/>
      <c r="G1163" s="130"/>
      <c r="H1163" s="80"/>
      <c r="I1163" s="80"/>
      <c r="J1163" s="80"/>
      <c r="K1163" s="80"/>
    </row>
    <row r="1164" spans="2:11">
      <c r="B1164" s="80"/>
      <c r="C1164" s="130"/>
      <c r="D1164" s="80"/>
      <c r="E1164" s="111"/>
      <c r="F1164" s="111"/>
      <c r="G1164" s="130"/>
      <c r="H1164" s="80"/>
      <c r="I1164" s="80"/>
      <c r="J1164" s="80"/>
      <c r="K1164" s="80"/>
    </row>
    <row r="1165" spans="2:11">
      <c r="B1165" s="80"/>
      <c r="C1165" s="130"/>
      <c r="D1165" s="80"/>
      <c r="E1165" s="111"/>
      <c r="F1165" s="111"/>
      <c r="G1165" s="130"/>
      <c r="H1165" s="80"/>
      <c r="I1165" s="80"/>
      <c r="J1165" s="80"/>
      <c r="K1165" s="80"/>
    </row>
    <row r="1166" spans="2:11">
      <c r="B1166" s="80"/>
      <c r="C1166" s="130"/>
      <c r="D1166" s="80"/>
      <c r="E1166" s="111"/>
      <c r="F1166" s="111"/>
      <c r="G1166" s="130"/>
      <c r="H1166" s="80"/>
      <c r="I1166" s="80"/>
      <c r="J1166" s="80"/>
      <c r="K1166" s="80"/>
    </row>
    <row r="1167" spans="2:11">
      <c r="B1167" s="80"/>
      <c r="C1167" s="130"/>
      <c r="D1167" s="80"/>
      <c r="E1167" s="111"/>
      <c r="F1167" s="111"/>
      <c r="G1167" s="130"/>
      <c r="H1167" s="80"/>
      <c r="I1167" s="80"/>
      <c r="J1167" s="80"/>
      <c r="K1167" s="80"/>
    </row>
    <row r="1168" spans="2:11">
      <c r="B1168" s="80"/>
      <c r="C1168" s="130"/>
      <c r="D1168" s="80"/>
      <c r="E1168" s="111"/>
      <c r="F1168" s="111"/>
      <c r="G1168" s="130"/>
      <c r="H1168" s="80"/>
      <c r="I1168" s="80"/>
      <c r="J1168" s="80"/>
      <c r="K1168" s="80"/>
    </row>
    <row r="1169" spans="2:11">
      <c r="B1169" s="80"/>
      <c r="C1169" s="130"/>
      <c r="D1169" s="80"/>
      <c r="E1169" s="111"/>
      <c r="F1169" s="111"/>
      <c r="G1169" s="130"/>
      <c r="H1169" s="80"/>
      <c r="I1169" s="80"/>
      <c r="J1169" s="80"/>
      <c r="K1169" s="80"/>
    </row>
    <row r="1170" spans="2:11">
      <c r="B1170" s="80"/>
      <c r="C1170" s="130"/>
      <c r="D1170" s="80"/>
      <c r="E1170" s="111"/>
      <c r="F1170" s="111"/>
      <c r="G1170" s="130"/>
      <c r="H1170" s="80"/>
      <c r="I1170" s="80"/>
      <c r="J1170" s="80"/>
      <c r="K1170" s="80"/>
    </row>
    <row r="1171" spans="2:11">
      <c r="B1171" s="80"/>
      <c r="C1171" s="130"/>
      <c r="D1171" s="80"/>
      <c r="E1171" s="111"/>
      <c r="F1171" s="111"/>
      <c r="G1171" s="130"/>
      <c r="H1171" s="80"/>
      <c r="I1171" s="80"/>
      <c r="J1171" s="80"/>
      <c r="K1171" s="80"/>
    </row>
    <row r="1172" spans="2:11">
      <c r="B1172" s="80"/>
      <c r="C1172" s="130"/>
      <c r="D1172" s="80"/>
      <c r="E1172" s="111"/>
      <c r="F1172" s="111"/>
      <c r="G1172" s="130"/>
      <c r="H1172" s="80"/>
      <c r="I1172" s="80"/>
      <c r="J1172" s="80"/>
      <c r="K1172" s="80"/>
    </row>
    <row r="1173" spans="2:11">
      <c r="B1173" s="80"/>
      <c r="C1173" s="130"/>
      <c r="D1173" s="80"/>
      <c r="E1173" s="111"/>
      <c r="F1173" s="111"/>
      <c r="G1173" s="130"/>
      <c r="H1173" s="80"/>
      <c r="I1173" s="80"/>
      <c r="J1173" s="80"/>
      <c r="K1173" s="80"/>
    </row>
    <row r="1174" spans="2:11">
      <c r="B1174" s="80"/>
      <c r="C1174" s="130"/>
      <c r="D1174" s="80"/>
      <c r="E1174" s="111"/>
      <c r="F1174" s="111"/>
      <c r="G1174" s="130"/>
      <c r="H1174" s="80"/>
      <c r="I1174" s="80"/>
      <c r="J1174" s="80"/>
      <c r="K1174" s="80"/>
    </row>
    <row r="1175" spans="2:11">
      <c r="B1175" s="80"/>
      <c r="C1175" s="130"/>
      <c r="D1175" s="80"/>
      <c r="E1175" s="111"/>
      <c r="F1175" s="111"/>
      <c r="G1175" s="130"/>
      <c r="H1175" s="80"/>
      <c r="I1175" s="80"/>
      <c r="J1175" s="80"/>
      <c r="K1175" s="80"/>
    </row>
    <row r="1176" spans="2:11">
      <c r="B1176" s="80"/>
      <c r="C1176" s="130"/>
      <c r="D1176" s="80"/>
      <c r="E1176" s="111"/>
      <c r="F1176" s="111"/>
      <c r="G1176" s="130"/>
      <c r="H1176" s="80"/>
      <c r="I1176" s="80"/>
      <c r="J1176" s="80"/>
      <c r="K1176" s="80"/>
    </row>
    <row r="1177" spans="2:11">
      <c r="B1177" s="80"/>
      <c r="C1177" s="130"/>
      <c r="D1177" s="80"/>
      <c r="E1177" s="111"/>
      <c r="F1177" s="111"/>
      <c r="G1177" s="130"/>
      <c r="H1177" s="80"/>
      <c r="I1177" s="80"/>
      <c r="J1177" s="80"/>
      <c r="K1177" s="80"/>
    </row>
    <row r="1178" spans="2:11">
      <c r="B1178" s="80"/>
      <c r="C1178" s="130"/>
      <c r="D1178" s="80"/>
      <c r="E1178" s="111"/>
      <c r="F1178" s="111"/>
      <c r="G1178" s="130"/>
      <c r="H1178" s="80"/>
      <c r="I1178" s="80"/>
      <c r="J1178" s="80"/>
      <c r="K1178" s="80"/>
    </row>
    <row r="1179" spans="2:11">
      <c r="B1179" s="80"/>
      <c r="C1179" s="130"/>
      <c r="D1179" s="80"/>
      <c r="E1179" s="111"/>
      <c r="F1179" s="111"/>
      <c r="G1179" s="130"/>
      <c r="H1179" s="80"/>
      <c r="I1179" s="80"/>
      <c r="J1179" s="80"/>
      <c r="K1179" s="80"/>
    </row>
    <row r="1180" spans="2:11">
      <c r="B1180" s="80"/>
      <c r="C1180" s="130"/>
      <c r="D1180" s="80"/>
      <c r="E1180" s="111"/>
      <c r="F1180" s="111"/>
      <c r="G1180" s="130"/>
      <c r="H1180" s="80"/>
      <c r="I1180" s="80"/>
      <c r="J1180" s="80"/>
      <c r="K1180" s="80"/>
    </row>
    <row r="1181" spans="2:11">
      <c r="B1181" s="80"/>
      <c r="C1181" s="130"/>
      <c r="D1181" s="80"/>
      <c r="E1181" s="111"/>
      <c r="F1181" s="111"/>
      <c r="G1181" s="130"/>
      <c r="H1181" s="80"/>
      <c r="I1181" s="80"/>
      <c r="J1181" s="80"/>
      <c r="K1181" s="80"/>
    </row>
    <row r="1182" spans="2:11">
      <c r="B1182" s="80"/>
      <c r="C1182" s="130"/>
      <c r="D1182" s="80"/>
      <c r="E1182" s="111"/>
      <c r="F1182" s="111"/>
      <c r="G1182" s="130"/>
      <c r="H1182" s="80"/>
      <c r="I1182" s="80"/>
      <c r="J1182" s="80"/>
      <c r="K1182" s="80"/>
    </row>
    <row r="1183" spans="2:11">
      <c r="B1183" s="80"/>
      <c r="C1183" s="130"/>
      <c r="D1183" s="80"/>
      <c r="E1183" s="111"/>
      <c r="F1183" s="111"/>
      <c r="G1183" s="130"/>
      <c r="H1183" s="80"/>
      <c r="I1183" s="80"/>
      <c r="J1183" s="80"/>
      <c r="K1183" s="80"/>
    </row>
    <row r="1184" spans="2:11">
      <c r="B1184" s="80"/>
      <c r="C1184" s="130"/>
      <c r="D1184" s="80"/>
      <c r="E1184" s="111"/>
      <c r="F1184" s="111"/>
      <c r="G1184" s="130"/>
      <c r="H1184" s="80"/>
      <c r="I1184" s="80"/>
      <c r="J1184" s="80"/>
      <c r="K1184" s="80"/>
    </row>
    <row r="1185" spans="2:11">
      <c r="B1185" s="80"/>
      <c r="C1185" s="130"/>
      <c r="D1185" s="80"/>
      <c r="E1185" s="111"/>
      <c r="F1185" s="111"/>
      <c r="G1185" s="130"/>
      <c r="H1185" s="80"/>
      <c r="I1185" s="80"/>
      <c r="J1185" s="80"/>
      <c r="K1185" s="80"/>
    </row>
    <row r="1186" spans="2:11">
      <c r="B1186" s="80"/>
      <c r="C1186" s="130"/>
      <c r="D1186" s="80"/>
      <c r="E1186" s="111"/>
      <c r="F1186" s="111"/>
      <c r="G1186" s="130"/>
      <c r="H1186" s="80"/>
      <c r="I1186" s="80"/>
      <c r="J1186" s="80"/>
      <c r="K1186" s="80"/>
    </row>
    <row r="1187" spans="2:11">
      <c r="B1187" s="80"/>
      <c r="C1187" s="130"/>
      <c r="D1187" s="80"/>
      <c r="E1187" s="111"/>
      <c r="F1187" s="111"/>
      <c r="G1187" s="130"/>
      <c r="H1187" s="80"/>
      <c r="I1187" s="80"/>
      <c r="J1187" s="80"/>
      <c r="K1187" s="80"/>
    </row>
    <row r="1188" spans="2:11">
      <c r="B1188" s="80"/>
      <c r="C1188" s="130"/>
      <c r="D1188" s="80"/>
      <c r="E1188" s="111"/>
      <c r="F1188" s="111"/>
      <c r="G1188" s="130"/>
      <c r="H1188" s="80"/>
      <c r="I1188" s="80"/>
      <c r="J1188" s="80"/>
      <c r="K1188" s="80"/>
    </row>
    <row r="1189" spans="2:11">
      <c r="B1189" s="80"/>
      <c r="C1189" s="130"/>
      <c r="D1189" s="80"/>
      <c r="E1189" s="111"/>
      <c r="F1189" s="111"/>
      <c r="G1189" s="130"/>
      <c r="H1189" s="80"/>
      <c r="I1189" s="80"/>
      <c r="J1189" s="80"/>
      <c r="K1189" s="80"/>
    </row>
    <row r="1190" spans="2:11">
      <c r="B1190" s="80"/>
      <c r="C1190" s="130"/>
      <c r="D1190" s="80"/>
      <c r="E1190" s="111"/>
      <c r="F1190" s="111"/>
      <c r="G1190" s="130"/>
      <c r="H1190" s="80"/>
      <c r="I1190" s="80"/>
      <c r="J1190" s="80"/>
      <c r="K1190" s="80"/>
    </row>
    <row r="1191" spans="2:11">
      <c r="B1191" s="80"/>
      <c r="C1191" s="130"/>
      <c r="D1191" s="80"/>
      <c r="E1191" s="111"/>
      <c r="F1191" s="111"/>
      <c r="G1191" s="130"/>
      <c r="H1191" s="80"/>
      <c r="I1191" s="80"/>
      <c r="J1191" s="80"/>
      <c r="K1191" s="80"/>
    </row>
    <row r="1192" spans="2:11">
      <c r="B1192" s="80"/>
      <c r="C1192" s="130"/>
      <c r="D1192" s="80"/>
      <c r="E1192" s="111"/>
      <c r="F1192" s="111"/>
      <c r="G1192" s="130"/>
      <c r="H1192" s="80"/>
      <c r="I1192" s="80"/>
      <c r="J1192" s="80"/>
      <c r="K1192" s="80"/>
    </row>
    <row r="1193" spans="2:11">
      <c r="B1193" s="80"/>
      <c r="C1193" s="130"/>
      <c r="D1193" s="80"/>
      <c r="E1193" s="111"/>
      <c r="F1193" s="111"/>
      <c r="G1193" s="130"/>
      <c r="H1193" s="80"/>
      <c r="I1193" s="80"/>
      <c r="J1193" s="80"/>
      <c r="K1193" s="80"/>
    </row>
    <row r="1194" spans="2:11">
      <c r="B1194" s="80"/>
      <c r="C1194" s="130"/>
      <c r="D1194" s="80"/>
      <c r="E1194" s="111"/>
      <c r="F1194" s="111"/>
      <c r="G1194" s="130"/>
      <c r="H1194" s="80"/>
      <c r="I1194" s="80"/>
      <c r="J1194" s="80"/>
      <c r="K1194" s="80"/>
    </row>
    <row r="1195" spans="2:11">
      <c r="B1195" s="80"/>
      <c r="C1195" s="130"/>
      <c r="D1195" s="80"/>
      <c r="E1195" s="111"/>
      <c r="F1195" s="111"/>
      <c r="G1195" s="130"/>
      <c r="H1195" s="80"/>
      <c r="I1195" s="80"/>
      <c r="J1195" s="80"/>
      <c r="K1195" s="80"/>
    </row>
    <row r="1196" spans="2:11">
      <c r="B1196" s="80"/>
      <c r="C1196" s="130"/>
      <c r="D1196" s="80"/>
      <c r="E1196" s="111"/>
      <c r="F1196" s="111"/>
      <c r="G1196" s="130"/>
      <c r="H1196" s="80"/>
      <c r="I1196" s="80"/>
      <c r="J1196" s="80"/>
      <c r="K1196" s="80"/>
    </row>
    <row r="1197" spans="2:11">
      <c r="B1197" s="80"/>
      <c r="C1197" s="130"/>
      <c r="D1197" s="80"/>
      <c r="E1197" s="111"/>
      <c r="F1197" s="111"/>
      <c r="G1197" s="130"/>
      <c r="H1197" s="80"/>
      <c r="I1197" s="80"/>
      <c r="J1197" s="80"/>
      <c r="K1197" s="80"/>
    </row>
    <row r="1198" spans="2:11">
      <c r="B1198" s="80"/>
      <c r="C1198" s="130"/>
      <c r="D1198" s="80"/>
      <c r="E1198" s="111"/>
      <c r="F1198" s="111"/>
      <c r="G1198" s="130"/>
      <c r="H1198" s="80"/>
      <c r="I1198" s="80"/>
      <c r="J1198" s="80"/>
      <c r="K1198" s="80"/>
    </row>
    <row r="1199" spans="2:11">
      <c r="B1199" s="80"/>
      <c r="C1199" s="130"/>
      <c r="D1199" s="80"/>
      <c r="E1199" s="111"/>
      <c r="F1199" s="111"/>
      <c r="G1199" s="130"/>
      <c r="H1199" s="80"/>
      <c r="I1199" s="80"/>
      <c r="J1199" s="80"/>
      <c r="K1199" s="80"/>
    </row>
    <row r="1200" spans="2:11">
      <c r="B1200" s="80"/>
      <c r="C1200" s="130"/>
      <c r="D1200" s="80"/>
      <c r="E1200" s="111"/>
      <c r="F1200" s="111"/>
      <c r="G1200" s="130"/>
      <c r="H1200" s="80"/>
      <c r="I1200" s="80"/>
      <c r="J1200" s="80"/>
      <c r="K1200" s="80"/>
    </row>
    <row r="1201" spans="2:11">
      <c r="B1201" s="80"/>
      <c r="C1201" s="130"/>
      <c r="D1201" s="80"/>
      <c r="E1201" s="111"/>
      <c r="F1201" s="111"/>
      <c r="G1201" s="130"/>
      <c r="H1201" s="80"/>
      <c r="I1201" s="80"/>
      <c r="J1201" s="80"/>
      <c r="K1201" s="80"/>
    </row>
    <row r="1202" spans="2:11">
      <c r="B1202" s="80"/>
      <c r="C1202" s="130"/>
      <c r="D1202" s="80"/>
      <c r="E1202" s="111"/>
      <c r="F1202" s="111"/>
      <c r="G1202" s="130"/>
      <c r="H1202" s="80"/>
      <c r="I1202" s="80"/>
      <c r="J1202" s="80"/>
      <c r="K1202" s="80"/>
    </row>
    <row r="1203" spans="2:11">
      <c r="B1203" s="80"/>
      <c r="C1203" s="130"/>
      <c r="D1203" s="80"/>
      <c r="E1203" s="111"/>
      <c r="F1203" s="111"/>
      <c r="G1203" s="130"/>
      <c r="H1203" s="80"/>
      <c r="I1203" s="80"/>
      <c r="J1203" s="80"/>
      <c r="K1203" s="80"/>
    </row>
    <row r="1204" spans="2:11">
      <c r="B1204" s="80"/>
      <c r="C1204" s="130"/>
      <c r="D1204" s="80"/>
      <c r="E1204" s="111"/>
      <c r="F1204" s="111"/>
      <c r="G1204" s="130"/>
      <c r="H1204" s="80"/>
      <c r="I1204" s="80"/>
      <c r="J1204" s="80"/>
      <c r="K1204" s="80"/>
    </row>
    <row r="1205" spans="2:11">
      <c r="B1205" s="80"/>
      <c r="C1205" s="130"/>
      <c r="D1205" s="80"/>
      <c r="E1205" s="111"/>
      <c r="F1205" s="111"/>
      <c r="G1205" s="130"/>
      <c r="H1205" s="80"/>
      <c r="I1205" s="80"/>
      <c r="J1205" s="80"/>
      <c r="K1205" s="80"/>
    </row>
    <row r="1206" spans="2:11">
      <c r="B1206" s="80"/>
      <c r="C1206" s="130"/>
      <c r="D1206" s="80"/>
      <c r="E1206" s="111"/>
      <c r="F1206" s="111"/>
      <c r="G1206" s="130"/>
      <c r="H1206" s="80"/>
      <c r="I1206" s="80"/>
      <c r="J1206" s="80"/>
      <c r="K1206" s="80"/>
    </row>
    <row r="1207" spans="2:11">
      <c r="B1207" s="80"/>
      <c r="C1207" s="130"/>
      <c r="D1207" s="80"/>
      <c r="E1207" s="111"/>
      <c r="F1207" s="111"/>
      <c r="G1207" s="130"/>
      <c r="H1207" s="80"/>
      <c r="I1207" s="80"/>
      <c r="J1207" s="80"/>
      <c r="K1207" s="80"/>
    </row>
    <row r="1208" spans="2:11">
      <c r="B1208" s="80"/>
      <c r="C1208" s="130"/>
      <c r="D1208" s="80"/>
      <c r="E1208" s="111"/>
      <c r="F1208" s="111"/>
      <c r="G1208" s="130"/>
      <c r="H1208" s="80"/>
      <c r="I1208" s="80"/>
      <c r="J1208" s="80"/>
      <c r="K1208" s="80"/>
    </row>
    <row r="1209" spans="2:11">
      <c r="B1209" s="80"/>
      <c r="C1209" s="130"/>
      <c r="D1209" s="80"/>
      <c r="E1209" s="111"/>
      <c r="F1209" s="111"/>
      <c r="G1209" s="130"/>
      <c r="H1209" s="80"/>
      <c r="I1209" s="80"/>
      <c r="J1209" s="80"/>
      <c r="K1209" s="80"/>
    </row>
    <row r="1210" spans="2:11">
      <c r="B1210" s="80"/>
      <c r="C1210" s="130"/>
      <c r="D1210" s="80"/>
      <c r="E1210" s="111"/>
      <c r="F1210" s="111"/>
      <c r="G1210" s="130"/>
      <c r="H1210" s="80"/>
      <c r="I1210" s="80"/>
      <c r="J1210" s="80"/>
      <c r="K1210" s="80"/>
    </row>
    <row r="1211" spans="2:11">
      <c r="B1211" s="80"/>
      <c r="C1211" s="130"/>
      <c r="D1211" s="80"/>
      <c r="E1211" s="111"/>
      <c r="F1211" s="111"/>
      <c r="G1211" s="130"/>
      <c r="H1211" s="80"/>
      <c r="I1211" s="80"/>
      <c r="J1211" s="80"/>
      <c r="K1211" s="80"/>
    </row>
    <row r="1212" spans="2:11">
      <c r="B1212" s="80"/>
      <c r="C1212" s="130"/>
      <c r="D1212" s="80"/>
      <c r="E1212" s="111"/>
      <c r="F1212" s="111"/>
      <c r="G1212" s="130"/>
      <c r="H1212" s="80"/>
      <c r="I1212" s="80"/>
      <c r="J1212" s="80"/>
      <c r="K1212" s="80"/>
    </row>
    <row r="1213" spans="2:11">
      <c r="B1213" s="80"/>
      <c r="C1213" s="130"/>
      <c r="D1213" s="80"/>
      <c r="E1213" s="111"/>
      <c r="F1213" s="111"/>
      <c r="G1213" s="130"/>
      <c r="H1213" s="80"/>
      <c r="I1213" s="80"/>
      <c r="J1213" s="80"/>
      <c r="K1213" s="80"/>
    </row>
    <row r="1214" spans="2:11">
      <c r="B1214" s="80"/>
      <c r="C1214" s="130"/>
      <c r="D1214" s="80"/>
      <c r="E1214" s="111"/>
      <c r="F1214" s="111"/>
      <c r="G1214" s="130"/>
      <c r="H1214" s="80"/>
      <c r="I1214" s="80"/>
      <c r="J1214" s="80"/>
      <c r="K1214" s="80"/>
    </row>
    <row r="1215" spans="2:11">
      <c r="B1215" s="80"/>
      <c r="C1215" s="130"/>
      <c r="D1215" s="80"/>
      <c r="E1215" s="111"/>
      <c r="F1215" s="111"/>
      <c r="G1215" s="130"/>
      <c r="H1215" s="80"/>
      <c r="I1215" s="80"/>
      <c r="J1215" s="80"/>
      <c r="K1215" s="80"/>
    </row>
    <row r="1216" spans="2:11">
      <c r="B1216" s="80"/>
      <c r="C1216" s="130"/>
      <c r="D1216" s="80"/>
      <c r="E1216" s="111"/>
      <c r="F1216" s="111"/>
      <c r="G1216" s="130"/>
      <c r="H1216" s="80"/>
      <c r="I1216" s="80"/>
      <c r="J1216" s="80"/>
      <c r="K1216" s="80"/>
    </row>
    <row r="1217" spans="2:11">
      <c r="B1217" s="80"/>
      <c r="C1217" s="130"/>
      <c r="D1217" s="80"/>
      <c r="E1217" s="111"/>
      <c r="F1217" s="111"/>
      <c r="G1217" s="130"/>
      <c r="H1217" s="80"/>
      <c r="I1217" s="80"/>
      <c r="J1217" s="80"/>
      <c r="K1217" s="80"/>
    </row>
    <row r="1218" spans="2:11">
      <c r="B1218" s="80"/>
      <c r="C1218" s="130"/>
      <c r="D1218" s="80"/>
      <c r="E1218" s="111"/>
      <c r="F1218" s="111"/>
      <c r="G1218" s="130"/>
      <c r="H1218" s="80"/>
      <c r="I1218" s="80"/>
      <c r="J1218" s="80"/>
      <c r="K1218" s="80"/>
    </row>
    <row r="1219" spans="2:11">
      <c r="B1219" s="80"/>
      <c r="C1219" s="130"/>
      <c r="D1219" s="80"/>
      <c r="E1219" s="111"/>
      <c r="F1219" s="111"/>
      <c r="G1219" s="130"/>
      <c r="H1219" s="80"/>
      <c r="I1219" s="80"/>
      <c r="J1219" s="80"/>
      <c r="K1219" s="80"/>
    </row>
    <row r="1220" spans="2:11">
      <c r="B1220" s="80"/>
      <c r="C1220" s="130"/>
      <c r="D1220" s="80"/>
      <c r="E1220" s="111"/>
      <c r="F1220" s="111"/>
      <c r="G1220" s="130"/>
      <c r="H1220" s="80"/>
      <c r="I1220" s="80"/>
      <c r="J1220" s="80"/>
      <c r="K1220" s="80"/>
    </row>
    <row r="1221" spans="2:11">
      <c r="B1221" s="80"/>
      <c r="C1221" s="130"/>
      <c r="D1221" s="80"/>
      <c r="E1221" s="111"/>
      <c r="F1221" s="111"/>
      <c r="G1221" s="130"/>
      <c r="H1221" s="80"/>
      <c r="I1221" s="80"/>
      <c r="J1221" s="80"/>
      <c r="K1221" s="80"/>
    </row>
    <row r="1222" spans="2:11">
      <c r="B1222" s="80"/>
      <c r="C1222" s="130"/>
      <c r="D1222" s="80"/>
      <c r="E1222" s="111"/>
      <c r="F1222" s="111"/>
      <c r="G1222" s="130"/>
      <c r="H1222" s="80"/>
      <c r="I1222" s="80"/>
      <c r="J1222" s="80"/>
      <c r="K1222" s="80"/>
    </row>
    <row r="1223" spans="2:11">
      <c r="B1223" s="80"/>
      <c r="C1223" s="130"/>
      <c r="D1223" s="80"/>
      <c r="E1223" s="111"/>
      <c r="F1223" s="111"/>
      <c r="G1223" s="130"/>
      <c r="H1223" s="80"/>
      <c r="I1223" s="80"/>
      <c r="J1223" s="80"/>
      <c r="K1223" s="80"/>
    </row>
    <row r="1224" spans="2:11">
      <c r="B1224" s="80"/>
      <c r="C1224" s="130"/>
      <c r="D1224" s="80"/>
      <c r="E1224" s="111"/>
      <c r="F1224" s="111"/>
      <c r="G1224" s="130"/>
      <c r="H1224" s="80"/>
      <c r="I1224" s="80"/>
      <c r="J1224" s="80"/>
      <c r="K1224" s="80"/>
    </row>
    <row r="1225" spans="2:11">
      <c r="B1225" s="80"/>
      <c r="C1225" s="130"/>
      <c r="D1225" s="80"/>
      <c r="E1225" s="111"/>
      <c r="F1225" s="111"/>
      <c r="G1225" s="130"/>
      <c r="H1225" s="80"/>
      <c r="I1225" s="80"/>
      <c r="J1225" s="80"/>
      <c r="K1225" s="80"/>
    </row>
    <row r="1226" spans="2:11">
      <c r="B1226" s="80"/>
      <c r="C1226" s="130"/>
      <c r="D1226" s="80"/>
      <c r="E1226" s="111"/>
      <c r="F1226" s="111"/>
      <c r="G1226" s="130"/>
      <c r="H1226" s="80"/>
      <c r="I1226" s="80"/>
      <c r="J1226" s="80"/>
      <c r="K1226" s="80"/>
    </row>
    <row r="1227" spans="2:11">
      <c r="B1227" s="80"/>
      <c r="C1227" s="130"/>
      <c r="D1227" s="80"/>
      <c r="E1227" s="111"/>
      <c r="F1227" s="111"/>
      <c r="G1227" s="130"/>
      <c r="H1227" s="80"/>
      <c r="I1227" s="80"/>
      <c r="J1227" s="80"/>
      <c r="K1227" s="80"/>
    </row>
    <row r="1228" spans="2:11">
      <c r="B1228" s="80"/>
      <c r="C1228" s="130"/>
      <c r="D1228" s="80"/>
      <c r="E1228" s="111"/>
      <c r="F1228" s="111"/>
      <c r="G1228" s="130"/>
      <c r="H1228" s="80"/>
      <c r="I1228" s="80"/>
      <c r="J1228" s="80"/>
      <c r="K1228" s="80"/>
    </row>
    <row r="1229" spans="2:11">
      <c r="B1229" s="80"/>
      <c r="C1229" s="130"/>
      <c r="D1229" s="80"/>
      <c r="E1229" s="111"/>
      <c r="F1229" s="111"/>
      <c r="G1229" s="130"/>
      <c r="H1229" s="80"/>
      <c r="I1229" s="80"/>
      <c r="J1229" s="80"/>
      <c r="K1229" s="80"/>
    </row>
    <row r="1230" spans="2:11">
      <c r="B1230" s="80"/>
      <c r="C1230" s="130"/>
      <c r="D1230" s="80"/>
      <c r="E1230" s="111"/>
      <c r="F1230" s="111"/>
      <c r="G1230" s="130"/>
      <c r="H1230" s="80"/>
      <c r="I1230" s="80"/>
      <c r="J1230" s="80"/>
      <c r="K1230" s="80"/>
    </row>
    <row r="1231" spans="2:11">
      <c r="B1231" s="80"/>
      <c r="C1231" s="130"/>
      <c r="D1231" s="80"/>
      <c r="E1231" s="111"/>
      <c r="F1231" s="111"/>
      <c r="G1231" s="130"/>
      <c r="H1231" s="80"/>
      <c r="I1231" s="80"/>
      <c r="J1231" s="80"/>
      <c r="K1231" s="80"/>
    </row>
    <row r="1232" spans="2:11">
      <c r="B1232" s="80"/>
      <c r="C1232" s="130"/>
      <c r="D1232" s="80"/>
      <c r="E1232" s="111"/>
      <c r="F1232" s="111"/>
      <c r="G1232" s="130"/>
      <c r="H1232" s="80"/>
      <c r="I1232" s="80"/>
      <c r="J1232" s="80"/>
      <c r="K1232" s="80"/>
    </row>
    <row r="1233" spans="2:11">
      <c r="B1233" s="80"/>
      <c r="C1233" s="130"/>
      <c r="D1233" s="80"/>
      <c r="E1233" s="111"/>
      <c r="F1233" s="111"/>
      <c r="G1233" s="130"/>
      <c r="H1233" s="80"/>
      <c r="I1233" s="80"/>
      <c r="J1233" s="80"/>
      <c r="K1233" s="80"/>
    </row>
    <row r="1234" spans="2:11">
      <c r="B1234" s="80"/>
      <c r="C1234" s="130"/>
      <c r="D1234" s="80"/>
      <c r="E1234" s="111"/>
      <c r="F1234" s="111"/>
      <c r="G1234" s="130"/>
      <c r="H1234" s="80"/>
      <c r="I1234" s="80"/>
      <c r="J1234" s="80"/>
      <c r="K1234" s="80"/>
    </row>
    <row r="1235" spans="2:11">
      <c r="B1235" s="80"/>
      <c r="C1235" s="130"/>
      <c r="D1235" s="80"/>
      <c r="E1235" s="111"/>
      <c r="F1235" s="111"/>
      <c r="G1235" s="130"/>
      <c r="H1235" s="80"/>
      <c r="I1235" s="80"/>
      <c r="J1235" s="80"/>
      <c r="K1235" s="80"/>
    </row>
    <row r="1236" spans="2:11">
      <c r="B1236" s="80"/>
      <c r="C1236" s="130"/>
      <c r="D1236" s="80"/>
      <c r="E1236" s="111"/>
      <c r="F1236" s="111"/>
      <c r="G1236" s="130"/>
      <c r="H1236" s="80"/>
      <c r="I1236" s="80"/>
      <c r="J1236" s="80"/>
      <c r="K1236" s="80"/>
    </row>
    <row r="1237" spans="2:11">
      <c r="B1237" s="80"/>
      <c r="C1237" s="130"/>
      <c r="D1237" s="80"/>
      <c r="E1237" s="111"/>
      <c r="F1237" s="111"/>
      <c r="G1237" s="130"/>
      <c r="H1237" s="80"/>
      <c r="I1237" s="80"/>
      <c r="J1237" s="80"/>
      <c r="K1237" s="80"/>
    </row>
    <row r="1238" spans="2:11">
      <c r="B1238" s="80"/>
      <c r="C1238" s="130"/>
      <c r="D1238" s="80"/>
      <c r="E1238" s="111"/>
      <c r="F1238" s="111"/>
      <c r="G1238" s="130"/>
      <c r="H1238" s="80"/>
      <c r="I1238" s="80"/>
      <c r="J1238" s="80"/>
      <c r="K1238" s="80"/>
    </row>
    <row r="1239" spans="2:11">
      <c r="B1239" s="80"/>
      <c r="C1239" s="130"/>
      <c r="D1239" s="80"/>
      <c r="E1239" s="111"/>
      <c r="F1239" s="111"/>
      <c r="G1239" s="130"/>
      <c r="H1239" s="80"/>
      <c r="I1239" s="80"/>
      <c r="J1239" s="80"/>
      <c r="K1239" s="80"/>
    </row>
    <row r="1240" spans="2:11">
      <c r="B1240" s="80"/>
      <c r="C1240" s="130"/>
      <c r="D1240" s="80"/>
      <c r="E1240" s="111"/>
      <c r="F1240" s="111"/>
      <c r="G1240" s="130"/>
      <c r="H1240" s="80"/>
      <c r="I1240" s="80"/>
      <c r="J1240" s="80"/>
      <c r="K1240" s="80"/>
    </row>
    <row r="1241" spans="2:11">
      <c r="B1241" s="80"/>
      <c r="C1241" s="130"/>
      <c r="D1241" s="80"/>
      <c r="E1241" s="111"/>
      <c r="F1241" s="111"/>
      <c r="G1241" s="130"/>
      <c r="H1241" s="80"/>
      <c r="I1241" s="80"/>
      <c r="J1241" s="80"/>
      <c r="K1241" s="80"/>
    </row>
    <row r="1242" spans="2:11">
      <c r="B1242" s="80"/>
      <c r="C1242" s="130"/>
      <c r="D1242" s="80"/>
      <c r="E1242" s="111"/>
      <c r="F1242" s="111"/>
      <c r="G1242" s="130"/>
      <c r="H1242" s="80"/>
      <c r="I1242" s="80"/>
      <c r="J1242" s="80"/>
      <c r="K1242" s="80"/>
    </row>
    <row r="1243" spans="2:11">
      <c r="B1243" s="80"/>
      <c r="C1243" s="130"/>
      <c r="D1243" s="80"/>
      <c r="E1243" s="111"/>
      <c r="F1243" s="111"/>
      <c r="G1243" s="130"/>
      <c r="H1243" s="80"/>
      <c r="I1243" s="80"/>
      <c r="J1243" s="80"/>
      <c r="K1243" s="80"/>
    </row>
    <row r="1244" spans="2:11">
      <c r="B1244" s="80"/>
      <c r="C1244" s="130"/>
      <c r="D1244" s="80"/>
      <c r="E1244" s="111"/>
      <c r="F1244" s="111"/>
      <c r="G1244" s="130"/>
      <c r="H1244" s="80"/>
      <c r="I1244" s="80"/>
      <c r="J1244" s="80"/>
      <c r="K1244" s="80"/>
    </row>
    <row r="1245" spans="2:11">
      <c r="B1245" s="80"/>
      <c r="C1245" s="130"/>
      <c r="D1245" s="80"/>
      <c r="E1245" s="111"/>
      <c r="F1245" s="111"/>
      <c r="G1245" s="130"/>
      <c r="H1245" s="80"/>
      <c r="I1245" s="80"/>
      <c r="J1245" s="80"/>
      <c r="K1245" s="80"/>
    </row>
    <row r="1246" spans="2:11">
      <c r="B1246" s="80"/>
      <c r="C1246" s="130"/>
      <c r="D1246" s="80"/>
      <c r="E1246" s="111"/>
      <c r="F1246" s="111"/>
      <c r="G1246" s="130"/>
      <c r="H1246" s="80"/>
      <c r="I1246" s="80"/>
      <c r="J1246" s="80"/>
      <c r="K1246" s="80"/>
    </row>
    <row r="1247" spans="2:11">
      <c r="B1247" s="80"/>
      <c r="C1247" s="130"/>
      <c r="D1247" s="80"/>
      <c r="E1247" s="111"/>
      <c r="F1247" s="111"/>
      <c r="G1247" s="130"/>
      <c r="H1247" s="80"/>
      <c r="I1247" s="80"/>
      <c r="J1247" s="80"/>
      <c r="K1247" s="80"/>
    </row>
    <row r="1248" spans="2:11">
      <c r="B1248" s="80"/>
      <c r="C1248" s="130"/>
      <c r="D1248" s="80"/>
      <c r="E1248" s="111"/>
      <c r="F1248" s="111"/>
      <c r="G1248" s="130"/>
      <c r="H1248" s="80"/>
      <c r="I1248" s="80"/>
      <c r="J1248" s="80"/>
      <c r="K1248" s="80"/>
    </row>
    <row r="1249" spans="2:11">
      <c r="B1249" s="80"/>
      <c r="C1249" s="130"/>
      <c r="D1249" s="80"/>
      <c r="E1249" s="111"/>
      <c r="F1249" s="111"/>
      <c r="G1249" s="130"/>
      <c r="H1249" s="80"/>
      <c r="I1249" s="80"/>
      <c r="J1249" s="80"/>
      <c r="K1249" s="80"/>
    </row>
    <row r="1250" spans="2:11">
      <c r="B1250" s="80"/>
      <c r="C1250" s="130"/>
      <c r="D1250" s="80"/>
      <c r="E1250" s="111"/>
      <c r="F1250" s="111"/>
      <c r="G1250" s="130"/>
      <c r="H1250" s="80"/>
      <c r="I1250" s="80"/>
      <c r="J1250" s="80"/>
      <c r="K1250" s="80"/>
    </row>
    <row r="1251" spans="2:11">
      <c r="B1251" s="80"/>
      <c r="C1251" s="130"/>
      <c r="D1251" s="80"/>
      <c r="E1251" s="111"/>
      <c r="F1251" s="111"/>
      <c r="G1251" s="130"/>
      <c r="H1251" s="80"/>
      <c r="I1251" s="80"/>
      <c r="J1251" s="80"/>
      <c r="K1251" s="80"/>
    </row>
    <row r="1252" spans="2:11">
      <c r="B1252" s="80"/>
      <c r="C1252" s="130"/>
      <c r="D1252" s="80"/>
      <c r="E1252" s="111"/>
      <c r="F1252" s="111"/>
      <c r="G1252" s="130"/>
      <c r="H1252" s="80"/>
      <c r="I1252" s="80"/>
      <c r="J1252" s="80"/>
      <c r="K1252" s="80"/>
    </row>
    <row r="1253" spans="2:11">
      <c r="B1253" s="80"/>
      <c r="C1253" s="130"/>
      <c r="D1253" s="80"/>
      <c r="E1253" s="111"/>
      <c r="F1253" s="111"/>
      <c r="G1253" s="130"/>
      <c r="H1253" s="80"/>
      <c r="I1253" s="80"/>
      <c r="J1253" s="80"/>
      <c r="K1253" s="80"/>
    </row>
    <row r="1254" spans="2:11">
      <c r="B1254" s="80"/>
      <c r="C1254" s="130"/>
      <c r="D1254" s="80"/>
      <c r="E1254" s="111"/>
      <c r="F1254" s="111"/>
      <c r="G1254" s="130"/>
      <c r="H1254" s="80"/>
      <c r="I1254" s="80"/>
      <c r="J1254" s="80"/>
      <c r="K1254" s="80"/>
    </row>
    <row r="1255" spans="2:11">
      <c r="B1255" s="80"/>
      <c r="C1255" s="130"/>
      <c r="D1255" s="80"/>
      <c r="E1255" s="111"/>
      <c r="F1255" s="111"/>
      <c r="G1255" s="130"/>
      <c r="H1255" s="80"/>
      <c r="I1255" s="80"/>
      <c r="J1255" s="80"/>
      <c r="K1255" s="80"/>
    </row>
    <row r="1256" spans="2:11">
      <c r="B1256" s="80"/>
      <c r="C1256" s="130"/>
      <c r="D1256" s="80"/>
      <c r="E1256" s="111"/>
      <c r="F1256" s="111"/>
      <c r="G1256" s="130"/>
      <c r="H1256" s="80"/>
      <c r="I1256" s="80"/>
      <c r="J1256" s="80"/>
      <c r="K1256" s="80"/>
    </row>
    <row r="1257" spans="2:11">
      <c r="B1257" s="80"/>
      <c r="C1257" s="130"/>
      <c r="D1257" s="80"/>
      <c r="E1257" s="111"/>
      <c r="F1257" s="111"/>
      <c r="G1257" s="130"/>
      <c r="H1257" s="80"/>
      <c r="I1257" s="80"/>
      <c r="J1257" s="80"/>
      <c r="K1257" s="80"/>
    </row>
    <row r="1258" spans="2:11">
      <c r="B1258" s="80"/>
      <c r="C1258" s="130"/>
      <c r="D1258" s="80"/>
      <c r="E1258" s="111"/>
      <c r="F1258" s="111"/>
      <c r="G1258" s="130"/>
      <c r="H1258" s="80"/>
      <c r="I1258" s="80"/>
      <c r="J1258" s="80"/>
      <c r="K1258" s="80"/>
    </row>
    <row r="1259" spans="2:11">
      <c r="B1259" s="80"/>
      <c r="C1259" s="130"/>
      <c r="D1259" s="80"/>
      <c r="E1259" s="111"/>
      <c r="F1259" s="111"/>
      <c r="G1259" s="130"/>
      <c r="H1259" s="80"/>
      <c r="I1259" s="80"/>
      <c r="J1259" s="80"/>
      <c r="K1259" s="80"/>
    </row>
    <row r="1260" spans="2:11">
      <c r="B1260" s="80"/>
      <c r="C1260" s="130"/>
      <c r="D1260" s="80"/>
      <c r="E1260" s="111"/>
      <c r="F1260" s="111"/>
      <c r="G1260" s="130"/>
      <c r="H1260" s="80"/>
      <c r="I1260" s="80"/>
      <c r="J1260" s="80"/>
      <c r="K1260" s="80"/>
    </row>
    <row r="1261" spans="2:11">
      <c r="B1261" s="80"/>
      <c r="C1261" s="130"/>
      <c r="D1261" s="80"/>
      <c r="E1261" s="111"/>
      <c r="F1261" s="111"/>
      <c r="G1261" s="130"/>
      <c r="H1261" s="80"/>
      <c r="I1261" s="80"/>
      <c r="J1261" s="80"/>
      <c r="K1261" s="80"/>
    </row>
    <row r="1262" spans="2:11">
      <c r="B1262" s="80"/>
      <c r="C1262" s="130"/>
      <c r="D1262" s="80"/>
      <c r="E1262" s="111"/>
      <c r="F1262" s="111"/>
      <c r="G1262" s="130"/>
      <c r="H1262" s="80"/>
      <c r="I1262" s="80"/>
      <c r="J1262" s="80"/>
      <c r="K1262" s="80"/>
    </row>
    <row r="1263" spans="2:11">
      <c r="B1263" s="80"/>
      <c r="C1263" s="130"/>
      <c r="D1263" s="80"/>
      <c r="E1263" s="111"/>
      <c r="F1263" s="111"/>
      <c r="G1263" s="130"/>
      <c r="H1263" s="80"/>
      <c r="I1263" s="80"/>
      <c r="J1263" s="80"/>
      <c r="K1263" s="80"/>
    </row>
    <row r="1264" spans="2:11">
      <c r="B1264" s="80"/>
      <c r="C1264" s="130"/>
      <c r="D1264" s="80"/>
      <c r="E1264" s="111"/>
      <c r="F1264" s="111"/>
      <c r="G1264" s="130"/>
      <c r="H1264" s="80"/>
      <c r="I1264" s="80"/>
      <c r="J1264" s="80"/>
      <c r="K1264" s="80"/>
    </row>
    <row r="1265" spans="2:11">
      <c r="B1265" s="80"/>
      <c r="C1265" s="130"/>
      <c r="D1265" s="80"/>
      <c r="E1265" s="111"/>
      <c r="F1265" s="111"/>
      <c r="G1265" s="130"/>
      <c r="H1265" s="80"/>
      <c r="I1265" s="80"/>
      <c r="J1265" s="80"/>
      <c r="K1265" s="80"/>
    </row>
    <row r="1266" spans="2:11">
      <c r="B1266" s="80"/>
      <c r="C1266" s="130"/>
      <c r="D1266" s="80"/>
      <c r="E1266" s="111"/>
      <c r="F1266" s="111"/>
      <c r="G1266" s="130"/>
      <c r="H1266" s="80"/>
      <c r="I1266" s="80"/>
      <c r="J1266" s="80"/>
      <c r="K1266" s="80"/>
    </row>
    <row r="1267" spans="2:11">
      <c r="B1267" s="80"/>
      <c r="C1267" s="130"/>
      <c r="D1267" s="80"/>
      <c r="E1267" s="111"/>
      <c r="F1267" s="111"/>
      <c r="G1267" s="130"/>
      <c r="H1267" s="80"/>
      <c r="I1267" s="80"/>
      <c r="J1267" s="80"/>
      <c r="K1267" s="80"/>
    </row>
    <row r="1268" spans="2:11">
      <c r="B1268" s="80"/>
      <c r="C1268" s="130"/>
      <c r="D1268" s="80"/>
      <c r="E1268" s="111"/>
      <c r="F1268" s="111"/>
      <c r="G1268" s="130"/>
      <c r="H1268" s="80"/>
      <c r="I1268" s="80"/>
      <c r="J1268" s="80"/>
      <c r="K1268" s="80"/>
    </row>
    <row r="1269" spans="2:11">
      <c r="B1269" s="80"/>
      <c r="C1269" s="130"/>
      <c r="D1269" s="80"/>
      <c r="E1269" s="111"/>
      <c r="F1269" s="111"/>
      <c r="G1269" s="130"/>
      <c r="H1269" s="80"/>
      <c r="I1269" s="80"/>
      <c r="J1269" s="80"/>
      <c r="K1269" s="80"/>
    </row>
    <row r="1270" spans="2:11">
      <c r="B1270" s="80"/>
      <c r="C1270" s="130"/>
      <c r="D1270" s="80"/>
      <c r="E1270" s="111"/>
      <c r="F1270" s="111"/>
      <c r="G1270" s="130"/>
      <c r="H1270" s="80"/>
      <c r="I1270" s="80"/>
      <c r="J1270" s="80"/>
      <c r="K1270" s="80"/>
    </row>
    <row r="1271" spans="2:11">
      <c r="B1271" s="80"/>
      <c r="C1271" s="130"/>
      <c r="D1271" s="80"/>
      <c r="E1271" s="111"/>
      <c r="F1271" s="111"/>
      <c r="G1271" s="130"/>
      <c r="H1271" s="80"/>
      <c r="I1271" s="80"/>
      <c r="J1271" s="80"/>
      <c r="K1271" s="80"/>
    </row>
    <row r="1272" spans="2:11">
      <c r="B1272" s="80"/>
      <c r="C1272" s="130"/>
      <c r="D1272" s="80"/>
      <c r="E1272" s="111"/>
      <c r="F1272" s="111"/>
      <c r="G1272" s="130"/>
      <c r="H1272" s="80"/>
      <c r="I1272" s="80"/>
      <c r="J1272" s="80"/>
      <c r="K1272" s="80"/>
    </row>
    <row r="1273" spans="2:11">
      <c r="B1273" s="80"/>
      <c r="C1273" s="130"/>
      <c r="D1273" s="80"/>
      <c r="E1273" s="111"/>
      <c r="F1273" s="111"/>
      <c r="G1273" s="130"/>
      <c r="H1273" s="80"/>
      <c r="I1273" s="80"/>
      <c r="J1273" s="80"/>
      <c r="K1273" s="80"/>
    </row>
    <row r="1274" spans="2:11">
      <c r="B1274" s="80"/>
      <c r="C1274" s="130"/>
      <c r="D1274" s="80"/>
      <c r="E1274" s="111"/>
      <c r="F1274" s="111"/>
      <c r="G1274" s="130"/>
      <c r="H1274" s="80"/>
      <c r="I1274" s="80"/>
      <c r="J1274" s="80"/>
      <c r="K1274" s="80"/>
    </row>
    <row r="1275" spans="2:11">
      <c r="B1275" s="80"/>
      <c r="C1275" s="130"/>
      <c r="D1275" s="80"/>
      <c r="E1275" s="111"/>
      <c r="F1275" s="111"/>
      <c r="G1275" s="130"/>
      <c r="H1275" s="80"/>
      <c r="I1275" s="80"/>
      <c r="J1275" s="80"/>
      <c r="K1275" s="80"/>
    </row>
    <row r="1276" spans="2:11">
      <c r="B1276" s="80"/>
      <c r="C1276" s="130"/>
      <c r="D1276" s="80"/>
      <c r="E1276" s="111"/>
      <c r="F1276" s="111"/>
      <c r="G1276" s="130"/>
      <c r="H1276" s="80"/>
      <c r="I1276" s="80"/>
      <c r="J1276" s="80"/>
      <c r="K1276" s="80"/>
    </row>
    <row r="1277" spans="2:11">
      <c r="B1277" s="80"/>
      <c r="C1277" s="130"/>
      <c r="D1277" s="80"/>
      <c r="E1277" s="111"/>
      <c r="F1277" s="111"/>
      <c r="G1277" s="130"/>
      <c r="H1277" s="80"/>
      <c r="I1277" s="80"/>
      <c r="J1277" s="80"/>
      <c r="K1277" s="80"/>
    </row>
    <row r="1278" spans="2:11">
      <c r="B1278" s="80"/>
      <c r="C1278" s="130"/>
      <c r="D1278" s="80"/>
      <c r="E1278" s="111"/>
      <c r="F1278" s="111"/>
      <c r="G1278" s="130"/>
      <c r="H1278" s="80"/>
      <c r="I1278" s="80"/>
      <c r="J1278" s="80"/>
      <c r="K1278" s="80"/>
    </row>
    <row r="1279" spans="2:11">
      <c r="B1279" s="80"/>
      <c r="C1279" s="130"/>
      <c r="D1279" s="80"/>
      <c r="E1279" s="111"/>
      <c r="F1279" s="111"/>
      <c r="G1279" s="130"/>
      <c r="H1279" s="80"/>
      <c r="I1279" s="80"/>
      <c r="J1279" s="80"/>
      <c r="K1279" s="80"/>
    </row>
    <row r="1280" spans="2:11">
      <c r="B1280" s="80"/>
      <c r="C1280" s="130"/>
      <c r="D1280" s="80"/>
      <c r="E1280" s="111"/>
      <c r="F1280" s="111"/>
      <c r="G1280" s="130"/>
      <c r="H1280" s="80"/>
      <c r="I1280" s="80"/>
      <c r="J1280" s="80"/>
      <c r="K1280" s="80"/>
    </row>
    <row r="1281" spans="2:11">
      <c r="B1281" s="80"/>
      <c r="C1281" s="130"/>
      <c r="D1281" s="80"/>
      <c r="E1281" s="111"/>
      <c r="F1281" s="111"/>
      <c r="G1281" s="130"/>
      <c r="H1281" s="80"/>
      <c r="I1281" s="80"/>
      <c r="J1281" s="80"/>
      <c r="K1281" s="80"/>
    </row>
    <row r="1282" spans="2:11">
      <c r="B1282" s="80"/>
      <c r="C1282" s="130"/>
      <c r="D1282" s="80"/>
      <c r="E1282" s="111"/>
      <c r="F1282" s="111"/>
      <c r="G1282" s="130"/>
      <c r="H1282" s="80"/>
      <c r="I1282" s="80"/>
      <c r="J1282" s="80"/>
      <c r="K1282" s="80"/>
    </row>
    <row r="1283" spans="2:11">
      <c r="B1283" s="80"/>
      <c r="C1283" s="130"/>
      <c r="D1283" s="80"/>
      <c r="E1283" s="111"/>
      <c r="F1283" s="111"/>
      <c r="G1283" s="130"/>
      <c r="H1283" s="80"/>
      <c r="I1283" s="80"/>
      <c r="J1283" s="80"/>
      <c r="K1283" s="80"/>
    </row>
    <row r="1284" spans="2:11">
      <c r="B1284" s="80"/>
      <c r="C1284" s="130"/>
      <c r="D1284" s="80"/>
      <c r="E1284" s="111"/>
      <c r="F1284" s="111"/>
      <c r="G1284" s="130"/>
      <c r="H1284" s="80"/>
      <c r="I1284" s="80"/>
      <c r="J1284" s="80"/>
      <c r="K1284" s="80"/>
    </row>
    <row r="1285" spans="2:11">
      <c r="B1285" s="80"/>
      <c r="C1285" s="130"/>
      <c r="D1285" s="80"/>
      <c r="E1285" s="111"/>
      <c r="F1285" s="111"/>
      <c r="G1285" s="130"/>
      <c r="H1285" s="80"/>
      <c r="I1285" s="80"/>
      <c r="J1285" s="80"/>
      <c r="K1285" s="80"/>
    </row>
    <row r="1286" spans="2:11">
      <c r="B1286" s="80"/>
      <c r="C1286" s="130"/>
      <c r="D1286" s="80"/>
      <c r="E1286" s="111"/>
      <c r="F1286" s="111"/>
      <c r="G1286" s="130"/>
      <c r="H1286" s="80"/>
      <c r="I1286" s="80"/>
      <c r="J1286" s="80"/>
      <c r="K1286" s="80"/>
    </row>
    <row r="1287" spans="2:11">
      <c r="B1287" s="80"/>
      <c r="C1287" s="130"/>
      <c r="D1287" s="80"/>
      <c r="E1287" s="111"/>
      <c r="F1287" s="111"/>
      <c r="G1287" s="130"/>
      <c r="H1287" s="80"/>
      <c r="I1287" s="80"/>
      <c r="J1287" s="80"/>
      <c r="K1287" s="80"/>
    </row>
    <row r="1288" spans="2:11">
      <c r="B1288" s="80"/>
      <c r="C1288" s="130"/>
      <c r="D1288" s="80"/>
      <c r="E1288" s="111"/>
      <c r="F1288" s="111"/>
      <c r="G1288" s="130"/>
      <c r="H1288" s="80"/>
      <c r="I1288" s="80"/>
      <c r="J1288" s="80"/>
      <c r="K1288" s="80"/>
    </row>
    <row r="1289" spans="2:11">
      <c r="B1289" s="80"/>
      <c r="C1289" s="130"/>
      <c r="D1289" s="80"/>
      <c r="E1289" s="111"/>
      <c r="F1289" s="111"/>
      <c r="G1289" s="130"/>
      <c r="H1289" s="80"/>
      <c r="I1289" s="80"/>
      <c r="J1289" s="80"/>
      <c r="K1289" s="80"/>
    </row>
    <row r="1290" spans="2:11">
      <c r="B1290" s="80"/>
      <c r="C1290" s="130"/>
      <c r="D1290" s="80"/>
      <c r="E1290" s="111"/>
      <c r="F1290" s="111"/>
      <c r="G1290" s="130"/>
      <c r="H1290" s="80"/>
      <c r="I1290" s="80"/>
      <c r="J1290" s="80"/>
      <c r="K1290" s="80"/>
    </row>
    <row r="1291" spans="2:11">
      <c r="B1291" s="80"/>
      <c r="C1291" s="130"/>
      <c r="D1291" s="80"/>
      <c r="E1291" s="111"/>
      <c r="F1291" s="111"/>
      <c r="G1291" s="130"/>
      <c r="H1291" s="80"/>
      <c r="I1291" s="80"/>
      <c r="J1291" s="80"/>
      <c r="K1291" s="80"/>
    </row>
    <row r="1292" spans="2:11">
      <c r="B1292" s="80"/>
      <c r="C1292" s="130"/>
      <c r="D1292" s="80"/>
      <c r="E1292" s="111"/>
      <c r="F1292" s="111"/>
      <c r="G1292" s="130"/>
      <c r="H1292" s="80"/>
      <c r="I1292" s="80"/>
      <c r="J1292" s="80"/>
      <c r="K1292" s="80"/>
    </row>
    <row r="1293" spans="2:11">
      <c r="B1293" s="80"/>
      <c r="C1293" s="130"/>
      <c r="D1293" s="80"/>
      <c r="E1293" s="111"/>
      <c r="F1293" s="111"/>
      <c r="G1293" s="130"/>
      <c r="H1293" s="80"/>
      <c r="I1293" s="80"/>
      <c r="J1293" s="80"/>
      <c r="K1293" s="80"/>
    </row>
    <row r="1294" spans="2:11">
      <c r="B1294" s="80"/>
      <c r="C1294" s="130"/>
      <c r="D1294" s="80"/>
      <c r="E1294" s="111"/>
      <c r="F1294" s="111"/>
      <c r="G1294" s="130"/>
      <c r="H1294" s="80"/>
      <c r="I1294" s="80"/>
      <c r="J1294" s="80"/>
      <c r="K1294" s="80"/>
    </row>
    <row r="1295" spans="2:11">
      <c r="B1295" s="80"/>
      <c r="C1295" s="130"/>
      <c r="D1295" s="80"/>
      <c r="E1295" s="111"/>
      <c r="F1295" s="111"/>
      <c r="G1295" s="130"/>
      <c r="H1295" s="80"/>
      <c r="I1295" s="80"/>
      <c r="J1295" s="80"/>
      <c r="K1295" s="80"/>
    </row>
    <row r="1296" spans="2:11">
      <c r="B1296" s="80"/>
      <c r="C1296" s="130"/>
      <c r="D1296" s="80"/>
      <c r="E1296" s="111"/>
      <c r="F1296" s="111"/>
      <c r="G1296" s="130"/>
      <c r="H1296" s="80"/>
      <c r="I1296" s="80"/>
      <c r="J1296" s="80"/>
      <c r="K1296" s="80"/>
    </row>
    <row r="1297" spans="2:11">
      <c r="B1297" s="80"/>
      <c r="C1297" s="130"/>
      <c r="D1297" s="80"/>
      <c r="E1297" s="111"/>
      <c r="F1297" s="111"/>
      <c r="G1297" s="130"/>
      <c r="H1297" s="80"/>
      <c r="I1297" s="80"/>
      <c r="J1297" s="80"/>
      <c r="K1297" s="80"/>
    </row>
    <row r="1298" spans="2:11">
      <c r="B1298" s="80"/>
      <c r="C1298" s="130"/>
      <c r="D1298" s="80"/>
      <c r="E1298" s="111"/>
      <c r="F1298" s="111"/>
      <c r="G1298" s="130"/>
      <c r="H1298" s="80"/>
      <c r="I1298" s="80"/>
      <c r="J1298" s="80"/>
      <c r="K1298" s="80"/>
    </row>
    <row r="1299" spans="2:11">
      <c r="B1299" s="80"/>
      <c r="C1299" s="130"/>
      <c r="D1299" s="80"/>
      <c r="E1299" s="111"/>
      <c r="F1299" s="111"/>
      <c r="G1299" s="130"/>
      <c r="H1299" s="80"/>
      <c r="I1299" s="80"/>
      <c r="J1299" s="80"/>
      <c r="K1299" s="80"/>
    </row>
    <row r="1300" spans="2:11">
      <c r="B1300" s="80"/>
      <c r="C1300" s="130"/>
      <c r="D1300" s="80"/>
      <c r="E1300" s="111"/>
      <c r="F1300" s="111"/>
      <c r="G1300" s="130"/>
      <c r="H1300" s="80"/>
      <c r="I1300" s="80"/>
      <c r="J1300" s="80"/>
      <c r="K1300" s="80"/>
    </row>
    <row r="1301" spans="2:11">
      <c r="B1301" s="80"/>
      <c r="C1301" s="130"/>
      <c r="D1301" s="80"/>
      <c r="E1301" s="111"/>
      <c r="F1301" s="111"/>
      <c r="G1301" s="130"/>
      <c r="H1301" s="80"/>
      <c r="I1301" s="80"/>
      <c r="J1301" s="80"/>
      <c r="K1301" s="80"/>
    </row>
    <row r="1302" spans="2:11">
      <c r="B1302" s="80"/>
      <c r="C1302" s="130"/>
      <c r="D1302" s="80"/>
      <c r="E1302" s="111"/>
      <c r="F1302" s="111"/>
      <c r="G1302" s="130"/>
      <c r="H1302" s="80"/>
      <c r="I1302" s="80"/>
      <c r="J1302" s="80"/>
      <c r="K1302" s="80"/>
    </row>
    <row r="1303" spans="2:11">
      <c r="B1303" s="80"/>
      <c r="C1303" s="130"/>
      <c r="D1303" s="80"/>
      <c r="E1303" s="111"/>
      <c r="F1303" s="111"/>
      <c r="G1303" s="130"/>
      <c r="H1303" s="80"/>
      <c r="I1303" s="80"/>
      <c r="J1303" s="80"/>
      <c r="K1303" s="80"/>
    </row>
    <row r="1304" spans="2:11">
      <c r="B1304" s="80"/>
      <c r="C1304" s="130"/>
      <c r="D1304" s="80"/>
      <c r="E1304" s="111"/>
      <c r="F1304" s="111"/>
      <c r="G1304" s="130"/>
      <c r="H1304" s="80"/>
      <c r="I1304" s="80"/>
      <c r="J1304" s="80"/>
      <c r="K1304" s="80"/>
    </row>
    <row r="1305" spans="2:11">
      <c r="B1305" s="80"/>
      <c r="C1305" s="130"/>
      <c r="D1305" s="80"/>
      <c r="E1305" s="111"/>
      <c r="F1305" s="111"/>
      <c r="G1305" s="130"/>
      <c r="H1305" s="80"/>
      <c r="I1305" s="80"/>
      <c r="J1305" s="80"/>
      <c r="K1305" s="80"/>
    </row>
    <row r="1306" spans="2:11">
      <c r="B1306" s="80"/>
      <c r="C1306" s="130"/>
      <c r="D1306" s="80"/>
      <c r="E1306" s="111"/>
      <c r="F1306" s="111"/>
      <c r="G1306" s="130"/>
      <c r="H1306" s="80"/>
      <c r="I1306" s="80"/>
      <c r="J1306" s="80"/>
      <c r="K1306" s="80"/>
    </row>
    <row r="1307" spans="2:11">
      <c r="B1307" s="80"/>
      <c r="C1307" s="130"/>
      <c r="D1307" s="80"/>
      <c r="E1307" s="111"/>
      <c r="F1307" s="111"/>
      <c r="G1307" s="130"/>
      <c r="H1307" s="80"/>
      <c r="I1307" s="80"/>
      <c r="J1307" s="80"/>
      <c r="K1307" s="80"/>
    </row>
    <row r="1308" spans="2:11">
      <c r="B1308" s="80"/>
      <c r="C1308" s="130"/>
      <c r="D1308" s="80"/>
      <c r="E1308" s="111"/>
      <c r="F1308" s="111"/>
      <c r="G1308" s="130"/>
      <c r="H1308" s="80"/>
      <c r="I1308" s="80"/>
      <c r="J1308" s="80"/>
      <c r="K1308" s="80"/>
    </row>
    <row r="1309" spans="2:11">
      <c r="B1309" s="80"/>
      <c r="C1309" s="130"/>
      <c r="D1309" s="80"/>
      <c r="E1309" s="111"/>
      <c r="F1309" s="111"/>
      <c r="G1309" s="130"/>
      <c r="H1309" s="80"/>
      <c r="I1309" s="80"/>
      <c r="J1309" s="80"/>
      <c r="K1309" s="80"/>
    </row>
    <row r="1310" spans="2:11">
      <c r="B1310" s="80"/>
      <c r="C1310" s="130"/>
      <c r="D1310" s="80"/>
      <c r="E1310" s="111"/>
      <c r="F1310" s="111"/>
      <c r="G1310" s="130"/>
      <c r="H1310" s="80"/>
      <c r="I1310" s="80"/>
      <c r="J1310" s="80"/>
      <c r="K1310" s="80"/>
    </row>
    <row r="1311" spans="2:11">
      <c r="B1311" s="80"/>
      <c r="C1311" s="130"/>
      <c r="D1311" s="80"/>
      <c r="E1311" s="111"/>
      <c r="F1311" s="111"/>
      <c r="G1311" s="130"/>
      <c r="H1311" s="80"/>
      <c r="I1311" s="80"/>
      <c r="J1311" s="80"/>
      <c r="K1311" s="80"/>
    </row>
    <row r="1312" spans="2:11">
      <c r="B1312" s="80"/>
      <c r="C1312" s="130"/>
      <c r="D1312" s="80"/>
      <c r="E1312" s="111"/>
      <c r="F1312" s="111"/>
      <c r="G1312" s="130"/>
      <c r="H1312" s="80"/>
      <c r="I1312" s="80"/>
      <c r="J1312" s="80"/>
      <c r="K1312" s="80"/>
    </row>
    <row r="1313" spans="2:11">
      <c r="B1313" s="80"/>
      <c r="C1313" s="130"/>
      <c r="D1313" s="80"/>
      <c r="E1313" s="111"/>
      <c r="F1313" s="111"/>
      <c r="G1313" s="130"/>
      <c r="H1313" s="80"/>
      <c r="I1313" s="80"/>
      <c r="J1313" s="80"/>
      <c r="K1313" s="80"/>
    </row>
    <row r="1314" spans="2:11">
      <c r="B1314" s="80"/>
      <c r="C1314" s="130"/>
      <c r="D1314" s="80"/>
      <c r="E1314" s="111"/>
      <c r="F1314" s="111"/>
      <c r="G1314" s="130"/>
      <c r="H1314" s="80"/>
      <c r="I1314" s="80"/>
      <c r="J1314" s="80"/>
      <c r="K1314" s="80"/>
    </row>
    <row r="1315" spans="2:11">
      <c r="B1315" s="80"/>
      <c r="C1315" s="130"/>
      <c r="D1315" s="80"/>
      <c r="E1315" s="111"/>
      <c r="F1315" s="111"/>
      <c r="G1315" s="130"/>
      <c r="H1315" s="80"/>
      <c r="I1315" s="80"/>
      <c r="J1315" s="80"/>
      <c r="K1315" s="80"/>
    </row>
    <row r="1316" spans="2:11">
      <c r="B1316" s="80"/>
      <c r="C1316" s="130"/>
      <c r="D1316" s="80"/>
      <c r="E1316" s="111"/>
      <c r="F1316" s="111"/>
      <c r="G1316" s="130"/>
      <c r="H1316" s="80"/>
      <c r="I1316" s="80"/>
      <c r="J1316" s="80"/>
      <c r="K1316" s="80"/>
    </row>
    <row r="1317" spans="2:11">
      <c r="B1317" s="80"/>
      <c r="C1317" s="130"/>
      <c r="D1317" s="80"/>
      <c r="E1317" s="111"/>
      <c r="F1317" s="111"/>
      <c r="G1317" s="130"/>
      <c r="H1317" s="80"/>
      <c r="I1317" s="80"/>
      <c r="J1317" s="80"/>
      <c r="K1317" s="80"/>
    </row>
    <row r="1318" spans="2:11">
      <c r="B1318" s="80"/>
      <c r="C1318" s="130"/>
      <c r="D1318" s="80"/>
      <c r="E1318" s="111"/>
      <c r="F1318" s="111"/>
      <c r="G1318" s="130"/>
      <c r="H1318" s="80"/>
      <c r="I1318" s="80"/>
      <c r="J1318" s="80"/>
      <c r="K1318" s="80"/>
    </row>
    <row r="1319" spans="2:11">
      <c r="B1319" s="80"/>
      <c r="C1319" s="130"/>
      <c r="D1319" s="80"/>
      <c r="E1319" s="111"/>
      <c r="F1319" s="111"/>
      <c r="G1319" s="130"/>
      <c r="H1319" s="80"/>
      <c r="I1319" s="80"/>
      <c r="J1319" s="80"/>
      <c r="K1319" s="80"/>
    </row>
    <row r="1320" spans="2:11">
      <c r="B1320" s="80"/>
      <c r="C1320" s="130"/>
      <c r="D1320" s="80"/>
      <c r="E1320" s="111"/>
      <c r="F1320" s="111"/>
      <c r="G1320" s="130"/>
      <c r="H1320" s="80"/>
      <c r="I1320" s="80"/>
      <c r="J1320" s="80"/>
      <c r="K1320" s="80"/>
    </row>
    <row r="1321" spans="2:11">
      <c r="B1321" s="80"/>
      <c r="C1321" s="130"/>
      <c r="D1321" s="80"/>
      <c r="E1321" s="111"/>
      <c r="F1321" s="111"/>
      <c r="G1321" s="130"/>
      <c r="H1321" s="80"/>
      <c r="I1321" s="80"/>
      <c r="J1321" s="80"/>
      <c r="K1321" s="80"/>
    </row>
    <row r="1322" spans="2:11">
      <c r="B1322" s="80"/>
      <c r="C1322" s="130"/>
      <c r="D1322" s="80"/>
      <c r="E1322" s="111"/>
      <c r="F1322" s="111"/>
      <c r="G1322" s="130"/>
      <c r="H1322" s="80"/>
      <c r="I1322" s="80"/>
      <c r="J1322" s="80"/>
      <c r="K1322" s="80"/>
    </row>
    <row r="1323" spans="2:11">
      <c r="B1323" s="80"/>
      <c r="C1323" s="130"/>
      <c r="D1323" s="80"/>
      <c r="E1323" s="111"/>
      <c r="F1323" s="111"/>
      <c r="G1323" s="130"/>
      <c r="H1323" s="80"/>
      <c r="I1323" s="80"/>
      <c r="J1323" s="80"/>
      <c r="K1323" s="80"/>
    </row>
    <row r="1324" spans="2:11">
      <c r="B1324" s="80"/>
      <c r="C1324" s="130"/>
      <c r="D1324" s="80"/>
      <c r="E1324" s="111"/>
      <c r="F1324" s="111"/>
      <c r="G1324" s="130"/>
      <c r="H1324" s="80"/>
      <c r="I1324" s="80"/>
      <c r="J1324" s="80"/>
      <c r="K1324" s="80"/>
    </row>
    <row r="1325" spans="2:11">
      <c r="B1325" s="80"/>
      <c r="C1325" s="130"/>
      <c r="D1325" s="80"/>
      <c r="E1325" s="111"/>
      <c r="F1325" s="111"/>
      <c r="G1325" s="130"/>
      <c r="H1325" s="80"/>
      <c r="I1325" s="80"/>
      <c r="J1325" s="80"/>
      <c r="K1325" s="80"/>
    </row>
    <row r="1326" spans="2:11">
      <c r="B1326" s="80"/>
      <c r="C1326" s="130"/>
      <c r="D1326" s="80"/>
      <c r="E1326" s="111"/>
      <c r="F1326" s="111"/>
      <c r="G1326" s="130"/>
      <c r="H1326" s="80"/>
      <c r="I1326" s="80"/>
      <c r="J1326" s="80"/>
      <c r="K1326" s="80"/>
    </row>
  </sheetData>
  <autoFilter ref="A4:G84">
    <filterColumn colId="2">
      <filters>
        <filter val="$1,052"/>
        <filter val="$1,186"/>
        <filter val="$1,914"/>
        <filter val="$10,069"/>
        <filter val="$10,841"/>
        <filter val="$107,014"/>
        <filter val="$11,163"/>
        <filter val="$115,964"/>
        <filter val="$12,094"/>
        <filter val="$123,230"/>
        <filter val="$124,149"/>
        <filter val="$15,566"/>
        <filter val="$15,636"/>
        <filter val="$186,583"/>
        <filter val="$2,357"/>
        <filter val="$2,637"/>
        <filter val="$2,849"/>
        <filter val="$20,764"/>
        <filter val="$21,632"/>
        <filter val="$27,739"/>
        <filter val="$283,173"/>
        <filter val="$3,450"/>
        <filter val="$3,483"/>
        <filter val="$3,653"/>
        <filter val="$32,385"/>
        <filter val="$32,923"/>
        <filter val="$4,004"/>
        <filter val="$4,006,833"/>
        <filter val="$4,121"/>
        <filter val="$4,374"/>
        <filter val="$47,085"/>
        <filter val="$47,194"/>
        <filter val="$5,281"/>
        <filter val="$5,391"/>
        <filter val="$5,626"/>
        <filter val="$5,821"/>
        <filter val="$55,881"/>
        <filter val="$6,339"/>
        <filter val="$6,399"/>
        <filter val="$6,456"/>
        <filter val="$6,698,060"/>
        <filter val="$63,770"/>
        <filter val="$67,116"/>
        <filter val="$7,361"/>
        <filter val="$7,600"/>
        <filter val="$7,689"/>
        <filter val="$8,372"/>
        <filter val="$8,848"/>
        <filter val="$83,163"/>
        <filter val="$843"/>
        <filter val="$85,826"/>
        <filter val="$9,125"/>
        <filter val="$9,493"/>
        <filter val="$9,582"/>
        <filter val="$9,793"/>
        <filter val="$9,884"/>
        <filter val="$925,284"/>
      </filters>
    </filterColumn>
  </autoFilter>
  <mergeCells count="3">
    <mergeCell ref="B1:D1"/>
    <mergeCell ref="B2:D2"/>
    <mergeCell ref="B3:D3"/>
  </mergeCells>
  <pageMargins left="0.66" right="0" top="0.13" bottom="0" header="0.13" footer="0.16"/>
  <pageSetup scale="81" orientation="portrait" useFirstPageNumber="1" r:id="rId1"/>
  <headerFooter alignWithMargins="0">
    <oddFooter>&amp;C4</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filterMode="1">
    <pageSetUpPr fitToPage="1"/>
  </sheetPr>
  <dimension ref="A1:DI1328"/>
  <sheetViews>
    <sheetView defaultGridColor="0" colorId="22" zoomScale="87" workbookViewId="0">
      <pane ySplit="4" topLeftCell="A48" activePane="bottomLeft" state="frozen"/>
      <selection activeCell="D110" sqref="D110"/>
      <selection pane="bottomLeft" activeCell="B7" sqref="B7"/>
    </sheetView>
  </sheetViews>
  <sheetFormatPr defaultColWidth="9.81640625" defaultRowHeight="15"/>
  <cols>
    <col min="2" max="2" width="23.81640625" customWidth="1"/>
    <col min="3" max="3" width="10.453125" style="131" customWidth="1"/>
    <col min="4" max="4" width="9.1328125" bestFit="1" customWidth="1"/>
    <col min="5" max="5" width="10.90625" bestFit="1" customWidth="1"/>
    <col min="6" max="6" width="15.81640625" bestFit="1" customWidth="1"/>
    <col min="7" max="7" width="12.1328125" style="102" bestFit="1" customWidth="1"/>
    <col min="8" max="9" width="9.81640625" customWidth="1"/>
    <col min="10" max="11" width="11.08984375" customWidth="1"/>
    <col min="12" max="14" width="9.81640625" customWidth="1"/>
    <col min="15" max="15" width="28.36328125" customWidth="1"/>
    <col min="16" max="16" width="5.81640625" customWidth="1"/>
    <col min="17" max="17" width="8.90625" customWidth="1"/>
    <col min="18" max="18" width="9.81640625" customWidth="1"/>
    <col min="19" max="19" width="10.36328125" customWidth="1"/>
    <col min="20" max="20" width="7.1328125" customWidth="1"/>
    <col min="21" max="40" width="9.81640625" customWidth="1"/>
    <col min="42" max="42" width="11.58984375" bestFit="1" customWidth="1"/>
  </cols>
  <sheetData>
    <row r="1" spans="1:113" ht="15.3" thickBot="1">
      <c r="B1" s="333" t="s">
        <v>83</v>
      </c>
      <c r="C1" s="339"/>
      <c r="D1" s="333"/>
      <c r="E1" s="81"/>
      <c r="F1" s="1"/>
      <c r="G1" s="94"/>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row>
    <row r="2" spans="1:113" ht="34.5" customHeight="1">
      <c r="B2" s="334"/>
      <c r="C2" s="340"/>
      <c r="D2" s="334"/>
      <c r="E2" s="2">
        <v>7922</v>
      </c>
      <c r="F2" s="2">
        <f>55579+4602</f>
        <v>60181</v>
      </c>
      <c r="G2" s="95"/>
      <c r="H2" s="3"/>
      <c r="I2" s="3"/>
      <c r="J2" s="3"/>
      <c r="K2" s="3"/>
      <c r="L2" s="3"/>
      <c r="M2" s="3"/>
      <c r="N2" s="3"/>
      <c r="O2" s="4"/>
      <c r="P2" s="5"/>
      <c r="Q2" s="6"/>
      <c r="R2" s="6"/>
      <c r="S2" s="6"/>
      <c r="T2" s="6"/>
      <c r="U2" s="6"/>
      <c r="V2" s="3"/>
      <c r="W2" s="3"/>
      <c r="X2" s="3"/>
      <c r="Y2" s="3"/>
      <c r="Z2" s="3"/>
      <c r="AA2" s="3"/>
      <c r="AB2" s="3"/>
      <c r="AC2" s="3"/>
      <c r="AD2" s="3"/>
      <c r="AE2" s="3"/>
      <c r="AF2" s="3"/>
      <c r="AG2" s="3"/>
      <c r="AH2" s="3"/>
      <c r="AI2" s="3"/>
      <c r="AJ2" s="3"/>
      <c r="AK2" s="7"/>
      <c r="AL2" s="7"/>
      <c r="AM2" s="7"/>
      <c r="AN2" s="7"/>
      <c r="AO2" s="7"/>
      <c r="AP2" s="8"/>
      <c r="AQ2" s="8"/>
      <c r="AR2" s="8"/>
      <c r="AS2" s="8"/>
      <c r="AT2" s="8"/>
      <c r="AU2" s="8"/>
      <c r="AV2" s="8"/>
      <c r="AW2" s="8"/>
      <c r="AX2" s="8"/>
      <c r="AY2" s="8"/>
      <c r="AZ2" s="8"/>
      <c r="BA2" s="8"/>
      <c r="BB2" s="8"/>
      <c r="BC2" s="8"/>
      <c r="BD2" s="8"/>
      <c r="BE2" s="8"/>
      <c r="BF2" s="8"/>
      <c r="BG2" s="8"/>
      <c r="BH2" s="8"/>
      <c r="BI2" s="8"/>
      <c r="BJ2" s="8"/>
      <c r="BK2" s="8"/>
      <c r="BL2" s="8"/>
      <c r="BM2" s="8"/>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row>
    <row r="3" spans="1:113" ht="26.25" customHeight="1">
      <c r="B3" s="335" t="str">
        <f>Dental!B3</f>
        <v>FUNDING SOURCE:  75 23/24 0390</v>
      </c>
      <c r="C3" s="341"/>
      <c r="D3" s="335"/>
      <c r="E3" s="82"/>
      <c r="F3" s="3"/>
      <c r="G3" s="95"/>
      <c r="H3" s="3"/>
      <c r="I3" s="3"/>
      <c r="J3" s="3"/>
      <c r="K3" s="3"/>
      <c r="L3" s="3"/>
      <c r="M3" s="3"/>
      <c r="N3" s="3"/>
      <c r="O3" s="4"/>
      <c r="P3" s="5"/>
      <c r="Q3" s="6"/>
      <c r="R3" s="6"/>
      <c r="S3" s="6"/>
      <c r="T3" s="6"/>
      <c r="U3" s="6"/>
      <c r="V3" s="3"/>
      <c r="W3" s="3"/>
      <c r="X3" s="3"/>
      <c r="Y3" s="3"/>
      <c r="Z3" s="3"/>
      <c r="AA3" s="3"/>
      <c r="AB3" s="3"/>
      <c r="AC3" s="3"/>
      <c r="AD3" s="3"/>
      <c r="AE3" s="3"/>
      <c r="AF3" s="3"/>
      <c r="AG3" s="3"/>
      <c r="AH3" s="3"/>
      <c r="AI3" s="3"/>
      <c r="AJ3" s="3"/>
      <c r="AK3" s="7"/>
      <c r="AL3" s="7"/>
      <c r="AM3" s="7"/>
      <c r="AN3" s="7"/>
      <c r="AO3" s="7"/>
      <c r="AP3" s="8"/>
      <c r="AQ3" s="8"/>
      <c r="AR3" s="8"/>
      <c r="AS3" s="8"/>
      <c r="AT3" s="8"/>
      <c r="AU3" s="8"/>
      <c r="AV3" s="8"/>
      <c r="AW3" s="8"/>
      <c r="AX3" s="8"/>
      <c r="AY3" s="8"/>
      <c r="AZ3" s="8"/>
      <c r="BA3" s="8"/>
      <c r="BB3" s="8"/>
      <c r="BC3" s="8"/>
      <c r="BD3" s="8"/>
      <c r="BE3" s="8"/>
      <c r="BF3" s="8"/>
      <c r="BG3" s="8"/>
      <c r="BH3" s="8"/>
      <c r="BI3" s="8"/>
      <c r="BJ3" s="8"/>
      <c r="BK3" s="8"/>
      <c r="BL3" s="8"/>
      <c r="BM3" s="8"/>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row>
    <row r="4" spans="1:113" ht="53.25" customHeight="1" thickBot="1">
      <c r="A4" s="83" t="s">
        <v>90</v>
      </c>
      <c r="B4" s="83" t="s">
        <v>81</v>
      </c>
      <c r="C4" s="121" t="s">
        <v>94</v>
      </c>
      <c r="D4" s="84"/>
      <c r="E4" s="84" t="str">
        <f>Dental!E4</f>
        <v>INFLATION INCREASE</v>
      </c>
      <c r="F4" s="84" t="str">
        <f>Dental!F4</f>
        <v>PAY COST INCREASE</v>
      </c>
      <c r="G4" s="95" t="s">
        <v>95</v>
      </c>
      <c r="H4" s="10"/>
      <c r="I4" s="3"/>
      <c r="J4" s="3"/>
      <c r="K4" s="3"/>
      <c r="L4" s="3"/>
      <c r="M4" s="3"/>
      <c r="N4" s="3"/>
      <c r="O4" s="4"/>
      <c r="P4" s="5"/>
      <c r="Q4" s="6"/>
      <c r="R4" s="6"/>
      <c r="S4" s="6"/>
      <c r="T4" s="6"/>
      <c r="U4" s="6"/>
      <c r="V4" s="3"/>
      <c r="W4" s="3"/>
      <c r="X4" s="3"/>
      <c r="Y4" s="3"/>
      <c r="Z4" s="3"/>
      <c r="AA4" s="3"/>
      <c r="AB4" s="3"/>
      <c r="AC4" s="3"/>
      <c r="AD4" s="3"/>
      <c r="AE4" s="3"/>
      <c r="AF4" s="3"/>
      <c r="AG4" s="3"/>
      <c r="AH4" s="3"/>
      <c r="AI4" s="3"/>
      <c r="AJ4" s="3"/>
      <c r="AK4" s="7"/>
      <c r="AL4" s="7"/>
      <c r="AM4" s="7"/>
      <c r="AN4" s="7"/>
      <c r="AO4" s="7"/>
      <c r="AP4" s="11"/>
      <c r="AQ4" s="8"/>
      <c r="AR4" s="8"/>
      <c r="AS4" s="8"/>
      <c r="AT4" s="8"/>
      <c r="AU4" s="8"/>
      <c r="AV4" s="8"/>
      <c r="AW4" s="8"/>
      <c r="AX4" s="8"/>
      <c r="AY4" s="8"/>
      <c r="AZ4" s="8"/>
      <c r="BA4" s="8"/>
      <c r="BB4" s="8"/>
      <c r="BC4" s="8"/>
      <c r="BD4" s="8"/>
      <c r="BE4" s="8"/>
      <c r="BF4" s="8"/>
      <c r="BG4" s="8"/>
      <c r="BH4" s="8"/>
      <c r="BI4" s="8"/>
      <c r="BJ4" s="8"/>
      <c r="BK4" s="8"/>
      <c r="BL4" s="8"/>
      <c r="BM4" s="8"/>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row>
    <row r="5" spans="1:113" ht="15.6">
      <c r="A5" s="20" t="s">
        <v>89</v>
      </c>
      <c r="B5" s="20" t="s">
        <v>2</v>
      </c>
      <c r="C5" s="122">
        <v>3802</v>
      </c>
      <c r="D5" s="33">
        <f t="shared" ref="D5:D36" si="0">C5/$C$86</f>
        <v>1.415391281978927E-3</v>
      </c>
      <c r="E5" s="87">
        <f t="shared" ref="E5:E22" si="1">$E$2*D5</f>
        <v>11.21272973583706</v>
      </c>
      <c r="F5" s="38">
        <v>89</v>
      </c>
      <c r="G5" s="95">
        <f>C5+E5+F5</f>
        <v>3902.212729735837</v>
      </c>
      <c r="H5" s="3"/>
      <c r="I5" s="3"/>
      <c r="J5" s="3"/>
      <c r="K5" s="3"/>
      <c r="L5" s="3"/>
      <c r="M5" s="3"/>
      <c r="N5" s="3"/>
      <c r="O5" s="4"/>
      <c r="P5" s="5"/>
      <c r="Q5" s="6"/>
      <c r="R5" s="6"/>
      <c r="S5" s="6"/>
      <c r="T5" s="6"/>
      <c r="U5" s="6"/>
      <c r="V5" s="3"/>
      <c r="W5" s="3"/>
      <c r="X5" s="3"/>
      <c r="Y5" s="3"/>
      <c r="Z5" s="3"/>
      <c r="AA5" s="3"/>
      <c r="AB5" s="3"/>
      <c r="AC5" s="3"/>
      <c r="AD5" s="3"/>
      <c r="AE5" s="3"/>
      <c r="AF5" s="3"/>
      <c r="AG5" s="3"/>
      <c r="AH5" s="3"/>
      <c r="AI5" s="3"/>
      <c r="AJ5" s="3"/>
      <c r="AK5" s="7"/>
      <c r="AL5" s="7"/>
      <c r="AM5" s="7"/>
      <c r="AN5" s="7"/>
      <c r="AO5" s="7"/>
      <c r="AP5" s="8"/>
      <c r="AQ5" s="8"/>
      <c r="AR5" s="8"/>
      <c r="AS5" s="8"/>
      <c r="AT5" s="8"/>
      <c r="AU5" s="8"/>
      <c r="AV5" s="8"/>
      <c r="AW5" s="8"/>
      <c r="AX5" s="8"/>
      <c r="AY5" s="8"/>
      <c r="AZ5" s="8"/>
      <c r="BA5" s="8"/>
      <c r="BB5" s="8"/>
      <c r="BC5" s="8"/>
      <c r="BD5" s="8"/>
      <c r="BE5" s="8"/>
      <c r="BF5" s="8"/>
      <c r="BG5" s="8"/>
      <c r="BH5" s="8"/>
      <c r="BI5" s="8"/>
      <c r="BJ5" s="8"/>
      <c r="BK5" s="8"/>
      <c r="BL5" s="8"/>
      <c r="BM5" s="8"/>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row>
    <row r="6" spans="1:113" ht="15.6">
      <c r="A6" s="20" t="s">
        <v>89</v>
      </c>
      <c r="B6" s="20" t="s">
        <v>3</v>
      </c>
      <c r="C6" s="122">
        <v>4303</v>
      </c>
      <c r="D6" s="33">
        <f t="shared" si="0"/>
        <v>1.6019012852065552E-3</v>
      </c>
      <c r="E6" s="87">
        <f t="shared" si="1"/>
        <v>12.69026198140633</v>
      </c>
      <c r="F6" s="38">
        <v>167</v>
      </c>
      <c r="G6" s="95">
        <f>C6+E6+F6</f>
        <v>4482.6902619814064</v>
      </c>
      <c r="H6" s="3"/>
      <c r="I6" s="3"/>
      <c r="J6" s="3"/>
      <c r="K6" s="3"/>
      <c r="L6" s="3"/>
      <c r="M6" s="3"/>
      <c r="N6" s="3"/>
      <c r="O6" s="4"/>
      <c r="P6" s="5"/>
      <c r="Q6" s="6"/>
      <c r="R6" s="6"/>
      <c r="S6" s="6"/>
      <c r="T6" s="6"/>
      <c r="U6" s="6"/>
      <c r="V6" s="3"/>
      <c r="W6" s="3"/>
      <c r="X6" s="3"/>
      <c r="Y6" s="3"/>
      <c r="Z6" s="3"/>
      <c r="AA6" s="3"/>
      <c r="AB6" s="3"/>
      <c r="AC6" s="3"/>
      <c r="AD6" s="3"/>
      <c r="AE6" s="3"/>
      <c r="AF6" s="3"/>
      <c r="AG6" s="3"/>
      <c r="AH6" s="3"/>
      <c r="AI6" s="3"/>
      <c r="AJ6" s="3"/>
      <c r="AK6" s="7"/>
      <c r="AL6" s="7"/>
      <c r="AM6" s="7"/>
      <c r="AN6" s="7"/>
      <c r="AO6" s="7"/>
      <c r="AP6" s="8"/>
      <c r="AQ6" s="8"/>
      <c r="AR6" s="8"/>
      <c r="AS6" s="8"/>
      <c r="AT6" s="8"/>
      <c r="AU6" s="8"/>
      <c r="AV6" s="8"/>
      <c r="AW6" s="8"/>
      <c r="AX6" s="8"/>
      <c r="AY6" s="8"/>
      <c r="AZ6" s="8"/>
      <c r="BA6" s="8"/>
      <c r="BB6" s="8"/>
      <c r="BC6" s="8"/>
      <c r="BD6" s="8"/>
      <c r="BE6" s="8"/>
      <c r="BF6" s="8"/>
      <c r="BG6" s="8"/>
      <c r="BH6" s="8"/>
      <c r="BI6" s="8"/>
      <c r="BJ6" s="8"/>
      <c r="BK6" s="8"/>
      <c r="BL6" s="8"/>
      <c r="BM6" s="8"/>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row>
    <row r="7" spans="1:113" ht="15.6">
      <c r="A7" s="20" t="s">
        <v>89</v>
      </c>
      <c r="B7" s="20" t="s">
        <v>4</v>
      </c>
      <c r="C7" s="122">
        <v>393</v>
      </c>
      <c r="D7" s="33">
        <f t="shared" si="0"/>
        <v>1.4630425402885805E-4</v>
      </c>
      <c r="E7" s="87">
        <f t="shared" si="1"/>
        <v>1.1590223004166134</v>
      </c>
      <c r="F7" s="38">
        <v>10</v>
      </c>
      <c r="G7" s="95">
        <f>C7+E7+F7</f>
        <v>404.15902230041661</v>
      </c>
      <c r="H7" s="3"/>
      <c r="I7" s="3"/>
      <c r="J7" s="3"/>
      <c r="K7" s="3"/>
      <c r="L7" s="3"/>
      <c r="M7" s="3"/>
      <c r="N7" s="3"/>
      <c r="O7" s="4"/>
      <c r="P7" s="5"/>
      <c r="Q7" s="6"/>
      <c r="R7" s="5"/>
      <c r="S7" s="6"/>
      <c r="T7" s="6"/>
      <c r="U7" s="6"/>
      <c r="V7" s="3"/>
      <c r="W7" s="3"/>
      <c r="X7" s="3"/>
      <c r="Y7" s="3"/>
      <c r="Z7" s="3"/>
      <c r="AA7" s="3"/>
      <c r="AB7" s="3"/>
      <c r="AC7" s="3"/>
      <c r="AD7" s="3"/>
      <c r="AE7" s="3"/>
      <c r="AF7" s="3"/>
      <c r="AG7" s="3"/>
      <c r="AH7" s="3"/>
      <c r="AI7" s="3"/>
      <c r="AJ7" s="3"/>
      <c r="AK7" s="7"/>
      <c r="AL7" s="7"/>
      <c r="AM7" s="7"/>
      <c r="AN7" s="7"/>
      <c r="AO7" s="7"/>
      <c r="AP7" s="8"/>
      <c r="AQ7" s="8"/>
      <c r="AR7" s="8"/>
      <c r="AS7" s="8"/>
      <c r="AT7" s="8"/>
      <c r="AU7" s="8"/>
      <c r="AV7" s="8"/>
      <c r="AW7" s="8"/>
      <c r="AX7" s="8"/>
      <c r="AY7" s="8"/>
      <c r="AZ7" s="8"/>
      <c r="BA7" s="8"/>
      <c r="BB7" s="8"/>
      <c r="BC7" s="8"/>
      <c r="BD7" s="8"/>
      <c r="BE7" s="8"/>
      <c r="BF7" s="8"/>
      <c r="BG7" s="8"/>
      <c r="BH7" s="8"/>
      <c r="BI7" s="8"/>
      <c r="BJ7" s="8"/>
      <c r="BK7" s="8"/>
      <c r="BL7" s="8"/>
      <c r="BM7" s="8"/>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row>
    <row r="8" spans="1:113" ht="15.6" hidden="1">
      <c r="A8" s="4" t="s">
        <v>89</v>
      </c>
      <c r="B8" s="4" t="s">
        <v>5</v>
      </c>
      <c r="C8" s="12">
        <v>0</v>
      </c>
      <c r="D8" s="13">
        <f t="shared" si="0"/>
        <v>0</v>
      </c>
      <c r="E8" s="6">
        <f t="shared" si="1"/>
        <v>0</v>
      </c>
      <c r="F8" s="85">
        <f>C8+E8</f>
        <v>0</v>
      </c>
      <c r="G8" s="3"/>
      <c r="H8" s="3"/>
      <c r="I8" s="3"/>
      <c r="J8" s="3"/>
      <c r="K8" s="3"/>
      <c r="L8" s="3"/>
      <c r="M8" s="3"/>
      <c r="N8" s="3"/>
      <c r="O8" s="4"/>
      <c r="P8" s="5"/>
      <c r="Q8" s="6"/>
      <c r="R8" s="5"/>
      <c r="S8" s="6"/>
      <c r="T8" s="6"/>
      <c r="U8" s="6"/>
      <c r="V8" s="3"/>
      <c r="W8" s="3"/>
      <c r="X8" s="3"/>
      <c r="Y8" s="3"/>
      <c r="Z8" s="3"/>
      <c r="AA8" s="3"/>
      <c r="AB8" s="3"/>
      <c r="AC8" s="3"/>
      <c r="AD8" s="3"/>
      <c r="AE8" s="3"/>
      <c r="AF8" s="3"/>
      <c r="AG8" s="3"/>
      <c r="AH8" s="3"/>
      <c r="AI8" s="3"/>
      <c r="AJ8" s="3"/>
      <c r="AK8" s="7"/>
      <c r="AL8" s="7"/>
      <c r="AM8" s="7"/>
      <c r="AN8" s="7"/>
      <c r="AO8" s="7"/>
      <c r="AP8" s="8"/>
      <c r="AQ8" s="8"/>
      <c r="AR8" s="8"/>
      <c r="AS8" s="8"/>
      <c r="AT8" s="8"/>
      <c r="AU8" s="8"/>
      <c r="AV8" s="8"/>
      <c r="AW8" s="8"/>
      <c r="AX8" s="8"/>
      <c r="AY8" s="8"/>
      <c r="AZ8" s="8"/>
      <c r="BA8" s="8"/>
      <c r="BB8" s="8"/>
      <c r="BC8" s="8"/>
      <c r="BD8" s="8"/>
      <c r="BE8" s="8"/>
      <c r="BF8" s="8"/>
      <c r="BG8" s="8"/>
      <c r="BH8" s="8"/>
      <c r="BI8" s="8"/>
      <c r="BJ8" s="8"/>
      <c r="BK8" s="8"/>
      <c r="BL8" s="8"/>
      <c r="BM8" s="8"/>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row>
    <row r="9" spans="1:113" ht="15.6">
      <c r="A9" s="20" t="s">
        <v>91</v>
      </c>
      <c r="B9" s="20" t="s">
        <v>6</v>
      </c>
      <c r="C9" s="122">
        <v>413141</v>
      </c>
      <c r="D9" s="33">
        <f t="shared" si="0"/>
        <v>0.15380225397897312</v>
      </c>
      <c r="E9" s="87">
        <f t="shared" si="1"/>
        <v>1218.421456021425</v>
      </c>
      <c r="F9" s="38">
        <v>9693</v>
      </c>
      <c r="G9" s="95">
        <f t="shared" ref="G9:G27" si="2">C9+E9+F9</f>
        <v>424052.42145602143</v>
      </c>
      <c r="H9" s="15"/>
      <c r="I9" s="15"/>
      <c r="J9" s="3"/>
      <c r="K9" s="3"/>
      <c r="L9" s="3"/>
      <c r="M9" s="3"/>
      <c r="N9" s="3"/>
      <c r="O9" s="4"/>
      <c r="P9" s="12"/>
      <c r="Q9" s="12"/>
      <c r="R9" s="12"/>
      <c r="S9" s="12"/>
      <c r="T9" s="12"/>
      <c r="U9" s="12"/>
      <c r="V9" s="3"/>
      <c r="W9" s="3"/>
      <c r="X9" s="3"/>
      <c r="Y9" s="3"/>
      <c r="Z9" s="3"/>
      <c r="AA9" s="3"/>
      <c r="AB9" s="3"/>
      <c r="AC9" s="3"/>
      <c r="AD9" s="3"/>
      <c r="AE9" s="3"/>
      <c r="AF9" s="3"/>
      <c r="AG9" s="3"/>
      <c r="AH9" s="3"/>
      <c r="AI9" s="3"/>
      <c r="AJ9" s="3"/>
      <c r="AK9" s="7"/>
      <c r="AL9" s="7"/>
      <c r="AM9" s="7"/>
      <c r="AN9" s="7"/>
      <c r="AO9" s="7"/>
      <c r="AP9" s="8"/>
      <c r="AQ9" s="8"/>
      <c r="AR9" s="8"/>
      <c r="AS9" s="8"/>
      <c r="AT9" s="8"/>
      <c r="AU9" s="8"/>
      <c r="AV9" s="8"/>
      <c r="AW9" s="8"/>
      <c r="AX9" s="8"/>
      <c r="AY9" s="8"/>
      <c r="AZ9" s="8"/>
      <c r="BA9" s="8"/>
      <c r="BB9" s="8"/>
      <c r="BC9" s="8"/>
      <c r="BD9" s="8"/>
      <c r="BE9" s="8"/>
      <c r="BF9" s="8"/>
      <c r="BG9" s="8"/>
      <c r="BH9" s="8"/>
      <c r="BI9" s="8"/>
      <c r="BJ9" s="8"/>
      <c r="BK9" s="8"/>
      <c r="BL9" s="8"/>
      <c r="BM9" s="8"/>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row>
    <row r="10" spans="1:113" ht="15.6">
      <c r="A10" s="20" t="s">
        <v>91</v>
      </c>
      <c r="B10" s="20" t="s">
        <v>7</v>
      </c>
      <c r="C10" s="122">
        <v>39959</v>
      </c>
      <c r="D10" s="33">
        <f t="shared" si="0"/>
        <v>1.4875754928089412E-2</v>
      </c>
      <c r="E10" s="87">
        <f t="shared" si="1"/>
        <v>117.84573054032433</v>
      </c>
      <c r="F10" s="38">
        <v>937</v>
      </c>
      <c r="G10" s="95">
        <f t="shared" si="2"/>
        <v>41013.845730540321</v>
      </c>
      <c r="H10" s="3"/>
      <c r="I10" s="3"/>
      <c r="J10" s="3"/>
      <c r="K10" s="3"/>
      <c r="L10" s="3"/>
      <c r="M10" s="3"/>
      <c r="N10" s="3"/>
      <c r="O10" s="4"/>
      <c r="P10" s="12"/>
      <c r="Q10" s="12"/>
      <c r="R10" s="12"/>
      <c r="S10" s="12"/>
      <c r="T10" s="12"/>
      <c r="U10" s="12"/>
      <c r="V10" s="3"/>
      <c r="W10" s="3"/>
      <c r="X10" s="3"/>
      <c r="Y10" s="3"/>
      <c r="Z10" s="3"/>
      <c r="AA10" s="3"/>
      <c r="AB10" s="3"/>
      <c r="AC10" s="3"/>
      <c r="AD10" s="3"/>
      <c r="AE10" s="3"/>
      <c r="AF10" s="3"/>
      <c r="AG10" s="3"/>
      <c r="AH10" s="3"/>
      <c r="AI10" s="3"/>
      <c r="AJ10" s="3"/>
      <c r="AK10" s="7"/>
      <c r="AL10" s="7"/>
      <c r="AM10" s="7"/>
      <c r="AN10" s="7"/>
      <c r="AO10" s="7"/>
      <c r="AP10" s="8"/>
      <c r="AQ10" s="8"/>
      <c r="AR10" s="8"/>
      <c r="AS10" s="8"/>
      <c r="AT10" s="8"/>
      <c r="AU10" s="8"/>
      <c r="AV10" s="8"/>
      <c r="AW10" s="8"/>
      <c r="AX10" s="8"/>
      <c r="AY10" s="8"/>
      <c r="AZ10" s="8"/>
      <c r="BA10" s="8"/>
      <c r="BB10" s="8"/>
      <c r="BC10" s="8"/>
      <c r="BD10" s="8"/>
      <c r="BE10" s="8"/>
      <c r="BF10" s="8"/>
      <c r="BG10" s="8"/>
      <c r="BH10" s="8"/>
      <c r="BI10" s="8"/>
      <c r="BJ10" s="8"/>
      <c r="BK10" s="8"/>
      <c r="BL10" s="8"/>
      <c r="BM10" s="8"/>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row>
    <row r="11" spans="1:113" ht="15.6">
      <c r="A11" s="20" t="s">
        <v>91</v>
      </c>
      <c r="B11" s="20" t="s">
        <v>8</v>
      </c>
      <c r="C11" s="122">
        <v>17399</v>
      </c>
      <c r="D11" s="33">
        <f t="shared" si="0"/>
        <v>6.4772206510129802E-3</v>
      </c>
      <c r="E11" s="87">
        <f t="shared" si="1"/>
        <v>51.312541997324828</v>
      </c>
      <c r="F11" s="38">
        <v>408</v>
      </c>
      <c r="G11" s="95">
        <f t="shared" si="2"/>
        <v>17858.312541997326</v>
      </c>
      <c r="H11" s="158"/>
      <c r="I11" s="15"/>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7"/>
      <c r="AL11" s="7"/>
      <c r="AM11" s="7"/>
      <c r="AN11" s="7"/>
      <c r="AO11" s="7"/>
      <c r="AP11" s="8"/>
      <c r="AQ11" s="8"/>
      <c r="AR11" s="8"/>
      <c r="AS11" s="8"/>
      <c r="AT11" s="8"/>
      <c r="AU11" s="8"/>
      <c r="AV11" s="8"/>
      <c r="AW11" s="8"/>
      <c r="AX11" s="8"/>
      <c r="AY11" s="8"/>
      <c r="AZ11" s="8"/>
      <c r="BA11" s="8"/>
      <c r="BB11" s="8"/>
      <c r="BC11" s="8"/>
      <c r="BD11" s="8"/>
      <c r="BE11" s="8"/>
      <c r="BF11" s="8"/>
      <c r="BG11" s="8"/>
      <c r="BH11" s="8"/>
      <c r="BI11" s="8"/>
      <c r="BJ11" s="8"/>
      <c r="BK11" s="8"/>
      <c r="BL11" s="8"/>
      <c r="BM11" s="8"/>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row>
    <row r="12" spans="1:113" ht="15.6">
      <c r="A12" s="20" t="s">
        <v>91</v>
      </c>
      <c r="B12" s="20" t="s">
        <v>9</v>
      </c>
      <c r="C12" s="122">
        <v>2468</v>
      </c>
      <c r="D12" s="33">
        <f t="shared" si="0"/>
        <v>9.187758242830068E-4</v>
      </c>
      <c r="E12" s="87">
        <f t="shared" si="1"/>
        <v>7.2785420799699798</v>
      </c>
      <c r="F12" s="38">
        <v>58</v>
      </c>
      <c r="G12" s="95">
        <f t="shared" si="2"/>
        <v>2533.2785420799701</v>
      </c>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7"/>
      <c r="AL12" s="7"/>
      <c r="AM12" s="7"/>
      <c r="AN12" s="7"/>
      <c r="AO12" s="7"/>
      <c r="AP12" s="8"/>
      <c r="AQ12" s="8"/>
      <c r="AR12" s="8"/>
      <c r="AS12" s="8"/>
      <c r="AT12" s="8"/>
      <c r="AU12" s="8"/>
      <c r="AV12" s="8"/>
      <c r="AW12" s="8"/>
      <c r="AX12" s="8"/>
      <c r="AY12" s="8"/>
      <c r="AZ12" s="8"/>
      <c r="BA12" s="8"/>
      <c r="BB12" s="8"/>
      <c r="BC12" s="8"/>
      <c r="BD12" s="8"/>
      <c r="BE12" s="8"/>
      <c r="BF12" s="8"/>
      <c r="BG12" s="8"/>
      <c r="BH12" s="8"/>
      <c r="BI12" s="8"/>
      <c r="BJ12" s="8"/>
      <c r="BK12" s="8"/>
      <c r="BL12" s="8"/>
      <c r="BM12" s="8"/>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row>
    <row r="13" spans="1:113" ht="15.6">
      <c r="A13" s="20" t="s">
        <v>91</v>
      </c>
      <c r="B13" s="20" t="s">
        <v>10</v>
      </c>
      <c r="C13" s="122">
        <v>960582</v>
      </c>
      <c r="D13" s="33">
        <f t="shared" si="0"/>
        <v>0.35760110163752806</v>
      </c>
      <c r="E13" s="87">
        <f>$E$2*D13-1</f>
        <v>2831.9159271724975</v>
      </c>
      <c r="F13" s="38">
        <v>22536</v>
      </c>
      <c r="G13" s="95">
        <f t="shared" si="2"/>
        <v>985949.91592717252</v>
      </c>
      <c r="H13" s="15"/>
      <c r="I13" s="15"/>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7"/>
      <c r="AL13" s="7"/>
      <c r="AM13" s="7"/>
      <c r="AN13" s="7"/>
      <c r="AO13" s="7"/>
      <c r="AP13" s="8"/>
      <c r="AQ13" s="8"/>
      <c r="AR13" s="8"/>
      <c r="AS13" s="8"/>
      <c r="AT13" s="8"/>
      <c r="AU13" s="8"/>
      <c r="AV13" s="8"/>
      <c r="AW13" s="8"/>
      <c r="AX13" s="8"/>
      <c r="AY13" s="8"/>
      <c r="AZ13" s="8"/>
      <c r="BA13" s="8"/>
      <c r="BB13" s="8"/>
      <c r="BC13" s="8"/>
      <c r="BD13" s="8"/>
      <c r="BE13" s="8"/>
      <c r="BF13" s="8"/>
      <c r="BG13" s="8"/>
      <c r="BH13" s="8"/>
      <c r="BI13" s="8"/>
      <c r="BJ13" s="8"/>
      <c r="BK13" s="8"/>
      <c r="BL13" s="8"/>
      <c r="BM13" s="8"/>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row>
    <row r="14" spans="1:113" ht="15.6">
      <c r="A14" s="20" t="s">
        <v>91</v>
      </c>
      <c r="B14" s="20" t="s">
        <v>11</v>
      </c>
      <c r="C14" s="122">
        <v>33749</v>
      </c>
      <c r="D14" s="33">
        <f t="shared" si="0"/>
        <v>1.2563924349160129E-2</v>
      </c>
      <c r="E14" s="87">
        <f t="shared" si="1"/>
        <v>99.531408694046533</v>
      </c>
      <c r="F14" s="38">
        <v>792</v>
      </c>
      <c r="G14" s="95">
        <f t="shared" si="2"/>
        <v>34640.531408694049</v>
      </c>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7"/>
      <c r="AL14" s="7"/>
      <c r="AM14" s="7"/>
      <c r="AN14" s="7"/>
      <c r="AO14" s="7"/>
      <c r="AP14" s="8"/>
      <c r="AQ14" s="8"/>
      <c r="AR14" s="8"/>
      <c r="AS14" s="8"/>
      <c r="AT14" s="8"/>
      <c r="AU14" s="8"/>
      <c r="AV14" s="8"/>
      <c r="AW14" s="8"/>
      <c r="AX14" s="8"/>
      <c r="AY14" s="8"/>
      <c r="AZ14" s="8"/>
      <c r="BA14" s="8"/>
      <c r="BB14" s="8"/>
      <c r="BC14" s="8"/>
      <c r="BD14" s="8"/>
      <c r="BE14" s="8"/>
      <c r="BF14" s="8"/>
      <c r="BG14" s="8"/>
      <c r="BH14" s="8"/>
      <c r="BI14" s="8"/>
      <c r="BJ14" s="8"/>
      <c r="BK14" s="8"/>
      <c r="BL14" s="8"/>
      <c r="BM14" s="8"/>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row>
    <row r="15" spans="1:113" ht="15.6">
      <c r="A15" s="20" t="s">
        <v>89</v>
      </c>
      <c r="B15" s="20" t="s">
        <v>12</v>
      </c>
      <c r="C15" s="122">
        <v>35019</v>
      </c>
      <c r="D15" s="33">
        <f t="shared" si="0"/>
        <v>1.3036714177701221E-2</v>
      </c>
      <c r="E15" s="87">
        <f t="shared" si="1"/>
        <v>103.27684971574908</v>
      </c>
      <c r="F15" s="38">
        <v>822</v>
      </c>
      <c r="G15" s="95">
        <f t="shared" si="2"/>
        <v>35944.276849715752</v>
      </c>
      <c r="H15" s="3"/>
      <c r="I15" s="3"/>
      <c r="J15" s="3"/>
      <c r="K15" s="3"/>
      <c r="L15" s="3"/>
      <c r="M15" s="3"/>
      <c r="N15" s="3"/>
      <c r="O15" s="3"/>
      <c r="P15" s="16"/>
      <c r="Q15" s="16"/>
      <c r="R15" s="16"/>
      <c r="S15" s="3"/>
      <c r="T15" s="3"/>
      <c r="U15" s="3"/>
      <c r="V15" s="3"/>
      <c r="W15" s="3"/>
      <c r="X15" s="3"/>
      <c r="Y15" s="3"/>
      <c r="Z15" s="3"/>
      <c r="AA15" s="3"/>
      <c r="AB15" s="3"/>
      <c r="AC15" s="3"/>
      <c r="AD15" s="3"/>
      <c r="AE15" s="3"/>
      <c r="AF15" s="3"/>
      <c r="AG15" s="3"/>
      <c r="AH15" s="3"/>
      <c r="AI15" s="3"/>
      <c r="AJ15" s="3"/>
      <c r="AK15" s="7"/>
      <c r="AL15" s="7"/>
      <c r="AM15" s="7"/>
      <c r="AN15" s="7"/>
      <c r="AO15" s="7"/>
      <c r="AP15" s="8"/>
      <c r="AQ15" s="8"/>
      <c r="AR15" s="8"/>
      <c r="AS15" s="8"/>
      <c r="AT15" s="8"/>
      <c r="AU15" s="8"/>
      <c r="AV15" s="8"/>
      <c r="AW15" s="8"/>
      <c r="AX15" s="8"/>
      <c r="AY15" s="8"/>
      <c r="AZ15" s="8"/>
      <c r="BA15" s="8"/>
      <c r="BB15" s="8"/>
      <c r="BC15" s="8"/>
      <c r="BD15" s="8"/>
      <c r="BE15" s="8"/>
      <c r="BF15" s="8"/>
      <c r="BG15" s="8"/>
      <c r="BH15" s="8"/>
      <c r="BI15" s="8"/>
      <c r="BJ15" s="8"/>
      <c r="BK15" s="8"/>
      <c r="BL15" s="8"/>
      <c r="BM15" s="8"/>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row>
    <row r="16" spans="1:113" ht="15.6">
      <c r="A16" s="20" t="s">
        <v>89</v>
      </c>
      <c r="B16" s="20" t="s">
        <v>13</v>
      </c>
      <c r="C16" s="122">
        <v>2664</v>
      </c>
      <c r="D16" s="33">
        <f t="shared" si="0"/>
        <v>9.9174181356966365E-4</v>
      </c>
      <c r="E16" s="87">
        <f t="shared" si="1"/>
        <v>7.8565786470988757</v>
      </c>
      <c r="F16" s="38">
        <v>104</v>
      </c>
      <c r="G16" s="95">
        <f t="shared" si="2"/>
        <v>2775.856578647099</v>
      </c>
      <c r="H16" s="3"/>
      <c r="I16" s="3"/>
      <c r="J16" s="3"/>
      <c r="K16" s="3"/>
      <c r="L16" s="3"/>
      <c r="M16" s="3"/>
      <c r="N16" s="3"/>
      <c r="O16" s="3"/>
      <c r="P16" s="16"/>
      <c r="Q16" s="16"/>
      <c r="R16" s="16"/>
      <c r="S16" s="3"/>
      <c r="T16" s="3"/>
      <c r="U16" s="3"/>
      <c r="V16" s="3"/>
      <c r="W16" s="3"/>
      <c r="X16" s="3"/>
      <c r="Y16" s="3"/>
      <c r="Z16" s="3"/>
      <c r="AA16" s="3"/>
      <c r="AB16" s="3"/>
      <c r="AC16" s="3"/>
      <c r="AD16" s="3"/>
      <c r="AE16" s="3"/>
      <c r="AF16" s="3"/>
      <c r="AG16" s="3"/>
      <c r="AH16" s="3"/>
      <c r="AI16" s="3"/>
      <c r="AJ16" s="3"/>
      <c r="AK16" s="7"/>
      <c r="AL16" s="7"/>
      <c r="AM16" s="7"/>
      <c r="AN16" s="7"/>
      <c r="AO16" s="7"/>
      <c r="AP16" s="8"/>
      <c r="AQ16" s="8"/>
      <c r="AR16" s="8"/>
      <c r="AS16" s="8"/>
      <c r="AT16" s="8"/>
      <c r="AU16" s="8"/>
      <c r="AV16" s="8"/>
      <c r="AW16" s="8"/>
      <c r="AX16" s="8"/>
      <c r="AY16" s="8"/>
      <c r="AZ16" s="8"/>
      <c r="BA16" s="8"/>
      <c r="BB16" s="8"/>
      <c r="BC16" s="8"/>
      <c r="BD16" s="8"/>
      <c r="BE16" s="8"/>
      <c r="BF16" s="8"/>
      <c r="BG16" s="8"/>
      <c r="BH16" s="8"/>
      <c r="BI16" s="8"/>
      <c r="BJ16" s="8"/>
      <c r="BK16" s="8"/>
      <c r="BL16" s="8"/>
      <c r="BM16" s="8"/>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row>
    <row r="17" spans="1:113" ht="15.6">
      <c r="A17" s="20" t="s">
        <v>89</v>
      </c>
      <c r="B17" s="20" t="s">
        <v>14</v>
      </c>
      <c r="C17" s="122">
        <v>954</v>
      </c>
      <c r="D17" s="33">
        <f t="shared" si="0"/>
        <v>3.5515078458913632E-4</v>
      </c>
      <c r="E17" s="87">
        <f t="shared" si="1"/>
        <v>2.8135045155151381</v>
      </c>
      <c r="F17" s="38">
        <v>22</v>
      </c>
      <c r="G17" s="95">
        <f t="shared" si="2"/>
        <v>978.81350451551509</v>
      </c>
      <c r="H17" s="19"/>
      <c r="I17" s="19"/>
      <c r="J17" s="19"/>
      <c r="K17" s="19"/>
      <c r="L17" s="19"/>
      <c r="M17" s="19"/>
      <c r="N17" s="19"/>
      <c r="O17" s="20"/>
      <c r="P17" s="21"/>
      <c r="Q17" s="21"/>
      <c r="R17" s="21"/>
      <c r="S17" s="18"/>
      <c r="T17" s="18"/>
      <c r="U17" s="19"/>
      <c r="V17" s="19"/>
      <c r="W17" s="19"/>
      <c r="X17" s="19"/>
      <c r="Y17" s="19"/>
      <c r="Z17" s="19"/>
      <c r="AA17" s="19"/>
      <c r="AB17" s="19"/>
      <c r="AC17" s="19"/>
      <c r="AD17" s="19"/>
      <c r="AE17" s="19"/>
      <c r="AF17" s="19"/>
      <c r="AG17" s="19"/>
      <c r="AH17" s="19"/>
      <c r="AI17" s="19"/>
      <c r="AJ17" s="19"/>
      <c r="AK17" s="22"/>
      <c r="AL17" s="22"/>
      <c r="AM17" s="22"/>
      <c r="AN17" s="22"/>
      <c r="AO17" s="22"/>
      <c r="AP17" s="8"/>
      <c r="AQ17" s="8"/>
      <c r="AR17" s="8"/>
      <c r="AS17" s="8"/>
      <c r="AT17" s="8"/>
      <c r="AU17" s="8"/>
      <c r="AV17" s="8"/>
      <c r="AW17" s="8"/>
      <c r="AX17" s="8"/>
      <c r="AY17" s="8"/>
      <c r="AZ17" s="8"/>
      <c r="BA17" s="8"/>
      <c r="BB17" s="8"/>
      <c r="BC17" s="8"/>
      <c r="BD17" s="8"/>
      <c r="BE17" s="8"/>
      <c r="BF17" s="8"/>
      <c r="BG17" s="8"/>
      <c r="BH17" s="8"/>
      <c r="BI17" s="8"/>
      <c r="BJ17" s="8"/>
      <c r="BK17" s="8"/>
      <c r="BL17" s="8"/>
      <c r="BM17" s="8"/>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row>
    <row r="18" spans="1:113" ht="15.6">
      <c r="A18" s="20" t="s">
        <v>89</v>
      </c>
      <c r="B18" s="20" t="s">
        <v>15</v>
      </c>
      <c r="C18" s="122">
        <v>804</v>
      </c>
      <c r="D18" s="33">
        <f t="shared" si="0"/>
        <v>2.9930946625751111E-4</v>
      </c>
      <c r="E18" s="87">
        <f t="shared" si="1"/>
        <v>2.3711295916920028</v>
      </c>
      <c r="F18" s="38">
        <v>31</v>
      </c>
      <c r="G18" s="95">
        <f t="shared" si="2"/>
        <v>837.37112959169201</v>
      </c>
      <c r="H18" s="19"/>
      <c r="I18" s="19"/>
      <c r="J18" s="19"/>
      <c r="K18" s="19"/>
      <c r="L18" s="19"/>
      <c r="M18" s="19"/>
      <c r="N18" s="19"/>
      <c r="O18" s="20"/>
      <c r="P18" s="21"/>
      <c r="Q18" s="21"/>
      <c r="R18" s="21"/>
      <c r="S18" s="18"/>
      <c r="T18" s="18"/>
      <c r="U18" s="19"/>
      <c r="V18" s="19"/>
      <c r="W18" s="19"/>
      <c r="X18" s="19"/>
      <c r="Y18" s="19"/>
      <c r="Z18" s="19"/>
      <c r="AA18" s="19"/>
      <c r="AB18" s="19"/>
      <c r="AC18" s="19"/>
      <c r="AD18" s="19"/>
      <c r="AE18" s="19"/>
      <c r="AF18" s="19"/>
      <c r="AG18" s="19"/>
      <c r="AH18" s="19"/>
      <c r="AI18" s="19"/>
      <c r="AJ18" s="19"/>
      <c r="AK18" s="22"/>
      <c r="AL18" s="22"/>
      <c r="AM18" s="22"/>
      <c r="AN18" s="22"/>
      <c r="AO18" s="22"/>
      <c r="AP18" s="8"/>
      <c r="AQ18" s="8"/>
      <c r="AR18" s="8"/>
      <c r="AS18" s="8"/>
      <c r="AT18" s="8"/>
      <c r="AU18" s="8"/>
      <c r="AV18" s="8"/>
      <c r="AW18" s="8"/>
      <c r="AX18" s="8"/>
      <c r="AY18" s="8"/>
      <c r="AZ18" s="8"/>
      <c r="BA18" s="8"/>
      <c r="BB18" s="8"/>
      <c r="BC18" s="8"/>
      <c r="BD18" s="8"/>
      <c r="BE18" s="8"/>
      <c r="BF18" s="8"/>
      <c r="BG18" s="8"/>
      <c r="BH18" s="8"/>
      <c r="BI18" s="8"/>
      <c r="BJ18" s="8"/>
      <c r="BK18" s="8"/>
      <c r="BL18" s="8"/>
      <c r="BM18" s="8"/>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row>
    <row r="19" spans="1:113" ht="15.6">
      <c r="A19" s="20" t="s">
        <v>89</v>
      </c>
      <c r="B19" s="17" t="s">
        <v>16</v>
      </c>
      <c r="C19" s="122">
        <v>20180</v>
      </c>
      <c r="D19" s="33">
        <f t="shared" si="0"/>
        <v>7.5125186928813115E-3</v>
      </c>
      <c r="E19" s="88">
        <f t="shared" si="1"/>
        <v>59.514173085005751</v>
      </c>
      <c r="F19" s="38">
        <v>473</v>
      </c>
      <c r="G19" s="95">
        <f t="shared" si="2"/>
        <v>20712.514173085005</v>
      </c>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22"/>
      <c r="AL19" s="22"/>
      <c r="AM19" s="22"/>
      <c r="AN19" s="22"/>
      <c r="AO19" s="22"/>
      <c r="AP19" s="8"/>
      <c r="AQ19" s="8"/>
      <c r="AR19" s="8"/>
      <c r="AS19" s="8"/>
      <c r="AT19" s="8"/>
      <c r="AU19" s="8"/>
      <c r="AV19" s="8"/>
      <c r="AW19" s="8"/>
      <c r="AX19" s="8"/>
      <c r="AY19" s="8"/>
      <c r="AZ19" s="8"/>
      <c r="BA19" s="8"/>
      <c r="BB19" s="8"/>
      <c r="BC19" s="8"/>
      <c r="BD19" s="8"/>
      <c r="BE19" s="8"/>
      <c r="BF19" s="8"/>
      <c r="BG19" s="8"/>
      <c r="BH19" s="8"/>
      <c r="BI19" s="8"/>
      <c r="BJ19" s="8"/>
      <c r="BK19" s="8"/>
      <c r="BL19" s="8"/>
      <c r="BM19" s="8"/>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row>
    <row r="20" spans="1:113" ht="15.6">
      <c r="A20" s="20" t="s">
        <v>89</v>
      </c>
      <c r="B20" s="17" t="s">
        <v>17</v>
      </c>
      <c r="C20" s="122">
        <v>3344</v>
      </c>
      <c r="D20" s="33">
        <f t="shared" si="0"/>
        <v>1.2448891233396979E-3</v>
      </c>
      <c r="E20" s="88">
        <f t="shared" si="1"/>
        <v>9.8620116350970868</v>
      </c>
      <c r="F20" s="38">
        <v>130</v>
      </c>
      <c r="G20" s="95">
        <f t="shared" si="2"/>
        <v>3483.8620116350971</v>
      </c>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22"/>
      <c r="AL20" s="22"/>
      <c r="AM20" s="22"/>
      <c r="AN20" s="22"/>
      <c r="AO20" s="22"/>
      <c r="AP20" s="8"/>
      <c r="AQ20" s="8"/>
      <c r="AR20" s="8"/>
      <c r="AS20" s="8"/>
      <c r="AT20" s="8"/>
      <c r="AU20" s="8"/>
      <c r="AV20" s="8"/>
      <c r="AW20" s="8"/>
      <c r="AX20" s="8"/>
      <c r="AY20" s="8"/>
      <c r="AZ20" s="8"/>
      <c r="BA20" s="8"/>
      <c r="BB20" s="8"/>
      <c r="BC20" s="8"/>
      <c r="BD20" s="8"/>
      <c r="BE20" s="8"/>
      <c r="BF20" s="8"/>
      <c r="BG20" s="8"/>
      <c r="BH20" s="8"/>
      <c r="BI20" s="8"/>
      <c r="BJ20" s="8"/>
      <c r="BK20" s="8"/>
      <c r="BL20" s="8"/>
      <c r="BM20" s="8"/>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row>
    <row r="21" spans="1:113" ht="15.6">
      <c r="A21" s="20" t="s">
        <v>89</v>
      </c>
      <c r="B21" s="17" t="s">
        <v>18</v>
      </c>
      <c r="C21" s="122">
        <v>91617</v>
      </c>
      <c r="D21" s="33">
        <f t="shared" si="0"/>
        <v>3.4106760410590048E-2</v>
      </c>
      <c r="E21" s="88">
        <f t="shared" si="1"/>
        <v>270.19375597269436</v>
      </c>
      <c r="F21" s="38">
        <v>2149</v>
      </c>
      <c r="G21" s="95">
        <f t="shared" si="2"/>
        <v>94036.193755972694</v>
      </c>
      <c r="H21" s="19"/>
      <c r="I21" s="19"/>
      <c r="J21" s="19"/>
      <c r="K21" s="19"/>
      <c r="L21" s="19"/>
      <c r="M21" s="19"/>
      <c r="N21" s="19"/>
      <c r="O21" s="20"/>
      <c r="P21" s="20"/>
      <c r="Q21" s="23"/>
      <c r="R21" s="21"/>
      <c r="S21" s="18"/>
      <c r="T21" s="18"/>
      <c r="U21" s="19"/>
      <c r="V21" s="19"/>
      <c r="W21" s="19"/>
      <c r="X21" s="19"/>
      <c r="Y21" s="19"/>
      <c r="Z21" s="19"/>
      <c r="AA21" s="19"/>
      <c r="AB21" s="19"/>
      <c r="AC21" s="19"/>
      <c r="AD21" s="19"/>
      <c r="AE21" s="19"/>
      <c r="AF21" s="19"/>
      <c r="AG21" s="19"/>
      <c r="AH21" s="19"/>
      <c r="AI21" s="19"/>
      <c r="AJ21" s="19"/>
      <c r="AK21" s="22"/>
      <c r="AL21" s="22"/>
      <c r="AM21" s="22"/>
      <c r="AN21" s="22"/>
      <c r="AO21" s="22"/>
      <c r="AP21" s="8"/>
      <c r="AQ21" s="8"/>
      <c r="AR21" s="8"/>
      <c r="AS21" s="8"/>
      <c r="AT21" s="8"/>
      <c r="AU21" s="8"/>
      <c r="AV21" s="8"/>
      <c r="AW21" s="8"/>
      <c r="AX21" s="8"/>
      <c r="AY21" s="8"/>
      <c r="AZ21" s="8"/>
      <c r="BA21" s="8"/>
      <c r="BB21" s="8"/>
      <c r="BC21" s="8"/>
      <c r="BD21" s="8"/>
      <c r="BE21" s="8"/>
      <c r="BF21" s="8"/>
      <c r="BG21" s="8"/>
      <c r="BH21" s="8"/>
      <c r="BI21" s="8"/>
      <c r="BJ21" s="8"/>
      <c r="BK21" s="8"/>
      <c r="BL21" s="8"/>
      <c r="BM21" s="8"/>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row>
    <row r="22" spans="1:113" ht="15.6">
      <c r="A22" s="20" t="s">
        <v>89</v>
      </c>
      <c r="B22" s="17" t="s">
        <v>19</v>
      </c>
      <c r="C22" s="122">
        <v>4938</v>
      </c>
      <c r="D22" s="33">
        <f t="shared" si="0"/>
        <v>1.8382961994771018E-3</v>
      </c>
      <c r="E22" s="88">
        <f t="shared" si="1"/>
        <v>14.5629824922576</v>
      </c>
      <c r="F22" s="38">
        <v>192</v>
      </c>
      <c r="G22" s="95">
        <f t="shared" si="2"/>
        <v>5144.562982492258</v>
      </c>
      <c r="H22" s="19"/>
      <c r="I22" s="19"/>
      <c r="J22" s="19"/>
      <c r="K22" s="19"/>
      <c r="L22" s="19"/>
      <c r="M22" s="19"/>
      <c r="N22" s="19"/>
      <c r="O22" s="20"/>
      <c r="P22" s="20"/>
      <c r="Q22" s="23"/>
      <c r="R22" s="21"/>
      <c r="S22" s="18"/>
      <c r="T22" s="18"/>
      <c r="U22" s="19"/>
      <c r="V22" s="19"/>
      <c r="W22" s="19"/>
      <c r="X22" s="19"/>
      <c r="Y22" s="19"/>
      <c r="Z22" s="19"/>
      <c r="AA22" s="19"/>
      <c r="AB22" s="19"/>
      <c r="AC22" s="19"/>
      <c r="AD22" s="19"/>
      <c r="AE22" s="19"/>
      <c r="AF22" s="19"/>
      <c r="AG22" s="19"/>
      <c r="AH22" s="19"/>
      <c r="AI22" s="19"/>
      <c r="AJ22" s="19"/>
      <c r="AK22" s="22"/>
      <c r="AL22" s="22"/>
      <c r="AM22" s="22"/>
      <c r="AN22" s="22"/>
      <c r="AO22" s="22"/>
      <c r="AP22" s="8"/>
      <c r="AQ22" s="8"/>
      <c r="AR22" s="8"/>
      <c r="AS22" s="8"/>
      <c r="AT22" s="8"/>
      <c r="AU22" s="8"/>
      <c r="AV22" s="8"/>
      <c r="AW22" s="8"/>
      <c r="AX22" s="8"/>
      <c r="AY22" s="8"/>
      <c r="AZ22" s="8"/>
      <c r="BA22" s="8"/>
      <c r="BB22" s="8"/>
      <c r="BC22" s="8"/>
      <c r="BD22" s="8"/>
      <c r="BE22" s="8"/>
      <c r="BF22" s="8"/>
      <c r="BG22" s="8"/>
      <c r="BH22" s="8"/>
      <c r="BI22" s="8"/>
      <c r="BJ22" s="8"/>
      <c r="BK22" s="8"/>
      <c r="BL22" s="8"/>
      <c r="BM22" s="8"/>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row>
    <row r="23" spans="1:113" ht="15.6">
      <c r="A23" s="20" t="s">
        <v>91</v>
      </c>
      <c r="B23" s="17" t="s">
        <v>20</v>
      </c>
      <c r="C23" s="122">
        <v>4903</v>
      </c>
      <c r="D23" s="33">
        <f t="shared" si="0"/>
        <v>1.825266558533056E-3</v>
      </c>
      <c r="E23" s="88">
        <f t="shared" ref="E23:E29" si="3">$E$2*D23</f>
        <v>14.45976167669887</v>
      </c>
      <c r="F23" s="38">
        <v>115</v>
      </c>
      <c r="G23" s="95">
        <f t="shared" si="2"/>
        <v>5032.4597616766987</v>
      </c>
      <c r="H23" s="24"/>
      <c r="I23" s="24"/>
      <c r="J23" s="19"/>
      <c r="K23" s="19"/>
      <c r="L23" s="19"/>
      <c r="M23" s="19"/>
      <c r="N23" s="19"/>
      <c r="O23" s="19"/>
      <c r="P23" s="25"/>
      <c r="Q23" s="25"/>
      <c r="R23" s="26"/>
      <c r="S23" s="26"/>
      <c r="T23" s="27"/>
      <c r="U23" s="28"/>
      <c r="V23" s="19"/>
      <c r="W23" s="19"/>
      <c r="X23" s="19"/>
      <c r="Y23" s="19"/>
      <c r="Z23" s="19"/>
      <c r="AA23" s="19"/>
      <c r="AB23" s="19"/>
      <c r="AC23" s="19"/>
      <c r="AD23" s="19"/>
      <c r="AE23" s="19"/>
      <c r="AF23" s="19"/>
      <c r="AG23" s="19"/>
      <c r="AH23" s="19"/>
      <c r="AI23" s="19"/>
      <c r="AJ23" s="19"/>
      <c r="AK23" s="22"/>
      <c r="AL23" s="22"/>
      <c r="AM23" s="22"/>
      <c r="AN23" s="22"/>
      <c r="AO23" s="22"/>
      <c r="AP23" s="8"/>
      <c r="AQ23" s="8"/>
      <c r="AR23" s="8"/>
      <c r="AS23" s="8"/>
      <c r="AT23" s="8"/>
      <c r="AU23" s="8"/>
      <c r="AV23" s="8"/>
      <c r="AW23" s="8"/>
      <c r="AX23" s="8"/>
      <c r="AY23" s="8"/>
      <c r="AZ23" s="8"/>
      <c r="BA23" s="8"/>
      <c r="BB23" s="8"/>
      <c r="BC23" s="8"/>
      <c r="BD23" s="8"/>
      <c r="BE23" s="8"/>
      <c r="BF23" s="8"/>
      <c r="BG23" s="8"/>
      <c r="BH23" s="8"/>
      <c r="BI23" s="8"/>
      <c r="BJ23" s="8"/>
      <c r="BK23" s="8"/>
      <c r="BL23" s="8"/>
      <c r="BM23" s="8"/>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row>
    <row r="24" spans="1:113" ht="15.6">
      <c r="A24" s="20" t="s">
        <v>91</v>
      </c>
      <c r="B24" s="17" t="s">
        <v>21</v>
      </c>
      <c r="C24" s="122">
        <v>4535</v>
      </c>
      <c r="D24" s="33">
        <f t="shared" si="0"/>
        <v>1.6882691908928023E-3</v>
      </c>
      <c r="E24" s="88">
        <f t="shared" si="3"/>
        <v>13.374468530252779</v>
      </c>
      <c r="F24" s="38">
        <v>106</v>
      </c>
      <c r="G24" s="95">
        <f t="shared" si="2"/>
        <v>4654.3744685302527</v>
      </c>
      <c r="H24" s="19"/>
      <c r="I24" s="19"/>
      <c r="J24" s="19"/>
      <c r="K24" s="19"/>
      <c r="L24" s="19"/>
      <c r="M24" s="19"/>
      <c r="N24" s="19"/>
      <c r="O24" s="19"/>
      <c r="P24" s="25"/>
      <c r="Q24" s="25"/>
      <c r="R24" s="26"/>
      <c r="S24" s="26"/>
      <c r="T24" s="27"/>
      <c r="U24" s="28"/>
      <c r="V24" s="19"/>
      <c r="W24" s="19"/>
      <c r="X24" s="19"/>
      <c r="Y24" s="19"/>
      <c r="Z24" s="19"/>
      <c r="AA24" s="19"/>
      <c r="AB24" s="19"/>
      <c r="AC24" s="19"/>
      <c r="AD24" s="19"/>
      <c r="AE24" s="19"/>
      <c r="AF24" s="19"/>
      <c r="AG24" s="19"/>
      <c r="AH24" s="19"/>
      <c r="AI24" s="19"/>
      <c r="AJ24" s="19"/>
      <c r="AK24" s="22"/>
      <c r="AL24" s="22"/>
      <c r="AM24" s="22"/>
      <c r="AN24" s="22"/>
      <c r="AO24" s="22"/>
      <c r="AP24" s="8"/>
      <c r="AQ24" s="8"/>
      <c r="AR24" s="8"/>
      <c r="AS24" s="8"/>
      <c r="AT24" s="8"/>
      <c r="AU24" s="8"/>
      <c r="AV24" s="8"/>
      <c r="AW24" s="8"/>
      <c r="AX24" s="8"/>
      <c r="AY24" s="8"/>
      <c r="AZ24" s="8"/>
      <c r="BA24" s="8"/>
      <c r="BB24" s="8"/>
      <c r="BC24" s="8"/>
      <c r="BD24" s="8"/>
      <c r="BE24" s="8"/>
      <c r="BF24" s="8"/>
      <c r="BG24" s="8"/>
      <c r="BH24" s="8"/>
      <c r="BI24" s="8"/>
      <c r="BJ24" s="8"/>
      <c r="BK24" s="8"/>
      <c r="BL24" s="8"/>
      <c r="BM24" s="8"/>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row>
    <row r="25" spans="1:113" ht="15.6">
      <c r="A25" s="20" t="s">
        <v>89</v>
      </c>
      <c r="B25" s="17" t="s">
        <v>22</v>
      </c>
      <c r="C25" s="122">
        <v>3137</v>
      </c>
      <c r="D25" s="33">
        <f t="shared" si="0"/>
        <v>1.1678281040420552E-3</v>
      </c>
      <c r="E25" s="88">
        <f t="shared" si="3"/>
        <v>9.2515342402211616</v>
      </c>
      <c r="F25" s="38">
        <v>74</v>
      </c>
      <c r="G25" s="95">
        <f t="shared" si="2"/>
        <v>3220.2515342402212</v>
      </c>
      <c r="H25" s="19"/>
      <c r="I25" s="19"/>
      <c r="J25" s="19"/>
      <c r="K25" s="19"/>
      <c r="L25" s="19"/>
      <c r="M25" s="19"/>
      <c r="N25" s="19"/>
      <c r="O25" s="26"/>
      <c r="P25" s="21"/>
      <c r="Q25" s="21"/>
      <c r="R25" s="21"/>
      <c r="S25" s="18"/>
      <c r="T25" s="18"/>
      <c r="U25" s="28"/>
      <c r="V25" s="19"/>
      <c r="W25" s="19"/>
      <c r="X25" s="19"/>
      <c r="Y25" s="19"/>
      <c r="Z25" s="19"/>
      <c r="AA25" s="19"/>
      <c r="AB25" s="19"/>
      <c r="AC25" s="19"/>
      <c r="AD25" s="19"/>
      <c r="AE25" s="19"/>
      <c r="AF25" s="19"/>
      <c r="AG25" s="19"/>
      <c r="AH25" s="19"/>
      <c r="AI25" s="19"/>
      <c r="AJ25" s="19"/>
      <c r="AK25" s="22"/>
      <c r="AL25" s="22"/>
      <c r="AM25" s="22"/>
      <c r="AN25" s="22"/>
      <c r="AO25" s="22"/>
      <c r="AP25" s="8"/>
      <c r="AQ25" s="8"/>
      <c r="AR25" s="8"/>
      <c r="AS25" s="8"/>
      <c r="AT25" s="8"/>
      <c r="AU25" s="8"/>
      <c r="AV25" s="8"/>
      <c r="AW25" s="8"/>
      <c r="AX25" s="8"/>
      <c r="AY25" s="8"/>
      <c r="AZ25" s="8"/>
      <c r="BA25" s="8"/>
      <c r="BB25" s="8"/>
      <c r="BC25" s="8"/>
      <c r="BD25" s="8"/>
      <c r="BE25" s="8"/>
      <c r="BF25" s="8"/>
      <c r="BG25" s="8"/>
      <c r="BH25" s="8"/>
      <c r="BI25" s="8"/>
      <c r="BJ25" s="8"/>
      <c r="BK25" s="8"/>
      <c r="BL25" s="8"/>
      <c r="BM25" s="8"/>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row>
    <row r="26" spans="1:113" ht="15.6">
      <c r="A26" s="20" t="s">
        <v>89</v>
      </c>
      <c r="B26" s="17" t="s">
        <v>24</v>
      </c>
      <c r="C26" s="122">
        <v>4896</v>
      </c>
      <c r="D26" s="33">
        <f t="shared" si="0"/>
        <v>1.8226606303442469E-3</v>
      </c>
      <c r="E26" s="88">
        <f t="shared" si="3"/>
        <v>14.439117513587124</v>
      </c>
      <c r="F26" s="38">
        <v>190</v>
      </c>
      <c r="G26" s="95">
        <f t="shared" si="2"/>
        <v>5100.439117513587</v>
      </c>
      <c r="H26" s="19"/>
      <c r="I26" s="19"/>
      <c r="J26" s="19"/>
      <c r="K26" s="19"/>
      <c r="L26" s="19"/>
      <c r="M26" s="19"/>
      <c r="N26" s="19"/>
      <c r="O26" s="26"/>
      <c r="P26" s="21"/>
      <c r="Q26" s="21"/>
      <c r="R26" s="21"/>
      <c r="S26" s="18"/>
      <c r="T26" s="18"/>
      <c r="U26" s="28"/>
      <c r="V26" s="19"/>
      <c r="W26" s="19"/>
      <c r="X26" s="19"/>
      <c r="Y26" s="19"/>
      <c r="Z26" s="19"/>
      <c r="AA26" s="19"/>
      <c r="AB26" s="19"/>
      <c r="AC26" s="19"/>
      <c r="AD26" s="19"/>
      <c r="AE26" s="19"/>
      <c r="AF26" s="19"/>
      <c r="AG26" s="19"/>
      <c r="AH26" s="19"/>
      <c r="AI26" s="19"/>
      <c r="AJ26" s="19"/>
      <c r="AK26" s="22"/>
      <c r="AL26" s="22"/>
      <c r="AM26" s="22"/>
      <c r="AN26" s="22"/>
      <c r="AO26" s="22"/>
      <c r="AP26" s="8"/>
      <c r="AQ26" s="8"/>
      <c r="AR26" s="8"/>
      <c r="AS26" s="8"/>
      <c r="AT26" s="8"/>
      <c r="AU26" s="8"/>
      <c r="AV26" s="8"/>
      <c r="AW26" s="8"/>
      <c r="AX26" s="8"/>
      <c r="AY26" s="8"/>
      <c r="AZ26" s="8"/>
      <c r="BA26" s="8"/>
      <c r="BB26" s="8"/>
      <c r="BC26" s="8"/>
      <c r="BD26" s="8"/>
      <c r="BE26" s="8"/>
      <c r="BF26" s="8"/>
      <c r="BG26" s="8"/>
      <c r="BH26" s="8"/>
      <c r="BI26" s="8"/>
      <c r="BJ26" s="8"/>
      <c r="BK26" s="8"/>
      <c r="BL26" s="8"/>
      <c r="BM26" s="8"/>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row>
    <row r="27" spans="1:113" ht="15.6">
      <c r="A27" s="20" t="s">
        <v>89</v>
      </c>
      <c r="B27" s="17" t="s">
        <v>25</v>
      </c>
      <c r="C27" s="122">
        <v>61317</v>
      </c>
      <c r="D27" s="33">
        <f t="shared" si="0"/>
        <v>2.2826814107601755E-2</v>
      </c>
      <c r="E27" s="88">
        <f t="shared" si="3"/>
        <v>180.8340213604211</v>
      </c>
      <c r="F27" s="38">
        <v>1439</v>
      </c>
      <c r="G27" s="95">
        <f t="shared" si="2"/>
        <v>62936.834021360424</v>
      </c>
      <c r="H27" s="19"/>
      <c r="I27" s="19"/>
      <c r="J27" s="19"/>
      <c r="K27" s="19"/>
      <c r="L27" s="19"/>
      <c r="M27" s="19"/>
      <c r="N27" s="19"/>
      <c r="O27" s="20"/>
      <c r="P27" s="26"/>
      <c r="Q27" s="29"/>
      <c r="R27" s="29"/>
      <c r="S27" s="29"/>
      <c r="T27" s="29"/>
      <c r="U27" s="29"/>
      <c r="V27" s="19"/>
      <c r="W27" s="19"/>
      <c r="X27" s="19"/>
      <c r="Y27" s="19"/>
      <c r="Z27" s="19"/>
      <c r="AA27" s="19"/>
      <c r="AB27" s="19"/>
      <c r="AC27" s="19"/>
      <c r="AD27" s="19"/>
      <c r="AE27" s="19"/>
      <c r="AF27" s="19"/>
      <c r="AG27" s="19"/>
      <c r="AH27" s="19"/>
      <c r="AI27" s="19"/>
      <c r="AJ27" s="19"/>
      <c r="AK27" s="22"/>
      <c r="AL27" s="22"/>
      <c r="AM27" s="22"/>
      <c r="AN27" s="22"/>
      <c r="AO27" s="22"/>
      <c r="AP27" s="8"/>
      <c r="AQ27" s="8"/>
      <c r="AR27" s="8"/>
      <c r="AS27" s="8"/>
      <c r="AT27" s="8"/>
      <c r="AU27" s="8"/>
      <c r="AV27" s="8"/>
      <c r="AW27" s="8"/>
      <c r="AX27" s="8"/>
      <c r="AY27" s="8"/>
      <c r="AZ27" s="8"/>
      <c r="BA27" s="8"/>
      <c r="BB27" s="8"/>
      <c r="BC27" s="8"/>
      <c r="BD27" s="8"/>
      <c r="BE27" s="8"/>
      <c r="BF27" s="8"/>
      <c r="BG27" s="8"/>
      <c r="BH27" s="8"/>
      <c r="BI27" s="8"/>
      <c r="BJ27" s="8"/>
      <c r="BK27" s="8"/>
      <c r="BL27" s="8"/>
      <c r="BM27" s="8"/>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row>
    <row r="28" spans="1:113" ht="15.6">
      <c r="A28" s="20" t="s">
        <v>89</v>
      </c>
      <c r="B28" s="17" t="s">
        <v>104</v>
      </c>
      <c r="C28" s="122">
        <v>8538</v>
      </c>
      <c r="D28" s="33">
        <f t="shared" si="0"/>
        <v>3.1784878394361068E-3</v>
      </c>
      <c r="E28" s="88">
        <f t="shared" si="3"/>
        <v>25.179980664012838</v>
      </c>
      <c r="F28" s="38">
        <v>332</v>
      </c>
      <c r="G28" s="95">
        <f t="shared" ref="G28:G51" si="4">C28+E28+F28</f>
        <v>8895.179980664012</v>
      </c>
      <c r="H28" s="19"/>
      <c r="I28" s="19"/>
      <c r="J28" s="19"/>
      <c r="K28" s="19"/>
      <c r="L28" s="19"/>
      <c r="M28" s="19"/>
      <c r="N28" s="19"/>
      <c r="O28" s="20"/>
      <c r="P28" s="26"/>
      <c r="Q28" s="29"/>
      <c r="R28" s="29"/>
      <c r="S28" s="29"/>
      <c r="T28" s="29"/>
      <c r="U28" s="29"/>
      <c r="V28" s="19"/>
      <c r="W28" s="19"/>
      <c r="X28" s="19"/>
      <c r="Y28" s="19"/>
      <c r="Z28" s="19"/>
      <c r="AA28" s="19"/>
      <c r="AB28" s="19"/>
      <c r="AC28" s="19"/>
      <c r="AD28" s="19"/>
      <c r="AE28" s="19"/>
      <c r="AF28" s="19"/>
      <c r="AG28" s="19"/>
      <c r="AH28" s="19"/>
      <c r="AI28" s="19"/>
      <c r="AJ28" s="19"/>
      <c r="AK28" s="22"/>
      <c r="AL28" s="22"/>
      <c r="AM28" s="22"/>
      <c r="AN28" s="22"/>
      <c r="AO28" s="22"/>
      <c r="AP28" s="8"/>
      <c r="AQ28" s="8"/>
      <c r="AR28" s="8"/>
      <c r="AS28" s="8"/>
      <c r="AT28" s="8"/>
      <c r="AU28" s="8"/>
      <c r="AV28" s="8"/>
      <c r="AW28" s="8"/>
      <c r="AX28" s="8"/>
      <c r="AY28" s="8"/>
      <c r="AZ28" s="8"/>
      <c r="BA28" s="8"/>
      <c r="BB28" s="8"/>
      <c r="BC28" s="8"/>
      <c r="BD28" s="8"/>
      <c r="BE28" s="8"/>
      <c r="BF28" s="8"/>
      <c r="BG28" s="8"/>
      <c r="BH28" s="8"/>
      <c r="BI28" s="8"/>
      <c r="BJ28" s="8"/>
      <c r="BK28" s="8"/>
      <c r="BL28" s="8"/>
      <c r="BM28" s="8"/>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row>
    <row r="29" spans="1:113" ht="15.6">
      <c r="A29" s="20" t="s">
        <v>89</v>
      </c>
      <c r="B29" s="17" t="s">
        <v>26</v>
      </c>
      <c r="C29" s="122">
        <v>24511</v>
      </c>
      <c r="D29" s="33">
        <f t="shared" si="0"/>
        <v>9.1248436908431037E-3</v>
      </c>
      <c r="E29" s="88">
        <f t="shared" si="3"/>
        <v>72.287011718859063</v>
      </c>
      <c r="F29" s="38">
        <v>575</v>
      </c>
      <c r="G29" s="95">
        <f t="shared" si="4"/>
        <v>25158.287011718858</v>
      </c>
      <c r="H29" s="19"/>
      <c r="I29" s="19"/>
      <c r="J29" s="19"/>
      <c r="K29" s="19"/>
      <c r="L29" s="19"/>
      <c r="M29" s="19"/>
      <c r="N29" s="19"/>
      <c r="O29" s="20"/>
      <c r="P29" s="26"/>
      <c r="Q29" s="29"/>
      <c r="R29" s="29"/>
      <c r="S29" s="29"/>
      <c r="T29" s="29"/>
      <c r="U29" s="29"/>
      <c r="V29" s="19"/>
      <c r="W29" s="19"/>
      <c r="X29" s="19"/>
      <c r="Y29" s="19"/>
      <c r="Z29" s="19"/>
      <c r="AA29" s="19"/>
      <c r="AB29" s="19"/>
      <c r="AC29" s="19"/>
      <c r="AD29" s="19"/>
      <c r="AE29" s="19"/>
      <c r="AF29" s="19"/>
      <c r="AG29" s="19"/>
      <c r="AH29" s="19"/>
      <c r="AI29" s="19"/>
      <c r="AJ29" s="19"/>
      <c r="AK29" s="22"/>
      <c r="AL29" s="22"/>
      <c r="AM29" s="22"/>
      <c r="AN29" s="22"/>
      <c r="AO29" s="22"/>
      <c r="AP29" s="8"/>
      <c r="AQ29" s="8"/>
      <c r="AR29" s="8"/>
      <c r="AS29" s="8"/>
      <c r="AT29" s="8"/>
      <c r="AU29" s="8"/>
      <c r="AV29" s="8"/>
      <c r="AW29" s="8"/>
      <c r="AX29" s="8"/>
      <c r="AY29" s="8"/>
      <c r="AZ29" s="8"/>
      <c r="BA29" s="8"/>
      <c r="BB29" s="8"/>
      <c r="BC29" s="8"/>
      <c r="BD29" s="8"/>
      <c r="BE29" s="8"/>
      <c r="BF29" s="8"/>
      <c r="BG29" s="8"/>
      <c r="BH29" s="8"/>
      <c r="BI29" s="8"/>
      <c r="BJ29" s="8"/>
      <c r="BK29" s="8"/>
      <c r="BL29" s="8"/>
      <c r="BM29" s="8"/>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row>
    <row r="30" spans="1:113" ht="15.6">
      <c r="A30" s="20" t="s">
        <v>89</v>
      </c>
      <c r="B30" s="17" t="s">
        <v>27</v>
      </c>
      <c r="C30" s="122">
        <v>5632</v>
      </c>
      <c r="D30" s="33">
        <f t="shared" si="0"/>
        <v>2.0966553656247547E-3</v>
      </c>
      <c r="E30" s="88">
        <f t="shared" ref="E30:E67" si="5">$E$2*D30</f>
        <v>16.609703806479306</v>
      </c>
      <c r="F30" s="38">
        <v>219</v>
      </c>
      <c r="G30" s="95">
        <f t="shared" si="4"/>
        <v>5867.609703806479</v>
      </c>
      <c r="H30" s="19"/>
      <c r="I30" s="19"/>
      <c r="J30" s="19"/>
      <c r="K30" s="19"/>
      <c r="L30" s="19"/>
      <c r="M30" s="19"/>
      <c r="N30" s="19"/>
      <c r="O30" s="20"/>
      <c r="P30" s="26"/>
      <c r="Q30" s="29"/>
      <c r="R30" s="29"/>
      <c r="S30" s="29"/>
      <c r="T30" s="29"/>
      <c r="U30" s="29"/>
      <c r="V30" s="19"/>
      <c r="W30" s="19"/>
      <c r="X30" s="19"/>
      <c r="Y30" s="19"/>
      <c r="Z30" s="19"/>
      <c r="AA30" s="19"/>
      <c r="AB30" s="19"/>
      <c r="AC30" s="19"/>
      <c r="AD30" s="19"/>
      <c r="AE30" s="19"/>
      <c r="AF30" s="19"/>
      <c r="AG30" s="19"/>
      <c r="AH30" s="19"/>
      <c r="AI30" s="19"/>
      <c r="AJ30" s="19"/>
      <c r="AK30" s="22"/>
      <c r="AL30" s="22"/>
      <c r="AM30" s="22"/>
      <c r="AN30" s="22"/>
      <c r="AO30" s="22"/>
      <c r="AP30" s="8"/>
      <c r="AQ30" s="8"/>
      <c r="AR30" s="8"/>
      <c r="AS30" s="8"/>
      <c r="AT30" s="8"/>
      <c r="AU30" s="8"/>
      <c r="AV30" s="8"/>
      <c r="AW30" s="8"/>
      <c r="AX30" s="8"/>
      <c r="AY30" s="8"/>
      <c r="AZ30" s="8"/>
      <c r="BA30" s="8"/>
      <c r="BB30" s="8"/>
      <c r="BC30" s="8"/>
      <c r="BD30" s="8"/>
      <c r="BE30" s="8"/>
      <c r="BF30" s="8"/>
      <c r="BG30" s="8"/>
      <c r="BH30" s="8"/>
      <c r="BI30" s="8"/>
      <c r="BJ30" s="8"/>
      <c r="BK30" s="8"/>
      <c r="BL30" s="8"/>
      <c r="BM30" s="8"/>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row>
    <row r="31" spans="1:113" ht="15.6">
      <c r="A31" s="20" t="s">
        <v>89</v>
      </c>
      <c r="B31" s="17" t="s">
        <v>28</v>
      </c>
      <c r="C31" s="122">
        <v>43251</v>
      </c>
      <c r="D31" s="33">
        <f t="shared" si="0"/>
        <v>1.6101285727740812E-2</v>
      </c>
      <c r="E31" s="88">
        <f t="shared" si="5"/>
        <v>127.55438553516271</v>
      </c>
      <c r="F31" s="38">
        <v>1015</v>
      </c>
      <c r="G31" s="95">
        <f t="shared" si="4"/>
        <v>44393.554385535164</v>
      </c>
      <c r="H31" s="19"/>
      <c r="I31" s="19"/>
      <c r="J31" s="19"/>
      <c r="K31" s="19"/>
      <c r="L31" s="19"/>
      <c r="M31" s="19"/>
      <c r="N31" s="19"/>
      <c r="O31" s="20"/>
      <c r="P31" s="26"/>
      <c r="Q31" s="29"/>
      <c r="R31" s="29"/>
      <c r="S31" s="29"/>
      <c r="T31" s="29"/>
      <c r="U31" s="29"/>
      <c r="V31" s="19"/>
      <c r="W31" s="19"/>
      <c r="X31" s="19"/>
      <c r="Y31" s="19"/>
      <c r="Z31" s="19"/>
      <c r="AA31" s="19"/>
      <c r="AB31" s="19"/>
      <c r="AC31" s="19"/>
      <c r="AD31" s="19"/>
      <c r="AE31" s="19"/>
      <c r="AF31" s="19"/>
      <c r="AG31" s="19"/>
      <c r="AH31" s="19"/>
      <c r="AI31" s="19"/>
      <c r="AJ31" s="19"/>
      <c r="AK31" s="22"/>
      <c r="AL31" s="22"/>
      <c r="AM31" s="22"/>
      <c r="AN31" s="22"/>
      <c r="AO31" s="22"/>
      <c r="AP31" s="8"/>
      <c r="AQ31" s="8"/>
      <c r="AR31" s="8"/>
      <c r="AS31" s="8"/>
      <c r="AT31" s="8"/>
      <c r="AU31" s="8"/>
      <c r="AV31" s="8"/>
      <c r="AW31" s="8"/>
      <c r="AX31" s="8"/>
      <c r="AY31" s="8"/>
      <c r="AZ31" s="8"/>
      <c r="BA31" s="8"/>
      <c r="BB31" s="8"/>
      <c r="BC31" s="8"/>
      <c r="BD31" s="8"/>
      <c r="BE31" s="8"/>
      <c r="BF31" s="8"/>
      <c r="BG31" s="8"/>
      <c r="BH31" s="8"/>
      <c r="BI31" s="8"/>
      <c r="BJ31" s="8"/>
      <c r="BK31" s="8"/>
      <c r="BL31" s="8"/>
      <c r="BM31" s="8"/>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row>
    <row r="32" spans="1:113" ht="15.6">
      <c r="A32" s="20" t="s">
        <v>89</v>
      </c>
      <c r="B32" s="17" t="s">
        <v>29</v>
      </c>
      <c r="C32" s="122">
        <v>7558</v>
      </c>
      <c r="D32" s="33">
        <f t="shared" si="0"/>
        <v>2.8136578930028221E-3</v>
      </c>
      <c r="E32" s="88">
        <f t="shared" si="5"/>
        <v>22.289797828368357</v>
      </c>
      <c r="F32" s="38">
        <v>294</v>
      </c>
      <c r="G32" s="95">
        <f t="shared" si="4"/>
        <v>7874.2897978283681</v>
      </c>
      <c r="H32" s="19"/>
      <c r="I32" s="19"/>
      <c r="J32" s="19"/>
      <c r="K32" s="19"/>
      <c r="L32" s="19"/>
      <c r="M32" s="19"/>
      <c r="N32" s="19"/>
      <c r="O32" s="20"/>
      <c r="P32" s="26"/>
      <c r="Q32" s="29"/>
      <c r="R32" s="29"/>
      <c r="S32" s="29"/>
      <c r="T32" s="29"/>
      <c r="U32" s="29"/>
      <c r="V32" s="19"/>
      <c r="W32" s="19"/>
      <c r="X32" s="19"/>
      <c r="Y32" s="19"/>
      <c r="Z32" s="19"/>
      <c r="AA32" s="19"/>
      <c r="AB32" s="19"/>
      <c r="AC32" s="19"/>
      <c r="AD32" s="19"/>
      <c r="AE32" s="19"/>
      <c r="AF32" s="19"/>
      <c r="AG32" s="19"/>
      <c r="AH32" s="19"/>
      <c r="AI32" s="19"/>
      <c r="AJ32" s="19"/>
      <c r="AK32" s="22"/>
      <c r="AL32" s="22"/>
      <c r="AM32" s="22"/>
      <c r="AN32" s="22"/>
      <c r="AO32" s="22"/>
      <c r="AP32" s="8"/>
      <c r="AQ32" s="8"/>
      <c r="AR32" s="8"/>
      <c r="AS32" s="8"/>
      <c r="AT32" s="8"/>
      <c r="AU32" s="8"/>
      <c r="AV32" s="8"/>
      <c r="AW32" s="8"/>
      <c r="AX32" s="8"/>
      <c r="AY32" s="8"/>
      <c r="AZ32" s="8"/>
      <c r="BA32" s="8"/>
      <c r="BB32" s="8"/>
      <c r="BC32" s="8"/>
      <c r="BD32" s="8"/>
      <c r="BE32" s="8"/>
      <c r="BF32" s="8"/>
      <c r="BG32" s="8"/>
      <c r="BH32" s="8"/>
      <c r="BI32" s="8"/>
      <c r="BJ32" s="8"/>
      <c r="BK32" s="8"/>
      <c r="BL32" s="8"/>
      <c r="BM32" s="8"/>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row>
    <row r="33" spans="1:113" ht="15.6">
      <c r="A33" s="20" t="s">
        <v>91</v>
      </c>
      <c r="B33" s="17" t="s">
        <v>30</v>
      </c>
      <c r="C33" s="122">
        <v>54538</v>
      </c>
      <c r="D33" s="33">
        <f t="shared" si="0"/>
        <v>2.0303158794467837E-2</v>
      </c>
      <c r="E33" s="88">
        <f t="shared" si="5"/>
        <v>160.84162396977422</v>
      </c>
      <c r="F33" s="38">
        <v>1279</v>
      </c>
      <c r="G33" s="95">
        <f t="shared" si="4"/>
        <v>55977.841623969776</v>
      </c>
      <c r="H33" s="24"/>
      <c r="I33" s="24"/>
      <c r="J33" s="19"/>
      <c r="K33" s="19"/>
      <c r="L33" s="19"/>
      <c r="M33" s="19"/>
      <c r="N33" s="19"/>
      <c r="O33" s="20"/>
      <c r="P33" s="26"/>
      <c r="Q33" s="29"/>
      <c r="R33" s="29"/>
      <c r="S33" s="29"/>
      <c r="T33" s="29"/>
      <c r="U33" s="29"/>
      <c r="V33" s="19"/>
      <c r="W33" s="19"/>
      <c r="X33" s="19"/>
      <c r="Y33" s="19"/>
      <c r="Z33" s="19"/>
      <c r="AA33" s="19"/>
      <c r="AB33" s="19"/>
      <c r="AC33" s="19"/>
      <c r="AD33" s="19"/>
      <c r="AE33" s="19"/>
      <c r="AF33" s="19"/>
      <c r="AG33" s="19"/>
      <c r="AH33" s="19"/>
      <c r="AI33" s="19"/>
      <c r="AJ33" s="19"/>
      <c r="AK33" s="22"/>
      <c r="AL33" s="22"/>
      <c r="AM33" s="22"/>
      <c r="AN33" s="22"/>
      <c r="AO33" s="22"/>
      <c r="AP33" s="8"/>
      <c r="AQ33" s="8"/>
      <c r="AR33" s="8"/>
      <c r="AS33" s="8"/>
      <c r="AT33" s="8"/>
      <c r="AU33" s="8"/>
      <c r="AV33" s="8"/>
      <c r="AW33" s="8"/>
      <c r="AX33" s="8"/>
      <c r="AY33" s="8"/>
      <c r="AZ33" s="8"/>
      <c r="BA33" s="8"/>
      <c r="BB33" s="8"/>
      <c r="BC33" s="8"/>
      <c r="BD33" s="8"/>
      <c r="BE33" s="8"/>
      <c r="BF33" s="8"/>
      <c r="BG33" s="8"/>
      <c r="BH33" s="8"/>
      <c r="BI33" s="8"/>
      <c r="BJ33" s="8"/>
      <c r="BK33" s="8"/>
      <c r="BL33" s="8"/>
      <c r="BM33" s="8"/>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row>
    <row r="34" spans="1:113" ht="15.6">
      <c r="A34" s="20" t="s">
        <v>91</v>
      </c>
      <c r="B34" s="17" t="s">
        <v>31</v>
      </c>
      <c r="C34" s="122">
        <v>6327</v>
      </c>
      <c r="D34" s="33">
        <f t="shared" si="0"/>
        <v>2.3553868072279513E-3</v>
      </c>
      <c r="E34" s="88">
        <f t="shared" si="5"/>
        <v>18.65937428685983</v>
      </c>
      <c r="F34" s="38">
        <v>148</v>
      </c>
      <c r="G34" s="95">
        <f t="shared" si="4"/>
        <v>6493.6593742868599</v>
      </c>
      <c r="H34" s="19"/>
      <c r="I34" s="19"/>
      <c r="J34" s="19"/>
      <c r="K34" s="19"/>
      <c r="L34" s="19"/>
      <c r="M34" s="19"/>
      <c r="N34" s="19"/>
      <c r="O34" s="20"/>
      <c r="P34" s="26"/>
      <c r="Q34" s="29"/>
      <c r="R34" s="29"/>
      <c r="S34" s="29"/>
      <c r="T34" s="29"/>
      <c r="U34" s="29"/>
      <c r="V34" s="19"/>
      <c r="W34" s="19"/>
      <c r="X34" s="19"/>
      <c r="Y34" s="19"/>
      <c r="Z34" s="19"/>
      <c r="AA34" s="19"/>
      <c r="AB34" s="19"/>
      <c r="AC34" s="19"/>
      <c r="AD34" s="19"/>
      <c r="AE34" s="19"/>
      <c r="AF34" s="19"/>
      <c r="AG34" s="19"/>
      <c r="AH34" s="19"/>
      <c r="AI34" s="19"/>
      <c r="AJ34" s="19"/>
      <c r="AK34" s="22"/>
      <c r="AL34" s="22"/>
      <c r="AM34" s="22"/>
      <c r="AN34" s="22"/>
      <c r="AO34" s="22"/>
      <c r="AP34" s="8"/>
      <c r="AQ34" s="8"/>
      <c r="AR34" s="8"/>
      <c r="AS34" s="8"/>
      <c r="AT34" s="8"/>
      <c r="AU34" s="8"/>
      <c r="AV34" s="8"/>
      <c r="AW34" s="8"/>
      <c r="AX34" s="8"/>
      <c r="AY34" s="8"/>
      <c r="AZ34" s="8"/>
      <c r="BA34" s="8"/>
      <c r="BB34" s="8"/>
      <c r="BC34" s="8"/>
      <c r="BD34" s="8"/>
      <c r="BE34" s="8"/>
      <c r="BF34" s="8"/>
      <c r="BG34" s="8"/>
      <c r="BH34" s="8"/>
      <c r="BI34" s="8"/>
      <c r="BJ34" s="8"/>
      <c r="BK34" s="8"/>
      <c r="BL34" s="8"/>
      <c r="BM34" s="8"/>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row>
    <row r="35" spans="1:113" ht="15.6">
      <c r="A35" s="20" t="s">
        <v>91</v>
      </c>
      <c r="B35" s="17" t="s">
        <v>32</v>
      </c>
      <c r="C35" s="122">
        <v>18577</v>
      </c>
      <c r="D35" s="33">
        <f t="shared" si="0"/>
        <v>6.9157611376440102E-3</v>
      </c>
      <c r="E35" s="88">
        <f t="shared" si="5"/>
        <v>54.786659732415849</v>
      </c>
      <c r="F35" s="38">
        <v>436</v>
      </c>
      <c r="G35" s="95">
        <f t="shared" si="4"/>
        <v>19067.786659732417</v>
      </c>
      <c r="H35" s="19"/>
      <c r="I35" s="19"/>
      <c r="J35" s="19"/>
      <c r="K35" s="19"/>
      <c r="L35" s="19"/>
      <c r="M35" s="19"/>
      <c r="N35" s="19"/>
      <c r="O35" s="20"/>
      <c r="P35" s="26"/>
      <c r="Q35" s="29"/>
      <c r="R35" s="29"/>
      <c r="S35" s="29"/>
      <c r="T35" s="29"/>
      <c r="U35" s="29"/>
      <c r="V35" s="19"/>
      <c r="W35" s="19"/>
      <c r="X35" s="19"/>
      <c r="Y35" s="19"/>
      <c r="Z35" s="19"/>
      <c r="AA35" s="19"/>
      <c r="AB35" s="19"/>
      <c r="AC35" s="19"/>
      <c r="AD35" s="19"/>
      <c r="AE35" s="19"/>
      <c r="AF35" s="19"/>
      <c r="AG35" s="19"/>
      <c r="AH35" s="19"/>
      <c r="AI35" s="19"/>
      <c r="AJ35" s="19"/>
      <c r="AK35" s="22"/>
      <c r="AL35" s="22"/>
      <c r="AM35" s="22"/>
      <c r="AN35" s="22"/>
      <c r="AO35" s="22"/>
      <c r="AP35" s="8"/>
      <c r="AQ35" s="8"/>
      <c r="AR35" s="8"/>
      <c r="AS35" s="8"/>
      <c r="AT35" s="8"/>
      <c r="AU35" s="8"/>
      <c r="AV35" s="8"/>
      <c r="AW35" s="8"/>
      <c r="AX35" s="8"/>
      <c r="AY35" s="8"/>
      <c r="AZ35" s="8"/>
      <c r="BA35" s="8"/>
      <c r="BB35" s="8"/>
      <c r="BC35" s="8"/>
      <c r="BD35" s="8"/>
      <c r="BE35" s="8"/>
      <c r="BF35" s="8"/>
      <c r="BG35" s="8"/>
      <c r="BH35" s="8"/>
      <c r="BI35" s="8"/>
      <c r="BJ35" s="8"/>
      <c r="BK35" s="8"/>
      <c r="BL35" s="8"/>
      <c r="BM35" s="8"/>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row>
    <row r="36" spans="1:113" ht="15.6">
      <c r="A36" s="20" t="s">
        <v>91</v>
      </c>
      <c r="B36" s="17" t="s">
        <v>33</v>
      </c>
      <c r="C36" s="122">
        <v>4039</v>
      </c>
      <c r="D36" s="33">
        <f t="shared" si="0"/>
        <v>1.5036205649428948E-3</v>
      </c>
      <c r="E36" s="88">
        <f t="shared" si="5"/>
        <v>11.911682115477612</v>
      </c>
      <c r="F36" s="38">
        <v>157</v>
      </c>
      <c r="G36" s="95">
        <f t="shared" si="4"/>
        <v>4207.9116821154776</v>
      </c>
      <c r="H36" s="19"/>
      <c r="I36" s="19"/>
      <c r="J36" s="19"/>
      <c r="K36" s="19"/>
      <c r="L36" s="19"/>
      <c r="M36" s="19"/>
      <c r="N36" s="19"/>
      <c r="O36" s="20"/>
      <c r="P36" s="26"/>
      <c r="Q36" s="29"/>
      <c r="R36" s="29"/>
      <c r="S36" s="29"/>
      <c r="T36" s="29"/>
      <c r="U36" s="29"/>
      <c r="V36" s="19"/>
      <c r="W36" s="19"/>
      <c r="X36" s="19"/>
      <c r="Y36" s="19"/>
      <c r="Z36" s="19"/>
      <c r="AA36" s="19"/>
      <c r="AB36" s="19"/>
      <c r="AC36" s="19"/>
      <c r="AD36" s="19"/>
      <c r="AE36" s="19"/>
      <c r="AF36" s="19"/>
      <c r="AG36" s="19"/>
      <c r="AH36" s="19"/>
      <c r="AI36" s="19"/>
      <c r="AJ36" s="19"/>
      <c r="AK36" s="22"/>
      <c r="AL36" s="22"/>
      <c r="AM36" s="22"/>
      <c r="AN36" s="22"/>
      <c r="AO36" s="22"/>
      <c r="AP36" s="8"/>
      <c r="AQ36" s="8"/>
      <c r="AR36" s="8"/>
      <c r="AS36" s="8"/>
      <c r="AT36" s="8"/>
      <c r="AU36" s="8"/>
      <c r="AV36" s="8"/>
      <c r="AW36" s="8"/>
      <c r="AX36" s="8"/>
      <c r="AY36" s="8"/>
      <c r="AZ36" s="8"/>
      <c r="BA36" s="8"/>
      <c r="BB36" s="8"/>
      <c r="BC36" s="8"/>
      <c r="BD36" s="8"/>
      <c r="BE36" s="8"/>
      <c r="BF36" s="8"/>
      <c r="BG36" s="8"/>
      <c r="BH36" s="8"/>
      <c r="BI36" s="8"/>
      <c r="BJ36" s="8"/>
      <c r="BK36" s="8"/>
      <c r="BL36" s="8"/>
      <c r="BM36" s="8"/>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row>
    <row r="37" spans="1:113" ht="15.6">
      <c r="A37" s="20" t="s">
        <v>91</v>
      </c>
      <c r="B37" s="17" t="s">
        <v>34</v>
      </c>
      <c r="C37" s="122">
        <v>58894</v>
      </c>
      <c r="D37" s="33">
        <f t="shared" ref="D37:D68" si="6">C37/$C$86</f>
        <v>2.1924790678818234E-2</v>
      </c>
      <c r="E37" s="88">
        <f t="shared" si="5"/>
        <v>173.68819175759805</v>
      </c>
      <c r="F37" s="38">
        <v>1382</v>
      </c>
      <c r="G37" s="95">
        <f t="shared" si="4"/>
        <v>60449.688191757596</v>
      </c>
      <c r="H37" s="24"/>
      <c r="I37" s="24"/>
      <c r="J37" s="19"/>
      <c r="K37" s="19"/>
      <c r="L37" s="19"/>
      <c r="M37" s="19"/>
      <c r="N37" s="19"/>
      <c r="O37" s="20"/>
      <c r="P37" s="26"/>
      <c r="Q37" s="29"/>
      <c r="R37" s="29"/>
      <c r="S37" s="29"/>
      <c r="T37" s="29"/>
      <c r="U37" s="29"/>
      <c r="V37" s="19"/>
      <c r="W37" s="19"/>
      <c r="X37" s="19"/>
      <c r="Y37" s="19"/>
      <c r="Z37" s="19"/>
      <c r="AA37" s="19"/>
      <c r="AB37" s="19"/>
      <c r="AC37" s="19"/>
      <c r="AD37" s="19"/>
      <c r="AE37" s="19"/>
      <c r="AF37" s="19"/>
      <c r="AG37" s="19"/>
      <c r="AH37" s="19"/>
      <c r="AI37" s="19"/>
      <c r="AJ37" s="19"/>
      <c r="AK37" s="22"/>
      <c r="AL37" s="22"/>
      <c r="AM37" s="22"/>
      <c r="AN37" s="22"/>
      <c r="AO37" s="22"/>
      <c r="AP37" s="8"/>
      <c r="AQ37" s="8"/>
      <c r="AR37" s="8"/>
      <c r="AS37" s="8"/>
      <c r="AT37" s="8"/>
      <c r="AU37" s="8"/>
      <c r="AV37" s="8"/>
      <c r="AW37" s="8"/>
      <c r="AX37" s="8"/>
      <c r="AY37" s="8"/>
      <c r="AZ37" s="8"/>
      <c r="BA37" s="8"/>
      <c r="BB37" s="8"/>
      <c r="BC37" s="8"/>
      <c r="BD37" s="8"/>
      <c r="BE37" s="8"/>
      <c r="BF37" s="8"/>
      <c r="BG37" s="8"/>
      <c r="BH37" s="8"/>
      <c r="BI37" s="8"/>
      <c r="BJ37" s="8"/>
      <c r="BK37" s="8"/>
      <c r="BL37" s="8"/>
      <c r="BM37" s="8"/>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row>
    <row r="38" spans="1:113" ht="15.6">
      <c r="A38" s="20" t="s">
        <v>91</v>
      </c>
      <c r="B38" s="17" t="s">
        <v>35</v>
      </c>
      <c r="C38" s="122">
        <v>7751</v>
      </c>
      <c r="D38" s="33">
        <f t="shared" si="6"/>
        <v>2.8855070559228465E-3</v>
      </c>
      <c r="E38" s="88">
        <f t="shared" si="5"/>
        <v>22.858986897020788</v>
      </c>
      <c r="F38" s="38">
        <v>182</v>
      </c>
      <c r="G38" s="95">
        <f t="shared" si="4"/>
        <v>7955.8589868970212</v>
      </c>
      <c r="H38" s="19"/>
      <c r="I38" s="19"/>
      <c r="J38" s="19"/>
      <c r="K38" s="19"/>
      <c r="L38" s="19"/>
      <c r="M38" s="19"/>
      <c r="N38" s="19"/>
      <c r="O38" s="20"/>
      <c r="P38" s="26"/>
      <c r="Q38" s="29"/>
      <c r="R38" s="29"/>
      <c r="S38" s="29"/>
      <c r="T38" s="29"/>
      <c r="U38" s="29"/>
      <c r="V38" s="19"/>
      <c r="W38" s="19"/>
      <c r="X38" s="19"/>
      <c r="Y38" s="19"/>
      <c r="Z38" s="19"/>
      <c r="AA38" s="19"/>
      <c r="AB38" s="19"/>
      <c r="AC38" s="19"/>
      <c r="AD38" s="19"/>
      <c r="AE38" s="19"/>
      <c r="AF38" s="19"/>
      <c r="AG38" s="19"/>
      <c r="AH38" s="19"/>
      <c r="AI38" s="19"/>
      <c r="AJ38" s="19"/>
      <c r="AK38" s="22"/>
      <c r="AL38" s="22"/>
      <c r="AM38" s="22"/>
      <c r="AN38" s="22"/>
      <c r="AO38" s="22"/>
      <c r="AP38" s="8"/>
      <c r="AQ38" s="8"/>
      <c r="AR38" s="8"/>
      <c r="AS38" s="8"/>
      <c r="AT38" s="8"/>
      <c r="AU38" s="8"/>
      <c r="AV38" s="8"/>
      <c r="AW38" s="8"/>
      <c r="AX38" s="8"/>
      <c r="AY38" s="8"/>
      <c r="AZ38" s="8"/>
      <c r="BA38" s="8"/>
      <c r="BB38" s="8"/>
      <c r="BC38" s="8"/>
      <c r="BD38" s="8"/>
      <c r="BE38" s="8"/>
      <c r="BF38" s="8"/>
      <c r="BG38" s="8"/>
      <c r="BH38" s="8"/>
      <c r="BI38" s="8"/>
      <c r="BJ38" s="8"/>
      <c r="BK38" s="8"/>
      <c r="BL38" s="8"/>
      <c r="BM38" s="8"/>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row>
    <row r="39" spans="1:113" ht="15.6">
      <c r="A39" s="20" t="s">
        <v>91</v>
      </c>
      <c r="B39" s="17" t="s">
        <v>36</v>
      </c>
      <c r="C39" s="122">
        <v>125354</v>
      </c>
      <c r="D39" s="33">
        <f t="shared" si="6"/>
        <v>4.6666217454283641E-2</v>
      </c>
      <c r="E39" s="88">
        <f t="shared" si="5"/>
        <v>369.68977467283503</v>
      </c>
      <c r="F39" s="38">
        <v>2941</v>
      </c>
      <c r="G39" s="95">
        <f t="shared" si="4"/>
        <v>128664.68977467284</v>
      </c>
      <c r="H39" s="24"/>
      <c r="I39" s="24"/>
      <c r="J39" s="19"/>
      <c r="K39" s="19"/>
      <c r="L39" s="19"/>
      <c r="M39" s="19"/>
      <c r="N39" s="19"/>
      <c r="O39" s="20"/>
      <c r="P39" s="26"/>
      <c r="Q39" s="29"/>
      <c r="R39" s="29"/>
      <c r="S39" s="29"/>
      <c r="T39" s="29"/>
      <c r="U39" s="29"/>
      <c r="V39" s="19"/>
      <c r="W39" s="19"/>
      <c r="X39" s="19"/>
      <c r="Y39" s="19"/>
      <c r="Z39" s="19"/>
      <c r="AA39" s="19"/>
      <c r="AB39" s="19"/>
      <c r="AC39" s="19"/>
      <c r="AD39" s="19"/>
      <c r="AE39" s="19"/>
      <c r="AF39" s="19"/>
      <c r="AG39" s="19"/>
      <c r="AH39" s="19"/>
      <c r="AI39" s="19"/>
      <c r="AJ39" s="19"/>
      <c r="AK39" s="22"/>
      <c r="AL39" s="22"/>
      <c r="AM39" s="22"/>
      <c r="AN39" s="22"/>
      <c r="AO39" s="22"/>
      <c r="AP39" s="8"/>
      <c r="AQ39" s="8"/>
      <c r="AR39" s="8"/>
      <c r="AS39" s="8"/>
      <c r="AT39" s="8"/>
      <c r="AU39" s="8"/>
      <c r="AV39" s="8"/>
      <c r="AW39" s="8"/>
      <c r="AX39" s="8"/>
      <c r="AY39" s="8"/>
      <c r="AZ39" s="8"/>
      <c r="BA39" s="8"/>
      <c r="BB39" s="8"/>
      <c r="BC39" s="8"/>
      <c r="BD39" s="8"/>
      <c r="BE39" s="8"/>
      <c r="BF39" s="8"/>
      <c r="BG39" s="8"/>
      <c r="BH39" s="8"/>
      <c r="BI39" s="8"/>
      <c r="BJ39" s="8"/>
      <c r="BK39" s="8"/>
      <c r="BL39" s="8"/>
      <c r="BM39" s="8"/>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row>
    <row r="40" spans="1:113" ht="15.6">
      <c r="A40" s="20" t="s">
        <v>91</v>
      </c>
      <c r="B40" s="17" t="s">
        <v>37</v>
      </c>
      <c r="C40" s="122">
        <v>14848</v>
      </c>
      <c r="D40" s="33">
        <f t="shared" si="6"/>
        <v>5.5275459639198077E-3</v>
      </c>
      <c r="E40" s="88">
        <f t="shared" si="5"/>
        <v>43.789219126172718</v>
      </c>
      <c r="F40" s="38">
        <v>348</v>
      </c>
      <c r="G40" s="95">
        <f t="shared" si="4"/>
        <v>15239.789219126173</v>
      </c>
      <c r="H40" s="19"/>
      <c r="I40" s="19"/>
      <c r="J40" s="19"/>
      <c r="K40" s="19"/>
      <c r="L40" s="19"/>
      <c r="M40" s="19"/>
      <c r="N40" s="19"/>
      <c r="O40" s="20"/>
      <c r="P40" s="26"/>
      <c r="Q40" s="29"/>
      <c r="R40" s="29"/>
      <c r="S40" s="29"/>
      <c r="T40" s="29"/>
      <c r="U40" s="29"/>
      <c r="V40" s="19"/>
      <c r="W40" s="19"/>
      <c r="X40" s="19"/>
      <c r="Y40" s="19"/>
      <c r="Z40" s="19"/>
      <c r="AA40" s="19"/>
      <c r="AB40" s="19"/>
      <c r="AC40" s="19"/>
      <c r="AD40" s="19"/>
      <c r="AE40" s="19"/>
      <c r="AF40" s="19"/>
      <c r="AG40" s="19"/>
      <c r="AH40" s="19"/>
      <c r="AI40" s="19"/>
      <c r="AJ40" s="19"/>
      <c r="AK40" s="22"/>
      <c r="AL40" s="22"/>
      <c r="AM40" s="22"/>
      <c r="AN40" s="22"/>
      <c r="AO40" s="22"/>
      <c r="AP40" s="8"/>
      <c r="AQ40" s="8"/>
      <c r="AR40" s="8"/>
      <c r="AS40" s="8"/>
      <c r="AT40" s="8"/>
      <c r="AU40" s="8"/>
      <c r="AV40" s="8"/>
      <c r="AW40" s="8"/>
      <c r="AX40" s="8"/>
      <c r="AY40" s="8"/>
      <c r="AZ40" s="8"/>
      <c r="BA40" s="8"/>
      <c r="BB40" s="8"/>
      <c r="BC40" s="8"/>
      <c r="BD40" s="8"/>
      <c r="BE40" s="8"/>
      <c r="BF40" s="8"/>
      <c r="BG40" s="8"/>
      <c r="BH40" s="8"/>
      <c r="BI40" s="8"/>
      <c r="BJ40" s="8"/>
      <c r="BK40" s="8"/>
      <c r="BL40" s="8"/>
      <c r="BM40" s="8"/>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row>
    <row r="41" spans="1:113" ht="15.6">
      <c r="A41" s="20" t="s">
        <v>89</v>
      </c>
      <c r="B41" s="17" t="s">
        <v>38</v>
      </c>
      <c r="C41" s="122">
        <v>141756</v>
      </c>
      <c r="D41" s="33">
        <f t="shared" si="6"/>
        <v>5.2772279476119087E-2</v>
      </c>
      <c r="E41" s="88">
        <f t="shared" si="5"/>
        <v>418.0619980098154</v>
      </c>
      <c r="F41" s="38">
        <v>3326</v>
      </c>
      <c r="G41" s="95">
        <f t="shared" si="4"/>
        <v>145500.06199800983</v>
      </c>
      <c r="H41" s="24"/>
      <c r="I41" s="24"/>
      <c r="J41" s="19"/>
      <c r="K41" s="19"/>
      <c r="L41" s="19"/>
      <c r="M41" s="19"/>
      <c r="N41" s="19"/>
      <c r="O41" s="20"/>
      <c r="P41" s="26"/>
      <c r="Q41" s="29"/>
      <c r="R41" s="29"/>
      <c r="S41" s="29"/>
      <c r="T41" s="29"/>
      <c r="U41" s="29"/>
      <c r="V41" s="19"/>
      <c r="W41" s="19"/>
      <c r="X41" s="19"/>
      <c r="Y41" s="19"/>
      <c r="Z41" s="19"/>
      <c r="AA41" s="19"/>
      <c r="AB41" s="19"/>
      <c r="AC41" s="19"/>
      <c r="AD41" s="19"/>
      <c r="AE41" s="19"/>
      <c r="AF41" s="19"/>
      <c r="AG41" s="19"/>
      <c r="AH41" s="19"/>
      <c r="AI41" s="19"/>
      <c r="AJ41" s="19"/>
      <c r="AK41" s="22"/>
      <c r="AL41" s="22"/>
      <c r="AM41" s="22"/>
      <c r="AN41" s="22"/>
      <c r="AO41" s="22"/>
      <c r="AP41" s="8"/>
      <c r="AQ41" s="8"/>
      <c r="AR41" s="8"/>
      <c r="AS41" s="8"/>
      <c r="AT41" s="8"/>
      <c r="AU41" s="8"/>
      <c r="AV41" s="8"/>
      <c r="AW41" s="8"/>
      <c r="AX41" s="8"/>
      <c r="AY41" s="8"/>
      <c r="AZ41" s="8"/>
      <c r="BA41" s="8"/>
      <c r="BB41" s="8"/>
      <c r="BC41" s="8"/>
      <c r="BD41" s="8"/>
      <c r="BE41" s="8"/>
      <c r="BF41" s="8"/>
      <c r="BG41" s="8"/>
      <c r="BH41" s="8"/>
      <c r="BI41" s="8"/>
      <c r="BJ41" s="8"/>
      <c r="BK41" s="8"/>
      <c r="BL41" s="8"/>
      <c r="BM41" s="8"/>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row>
    <row r="42" spans="1:113" ht="15.6">
      <c r="A42" s="20" t="s">
        <v>89</v>
      </c>
      <c r="B42" s="17" t="s">
        <v>39</v>
      </c>
      <c r="C42" s="122">
        <v>19837</v>
      </c>
      <c r="D42" s="33">
        <f t="shared" si="6"/>
        <v>7.3848282116296621E-3</v>
      </c>
      <c r="E42" s="88">
        <f t="shared" si="5"/>
        <v>58.502609092530186</v>
      </c>
      <c r="F42" s="38">
        <v>465</v>
      </c>
      <c r="G42" s="95">
        <f t="shared" si="4"/>
        <v>20360.502609092531</v>
      </c>
      <c r="H42" s="19"/>
      <c r="I42" s="19"/>
      <c r="J42" s="19"/>
      <c r="K42" s="19"/>
      <c r="L42" s="19"/>
      <c r="M42" s="19"/>
      <c r="N42" s="19"/>
      <c r="O42" s="20"/>
      <c r="P42" s="26"/>
      <c r="Q42" s="29"/>
      <c r="R42" s="29"/>
      <c r="S42" s="29"/>
      <c r="T42" s="29"/>
      <c r="U42" s="29"/>
      <c r="V42" s="19"/>
      <c r="W42" s="19"/>
      <c r="X42" s="19"/>
      <c r="Y42" s="19"/>
      <c r="Z42" s="19"/>
      <c r="AA42" s="19"/>
      <c r="AB42" s="19"/>
      <c r="AC42" s="19"/>
      <c r="AD42" s="19"/>
      <c r="AE42" s="19"/>
      <c r="AF42" s="19"/>
      <c r="AG42" s="19"/>
      <c r="AH42" s="19"/>
      <c r="AI42" s="19"/>
      <c r="AJ42" s="19"/>
      <c r="AK42" s="22"/>
      <c r="AL42" s="22"/>
      <c r="AM42" s="22"/>
      <c r="AN42" s="22"/>
      <c r="AO42" s="22"/>
      <c r="AP42" s="8"/>
      <c r="AQ42" s="8"/>
      <c r="AR42" s="8"/>
      <c r="AS42" s="8"/>
      <c r="AT42" s="8"/>
      <c r="AU42" s="8"/>
      <c r="AV42" s="8"/>
      <c r="AW42" s="8"/>
      <c r="AX42" s="8"/>
      <c r="AY42" s="8"/>
      <c r="AZ42" s="8"/>
      <c r="BA42" s="8"/>
      <c r="BB42" s="8"/>
      <c r="BC42" s="8"/>
      <c r="BD42" s="8"/>
      <c r="BE42" s="8"/>
      <c r="BF42" s="8"/>
      <c r="BG42" s="8"/>
      <c r="BH42" s="8"/>
      <c r="BI42" s="8"/>
      <c r="BJ42" s="8"/>
      <c r="BK42" s="8"/>
      <c r="BL42" s="8"/>
      <c r="BM42" s="8"/>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row>
    <row r="43" spans="1:113" ht="15.6">
      <c r="A43" s="20" t="s">
        <v>91</v>
      </c>
      <c r="B43" s="17" t="s">
        <v>40</v>
      </c>
      <c r="C43" s="122">
        <v>118075</v>
      </c>
      <c r="D43" s="33">
        <f t="shared" si="6"/>
        <v>4.3956424413377645E-2</v>
      </c>
      <c r="E43" s="88">
        <f t="shared" si="5"/>
        <v>348.22279420277772</v>
      </c>
      <c r="F43" s="38">
        <v>2770</v>
      </c>
      <c r="G43" s="95">
        <f t="shared" si="4"/>
        <v>121193.22279420278</v>
      </c>
      <c r="H43" s="24"/>
      <c r="I43" s="24"/>
      <c r="J43" s="19"/>
      <c r="K43" s="19"/>
      <c r="L43" s="19"/>
      <c r="M43" s="19"/>
      <c r="N43" s="19"/>
      <c r="O43" s="20"/>
      <c r="P43" s="26"/>
      <c r="Q43" s="29"/>
      <c r="R43" s="29"/>
      <c r="S43" s="29"/>
      <c r="T43" s="29"/>
      <c r="U43" s="29"/>
      <c r="V43" s="19"/>
      <c r="W43" s="19"/>
      <c r="X43" s="19"/>
      <c r="Y43" s="19"/>
      <c r="Z43" s="19"/>
      <c r="AA43" s="19"/>
      <c r="AB43" s="19"/>
      <c r="AC43" s="19"/>
      <c r="AD43" s="19"/>
      <c r="AE43" s="19"/>
      <c r="AF43" s="19"/>
      <c r="AG43" s="19"/>
      <c r="AH43" s="19"/>
      <c r="AI43" s="19"/>
      <c r="AJ43" s="19"/>
      <c r="AK43" s="22"/>
      <c r="AL43" s="22"/>
      <c r="AM43" s="22"/>
      <c r="AN43" s="22"/>
      <c r="AO43" s="22"/>
      <c r="AP43" s="8"/>
      <c r="AQ43" s="8"/>
      <c r="AR43" s="8"/>
      <c r="AS43" s="8"/>
      <c r="AT43" s="8"/>
      <c r="AU43" s="8"/>
      <c r="AV43" s="8"/>
      <c r="AW43" s="8"/>
      <c r="AX43" s="8"/>
      <c r="AY43" s="8"/>
      <c r="AZ43" s="8"/>
      <c r="BA43" s="8"/>
      <c r="BB43" s="8"/>
      <c r="BC43" s="8"/>
      <c r="BD43" s="8"/>
      <c r="BE43" s="8"/>
      <c r="BF43" s="8"/>
      <c r="BG43" s="8"/>
      <c r="BH43" s="8"/>
      <c r="BI43" s="8"/>
      <c r="BJ43" s="8"/>
      <c r="BK43" s="8"/>
      <c r="BL43" s="8"/>
      <c r="BM43" s="8"/>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row>
    <row r="44" spans="1:113" ht="15.6">
      <c r="A44" s="20" t="s">
        <v>91</v>
      </c>
      <c r="B44" s="17" t="s">
        <v>41</v>
      </c>
      <c r="C44" s="122">
        <v>15470</v>
      </c>
      <c r="D44" s="33">
        <f t="shared" si="6"/>
        <v>5.7591012972682803E-3</v>
      </c>
      <c r="E44" s="88">
        <f t="shared" si="5"/>
        <v>45.623600476959318</v>
      </c>
      <c r="F44" s="38">
        <v>363</v>
      </c>
      <c r="G44" s="95">
        <f t="shared" si="4"/>
        <v>15878.62360047696</v>
      </c>
      <c r="H44" s="19"/>
      <c r="I44" s="19"/>
      <c r="J44" s="19"/>
      <c r="K44" s="19"/>
      <c r="L44" s="19"/>
      <c r="M44" s="19"/>
      <c r="N44" s="19"/>
      <c r="O44" s="20"/>
      <c r="P44" s="26"/>
      <c r="Q44" s="29"/>
      <c r="R44" s="29"/>
      <c r="S44" s="29"/>
      <c r="T44" s="29"/>
      <c r="U44" s="29"/>
      <c r="V44" s="19"/>
      <c r="W44" s="19"/>
      <c r="X44" s="19"/>
      <c r="Y44" s="19"/>
      <c r="Z44" s="19"/>
      <c r="AA44" s="19"/>
      <c r="AB44" s="19"/>
      <c r="AC44" s="19"/>
      <c r="AD44" s="19"/>
      <c r="AE44" s="19"/>
      <c r="AF44" s="19"/>
      <c r="AG44" s="19"/>
      <c r="AH44" s="19"/>
      <c r="AI44" s="19"/>
      <c r="AJ44" s="19"/>
      <c r="AK44" s="22"/>
      <c r="AL44" s="22"/>
      <c r="AM44" s="22"/>
      <c r="AN44" s="22"/>
      <c r="AO44" s="22"/>
      <c r="AP44" s="8"/>
      <c r="AQ44" s="8"/>
      <c r="AR44" s="8"/>
      <c r="AS44" s="8"/>
      <c r="AT44" s="8"/>
      <c r="AU44" s="8"/>
      <c r="AV44" s="8"/>
      <c r="AW44" s="8"/>
      <c r="AX44" s="8"/>
      <c r="AY44" s="8"/>
      <c r="AZ44" s="8"/>
      <c r="BA44" s="8"/>
      <c r="BB44" s="8"/>
      <c r="BC44" s="8"/>
      <c r="BD44" s="8"/>
      <c r="BE44" s="8"/>
      <c r="BF44" s="8"/>
      <c r="BG44" s="8"/>
      <c r="BH44" s="8"/>
      <c r="BI44" s="8"/>
      <c r="BJ44" s="8"/>
      <c r="BK44" s="8"/>
      <c r="BL44" s="8"/>
      <c r="BM44" s="8"/>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row>
    <row r="45" spans="1:113" ht="15.6">
      <c r="A45" s="20" t="s">
        <v>89</v>
      </c>
      <c r="B45" s="17" t="s">
        <v>42</v>
      </c>
      <c r="C45" s="122">
        <v>16133</v>
      </c>
      <c r="D45" s="33">
        <f t="shared" si="6"/>
        <v>6.0059199242940634E-3</v>
      </c>
      <c r="E45" s="88">
        <f t="shared" si="5"/>
        <v>47.578897640257573</v>
      </c>
      <c r="F45" s="38">
        <v>377</v>
      </c>
      <c r="G45" s="95">
        <f t="shared" si="4"/>
        <v>16557.578897640258</v>
      </c>
      <c r="H45" s="19"/>
      <c r="I45" s="19"/>
      <c r="J45" s="19"/>
      <c r="K45" s="19"/>
      <c r="L45" s="19"/>
      <c r="M45" s="19"/>
      <c r="N45" s="19"/>
      <c r="O45" s="20"/>
      <c r="P45" s="26"/>
      <c r="Q45" s="29"/>
      <c r="R45" s="29"/>
      <c r="S45" s="29"/>
      <c r="T45" s="29"/>
      <c r="U45" s="29"/>
      <c r="V45" s="19"/>
      <c r="W45" s="19"/>
      <c r="X45" s="19"/>
      <c r="Y45" s="19"/>
      <c r="Z45" s="19"/>
      <c r="AA45" s="19"/>
      <c r="AB45" s="19"/>
      <c r="AC45" s="19"/>
      <c r="AD45" s="19"/>
      <c r="AE45" s="19"/>
      <c r="AF45" s="19"/>
      <c r="AG45" s="19"/>
      <c r="AH45" s="19"/>
      <c r="AI45" s="19"/>
      <c r="AJ45" s="19"/>
      <c r="AK45" s="22"/>
      <c r="AL45" s="22"/>
      <c r="AM45" s="22"/>
      <c r="AN45" s="22"/>
      <c r="AO45" s="22"/>
      <c r="AP45" s="8"/>
      <c r="AQ45" s="8"/>
      <c r="AR45" s="8"/>
      <c r="AS45" s="8"/>
      <c r="AT45" s="8"/>
      <c r="AU45" s="8"/>
      <c r="AV45" s="8"/>
      <c r="AW45" s="8"/>
      <c r="AX45" s="8"/>
      <c r="AY45" s="8"/>
      <c r="AZ45" s="8"/>
      <c r="BA45" s="8"/>
      <c r="BB45" s="8"/>
      <c r="BC45" s="8"/>
      <c r="BD45" s="8"/>
      <c r="BE45" s="8"/>
      <c r="BF45" s="8"/>
      <c r="BG45" s="8"/>
      <c r="BH45" s="8"/>
      <c r="BI45" s="8"/>
      <c r="BJ45" s="8"/>
      <c r="BK45" s="8"/>
      <c r="BL45" s="8"/>
      <c r="BM45" s="8"/>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row>
    <row r="46" spans="1:113" ht="15.6">
      <c r="A46" s="20" t="s">
        <v>89</v>
      </c>
      <c r="B46" s="17" t="s">
        <v>43</v>
      </c>
      <c r="C46" s="122">
        <v>1464</v>
      </c>
      <c r="D46" s="33">
        <f t="shared" si="6"/>
        <v>5.4501126691666203E-4</v>
      </c>
      <c r="E46" s="88">
        <f t="shared" si="5"/>
        <v>4.3175792565137963</v>
      </c>
      <c r="F46" s="38">
        <v>57</v>
      </c>
      <c r="G46" s="95">
        <f t="shared" si="4"/>
        <v>1525.3175792565139</v>
      </c>
      <c r="H46" s="19"/>
      <c r="I46" s="19"/>
      <c r="J46" s="19"/>
      <c r="K46" s="19"/>
      <c r="L46" s="19"/>
      <c r="M46" s="19"/>
      <c r="N46" s="19"/>
      <c r="O46" s="20"/>
      <c r="P46" s="26"/>
      <c r="Q46" s="29"/>
      <c r="R46" s="29"/>
      <c r="S46" s="29"/>
      <c r="T46" s="29"/>
      <c r="U46" s="29"/>
      <c r="V46" s="19"/>
      <c r="W46" s="19"/>
      <c r="X46" s="19"/>
      <c r="Y46" s="19"/>
      <c r="Z46" s="19"/>
      <c r="AA46" s="19"/>
      <c r="AB46" s="19"/>
      <c r="AC46" s="19"/>
      <c r="AD46" s="19"/>
      <c r="AE46" s="19"/>
      <c r="AF46" s="19"/>
      <c r="AG46" s="19"/>
      <c r="AH46" s="19"/>
      <c r="AI46" s="19"/>
      <c r="AJ46" s="19"/>
      <c r="AK46" s="22"/>
      <c r="AL46" s="22"/>
      <c r="AM46" s="22"/>
      <c r="AN46" s="22"/>
      <c r="AO46" s="22"/>
      <c r="AP46" s="8"/>
      <c r="AQ46" s="8"/>
      <c r="AR46" s="8"/>
      <c r="AS46" s="8"/>
      <c r="AT46" s="8"/>
      <c r="AU46" s="8"/>
      <c r="AV46" s="8"/>
      <c r="AW46" s="8"/>
      <c r="AX46" s="8"/>
      <c r="AY46" s="8"/>
      <c r="AZ46" s="8"/>
      <c r="BA46" s="8"/>
      <c r="BB46" s="8"/>
      <c r="BC46" s="8"/>
      <c r="BD46" s="8"/>
      <c r="BE46" s="8"/>
      <c r="BF46" s="8"/>
      <c r="BG46" s="8"/>
      <c r="BH46" s="8"/>
      <c r="BI46" s="8"/>
      <c r="BJ46" s="8"/>
      <c r="BK46" s="8"/>
      <c r="BL46" s="8"/>
      <c r="BM46" s="8"/>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row>
    <row r="47" spans="1:113" ht="15.6">
      <c r="A47" s="20" t="s">
        <v>89</v>
      </c>
      <c r="B47" s="17" t="s">
        <v>44</v>
      </c>
      <c r="C47" s="122">
        <v>2331</v>
      </c>
      <c r="D47" s="33">
        <f t="shared" si="6"/>
        <v>8.6777408687345578E-4</v>
      </c>
      <c r="E47" s="88">
        <f t="shared" si="5"/>
        <v>6.8745063162115168</v>
      </c>
      <c r="F47" s="38">
        <v>55</v>
      </c>
      <c r="G47" s="95">
        <f t="shared" si="4"/>
        <v>2392.8745063162114</v>
      </c>
      <c r="H47" s="19"/>
      <c r="I47" s="19"/>
      <c r="J47" s="19"/>
      <c r="K47" s="19"/>
      <c r="L47" s="19"/>
      <c r="M47" s="19"/>
      <c r="N47" s="19"/>
      <c r="O47" s="20"/>
      <c r="P47" s="26"/>
      <c r="Q47" s="29"/>
      <c r="R47" s="29"/>
      <c r="S47" s="29"/>
      <c r="T47" s="29"/>
      <c r="U47" s="29"/>
      <c r="V47" s="19"/>
      <c r="W47" s="19"/>
      <c r="X47" s="19"/>
      <c r="Y47" s="19"/>
      <c r="Z47" s="19"/>
      <c r="AA47" s="19"/>
      <c r="AB47" s="19"/>
      <c r="AC47" s="19"/>
      <c r="AD47" s="19"/>
      <c r="AE47" s="19"/>
      <c r="AF47" s="19"/>
      <c r="AG47" s="19"/>
      <c r="AH47" s="19"/>
      <c r="AI47" s="19"/>
      <c r="AJ47" s="19"/>
      <c r="AK47" s="22"/>
      <c r="AL47" s="22"/>
      <c r="AM47" s="22"/>
      <c r="AN47" s="22"/>
      <c r="AO47" s="22"/>
      <c r="AP47" s="8"/>
      <c r="AQ47" s="8"/>
      <c r="AR47" s="8"/>
      <c r="AS47" s="8"/>
      <c r="AT47" s="8"/>
      <c r="AU47" s="8"/>
      <c r="AV47" s="8"/>
      <c r="AW47" s="8"/>
      <c r="AX47" s="8"/>
      <c r="AY47" s="8"/>
      <c r="AZ47" s="8"/>
      <c r="BA47" s="8"/>
      <c r="BB47" s="8"/>
      <c r="BC47" s="8"/>
      <c r="BD47" s="8"/>
      <c r="BE47" s="8"/>
      <c r="BF47" s="8"/>
      <c r="BG47" s="8"/>
      <c r="BH47" s="8"/>
      <c r="BI47" s="8"/>
      <c r="BJ47" s="8"/>
      <c r="BK47" s="8"/>
      <c r="BL47" s="8"/>
      <c r="BM47" s="8"/>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row>
    <row r="48" spans="1:113" ht="15.6">
      <c r="A48" s="20" t="s">
        <v>89</v>
      </c>
      <c r="B48" s="17" t="s">
        <v>45</v>
      </c>
      <c r="C48" s="122">
        <v>3855</v>
      </c>
      <c r="D48" s="33">
        <f t="shared" si="6"/>
        <v>1.435121881122768E-3</v>
      </c>
      <c r="E48" s="88">
        <f t="shared" si="5"/>
        <v>11.369035542254569</v>
      </c>
      <c r="F48" s="38">
        <v>90</v>
      </c>
      <c r="G48" s="95">
        <f t="shared" si="4"/>
        <v>3956.3690355422546</v>
      </c>
      <c r="H48" s="19"/>
      <c r="I48" s="19"/>
      <c r="J48" s="19"/>
      <c r="K48" s="19"/>
      <c r="L48" s="19"/>
      <c r="M48" s="19"/>
      <c r="N48" s="19"/>
      <c r="O48" s="20"/>
      <c r="P48" s="26"/>
      <c r="Q48" s="29"/>
      <c r="R48" s="29"/>
      <c r="S48" s="29"/>
      <c r="T48" s="29"/>
      <c r="U48" s="29"/>
      <c r="V48" s="19"/>
      <c r="W48" s="19"/>
      <c r="X48" s="19"/>
      <c r="Y48" s="19"/>
      <c r="Z48" s="19"/>
      <c r="AA48" s="19"/>
      <c r="AB48" s="19"/>
      <c r="AC48" s="19"/>
      <c r="AD48" s="19"/>
      <c r="AE48" s="19"/>
      <c r="AF48" s="19"/>
      <c r="AG48" s="19"/>
      <c r="AH48" s="19"/>
      <c r="AI48" s="19"/>
      <c r="AJ48" s="19"/>
      <c r="AK48" s="22"/>
      <c r="AL48" s="22"/>
      <c r="AM48" s="22"/>
      <c r="AN48" s="22"/>
      <c r="AO48" s="22"/>
      <c r="AP48" s="8"/>
      <c r="AQ48" s="8"/>
      <c r="AR48" s="8"/>
      <c r="AS48" s="8"/>
      <c r="AT48" s="8"/>
      <c r="AU48" s="8"/>
      <c r="AV48" s="8"/>
      <c r="AW48" s="8"/>
      <c r="AX48" s="8"/>
      <c r="AY48" s="8"/>
      <c r="AZ48" s="8"/>
      <c r="BA48" s="8"/>
      <c r="BB48" s="8"/>
      <c r="BC48" s="8"/>
      <c r="BD48" s="8"/>
      <c r="BE48" s="8"/>
      <c r="BF48" s="8"/>
      <c r="BG48" s="8"/>
      <c r="BH48" s="8"/>
      <c r="BI48" s="8"/>
      <c r="BJ48" s="8"/>
      <c r="BK48" s="8"/>
      <c r="BL48" s="8"/>
      <c r="BM48" s="8"/>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row>
    <row r="49" spans="1:113" ht="15.6">
      <c r="A49" s="20" t="s">
        <v>91</v>
      </c>
      <c r="B49" s="17" t="s">
        <v>46</v>
      </c>
      <c r="C49" s="122">
        <v>1629</v>
      </c>
      <c r="D49" s="33">
        <f t="shared" si="6"/>
        <v>6.0643671708144979E-4</v>
      </c>
      <c r="E49" s="88">
        <f t="shared" si="5"/>
        <v>4.8041916727192451</v>
      </c>
      <c r="F49" s="38">
        <v>39</v>
      </c>
      <c r="G49" s="95">
        <f t="shared" si="4"/>
        <v>1672.8041916727193</v>
      </c>
      <c r="H49" s="24"/>
      <c r="I49" s="24"/>
      <c r="J49" s="19"/>
      <c r="K49" s="19"/>
      <c r="L49" s="19"/>
      <c r="M49" s="19"/>
      <c r="N49" s="19"/>
      <c r="O49" s="20"/>
      <c r="P49" s="26"/>
      <c r="Q49" s="29"/>
      <c r="R49" s="29"/>
      <c r="S49" s="29"/>
      <c r="T49" s="29"/>
      <c r="U49" s="29"/>
      <c r="V49" s="19"/>
      <c r="W49" s="19"/>
      <c r="X49" s="19"/>
      <c r="Y49" s="19"/>
      <c r="Z49" s="19"/>
      <c r="AA49" s="19"/>
      <c r="AB49" s="19"/>
      <c r="AC49" s="19"/>
      <c r="AD49" s="19"/>
      <c r="AE49" s="19"/>
      <c r="AF49" s="19"/>
      <c r="AG49" s="19"/>
      <c r="AH49" s="19"/>
      <c r="AI49" s="19"/>
      <c r="AJ49" s="19"/>
      <c r="AK49" s="22"/>
      <c r="AL49" s="22"/>
      <c r="AM49" s="22"/>
      <c r="AN49" s="22"/>
      <c r="AO49" s="22"/>
      <c r="AP49" s="8"/>
      <c r="AQ49" s="8"/>
      <c r="AR49" s="8"/>
      <c r="AS49" s="8"/>
      <c r="AT49" s="8"/>
      <c r="AU49" s="8"/>
      <c r="AV49" s="8"/>
      <c r="AW49" s="8"/>
      <c r="AX49" s="8"/>
      <c r="AY49" s="8"/>
      <c r="AZ49" s="8"/>
      <c r="BA49" s="8"/>
      <c r="BB49" s="8"/>
      <c r="BC49" s="8"/>
      <c r="BD49" s="8"/>
      <c r="BE49" s="8"/>
      <c r="BF49" s="8"/>
      <c r="BG49" s="8"/>
      <c r="BH49" s="8"/>
      <c r="BI49" s="8"/>
      <c r="BJ49" s="8"/>
      <c r="BK49" s="8"/>
      <c r="BL49" s="8"/>
      <c r="BM49" s="8"/>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row>
    <row r="50" spans="1:113" ht="15.6">
      <c r="A50" s="20" t="s">
        <v>91</v>
      </c>
      <c r="B50" s="17" t="s">
        <v>47</v>
      </c>
      <c r="C50" s="122">
        <v>1686</v>
      </c>
      <c r="D50" s="33">
        <f t="shared" si="6"/>
        <v>6.2765641804746739E-4</v>
      </c>
      <c r="E50" s="88">
        <f t="shared" si="5"/>
        <v>4.9722941437720367</v>
      </c>
      <c r="F50" s="38">
        <v>40</v>
      </c>
      <c r="G50" s="95">
        <f t="shared" si="4"/>
        <v>1730.9722941437719</v>
      </c>
      <c r="H50" s="19"/>
      <c r="I50" s="19"/>
      <c r="J50" s="19"/>
      <c r="K50" s="19"/>
      <c r="L50" s="19"/>
      <c r="M50" s="19"/>
      <c r="N50" s="19"/>
      <c r="O50" s="20"/>
      <c r="P50" s="26"/>
      <c r="Q50" s="29"/>
      <c r="R50" s="29"/>
      <c r="S50" s="29"/>
      <c r="T50" s="29"/>
      <c r="U50" s="29"/>
      <c r="V50" s="19"/>
      <c r="W50" s="19"/>
      <c r="X50" s="19"/>
      <c r="Y50" s="19"/>
      <c r="Z50" s="19"/>
      <c r="AA50" s="19"/>
      <c r="AB50" s="19"/>
      <c r="AC50" s="19"/>
      <c r="AD50" s="19"/>
      <c r="AE50" s="19"/>
      <c r="AF50" s="19"/>
      <c r="AG50" s="19"/>
      <c r="AH50" s="19"/>
      <c r="AI50" s="19"/>
      <c r="AJ50" s="19"/>
      <c r="AK50" s="22"/>
      <c r="AL50" s="22"/>
      <c r="AM50" s="22"/>
      <c r="AN50" s="22"/>
      <c r="AO50" s="22"/>
      <c r="AP50" s="8"/>
      <c r="AQ50" s="8"/>
      <c r="AR50" s="8"/>
      <c r="AS50" s="8"/>
      <c r="AT50" s="8"/>
      <c r="AU50" s="8"/>
      <c r="AV50" s="8"/>
      <c r="AW50" s="8"/>
      <c r="AX50" s="8"/>
      <c r="AY50" s="8"/>
      <c r="AZ50" s="8"/>
      <c r="BA50" s="8"/>
      <c r="BB50" s="8"/>
      <c r="BC50" s="8"/>
      <c r="BD50" s="8"/>
      <c r="BE50" s="8"/>
      <c r="BF50" s="8"/>
      <c r="BG50" s="8"/>
      <c r="BH50" s="8"/>
      <c r="BI50" s="8"/>
      <c r="BJ50" s="8"/>
      <c r="BK50" s="8"/>
      <c r="BL50" s="8"/>
      <c r="BM50" s="8"/>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row>
    <row r="51" spans="1:113" ht="15.6">
      <c r="A51" s="20" t="s">
        <v>92</v>
      </c>
      <c r="B51" s="17" t="s">
        <v>48</v>
      </c>
      <c r="C51" s="122">
        <v>353</v>
      </c>
      <c r="D51" s="33">
        <f t="shared" si="6"/>
        <v>1.3141323580709134E-4</v>
      </c>
      <c r="E51" s="88">
        <f t="shared" si="5"/>
        <v>1.0410556540637776</v>
      </c>
      <c r="F51" s="38">
        <v>0</v>
      </c>
      <c r="G51" s="95">
        <f t="shared" si="4"/>
        <v>354.04105565406377</v>
      </c>
      <c r="H51" s="19"/>
      <c r="I51" s="19"/>
      <c r="J51" s="19"/>
      <c r="K51" s="19"/>
      <c r="L51" s="19"/>
      <c r="M51" s="19"/>
      <c r="N51" s="19"/>
      <c r="O51" s="20"/>
      <c r="P51" s="26"/>
      <c r="Q51" s="29"/>
      <c r="R51" s="29"/>
      <c r="S51" s="29"/>
      <c r="T51" s="29"/>
      <c r="U51" s="29"/>
      <c r="V51" s="19"/>
      <c r="W51" s="19"/>
      <c r="X51" s="19"/>
      <c r="Y51" s="19"/>
      <c r="Z51" s="19"/>
      <c r="AA51" s="19"/>
      <c r="AB51" s="19"/>
      <c r="AC51" s="19"/>
      <c r="AD51" s="19"/>
      <c r="AE51" s="19"/>
      <c r="AF51" s="19"/>
      <c r="AG51" s="19"/>
      <c r="AH51" s="19"/>
      <c r="AI51" s="19"/>
      <c r="AJ51" s="19"/>
      <c r="AK51" s="22"/>
      <c r="AL51" s="22"/>
      <c r="AM51" s="22"/>
      <c r="AN51" s="22"/>
      <c r="AO51" s="22"/>
      <c r="AP51" s="8"/>
      <c r="AQ51" s="8"/>
      <c r="AR51" s="8"/>
      <c r="AS51" s="8"/>
      <c r="AT51" s="8"/>
      <c r="AU51" s="8"/>
      <c r="AV51" s="8"/>
      <c r="AW51" s="8"/>
      <c r="AX51" s="8"/>
      <c r="AY51" s="8"/>
      <c r="AZ51" s="8"/>
      <c r="BA51" s="8"/>
      <c r="BB51" s="8"/>
      <c r="BC51" s="8"/>
      <c r="BD51" s="8"/>
      <c r="BE51" s="8"/>
      <c r="BF51" s="8"/>
      <c r="BG51" s="8"/>
      <c r="BH51" s="8"/>
      <c r="BI51" s="8"/>
      <c r="BJ51" s="8"/>
      <c r="BK51" s="8"/>
      <c r="BL51" s="8"/>
      <c r="BM51" s="8"/>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row>
    <row r="52" spans="1:113" ht="15.6" hidden="1">
      <c r="A52" s="4" t="s">
        <v>92</v>
      </c>
      <c r="B52" s="17" t="s">
        <v>49</v>
      </c>
      <c r="C52" s="18">
        <v>0</v>
      </c>
      <c r="D52" s="13">
        <f t="shared" si="6"/>
        <v>0</v>
      </c>
      <c r="E52" s="14">
        <f t="shared" si="5"/>
        <v>0</v>
      </c>
      <c r="F52" s="85">
        <f>C52+E52</f>
        <v>0</v>
      </c>
      <c r="G52" s="19"/>
      <c r="H52" s="19"/>
      <c r="I52" s="19"/>
      <c r="J52" s="19"/>
      <c r="K52" s="19"/>
      <c r="L52" s="19"/>
      <c r="M52" s="19"/>
      <c r="N52" s="19"/>
      <c r="O52" s="20"/>
      <c r="P52" s="26"/>
      <c r="Q52" s="29"/>
      <c r="R52" s="29"/>
      <c r="S52" s="29"/>
      <c r="T52" s="29"/>
      <c r="U52" s="29"/>
      <c r="V52" s="19"/>
      <c r="W52" s="19"/>
      <c r="X52" s="19"/>
      <c r="Y52" s="19"/>
      <c r="Z52" s="19"/>
      <c r="AA52" s="19"/>
      <c r="AB52" s="19"/>
      <c r="AC52" s="19"/>
      <c r="AD52" s="19"/>
      <c r="AE52" s="19"/>
      <c r="AF52" s="19"/>
      <c r="AG52" s="19"/>
      <c r="AH52" s="19"/>
      <c r="AI52" s="19"/>
      <c r="AJ52" s="19"/>
      <c r="AK52" s="22"/>
      <c r="AL52" s="22"/>
      <c r="AM52" s="22"/>
      <c r="AN52" s="22"/>
      <c r="AO52" s="22"/>
      <c r="AP52" s="8"/>
      <c r="AQ52" s="8"/>
      <c r="AR52" s="8"/>
      <c r="AS52" s="8"/>
      <c r="AT52" s="8"/>
      <c r="AU52" s="8"/>
      <c r="AV52" s="8"/>
      <c r="AW52" s="8"/>
      <c r="AX52" s="8"/>
      <c r="AY52" s="8"/>
      <c r="AZ52" s="8"/>
      <c r="BA52" s="8"/>
      <c r="BB52" s="8"/>
      <c r="BC52" s="8"/>
      <c r="BD52" s="8"/>
      <c r="BE52" s="8"/>
      <c r="BF52" s="8"/>
      <c r="BG52" s="8"/>
      <c r="BH52" s="8"/>
      <c r="BI52" s="8"/>
      <c r="BJ52" s="8"/>
      <c r="BK52" s="8"/>
      <c r="BL52" s="8"/>
      <c r="BM52" s="8"/>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row>
    <row r="53" spans="1:113" ht="15.6">
      <c r="A53" s="20" t="s">
        <v>92</v>
      </c>
      <c r="B53" s="17" t="s">
        <v>50</v>
      </c>
      <c r="C53" s="122">
        <v>5227</v>
      </c>
      <c r="D53" s="33">
        <f t="shared" si="6"/>
        <v>1.9458838061293664E-3</v>
      </c>
      <c r="E53" s="88">
        <f t="shared" si="5"/>
        <v>15.415291512156841</v>
      </c>
      <c r="F53" s="38">
        <v>114</v>
      </c>
      <c r="G53" s="95">
        <f>C53+E53+F53</f>
        <v>5356.4152915121567</v>
      </c>
      <c r="H53" s="19"/>
      <c r="I53" s="19"/>
      <c r="J53" s="19"/>
      <c r="K53" s="19"/>
      <c r="L53" s="19"/>
      <c r="M53" s="19"/>
      <c r="N53" s="19"/>
      <c r="O53" s="20"/>
      <c r="P53" s="26"/>
      <c r="Q53" s="29"/>
      <c r="R53" s="29"/>
      <c r="S53" s="29"/>
      <c r="T53" s="29"/>
      <c r="U53" s="29"/>
      <c r="V53" s="19"/>
      <c r="W53" s="19"/>
      <c r="X53" s="19"/>
      <c r="Y53" s="19"/>
      <c r="Z53" s="19"/>
      <c r="AA53" s="19"/>
      <c r="AB53" s="19"/>
      <c r="AC53" s="19"/>
      <c r="AD53" s="19"/>
      <c r="AE53" s="19"/>
      <c r="AF53" s="19"/>
      <c r="AG53" s="19"/>
      <c r="AH53" s="19"/>
      <c r="AI53" s="19"/>
      <c r="AJ53" s="19"/>
      <c r="AK53" s="22"/>
      <c r="AL53" s="22"/>
      <c r="AM53" s="22"/>
      <c r="AN53" s="22"/>
      <c r="AO53" s="22"/>
      <c r="AP53" s="8"/>
      <c r="AQ53" s="8"/>
      <c r="AR53" s="8"/>
      <c r="AS53" s="8"/>
      <c r="AT53" s="8"/>
      <c r="AU53" s="8"/>
      <c r="AV53" s="8"/>
      <c r="AW53" s="8"/>
      <c r="AX53" s="8"/>
      <c r="AY53" s="8"/>
      <c r="AZ53" s="8"/>
      <c r="BA53" s="8"/>
      <c r="BB53" s="8"/>
      <c r="BC53" s="8"/>
      <c r="BD53" s="8"/>
      <c r="BE53" s="8"/>
      <c r="BF53" s="8"/>
      <c r="BG53" s="8"/>
      <c r="BH53" s="8"/>
      <c r="BI53" s="8"/>
      <c r="BJ53" s="8"/>
      <c r="BK53" s="8"/>
      <c r="BL53" s="8"/>
      <c r="BM53" s="8"/>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row>
    <row r="54" spans="1:113" ht="15.6">
      <c r="A54" s="20" t="s">
        <v>92</v>
      </c>
      <c r="B54" s="17" t="s">
        <v>51</v>
      </c>
      <c r="C54" s="122">
        <v>7261</v>
      </c>
      <c r="D54" s="33">
        <f t="shared" si="6"/>
        <v>2.7030920827062041E-3</v>
      </c>
      <c r="E54" s="88">
        <f t="shared" si="5"/>
        <v>21.413895479198548</v>
      </c>
      <c r="F54" s="38">
        <v>282</v>
      </c>
      <c r="G54" s="95">
        <f>C54+E54+F54</f>
        <v>7564.4138954791988</v>
      </c>
      <c r="H54" s="19"/>
      <c r="I54" s="19"/>
      <c r="J54" s="19"/>
      <c r="K54" s="19"/>
      <c r="L54" s="19"/>
      <c r="M54" s="19"/>
      <c r="N54" s="19"/>
      <c r="O54" s="20"/>
      <c r="P54" s="26"/>
      <c r="Q54" s="29"/>
      <c r="R54" s="29"/>
      <c r="S54" s="29"/>
      <c r="T54" s="29"/>
      <c r="U54" s="29"/>
      <c r="V54" s="19"/>
      <c r="W54" s="19"/>
      <c r="X54" s="19"/>
      <c r="Y54" s="19"/>
      <c r="Z54" s="19"/>
      <c r="AA54" s="19"/>
      <c r="AB54" s="19"/>
      <c r="AC54" s="19"/>
      <c r="AD54" s="19"/>
      <c r="AE54" s="19"/>
      <c r="AF54" s="19"/>
      <c r="AG54" s="19"/>
      <c r="AH54" s="19"/>
      <c r="AI54" s="19"/>
      <c r="AJ54" s="19"/>
      <c r="AK54" s="22"/>
      <c r="AL54" s="22"/>
      <c r="AM54" s="22"/>
      <c r="AN54" s="22"/>
      <c r="AO54" s="22"/>
      <c r="AP54" s="8"/>
      <c r="AQ54" s="8"/>
      <c r="AR54" s="8"/>
      <c r="AS54" s="8"/>
      <c r="AT54" s="8"/>
      <c r="AU54" s="8"/>
      <c r="AV54" s="8"/>
      <c r="AW54" s="8"/>
      <c r="AX54" s="8"/>
      <c r="AY54" s="8"/>
      <c r="AZ54" s="8"/>
      <c r="BA54" s="8"/>
      <c r="BB54" s="8"/>
      <c r="BC54" s="8"/>
      <c r="BD54" s="8"/>
      <c r="BE54" s="8"/>
      <c r="BF54" s="8"/>
      <c r="BG54" s="8"/>
      <c r="BH54" s="8"/>
      <c r="BI54" s="8"/>
      <c r="BJ54" s="8"/>
      <c r="BK54" s="8"/>
      <c r="BL54" s="8"/>
      <c r="BM54" s="8"/>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row>
    <row r="55" spans="1:113" ht="15.6">
      <c r="A55" s="20" t="s">
        <v>92</v>
      </c>
      <c r="B55" s="17" t="s">
        <v>52</v>
      </c>
      <c r="C55" s="122">
        <v>1360</v>
      </c>
      <c r="D55" s="33">
        <f t="shared" si="6"/>
        <v>5.0629461954006857E-4</v>
      </c>
      <c r="E55" s="88">
        <f t="shared" si="5"/>
        <v>4.0108659759964231</v>
      </c>
      <c r="F55" s="38">
        <v>0</v>
      </c>
      <c r="G55" s="95">
        <f>C55+E55+F55</f>
        <v>1364.0108659759965</v>
      </c>
      <c r="H55" s="19"/>
      <c r="I55" s="19"/>
      <c r="J55" s="19"/>
      <c r="K55" s="19"/>
      <c r="L55" s="19"/>
      <c r="M55" s="19"/>
      <c r="N55" s="19"/>
      <c r="O55" s="20"/>
      <c r="P55" s="26"/>
      <c r="Q55" s="29"/>
      <c r="R55" s="29"/>
      <c r="S55" s="29"/>
      <c r="T55" s="29"/>
      <c r="U55" s="29"/>
      <c r="V55" s="19"/>
      <c r="W55" s="19"/>
      <c r="X55" s="19"/>
      <c r="Y55" s="19"/>
      <c r="Z55" s="19"/>
      <c r="AA55" s="19"/>
      <c r="AB55" s="19"/>
      <c r="AC55" s="19"/>
      <c r="AD55" s="19"/>
      <c r="AE55" s="19"/>
      <c r="AF55" s="19"/>
      <c r="AG55" s="19"/>
      <c r="AH55" s="19"/>
      <c r="AI55" s="19"/>
      <c r="AJ55" s="19"/>
      <c r="AK55" s="22"/>
      <c r="AL55" s="22"/>
      <c r="AM55" s="22"/>
      <c r="AN55" s="22"/>
      <c r="AO55" s="22"/>
      <c r="AP55" s="8"/>
      <c r="AQ55" s="8"/>
      <c r="AR55" s="8"/>
      <c r="AS55" s="8"/>
      <c r="AT55" s="8"/>
      <c r="AU55" s="8"/>
      <c r="AV55" s="8"/>
      <c r="AW55" s="8"/>
      <c r="AX55" s="8"/>
      <c r="AY55" s="8"/>
      <c r="AZ55" s="8"/>
      <c r="BA55" s="8"/>
      <c r="BB55" s="8"/>
      <c r="BC55" s="8"/>
      <c r="BD55" s="8"/>
      <c r="BE55" s="8"/>
      <c r="BF55" s="8"/>
      <c r="BG55" s="8"/>
      <c r="BH55" s="8"/>
      <c r="BI55" s="8"/>
      <c r="BJ55" s="8"/>
      <c r="BK55" s="8"/>
      <c r="BL55" s="8"/>
      <c r="BM55" s="8"/>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row>
    <row r="56" spans="1:113" ht="15.6" hidden="1">
      <c r="A56" s="4" t="s">
        <v>92</v>
      </c>
      <c r="B56" s="17" t="s">
        <v>53</v>
      </c>
      <c r="C56" s="18">
        <v>0</v>
      </c>
      <c r="D56" s="13">
        <f t="shared" si="6"/>
        <v>0</v>
      </c>
      <c r="E56" s="14">
        <f t="shared" si="5"/>
        <v>0</v>
      </c>
      <c r="F56" s="85">
        <f>C56+E56</f>
        <v>0</v>
      </c>
      <c r="G56" s="19"/>
      <c r="H56" s="19"/>
      <c r="I56" s="19"/>
      <c r="J56" s="19"/>
      <c r="K56" s="19"/>
      <c r="L56" s="19"/>
      <c r="M56" s="19"/>
      <c r="N56" s="19"/>
      <c r="O56" s="20"/>
      <c r="P56" s="26"/>
      <c r="Q56" s="29"/>
      <c r="R56" s="29"/>
      <c r="S56" s="29"/>
      <c r="T56" s="29"/>
      <c r="U56" s="29"/>
      <c r="V56" s="19"/>
      <c r="W56" s="19"/>
      <c r="X56" s="19"/>
      <c r="Y56" s="19"/>
      <c r="Z56" s="19"/>
      <c r="AA56" s="19"/>
      <c r="AB56" s="19"/>
      <c r="AC56" s="19"/>
      <c r="AD56" s="19"/>
      <c r="AE56" s="19"/>
      <c r="AF56" s="19"/>
      <c r="AG56" s="19"/>
      <c r="AH56" s="19"/>
      <c r="AI56" s="19"/>
      <c r="AJ56" s="19"/>
      <c r="AK56" s="22"/>
      <c r="AL56" s="22"/>
      <c r="AM56" s="22"/>
      <c r="AN56" s="22"/>
      <c r="AO56" s="22"/>
      <c r="AP56" s="8"/>
      <c r="AQ56" s="8"/>
      <c r="AR56" s="8"/>
      <c r="AS56" s="8"/>
      <c r="AT56" s="8"/>
      <c r="AU56" s="8"/>
      <c r="AV56" s="8"/>
      <c r="AW56" s="8"/>
      <c r="AX56" s="8"/>
      <c r="AY56" s="8"/>
      <c r="AZ56" s="8"/>
      <c r="BA56" s="8"/>
      <c r="BB56" s="8"/>
      <c r="BC56" s="8"/>
      <c r="BD56" s="8"/>
      <c r="BE56" s="8"/>
      <c r="BF56" s="8"/>
      <c r="BG56" s="8"/>
      <c r="BH56" s="8"/>
      <c r="BI56" s="8"/>
      <c r="BJ56" s="8"/>
      <c r="BK56" s="8"/>
      <c r="BL56" s="8"/>
      <c r="BM56" s="8"/>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row>
    <row r="57" spans="1:113" ht="15.6" hidden="1">
      <c r="A57" s="4" t="s">
        <v>89</v>
      </c>
      <c r="B57" s="17" t="s">
        <v>54</v>
      </c>
      <c r="C57" s="18">
        <v>0</v>
      </c>
      <c r="D57" s="13">
        <f t="shared" si="6"/>
        <v>0</v>
      </c>
      <c r="E57" s="14">
        <f t="shared" si="5"/>
        <v>0</v>
      </c>
      <c r="F57" s="85">
        <f>C57+E57</f>
        <v>0</v>
      </c>
      <c r="G57" s="19"/>
      <c r="H57" s="19"/>
      <c r="I57" s="19"/>
      <c r="J57" s="19"/>
      <c r="K57" s="19"/>
      <c r="L57" s="19"/>
      <c r="M57" s="19"/>
      <c r="N57" s="19"/>
      <c r="O57" s="20"/>
      <c r="P57" s="26"/>
      <c r="Q57" s="29"/>
      <c r="R57" s="29"/>
      <c r="S57" s="29"/>
      <c r="T57" s="29"/>
      <c r="U57" s="29"/>
      <c r="V57" s="19"/>
      <c r="W57" s="19"/>
      <c r="X57" s="19"/>
      <c r="Y57" s="19"/>
      <c r="Z57" s="19"/>
      <c r="AA57" s="19"/>
      <c r="AB57" s="19"/>
      <c r="AC57" s="19"/>
      <c r="AD57" s="19"/>
      <c r="AE57" s="19"/>
      <c r="AF57" s="19"/>
      <c r="AG57" s="19"/>
      <c r="AH57" s="19"/>
      <c r="AI57" s="19"/>
      <c r="AJ57" s="19"/>
      <c r="AK57" s="22"/>
      <c r="AL57" s="22"/>
      <c r="AM57" s="22"/>
      <c r="AN57" s="22"/>
      <c r="AO57" s="22"/>
      <c r="AP57" s="8"/>
      <c r="AQ57" s="8"/>
      <c r="AR57" s="8"/>
      <c r="AS57" s="8"/>
      <c r="AT57" s="8"/>
      <c r="AU57" s="8"/>
      <c r="AV57" s="8"/>
      <c r="AW57" s="8"/>
      <c r="AX57" s="8"/>
      <c r="AY57" s="8"/>
      <c r="AZ57" s="8"/>
      <c r="BA57" s="8"/>
      <c r="BB57" s="8"/>
      <c r="BC57" s="8"/>
      <c r="BD57" s="8"/>
      <c r="BE57" s="8"/>
      <c r="BF57" s="8"/>
      <c r="BG57" s="8"/>
      <c r="BH57" s="8"/>
      <c r="BI57" s="8"/>
      <c r="BJ57" s="8"/>
      <c r="BK57" s="8"/>
      <c r="BL57" s="8"/>
      <c r="BM57" s="8"/>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row>
    <row r="58" spans="1:113" ht="15.6" hidden="1">
      <c r="A58" s="4" t="s">
        <v>89</v>
      </c>
      <c r="B58" s="17" t="s">
        <v>55</v>
      </c>
      <c r="C58" s="18">
        <v>0</v>
      </c>
      <c r="D58" s="13">
        <f t="shared" si="6"/>
        <v>0</v>
      </c>
      <c r="E58" s="14">
        <f t="shared" si="5"/>
        <v>0</v>
      </c>
      <c r="F58" s="85">
        <f>C58+E58</f>
        <v>0</v>
      </c>
      <c r="G58" s="19"/>
      <c r="H58" s="19"/>
      <c r="I58" s="19"/>
      <c r="J58" s="19"/>
      <c r="K58" s="19"/>
      <c r="L58" s="19"/>
      <c r="M58" s="19"/>
      <c r="N58" s="19"/>
      <c r="O58" s="20"/>
      <c r="P58" s="26"/>
      <c r="Q58" s="29"/>
      <c r="R58" s="29"/>
      <c r="S58" s="29"/>
      <c r="T58" s="29"/>
      <c r="U58" s="29"/>
      <c r="V58" s="19"/>
      <c r="W58" s="19"/>
      <c r="X58" s="19"/>
      <c r="Y58" s="19"/>
      <c r="Z58" s="19"/>
      <c r="AA58" s="19"/>
      <c r="AB58" s="19"/>
      <c r="AC58" s="19"/>
      <c r="AD58" s="19"/>
      <c r="AE58" s="19"/>
      <c r="AF58" s="19"/>
      <c r="AG58" s="19"/>
      <c r="AH58" s="19"/>
      <c r="AI58" s="19"/>
      <c r="AJ58" s="19"/>
      <c r="AK58" s="22"/>
      <c r="AL58" s="22"/>
      <c r="AM58" s="22"/>
      <c r="AN58" s="22"/>
      <c r="AO58" s="22"/>
      <c r="AP58" s="8"/>
      <c r="AQ58" s="8"/>
      <c r="AR58" s="8"/>
      <c r="AS58" s="8"/>
      <c r="AT58" s="8"/>
      <c r="AU58" s="8"/>
      <c r="AV58" s="8"/>
      <c r="AW58" s="8"/>
      <c r="AX58" s="8"/>
      <c r="AY58" s="8"/>
      <c r="AZ58" s="8"/>
      <c r="BA58" s="8"/>
      <c r="BB58" s="8"/>
      <c r="BC58" s="8"/>
      <c r="BD58" s="8"/>
      <c r="BE58" s="8"/>
      <c r="BF58" s="8"/>
      <c r="BG58" s="8"/>
      <c r="BH58" s="8"/>
      <c r="BI58" s="8"/>
      <c r="BJ58" s="8"/>
      <c r="BK58" s="8"/>
      <c r="BL58" s="8"/>
      <c r="BM58" s="8"/>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row>
    <row r="59" spans="1:113" ht="15.6">
      <c r="A59" s="20" t="s">
        <v>92</v>
      </c>
      <c r="B59" s="17" t="s">
        <v>56</v>
      </c>
      <c r="C59" s="122">
        <v>57486</v>
      </c>
      <c r="D59" s="33">
        <f t="shared" si="6"/>
        <v>2.1400626837412045E-2</v>
      </c>
      <c r="E59" s="88">
        <f t="shared" si="5"/>
        <v>169.53576580597823</v>
      </c>
      <c r="F59" s="38">
        <v>1320</v>
      </c>
      <c r="G59" s="95">
        <f t="shared" ref="G59:G66" si="7">C59+E59+F59</f>
        <v>58975.53576580598</v>
      </c>
      <c r="H59" s="19"/>
      <c r="I59" s="19"/>
      <c r="J59" s="19"/>
      <c r="K59" s="19"/>
      <c r="L59" s="19"/>
      <c r="M59" s="19"/>
      <c r="N59" s="19"/>
      <c r="O59" s="20"/>
      <c r="P59" s="26"/>
      <c r="Q59" s="29"/>
      <c r="R59" s="29"/>
      <c r="S59" s="29"/>
      <c r="T59" s="29"/>
      <c r="U59" s="29"/>
      <c r="V59" s="19"/>
      <c r="W59" s="19"/>
      <c r="X59" s="19"/>
      <c r="Y59" s="19"/>
      <c r="Z59" s="19"/>
      <c r="AA59" s="19"/>
      <c r="AB59" s="19"/>
      <c r="AC59" s="19"/>
      <c r="AD59" s="19"/>
      <c r="AE59" s="19"/>
      <c r="AF59" s="19"/>
      <c r="AG59" s="19"/>
      <c r="AH59" s="19"/>
      <c r="AI59" s="19"/>
      <c r="AJ59" s="19"/>
      <c r="AK59" s="22"/>
      <c r="AL59" s="22"/>
      <c r="AM59" s="22"/>
      <c r="AN59" s="22"/>
      <c r="AO59" s="22"/>
      <c r="AP59" s="8"/>
      <c r="AQ59" s="8"/>
      <c r="AR59" s="8"/>
      <c r="AS59" s="8"/>
      <c r="AT59" s="8"/>
      <c r="AU59" s="8"/>
      <c r="AV59" s="8"/>
      <c r="AW59" s="8"/>
      <c r="AX59" s="8"/>
      <c r="AY59" s="8"/>
      <c r="AZ59" s="8"/>
      <c r="BA59" s="8"/>
      <c r="BB59" s="8"/>
      <c r="BC59" s="8"/>
      <c r="BD59" s="8"/>
      <c r="BE59" s="8"/>
      <c r="BF59" s="8"/>
      <c r="BG59" s="8"/>
      <c r="BH59" s="8"/>
      <c r="BI59" s="8"/>
      <c r="BJ59" s="8"/>
      <c r="BK59" s="8"/>
      <c r="BL59" s="8"/>
      <c r="BM59" s="8"/>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row>
    <row r="60" spans="1:113" ht="15.6">
      <c r="A60" s="20" t="s">
        <v>92</v>
      </c>
      <c r="B60" s="17" t="s">
        <v>57</v>
      </c>
      <c r="C60" s="122">
        <v>5988</v>
      </c>
      <c r="D60" s="33">
        <f t="shared" si="6"/>
        <v>2.2291854277984783E-3</v>
      </c>
      <c r="E60" s="88">
        <f t="shared" si="5"/>
        <v>17.659606959019545</v>
      </c>
      <c r="F60" s="38">
        <v>233</v>
      </c>
      <c r="G60" s="95">
        <f t="shared" si="7"/>
        <v>6238.6596069590196</v>
      </c>
      <c r="H60" s="19"/>
      <c r="I60" s="19"/>
      <c r="J60" s="19"/>
      <c r="K60" s="19"/>
      <c r="L60" s="19"/>
      <c r="M60" s="19"/>
      <c r="N60" s="19"/>
      <c r="O60" s="20"/>
      <c r="P60" s="26"/>
      <c r="Q60" s="29"/>
      <c r="R60" s="29"/>
      <c r="S60" s="29"/>
      <c r="T60" s="29"/>
      <c r="U60" s="29"/>
      <c r="V60" s="19"/>
      <c r="W60" s="19"/>
      <c r="X60" s="19"/>
      <c r="Y60" s="19"/>
      <c r="Z60" s="19"/>
      <c r="AA60" s="19"/>
      <c r="AB60" s="19"/>
      <c r="AC60" s="19"/>
      <c r="AD60" s="19"/>
      <c r="AE60" s="19"/>
      <c r="AF60" s="19"/>
      <c r="AG60" s="19"/>
      <c r="AH60" s="19"/>
      <c r="AI60" s="19"/>
      <c r="AJ60" s="19"/>
      <c r="AK60" s="22"/>
      <c r="AL60" s="22"/>
      <c r="AM60" s="22"/>
      <c r="AN60" s="22"/>
      <c r="AO60" s="22"/>
      <c r="AP60" s="8"/>
      <c r="AQ60" s="8"/>
      <c r="AR60" s="8"/>
      <c r="AS60" s="8"/>
      <c r="AT60" s="8"/>
      <c r="AU60" s="8"/>
      <c r="AV60" s="8"/>
      <c r="AW60" s="8"/>
      <c r="AX60" s="8"/>
      <c r="AY60" s="8"/>
      <c r="AZ60" s="8"/>
      <c r="BA60" s="8"/>
      <c r="BB60" s="8"/>
      <c r="BC60" s="8"/>
      <c r="BD60" s="8"/>
      <c r="BE60" s="8"/>
      <c r="BF60" s="8"/>
      <c r="BG60" s="8"/>
      <c r="BH60" s="8"/>
      <c r="BI60" s="8"/>
      <c r="BJ60" s="8"/>
      <c r="BK60" s="8"/>
      <c r="BL60" s="8"/>
      <c r="BM60" s="8"/>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row>
    <row r="61" spans="1:113" ht="15.6">
      <c r="A61" s="20" t="s">
        <v>92</v>
      </c>
      <c r="B61" s="17" t="s">
        <v>58</v>
      </c>
      <c r="C61" s="122">
        <v>39962</v>
      </c>
      <c r="D61" s="33">
        <f t="shared" si="6"/>
        <v>1.4876871754456044E-2</v>
      </c>
      <c r="E61" s="88">
        <f t="shared" si="5"/>
        <v>117.85457803880078</v>
      </c>
      <c r="F61" s="38">
        <v>0</v>
      </c>
      <c r="G61" s="95">
        <f t="shared" si="7"/>
        <v>40079.854578038801</v>
      </c>
      <c r="H61" s="19"/>
      <c r="I61" s="19"/>
      <c r="J61" s="19"/>
      <c r="K61" s="19"/>
      <c r="L61" s="19"/>
      <c r="M61" s="19"/>
      <c r="N61" s="19"/>
      <c r="O61" s="20"/>
      <c r="P61" s="26"/>
      <c r="Q61" s="29"/>
      <c r="R61" s="29"/>
      <c r="S61" s="29"/>
      <c r="T61" s="29"/>
      <c r="U61" s="29"/>
      <c r="V61" s="19"/>
      <c r="W61" s="19"/>
      <c r="X61" s="19"/>
      <c r="Y61" s="19"/>
      <c r="Z61" s="19"/>
      <c r="AA61" s="19"/>
      <c r="AB61" s="19"/>
      <c r="AC61" s="19"/>
      <c r="AD61" s="19"/>
      <c r="AE61" s="19"/>
      <c r="AF61" s="19"/>
      <c r="AG61" s="19"/>
      <c r="AH61" s="19"/>
      <c r="AI61" s="19"/>
      <c r="AJ61" s="19"/>
      <c r="AK61" s="22"/>
      <c r="AL61" s="22"/>
      <c r="AM61" s="22"/>
      <c r="AN61" s="22"/>
      <c r="AO61" s="22"/>
      <c r="AP61" s="8"/>
      <c r="AQ61" s="8"/>
      <c r="AR61" s="8"/>
      <c r="AS61" s="8"/>
      <c r="AT61" s="8"/>
      <c r="AU61" s="8"/>
      <c r="AV61" s="8"/>
      <c r="AW61" s="8"/>
      <c r="AX61" s="8"/>
      <c r="AY61" s="8"/>
      <c r="AZ61" s="8"/>
      <c r="BA61" s="8"/>
      <c r="BB61" s="8"/>
      <c r="BC61" s="8"/>
      <c r="BD61" s="8"/>
      <c r="BE61" s="8"/>
      <c r="BF61" s="8"/>
      <c r="BG61" s="8"/>
      <c r="BH61" s="8"/>
      <c r="BI61" s="8"/>
      <c r="BJ61" s="8"/>
      <c r="BK61" s="8"/>
      <c r="BL61" s="8"/>
      <c r="BM61" s="8"/>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row>
    <row r="62" spans="1:113" ht="15.6">
      <c r="A62" s="20" t="s">
        <v>92</v>
      </c>
      <c r="B62" s="17" t="s">
        <v>59</v>
      </c>
      <c r="C62" s="122">
        <v>4146</v>
      </c>
      <c r="D62" s="33">
        <f t="shared" si="6"/>
        <v>1.5434540386861208E-3</v>
      </c>
      <c r="E62" s="88">
        <f t="shared" si="5"/>
        <v>12.227242894471448</v>
      </c>
      <c r="F62" s="38">
        <v>161</v>
      </c>
      <c r="G62" s="95">
        <f t="shared" si="7"/>
        <v>4319.2272428944716</v>
      </c>
      <c r="H62" s="19"/>
      <c r="I62" s="19"/>
      <c r="J62" s="19"/>
      <c r="K62" s="19"/>
      <c r="L62" s="19"/>
      <c r="M62" s="19"/>
      <c r="N62" s="19"/>
      <c r="O62" s="20"/>
      <c r="P62" s="26"/>
      <c r="Q62" s="29"/>
      <c r="R62" s="29"/>
      <c r="S62" s="29"/>
      <c r="T62" s="29"/>
      <c r="U62" s="29"/>
      <c r="V62" s="19"/>
      <c r="W62" s="19"/>
      <c r="X62" s="19"/>
      <c r="Y62" s="19"/>
      <c r="Z62" s="19"/>
      <c r="AA62" s="19"/>
      <c r="AB62" s="19"/>
      <c r="AC62" s="19"/>
      <c r="AD62" s="19"/>
      <c r="AE62" s="19"/>
      <c r="AF62" s="19"/>
      <c r="AG62" s="19"/>
      <c r="AH62" s="19"/>
      <c r="AI62" s="19"/>
      <c r="AJ62" s="19"/>
      <c r="AK62" s="22"/>
      <c r="AL62" s="22"/>
      <c r="AM62" s="22"/>
      <c r="AN62" s="22"/>
      <c r="AO62" s="22"/>
      <c r="AP62" s="8"/>
      <c r="AQ62" s="8"/>
      <c r="AR62" s="8"/>
      <c r="AS62" s="8"/>
      <c r="AT62" s="8"/>
      <c r="AU62" s="8"/>
      <c r="AV62" s="8"/>
      <c r="AW62" s="8"/>
      <c r="AX62" s="8"/>
      <c r="AY62" s="8"/>
      <c r="AZ62" s="8"/>
      <c r="BA62" s="8"/>
      <c r="BB62" s="8"/>
      <c r="BC62" s="8"/>
      <c r="BD62" s="8"/>
      <c r="BE62" s="8"/>
      <c r="BF62" s="8"/>
      <c r="BG62" s="8"/>
      <c r="BH62" s="8"/>
      <c r="BI62" s="8"/>
      <c r="BJ62" s="8"/>
      <c r="BK62" s="8"/>
      <c r="BL62" s="8"/>
      <c r="BM62" s="8"/>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row>
    <row r="63" spans="1:113" ht="15.6">
      <c r="A63" s="20" t="s">
        <v>92</v>
      </c>
      <c r="B63" s="17" t="s">
        <v>60</v>
      </c>
      <c r="C63" s="122">
        <v>97002</v>
      </c>
      <c r="D63" s="33">
        <f t="shared" si="6"/>
        <v>3.6111463738695393E-2</v>
      </c>
      <c r="E63" s="88">
        <f t="shared" si="5"/>
        <v>286.07501573794491</v>
      </c>
      <c r="F63" s="38">
        <v>0</v>
      </c>
      <c r="G63" s="95">
        <f t="shared" si="7"/>
        <v>97288.075015737952</v>
      </c>
      <c r="H63" s="19"/>
      <c r="I63" s="19"/>
      <c r="J63" s="19"/>
      <c r="K63" s="19"/>
      <c r="L63" s="19"/>
      <c r="M63" s="19"/>
      <c r="N63" s="19"/>
      <c r="O63" s="20"/>
      <c r="P63" s="26"/>
      <c r="Q63" s="29"/>
      <c r="R63" s="29"/>
      <c r="S63" s="29"/>
      <c r="T63" s="29"/>
      <c r="U63" s="29"/>
      <c r="V63" s="19"/>
      <c r="W63" s="19"/>
      <c r="X63" s="19"/>
      <c r="Y63" s="19"/>
      <c r="Z63" s="19"/>
      <c r="AA63" s="19"/>
      <c r="AB63" s="19"/>
      <c r="AC63" s="19"/>
      <c r="AD63" s="19"/>
      <c r="AE63" s="19"/>
      <c r="AF63" s="19"/>
      <c r="AG63" s="19"/>
      <c r="AH63" s="19"/>
      <c r="AI63" s="19"/>
      <c r="AJ63" s="19"/>
      <c r="AK63" s="22"/>
      <c r="AL63" s="22"/>
      <c r="AM63" s="22"/>
      <c r="AN63" s="22"/>
      <c r="AO63" s="22"/>
      <c r="AP63" s="8"/>
      <c r="AQ63" s="8"/>
      <c r="AR63" s="8"/>
      <c r="AS63" s="8"/>
      <c r="AT63" s="8"/>
      <c r="AU63" s="8"/>
      <c r="AV63" s="8"/>
      <c r="AW63" s="8"/>
      <c r="AX63" s="8"/>
      <c r="AY63" s="8"/>
      <c r="AZ63" s="8"/>
      <c r="BA63" s="8"/>
      <c r="BB63" s="8"/>
      <c r="BC63" s="8"/>
      <c r="BD63" s="8"/>
      <c r="BE63" s="8"/>
      <c r="BF63" s="8"/>
      <c r="BG63" s="8"/>
      <c r="BH63" s="8"/>
      <c r="BI63" s="8"/>
      <c r="BJ63" s="8"/>
      <c r="BK63" s="8"/>
      <c r="BL63" s="8"/>
      <c r="BM63" s="8"/>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row>
    <row r="64" spans="1:113" ht="15.6">
      <c r="A64" s="20" t="s">
        <v>92</v>
      </c>
      <c r="B64" s="17" t="s">
        <v>61</v>
      </c>
      <c r="C64" s="122">
        <v>11926</v>
      </c>
      <c r="D64" s="33">
        <f t="shared" si="6"/>
        <v>4.4397570828197484E-3</v>
      </c>
      <c r="E64" s="88">
        <f t="shared" si="5"/>
        <v>35.171755610098046</v>
      </c>
      <c r="F64" s="38">
        <v>464</v>
      </c>
      <c r="G64" s="95">
        <f t="shared" si="7"/>
        <v>12425.171755610098</v>
      </c>
      <c r="H64" s="19"/>
      <c r="I64" s="19"/>
      <c r="J64" s="19"/>
      <c r="K64" s="19"/>
      <c r="L64" s="19"/>
      <c r="M64" s="19"/>
      <c r="N64" s="19"/>
      <c r="O64" s="20"/>
      <c r="P64" s="26"/>
      <c r="Q64" s="29"/>
      <c r="R64" s="29"/>
      <c r="S64" s="29"/>
      <c r="T64" s="29"/>
      <c r="U64" s="29"/>
      <c r="V64" s="19"/>
      <c r="W64" s="19"/>
      <c r="X64" s="19"/>
      <c r="Y64" s="19"/>
      <c r="Z64" s="19"/>
      <c r="AA64" s="19"/>
      <c r="AB64" s="19"/>
      <c r="AC64" s="19"/>
      <c r="AD64" s="19"/>
      <c r="AE64" s="19"/>
      <c r="AF64" s="19"/>
      <c r="AG64" s="19"/>
      <c r="AH64" s="19"/>
      <c r="AI64" s="19"/>
      <c r="AJ64" s="19"/>
      <c r="AK64" s="22"/>
      <c r="AL64" s="22"/>
      <c r="AM64" s="22"/>
      <c r="AN64" s="22"/>
      <c r="AO64" s="22"/>
      <c r="AP64" s="8"/>
      <c r="AQ64" s="8"/>
      <c r="AR64" s="8"/>
      <c r="AS64" s="8"/>
      <c r="AT64" s="8"/>
      <c r="AU64" s="8"/>
      <c r="AV64" s="8"/>
      <c r="AW64" s="8"/>
      <c r="AX64" s="8"/>
      <c r="AY64" s="8"/>
      <c r="AZ64" s="8"/>
      <c r="BA64" s="8"/>
      <c r="BB64" s="8"/>
      <c r="BC64" s="8"/>
      <c r="BD64" s="8"/>
      <c r="BE64" s="8"/>
      <c r="BF64" s="8"/>
      <c r="BG64" s="8"/>
      <c r="BH64" s="8"/>
      <c r="BI64" s="8"/>
      <c r="BJ64" s="8"/>
      <c r="BK64" s="8"/>
      <c r="BL64" s="8"/>
      <c r="BM64" s="8"/>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row>
    <row r="65" spans="1:113" ht="15.6">
      <c r="A65" s="20" t="s">
        <v>92</v>
      </c>
      <c r="B65" s="17" t="s">
        <v>62</v>
      </c>
      <c r="C65" s="122">
        <v>34278</v>
      </c>
      <c r="D65" s="33">
        <f t="shared" si="6"/>
        <v>1.2760858065142993E-2</v>
      </c>
      <c r="E65" s="88">
        <f t="shared" si="5"/>
        <v>101.0915175920628</v>
      </c>
      <c r="F65" s="38">
        <v>0</v>
      </c>
      <c r="G65" s="95">
        <f t="shared" si="7"/>
        <v>34379.09151759206</v>
      </c>
      <c r="H65" s="19"/>
      <c r="I65" s="19"/>
      <c r="J65" s="19"/>
      <c r="K65" s="19"/>
      <c r="L65" s="19"/>
      <c r="M65" s="19"/>
      <c r="N65" s="19"/>
      <c r="O65" s="20"/>
      <c r="P65" s="26"/>
      <c r="Q65" s="29"/>
      <c r="R65" s="29"/>
      <c r="S65" s="29"/>
      <c r="T65" s="29"/>
      <c r="U65" s="29"/>
      <c r="V65" s="19"/>
      <c r="W65" s="19"/>
      <c r="X65" s="19"/>
      <c r="Y65" s="19"/>
      <c r="Z65" s="19"/>
      <c r="AA65" s="19"/>
      <c r="AB65" s="19"/>
      <c r="AC65" s="19"/>
      <c r="AD65" s="19"/>
      <c r="AE65" s="19"/>
      <c r="AF65" s="19"/>
      <c r="AG65" s="19"/>
      <c r="AH65" s="19"/>
      <c r="AI65" s="19"/>
      <c r="AJ65" s="19"/>
      <c r="AK65" s="22"/>
      <c r="AL65" s="22"/>
      <c r="AM65" s="22"/>
      <c r="AN65" s="22"/>
      <c r="AO65" s="22"/>
      <c r="AP65" s="8"/>
      <c r="AQ65" s="8"/>
      <c r="AR65" s="8"/>
      <c r="AS65" s="8"/>
      <c r="AT65" s="8"/>
      <c r="AU65" s="8"/>
      <c r="AV65" s="8"/>
      <c r="AW65" s="8"/>
      <c r="AX65" s="8"/>
      <c r="AY65" s="8"/>
      <c r="AZ65" s="8"/>
      <c r="BA65" s="8"/>
      <c r="BB65" s="8"/>
      <c r="BC65" s="8"/>
      <c r="BD65" s="8"/>
      <c r="BE65" s="8"/>
      <c r="BF65" s="8"/>
      <c r="BG65" s="8"/>
      <c r="BH65" s="8"/>
      <c r="BI65" s="8"/>
      <c r="BJ65" s="8"/>
      <c r="BK65" s="8"/>
      <c r="BL65" s="8"/>
      <c r="BM65" s="8"/>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row>
    <row r="66" spans="1:113" ht="15.6">
      <c r="A66" s="20" t="s">
        <v>92</v>
      </c>
      <c r="B66" s="17" t="s">
        <v>63</v>
      </c>
      <c r="C66" s="122">
        <v>3976</v>
      </c>
      <c r="D66" s="33">
        <f t="shared" si="6"/>
        <v>1.4801672112436121E-3</v>
      </c>
      <c r="E66" s="88">
        <f t="shared" si="5"/>
        <v>11.725884647471895</v>
      </c>
      <c r="F66" s="38">
        <v>155</v>
      </c>
      <c r="G66" s="95">
        <f t="shared" si="7"/>
        <v>4142.7258846474724</v>
      </c>
      <c r="H66" s="19"/>
      <c r="I66" s="19"/>
      <c r="J66" s="19"/>
      <c r="K66" s="19"/>
      <c r="L66" s="19"/>
      <c r="M66" s="19"/>
      <c r="N66" s="19"/>
      <c r="O66" s="20"/>
      <c r="P66" s="26"/>
      <c r="Q66" s="29"/>
      <c r="R66" s="29"/>
      <c r="S66" s="29"/>
      <c r="T66" s="29"/>
      <c r="U66" s="29"/>
      <c r="V66" s="19"/>
      <c r="W66" s="19"/>
      <c r="X66" s="19"/>
      <c r="Y66" s="19"/>
      <c r="Z66" s="19"/>
      <c r="AA66" s="19"/>
      <c r="AB66" s="19"/>
      <c r="AC66" s="19"/>
      <c r="AD66" s="19"/>
      <c r="AE66" s="19"/>
      <c r="AF66" s="19"/>
      <c r="AG66" s="19"/>
      <c r="AH66" s="19"/>
      <c r="AI66" s="19"/>
      <c r="AJ66" s="19"/>
      <c r="AK66" s="22"/>
      <c r="AL66" s="22"/>
      <c r="AM66" s="22"/>
      <c r="AN66" s="22"/>
      <c r="AO66" s="22"/>
      <c r="AP66" s="8"/>
      <c r="AQ66" s="8"/>
      <c r="AR66" s="8"/>
      <c r="AS66" s="8"/>
      <c r="AT66" s="8"/>
      <c r="AU66" s="8"/>
      <c r="AV66" s="8"/>
      <c r="AW66" s="8"/>
      <c r="AX66" s="8"/>
      <c r="AY66" s="8"/>
      <c r="AZ66" s="8"/>
      <c r="BA66" s="8"/>
      <c r="BB66" s="8"/>
      <c r="BC66" s="8"/>
      <c r="BD66" s="8"/>
      <c r="BE66" s="8"/>
      <c r="BF66" s="8"/>
      <c r="BG66" s="8"/>
      <c r="BH66" s="8"/>
      <c r="BI66" s="8"/>
      <c r="BJ66" s="8"/>
      <c r="BK66" s="8"/>
      <c r="BL66" s="8"/>
      <c r="BM66" s="8"/>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row>
    <row r="67" spans="1:113" ht="15.6" hidden="1">
      <c r="A67" s="4" t="s">
        <v>92</v>
      </c>
      <c r="B67" s="17" t="s">
        <v>64</v>
      </c>
      <c r="C67" s="18">
        <v>0</v>
      </c>
      <c r="D67" s="13">
        <f t="shared" si="6"/>
        <v>0</v>
      </c>
      <c r="E67" s="14">
        <f t="shared" si="5"/>
        <v>0</v>
      </c>
      <c r="F67" s="85">
        <f>C67+E67</f>
        <v>0</v>
      </c>
      <c r="G67" s="19"/>
      <c r="H67" s="19"/>
      <c r="I67" s="19"/>
      <c r="J67" s="19"/>
      <c r="K67" s="19"/>
      <c r="L67" s="19"/>
      <c r="M67" s="19"/>
      <c r="N67" s="19"/>
      <c r="O67" s="20"/>
      <c r="P67" s="26"/>
      <c r="Q67" s="29"/>
      <c r="R67" s="29"/>
      <c r="S67" s="29"/>
      <c r="T67" s="29"/>
      <c r="U67" s="29"/>
      <c r="V67" s="19"/>
      <c r="W67" s="19"/>
      <c r="X67" s="19"/>
      <c r="Y67" s="19"/>
      <c r="Z67" s="19"/>
      <c r="AA67" s="19"/>
      <c r="AB67" s="19"/>
      <c r="AC67" s="19"/>
      <c r="AD67" s="19"/>
      <c r="AE67" s="19"/>
      <c r="AF67" s="19"/>
      <c r="AG67" s="19"/>
      <c r="AH67" s="19"/>
      <c r="AI67" s="19"/>
      <c r="AJ67" s="19"/>
      <c r="AK67" s="22"/>
      <c r="AL67" s="22"/>
      <c r="AM67" s="22"/>
      <c r="AN67" s="22"/>
      <c r="AO67" s="22"/>
      <c r="AP67" s="8"/>
      <c r="AQ67" s="8"/>
      <c r="AR67" s="8"/>
      <c r="AS67" s="8"/>
      <c r="AT67" s="8"/>
      <c r="AU67" s="8"/>
      <c r="AV67" s="8"/>
      <c r="AW67" s="8"/>
      <c r="AX67" s="8"/>
      <c r="AY67" s="8"/>
      <c r="AZ67" s="8"/>
      <c r="BA67" s="8"/>
      <c r="BB67" s="8"/>
      <c r="BC67" s="8"/>
      <c r="BD67" s="8"/>
      <c r="BE67" s="8"/>
      <c r="BF67" s="8"/>
      <c r="BG67" s="8"/>
      <c r="BH67" s="8"/>
      <c r="BI67" s="8"/>
      <c r="BJ67" s="8"/>
      <c r="BK67" s="8"/>
      <c r="BL67" s="8"/>
      <c r="BM67" s="8"/>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row>
    <row r="68" spans="1:113" ht="15.6" hidden="1">
      <c r="A68" s="4" t="s">
        <v>92</v>
      </c>
      <c r="B68" s="17" t="s">
        <v>65</v>
      </c>
      <c r="C68" s="18">
        <v>0</v>
      </c>
      <c r="D68" s="13">
        <f t="shared" si="6"/>
        <v>0</v>
      </c>
      <c r="E68" s="14">
        <f t="shared" ref="E68:E83" si="8">$E$2*D68</f>
        <v>0</v>
      </c>
      <c r="F68" s="85">
        <f t="shared" ref="F68:F83" si="9">C68+E68</f>
        <v>0</v>
      </c>
      <c r="G68" s="19"/>
      <c r="H68" s="19"/>
      <c r="I68" s="19"/>
      <c r="J68" s="19"/>
      <c r="K68" s="19"/>
      <c r="L68" s="19"/>
      <c r="M68" s="19"/>
      <c r="N68" s="19"/>
      <c r="O68" s="20"/>
      <c r="P68" s="26"/>
      <c r="Q68" s="29"/>
      <c r="R68" s="29"/>
      <c r="S68" s="29"/>
      <c r="T68" s="29"/>
      <c r="U68" s="29"/>
      <c r="V68" s="19"/>
      <c r="W68" s="19"/>
      <c r="X68" s="19"/>
      <c r="Y68" s="19"/>
      <c r="Z68" s="19"/>
      <c r="AA68" s="19"/>
      <c r="AB68" s="19"/>
      <c r="AC68" s="19"/>
      <c r="AD68" s="19"/>
      <c r="AE68" s="19"/>
      <c r="AF68" s="19"/>
      <c r="AG68" s="19"/>
      <c r="AH68" s="19"/>
      <c r="AI68" s="19"/>
      <c r="AJ68" s="19"/>
      <c r="AK68" s="22"/>
      <c r="AL68" s="22"/>
      <c r="AM68" s="22"/>
      <c r="AN68" s="22"/>
      <c r="AO68" s="22"/>
      <c r="AP68" s="8"/>
      <c r="AQ68" s="8"/>
      <c r="AR68" s="8"/>
      <c r="AS68" s="8"/>
      <c r="AT68" s="8"/>
      <c r="AU68" s="8"/>
      <c r="AV68" s="8"/>
      <c r="AW68" s="8"/>
      <c r="AX68" s="8"/>
      <c r="AY68" s="8"/>
      <c r="AZ68" s="8"/>
      <c r="BA68" s="8"/>
      <c r="BB68" s="8"/>
      <c r="BC68" s="8"/>
      <c r="BD68" s="8"/>
      <c r="BE68" s="8"/>
      <c r="BF68" s="8"/>
      <c r="BG68" s="8"/>
      <c r="BH68" s="8"/>
      <c r="BI68" s="8"/>
      <c r="BJ68" s="8"/>
      <c r="BK68" s="8"/>
      <c r="BL68" s="8"/>
      <c r="BM68" s="8"/>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row>
    <row r="69" spans="1:113" ht="15.6" hidden="1">
      <c r="A69" s="4" t="s">
        <v>92</v>
      </c>
      <c r="B69" s="17" t="s">
        <v>66</v>
      </c>
      <c r="C69" s="18">
        <v>0</v>
      </c>
      <c r="D69" s="13">
        <f t="shared" ref="D69:D83" si="10">C69/$C$86</f>
        <v>0</v>
      </c>
      <c r="E69" s="14">
        <f t="shared" si="8"/>
        <v>0</v>
      </c>
      <c r="F69" s="85">
        <f t="shared" si="9"/>
        <v>0</v>
      </c>
      <c r="G69" s="19"/>
      <c r="H69" s="19"/>
      <c r="I69" s="19"/>
      <c r="J69" s="19"/>
      <c r="K69" s="19"/>
      <c r="L69" s="19"/>
      <c r="M69" s="19"/>
      <c r="N69" s="19"/>
      <c r="O69" s="20"/>
      <c r="P69" s="26"/>
      <c r="Q69" s="29"/>
      <c r="R69" s="29"/>
      <c r="S69" s="29"/>
      <c r="T69" s="29"/>
      <c r="U69" s="29"/>
      <c r="V69" s="19"/>
      <c r="W69" s="19"/>
      <c r="X69" s="19"/>
      <c r="Y69" s="19"/>
      <c r="Z69" s="19"/>
      <c r="AA69" s="19"/>
      <c r="AB69" s="19"/>
      <c r="AC69" s="19"/>
      <c r="AD69" s="19"/>
      <c r="AE69" s="19"/>
      <c r="AF69" s="19"/>
      <c r="AG69" s="19"/>
      <c r="AH69" s="19"/>
      <c r="AI69" s="19"/>
      <c r="AJ69" s="19"/>
      <c r="AK69" s="22"/>
      <c r="AL69" s="22"/>
      <c r="AM69" s="22"/>
      <c r="AN69" s="22"/>
      <c r="AO69" s="22"/>
      <c r="AP69" s="8"/>
      <c r="AQ69" s="8"/>
      <c r="AR69" s="8"/>
      <c r="AS69" s="8"/>
      <c r="AT69" s="8"/>
      <c r="AU69" s="8"/>
      <c r="AV69" s="8"/>
      <c r="AW69" s="8"/>
      <c r="AX69" s="8"/>
      <c r="AY69" s="8"/>
      <c r="AZ69" s="8"/>
      <c r="BA69" s="8"/>
      <c r="BB69" s="8"/>
      <c r="BC69" s="8"/>
      <c r="BD69" s="8"/>
      <c r="BE69" s="8"/>
      <c r="BF69" s="8"/>
      <c r="BG69" s="8"/>
      <c r="BH69" s="8"/>
      <c r="BI69" s="8"/>
      <c r="BJ69" s="8"/>
      <c r="BK69" s="8"/>
      <c r="BL69" s="8"/>
      <c r="BM69" s="8"/>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row>
    <row r="70" spans="1:113" ht="15.6" hidden="1">
      <c r="A70" s="4" t="s">
        <v>92</v>
      </c>
      <c r="B70" s="17" t="s">
        <v>67</v>
      </c>
      <c r="C70" s="18">
        <v>0</v>
      </c>
      <c r="D70" s="13">
        <f t="shared" si="10"/>
        <v>0</v>
      </c>
      <c r="E70" s="14">
        <f t="shared" si="8"/>
        <v>0</v>
      </c>
      <c r="F70" s="85">
        <f t="shared" si="9"/>
        <v>0</v>
      </c>
      <c r="G70" s="19"/>
      <c r="H70" s="19"/>
      <c r="I70" s="19"/>
      <c r="J70" s="19"/>
      <c r="K70" s="19"/>
      <c r="L70" s="19"/>
      <c r="M70" s="19"/>
      <c r="N70" s="19"/>
      <c r="O70" s="20"/>
      <c r="P70" s="26"/>
      <c r="Q70" s="29"/>
      <c r="R70" s="29"/>
      <c r="S70" s="29"/>
      <c r="T70" s="29"/>
      <c r="U70" s="29"/>
      <c r="V70" s="19"/>
      <c r="W70" s="19"/>
      <c r="X70" s="19"/>
      <c r="Y70" s="19"/>
      <c r="Z70" s="19"/>
      <c r="AA70" s="19"/>
      <c r="AB70" s="19"/>
      <c r="AC70" s="19"/>
      <c r="AD70" s="19"/>
      <c r="AE70" s="19"/>
      <c r="AF70" s="19"/>
      <c r="AG70" s="19"/>
      <c r="AH70" s="19"/>
      <c r="AI70" s="19"/>
      <c r="AJ70" s="19"/>
      <c r="AK70" s="22"/>
      <c r="AL70" s="22"/>
      <c r="AM70" s="22"/>
      <c r="AN70" s="22"/>
      <c r="AO70" s="22"/>
      <c r="AP70" s="8"/>
      <c r="AQ70" s="8"/>
      <c r="AR70" s="8"/>
      <c r="AS70" s="8"/>
      <c r="AT70" s="8"/>
      <c r="AU70" s="8"/>
      <c r="AV70" s="8"/>
      <c r="AW70" s="8"/>
      <c r="AX70" s="8"/>
      <c r="AY70" s="8"/>
      <c r="AZ70" s="8"/>
      <c r="BA70" s="8"/>
      <c r="BB70" s="8"/>
      <c r="BC70" s="8"/>
      <c r="BD70" s="8"/>
      <c r="BE70" s="8"/>
      <c r="BF70" s="8"/>
      <c r="BG70" s="8"/>
      <c r="BH70" s="8"/>
      <c r="BI70" s="8"/>
      <c r="BJ70" s="8"/>
      <c r="BK70" s="8"/>
      <c r="BL70" s="8"/>
      <c r="BM70" s="8"/>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row>
    <row r="71" spans="1:113" ht="15.6" hidden="1">
      <c r="A71" s="4" t="s">
        <v>92</v>
      </c>
      <c r="B71" s="17" t="s">
        <v>68</v>
      </c>
      <c r="C71" s="18">
        <v>0</v>
      </c>
      <c r="D71" s="13">
        <f t="shared" si="10"/>
        <v>0</v>
      </c>
      <c r="E71" s="14">
        <f t="shared" si="8"/>
        <v>0</v>
      </c>
      <c r="F71" s="85">
        <f t="shared" si="9"/>
        <v>0</v>
      </c>
      <c r="G71" s="19"/>
      <c r="H71" s="19"/>
      <c r="I71" s="19"/>
      <c r="J71" s="19"/>
      <c r="K71" s="19"/>
      <c r="L71" s="19"/>
      <c r="M71" s="19"/>
      <c r="N71" s="19"/>
      <c r="O71" s="20"/>
      <c r="P71" s="26"/>
      <c r="Q71" s="29"/>
      <c r="R71" s="29"/>
      <c r="S71" s="29"/>
      <c r="T71" s="29"/>
      <c r="U71" s="29"/>
      <c r="V71" s="19"/>
      <c r="W71" s="19"/>
      <c r="X71" s="19"/>
      <c r="Y71" s="19"/>
      <c r="Z71" s="19"/>
      <c r="AA71" s="19"/>
      <c r="AB71" s="19"/>
      <c r="AC71" s="19"/>
      <c r="AD71" s="19"/>
      <c r="AE71" s="19"/>
      <c r="AF71" s="19"/>
      <c r="AG71" s="19"/>
      <c r="AH71" s="19"/>
      <c r="AI71" s="19"/>
      <c r="AJ71" s="19"/>
      <c r="AK71" s="22"/>
      <c r="AL71" s="22"/>
      <c r="AM71" s="22"/>
      <c r="AN71" s="22"/>
      <c r="AO71" s="22"/>
      <c r="AP71" s="8"/>
      <c r="AQ71" s="8"/>
      <c r="AR71" s="8"/>
      <c r="AS71" s="8"/>
      <c r="AT71" s="8"/>
      <c r="AU71" s="8"/>
      <c r="AV71" s="8"/>
      <c r="AW71" s="8"/>
      <c r="AX71" s="8"/>
      <c r="AY71" s="8"/>
      <c r="AZ71" s="8"/>
      <c r="BA71" s="8"/>
      <c r="BB71" s="8"/>
      <c r="BC71" s="8"/>
      <c r="BD71" s="8"/>
      <c r="BE71" s="8"/>
      <c r="BF71" s="8"/>
      <c r="BG71" s="8"/>
      <c r="BH71" s="8"/>
      <c r="BI71" s="8"/>
      <c r="BJ71" s="8"/>
      <c r="BK71" s="8"/>
      <c r="BL71" s="8"/>
      <c r="BM71" s="8"/>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row>
    <row r="72" spans="1:113" ht="15.6" hidden="1">
      <c r="A72" s="4" t="s">
        <v>92</v>
      </c>
      <c r="B72" s="17" t="s">
        <v>69</v>
      </c>
      <c r="C72" s="18">
        <v>0</v>
      </c>
      <c r="D72" s="13">
        <f t="shared" si="10"/>
        <v>0</v>
      </c>
      <c r="E72" s="14">
        <f t="shared" si="8"/>
        <v>0</v>
      </c>
      <c r="F72" s="85">
        <f t="shared" si="9"/>
        <v>0</v>
      </c>
      <c r="G72" s="19"/>
      <c r="H72" s="19"/>
      <c r="I72" s="19"/>
      <c r="J72" s="19"/>
      <c r="K72" s="19"/>
      <c r="L72" s="19"/>
      <c r="M72" s="19"/>
      <c r="N72" s="19"/>
      <c r="O72" s="20"/>
      <c r="P72" s="26"/>
      <c r="Q72" s="29"/>
      <c r="R72" s="29"/>
      <c r="S72" s="29"/>
      <c r="T72" s="29"/>
      <c r="U72" s="29"/>
      <c r="V72" s="19"/>
      <c r="W72" s="19"/>
      <c r="X72" s="19"/>
      <c r="Y72" s="19"/>
      <c r="Z72" s="19"/>
      <c r="AA72" s="19"/>
      <c r="AB72" s="19"/>
      <c r="AC72" s="19"/>
      <c r="AD72" s="19"/>
      <c r="AE72" s="19"/>
      <c r="AF72" s="19"/>
      <c r="AG72" s="19"/>
      <c r="AH72" s="19"/>
      <c r="AI72" s="19"/>
      <c r="AJ72" s="19"/>
      <c r="AK72" s="22"/>
      <c r="AL72" s="22"/>
      <c r="AM72" s="22"/>
      <c r="AN72" s="22"/>
      <c r="AO72" s="22"/>
      <c r="AP72" s="8"/>
      <c r="AQ72" s="8"/>
      <c r="AR72" s="8"/>
      <c r="AS72" s="8"/>
      <c r="AT72" s="8"/>
      <c r="AU72" s="8"/>
      <c r="AV72" s="8"/>
      <c r="AW72" s="8"/>
      <c r="AX72" s="8"/>
      <c r="AY72" s="8"/>
      <c r="AZ72" s="8"/>
      <c r="BA72" s="8"/>
      <c r="BB72" s="8"/>
      <c r="BC72" s="8"/>
      <c r="BD72" s="8"/>
      <c r="BE72" s="8"/>
      <c r="BF72" s="8"/>
      <c r="BG72" s="8"/>
      <c r="BH72" s="8"/>
      <c r="BI72" s="8"/>
      <c r="BJ72" s="8"/>
      <c r="BK72" s="8"/>
      <c r="BL72" s="8"/>
      <c r="BM72" s="8"/>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row>
    <row r="73" spans="1:113" ht="15.6" hidden="1">
      <c r="A73" s="4" t="s">
        <v>92</v>
      </c>
      <c r="B73" s="17" t="s">
        <v>70</v>
      </c>
      <c r="C73" s="18">
        <v>0</v>
      </c>
      <c r="D73" s="13">
        <f t="shared" si="10"/>
        <v>0</v>
      </c>
      <c r="E73" s="14">
        <f t="shared" si="8"/>
        <v>0</v>
      </c>
      <c r="F73" s="85">
        <f t="shared" si="9"/>
        <v>0</v>
      </c>
      <c r="G73" s="19"/>
      <c r="H73" s="19"/>
      <c r="I73" s="19"/>
      <c r="J73" s="19"/>
      <c r="K73" s="19"/>
      <c r="L73" s="19"/>
      <c r="M73" s="19"/>
      <c r="N73" s="19"/>
      <c r="O73" s="20"/>
      <c r="P73" s="26"/>
      <c r="Q73" s="29"/>
      <c r="R73" s="29"/>
      <c r="S73" s="29"/>
      <c r="T73" s="29"/>
      <c r="U73" s="29"/>
      <c r="V73" s="19"/>
      <c r="W73" s="19"/>
      <c r="X73" s="19"/>
      <c r="Y73" s="19"/>
      <c r="Z73" s="19"/>
      <c r="AA73" s="19"/>
      <c r="AB73" s="19"/>
      <c r="AC73" s="19"/>
      <c r="AD73" s="19"/>
      <c r="AE73" s="19"/>
      <c r="AF73" s="19"/>
      <c r="AG73" s="19"/>
      <c r="AH73" s="19"/>
      <c r="AI73" s="19"/>
      <c r="AJ73" s="19"/>
      <c r="AK73" s="22"/>
      <c r="AL73" s="22"/>
      <c r="AM73" s="22"/>
      <c r="AN73" s="22"/>
      <c r="AO73" s="22"/>
      <c r="AP73" s="8"/>
      <c r="AQ73" s="8"/>
      <c r="AR73" s="8"/>
      <c r="AS73" s="8"/>
      <c r="AT73" s="8"/>
      <c r="AU73" s="8"/>
      <c r="AV73" s="8"/>
      <c r="AW73" s="8"/>
      <c r="AX73" s="8"/>
      <c r="AY73" s="8"/>
      <c r="AZ73" s="8"/>
      <c r="BA73" s="8"/>
      <c r="BB73" s="8"/>
      <c r="BC73" s="8"/>
      <c r="BD73" s="8"/>
      <c r="BE73" s="8"/>
      <c r="BF73" s="8"/>
      <c r="BG73" s="8"/>
      <c r="BH73" s="8"/>
      <c r="BI73" s="8"/>
      <c r="BJ73" s="8"/>
      <c r="BK73" s="8"/>
      <c r="BL73" s="8"/>
      <c r="BM73" s="8"/>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row>
    <row r="74" spans="1:113" ht="15.6" hidden="1">
      <c r="A74" s="4" t="s">
        <v>92</v>
      </c>
      <c r="B74" s="17" t="s">
        <v>71</v>
      </c>
      <c r="C74" s="18">
        <v>0</v>
      </c>
      <c r="D74" s="13">
        <f t="shared" si="10"/>
        <v>0</v>
      </c>
      <c r="E74" s="14">
        <f t="shared" si="8"/>
        <v>0</v>
      </c>
      <c r="F74" s="85">
        <f t="shared" si="9"/>
        <v>0</v>
      </c>
      <c r="G74" s="19"/>
      <c r="H74" s="19"/>
      <c r="I74" s="19"/>
      <c r="J74" s="19"/>
      <c r="K74" s="19"/>
      <c r="L74" s="19"/>
      <c r="M74" s="19"/>
      <c r="N74" s="19"/>
      <c r="O74" s="20"/>
      <c r="P74" s="26"/>
      <c r="Q74" s="29"/>
      <c r="R74" s="29"/>
      <c r="S74" s="29"/>
      <c r="T74" s="29"/>
      <c r="U74" s="29"/>
      <c r="V74" s="19"/>
      <c r="W74" s="19"/>
      <c r="X74" s="19"/>
      <c r="Y74" s="19"/>
      <c r="Z74" s="19"/>
      <c r="AA74" s="19"/>
      <c r="AB74" s="19"/>
      <c r="AC74" s="19"/>
      <c r="AD74" s="19"/>
      <c r="AE74" s="19"/>
      <c r="AF74" s="19"/>
      <c r="AG74" s="19"/>
      <c r="AH74" s="19"/>
      <c r="AI74" s="19"/>
      <c r="AJ74" s="19"/>
      <c r="AK74" s="22"/>
      <c r="AL74" s="22"/>
      <c r="AM74" s="22"/>
      <c r="AN74" s="22"/>
      <c r="AO74" s="22"/>
      <c r="AP74" s="8"/>
      <c r="AQ74" s="8"/>
      <c r="AR74" s="8"/>
      <c r="AS74" s="8"/>
      <c r="AT74" s="8"/>
      <c r="AU74" s="8"/>
      <c r="AV74" s="8"/>
      <c r="AW74" s="8"/>
      <c r="AX74" s="8"/>
      <c r="AY74" s="8"/>
      <c r="AZ74" s="8"/>
      <c r="BA74" s="8"/>
      <c r="BB74" s="8"/>
      <c r="BC74" s="8"/>
      <c r="BD74" s="8"/>
      <c r="BE74" s="8"/>
      <c r="BF74" s="8"/>
      <c r="BG74" s="8"/>
      <c r="BH74" s="8"/>
      <c r="BI74" s="8"/>
      <c r="BJ74" s="8"/>
      <c r="BK74" s="8"/>
      <c r="BL74" s="8"/>
      <c r="BM74" s="8"/>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row>
    <row r="75" spans="1:113" ht="15.6" hidden="1">
      <c r="A75" s="4" t="s">
        <v>89</v>
      </c>
      <c r="B75" s="17" t="s">
        <v>72</v>
      </c>
      <c r="C75" s="18">
        <v>0</v>
      </c>
      <c r="D75" s="13">
        <f t="shared" si="10"/>
        <v>0</v>
      </c>
      <c r="E75" s="14">
        <f t="shared" si="8"/>
        <v>0</v>
      </c>
      <c r="F75" s="85">
        <f t="shared" si="9"/>
        <v>0</v>
      </c>
      <c r="G75" s="19"/>
      <c r="H75" s="19"/>
      <c r="I75" s="19"/>
      <c r="J75" s="19"/>
      <c r="K75" s="19"/>
      <c r="L75" s="19"/>
      <c r="M75" s="19"/>
      <c r="N75" s="19"/>
      <c r="O75" s="20"/>
      <c r="P75" s="26"/>
      <c r="Q75" s="29"/>
      <c r="R75" s="29"/>
      <c r="S75" s="29"/>
      <c r="T75" s="29"/>
      <c r="U75" s="29"/>
      <c r="V75" s="19"/>
      <c r="W75" s="19"/>
      <c r="X75" s="19"/>
      <c r="Y75" s="19"/>
      <c r="Z75" s="19"/>
      <c r="AA75" s="19"/>
      <c r="AB75" s="19"/>
      <c r="AC75" s="19"/>
      <c r="AD75" s="19"/>
      <c r="AE75" s="19"/>
      <c r="AF75" s="19"/>
      <c r="AG75" s="19"/>
      <c r="AH75" s="19"/>
      <c r="AI75" s="19"/>
      <c r="AJ75" s="19"/>
      <c r="AK75" s="22"/>
      <c r="AL75" s="22"/>
      <c r="AM75" s="22"/>
      <c r="AN75" s="22"/>
      <c r="AO75" s="22"/>
      <c r="AP75" s="8"/>
      <c r="AQ75" s="8"/>
      <c r="AR75" s="8"/>
      <c r="AS75" s="8"/>
      <c r="AT75" s="8"/>
      <c r="AU75" s="8"/>
      <c r="AV75" s="8"/>
      <c r="AW75" s="8"/>
      <c r="AX75" s="8"/>
      <c r="AY75" s="8"/>
      <c r="AZ75" s="8"/>
      <c r="BA75" s="8"/>
      <c r="BB75" s="8"/>
      <c r="BC75" s="8"/>
      <c r="BD75" s="8"/>
      <c r="BE75" s="8"/>
      <c r="BF75" s="8"/>
      <c r="BG75" s="8"/>
      <c r="BH75" s="8"/>
      <c r="BI75" s="8"/>
      <c r="BJ75" s="8"/>
      <c r="BK75" s="8"/>
      <c r="BL75" s="8"/>
      <c r="BM75" s="8"/>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row>
    <row r="76" spans="1:113" ht="15.6" hidden="1">
      <c r="A76" s="4" t="s">
        <v>89</v>
      </c>
      <c r="B76" s="17" t="s">
        <v>73</v>
      </c>
      <c r="C76" s="18">
        <v>0</v>
      </c>
      <c r="D76" s="13">
        <f t="shared" si="10"/>
        <v>0</v>
      </c>
      <c r="E76" s="14">
        <f t="shared" si="8"/>
        <v>0</v>
      </c>
      <c r="F76" s="85">
        <f t="shared" si="9"/>
        <v>0</v>
      </c>
      <c r="G76" s="19"/>
      <c r="H76" s="19"/>
      <c r="I76" s="19"/>
      <c r="J76" s="19"/>
      <c r="K76" s="19"/>
      <c r="L76" s="19"/>
      <c r="M76" s="19"/>
      <c r="N76" s="19"/>
      <c r="O76" s="20"/>
      <c r="P76" s="26"/>
      <c r="Q76" s="29"/>
      <c r="R76" s="29"/>
      <c r="S76" s="29"/>
      <c r="T76" s="29"/>
      <c r="U76" s="29"/>
      <c r="V76" s="19"/>
      <c r="W76" s="19"/>
      <c r="X76" s="19"/>
      <c r="Y76" s="19"/>
      <c r="Z76" s="19"/>
      <c r="AA76" s="19"/>
      <c r="AB76" s="19"/>
      <c r="AC76" s="19"/>
      <c r="AD76" s="19"/>
      <c r="AE76" s="19"/>
      <c r="AF76" s="19"/>
      <c r="AG76" s="19"/>
      <c r="AH76" s="19"/>
      <c r="AI76" s="19"/>
      <c r="AJ76" s="19"/>
      <c r="AK76" s="22"/>
      <c r="AL76" s="22"/>
      <c r="AM76" s="22"/>
      <c r="AN76" s="22"/>
      <c r="AO76" s="22"/>
      <c r="AP76" s="8"/>
      <c r="AQ76" s="8"/>
      <c r="AR76" s="8"/>
      <c r="AS76" s="8"/>
      <c r="AT76" s="8"/>
      <c r="AU76" s="8"/>
      <c r="AV76" s="8"/>
      <c r="AW76" s="8"/>
      <c r="AX76" s="8"/>
      <c r="AY76" s="8"/>
      <c r="AZ76" s="8"/>
      <c r="BA76" s="8"/>
      <c r="BB76" s="8"/>
      <c r="BC76" s="8"/>
      <c r="BD76" s="8"/>
      <c r="BE76" s="8"/>
      <c r="BF76" s="8"/>
      <c r="BG76" s="8"/>
      <c r="BH76" s="8"/>
      <c r="BI76" s="8"/>
      <c r="BJ76" s="8"/>
      <c r="BK76" s="8"/>
      <c r="BL76" s="8"/>
      <c r="BM76" s="8"/>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row>
    <row r="77" spans="1:113" ht="15.6" hidden="1">
      <c r="A77" s="4" t="s">
        <v>92</v>
      </c>
      <c r="B77" s="17" t="s">
        <v>74</v>
      </c>
      <c r="C77" s="18">
        <v>0</v>
      </c>
      <c r="D77" s="13">
        <f t="shared" si="10"/>
        <v>0</v>
      </c>
      <c r="E77" s="14">
        <f t="shared" si="8"/>
        <v>0</v>
      </c>
      <c r="F77" s="85">
        <f t="shared" si="9"/>
        <v>0</v>
      </c>
      <c r="G77" s="19"/>
      <c r="H77" s="19"/>
      <c r="I77" s="19"/>
      <c r="J77" s="19"/>
      <c r="K77" s="19"/>
      <c r="L77" s="19"/>
      <c r="M77" s="19"/>
      <c r="N77" s="19"/>
      <c r="O77" s="20"/>
      <c r="P77" s="26"/>
      <c r="Q77" s="29"/>
      <c r="R77" s="29"/>
      <c r="S77" s="29"/>
      <c r="T77" s="29"/>
      <c r="U77" s="29"/>
      <c r="V77" s="19"/>
      <c r="W77" s="19"/>
      <c r="X77" s="19"/>
      <c r="Y77" s="19"/>
      <c r="Z77" s="19"/>
      <c r="AA77" s="19"/>
      <c r="AB77" s="19"/>
      <c r="AC77" s="19"/>
      <c r="AD77" s="19"/>
      <c r="AE77" s="19"/>
      <c r="AF77" s="19"/>
      <c r="AG77" s="19"/>
      <c r="AH77" s="19"/>
      <c r="AI77" s="19"/>
      <c r="AJ77" s="19"/>
      <c r="AK77" s="22"/>
      <c r="AL77" s="22"/>
      <c r="AM77" s="22"/>
      <c r="AN77" s="22"/>
      <c r="AO77" s="22"/>
      <c r="AP77" s="8"/>
      <c r="AQ77" s="8"/>
      <c r="AR77" s="8"/>
      <c r="AS77" s="8"/>
      <c r="AT77" s="8"/>
      <c r="AU77" s="8"/>
      <c r="AV77" s="8"/>
      <c r="AW77" s="8"/>
      <c r="AX77" s="8"/>
      <c r="AY77" s="8"/>
      <c r="AZ77" s="8"/>
      <c r="BA77" s="8"/>
      <c r="BB77" s="8"/>
      <c r="BC77" s="8"/>
      <c r="BD77" s="8"/>
      <c r="BE77" s="8"/>
      <c r="BF77" s="8"/>
      <c r="BG77" s="8"/>
      <c r="BH77" s="8"/>
      <c r="BI77" s="8"/>
      <c r="BJ77" s="8"/>
      <c r="BK77" s="8"/>
      <c r="BL77" s="8"/>
      <c r="BM77" s="8"/>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row>
    <row r="78" spans="1:113" ht="15.6" hidden="1">
      <c r="A78" s="4" t="s">
        <v>92</v>
      </c>
      <c r="B78" s="17" t="s">
        <v>75</v>
      </c>
      <c r="C78" s="18">
        <v>0</v>
      </c>
      <c r="D78" s="13">
        <f t="shared" si="10"/>
        <v>0</v>
      </c>
      <c r="E78" s="14">
        <f t="shared" si="8"/>
        <v>0</v>
      </c>
      <c r="F78" s="85">
        <f t="shared" si="9"/>
        <v>0</v>
      </c>
      <c r="G78" s="19"/>
      <c r="H78" s="19"/>
      <c r="I78" s="19"/>
      <c r="J78" s="19"/>
      <c r="K78" s="19"/>
      <c r="L78" s="19"/>
      <c r="M78" s="19"/>
      <c r="N78" s="19"/>
      <c r="O78" s="20"/>
      <c r="P78" s="26"/>
      <c r="Q78" s="29"/>
      <c r="R78" s="29"/>
      <c r="S78" s="29"/>
      <c r="T78" s="29"/>
      <c r="U78" s="29"/>
      <c r="V78" s="19"/>
      <c r="W78" s="19"/>
      <c r="X78" s="19"/>
      <c r="Y78" s="19"/>
      <c r="Z78" s="19"/>
      <c r="AA78" s="19"/>
      <c r="AB78" s="19"/>
      <c r="AC78" s="19"/>
      <c r="AD78" s="19"/>
      <c r="AE78" s="19"/>
      <c r="AF78" s="19"/>
      <c r="AG78" s="19"/>
      <c r="AH78" s="19"/>
      <c r="AI78" s="19"/>
      <c r="AJ78" s="19"/>
      <c r="AK78" s="22"/>
      <c r="AL78" s="22"/>
      <c r="AM78" s="22"/>
      <c r="AN78" s="22"/>
      <c r="AO78" s="22"/>
      <c r="AP78" s="8"/>
      <c r="AQ78" s="8"/>
      <c r="AR78" s="8"/>
      <c r="AS78" s="8"/>
      <c r="AT78" s="8"/>
      <c r="AU78" s="8"/>
      <c r="AV78" s="8"/>
      <c r="AW78" s="8"/>
      <c r="AX78" s="8"/>
      <c r="AY78" s="8"/>
      <c r="AZ78" s="8"/>
      <c r="BA78" s="8"/>
      <c r="BB78" s="8"/>
      <c r="BC78" s="8"/>
      <c r="BD78" s="8"/>
      <c r="BE78" s="8"/>
      <c r="BF78" s="8"/>
      <c r="BG78" s="8"/>
      <c r="BH78" s="8"/>
      <c r="BI78" s="8"/>
      <c r="BJ78" s="8"/>
      <c r="BK78" s="8"/>
      <c r="BL78" s="8"/>
      <c r="BM78" s="8"/>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row>
    <row r="79" spans="1:113" ht="15.6" hidden="1">
      <c r="A79" s="4" t="s">
        <v>92</v>
      </c>
      <c r="B79" s="17" t="s">
        <v>76</v>
      </c>
      <c r="C79" s="18">
        <v>0</v>
      </c>
      <c r="D79" s="13">
        <f t="shared" si="10"/>
        <v>0</v>
      </c>
      <c r="E79" s="14">
        <f t="shared" si="8"/>
        <v>0</v>
      </c>
      <c r="F79" s="85">
        <f t="shared" si="9"/>
        <v>0</v>
      </c>
      <c r="G79" s="19"/>
      <c r="H79" s="19"/>
      <c r="I79" s="19"/>
      <c r="J79" s="19"/>
      <c r="K79" s="19"/>
      <c r="L79" s="19"/>
      <c r="M79" s="19"/>
      <c r="N79" s="19"/>
      <c r="O79" s="20"/>
      <c r="P79" s="26"/>
      <c r="Q79" s="29"/>
      <c r="R79" s="29"/>
      <c r="S79" s="29"/>
      <c r="T79" s="29"/>
      <c r="U79" s="29"/>
      <c r="V79" s="19"/>
      <c r="W79" s="19"/>
      <c r="X79" s="19"/>
      <c r="Y79" s="19"/>
      <c r="Z79" s="19"/>
      <c r="AA79" s="19"/>
      <c r="AB79" s="19"/>
      <c r="AC79" s="19"/>
      <c r="AD79" s="19"/>
      <c r="AE79" s="19"/>
      <c r="AF79" s="19"/>
      <c r="AG79" s="19"/>
      <c r="AH79" s="19"/>
      <c r="AI79" s="19"/>
      <c r="AJ79" s="19"/>
      <c r="AK79" s="22"/>
      <c r="AL79" s="22"/>
      <c r="AM79" s="22"/>
      <c r="AN79" s="22"/>
      <c r="AO79" s="22"/>
      <c r="AP79" s="8"/>
      <c r="AQ79" s="8"/>
      <c r="AR79" s="8"/>
      <c r="AS79" s="8"/>
      <c r="AT79" s="8"/>
      <c r="AU79" s="8"/>
      <c r="AV79" s="8"/>
      <c r="AW79" s="8"/>
      <c r="AX79" s="8"/>
      <c r="AY79" s="8"/>
      <c r="AZ79" s="8"/>
      <c r="BA79" s="8"/>
      <c r="BB79" s="8"/>
      <c r="BC79" s="8"/>
      <c r="BD79" s="8"/>
      <c r="BE79" s="8"/>
      <c r="BF79" s="8"/>
      <c r="BG79" s="8"/>
      <c r="BH79" s="8"/>
      <c r="BI79" s="8"/>
      <c r="BJ79" s="8"/>
      <c r="BK79" s="8"/>
      <c r="BL79" s="8"/>
      <c r="BM79" s="8"/>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row>
    <row r="80" spans="1:113" ht="15.6" hidden="1">
      <c r="A80" s="4" t="s">
        <v>92</v>
      </c>
      <c r="B80" s="17" t="s">
        <v>77</v>
      </c>
      <c r="C80" s="18">
        <v>0</v>
      </c>
      <c r="D80" s="13">
        <f t="shared" si="10"/>
        <v>0</v>
      </c>
      <c r="E80" s="14">
        <f t="shared" si="8"/>
        <v>0</v>
      </c>
      <c r="F80" s="85">
        <f t="shared" si="9"/>
        <v>0</v>
      </c>
      <c r="G80" s="19"/>
      <c r="H80" s="19"/>
      <c r="I80" s="19"/>
      <c r="J80" s="19"/>
      <c r="K80" s="19"/>
      <c r="L80" s="19"/>
      <c r="M80" s="19"/>
      <c r="N80" s="19"/>
      <c r="O80" s="20"/>
      <c r="P80" s="26"/>
      <c r="Q80" s="29"/>
      <c r="R80" s="29"/>
      <c r="S80" s="29"/>
      <c r="T80" s="29"/>
      <c r="U80" s="29"/>
      <c r="V80" s="19"/>
      <c r="W80" s="19"/>
      <c r="X80" s="19"/>
      <c r="Y80" s="19"/>
      <c r="Z80" s="19"/>
      <c r="AA80" s="19"/>
      <c r="AB80" s="19"/>
      <c r="AC80" s="19"/>
      <c r="AD80" s="19"/>
      <c r="AE80" s="19"/>
      <c r="AF80" s="19"/>
      <c r="AG80" s="19"/>
      <c r="AH80" s="19"/>
      <c r="AI80" s="19"/>
      <c r="AJ80" s="19"/>
      <c r="AK80" s="22"/>
      <c r="AL80" s="22"/>
      <c r="AM80" s="22"/>
      <c r="AN80" s="22"/>
      <c r="AO80" s="22"/>
      <c r="AP80" s="8"/>
      <c r="AQ80" s="8"/>
      <c r="AR80" s="8"/>
      <c r="AS80" s="8"/>
      <c r="AT80" s="8"/>
      <c r="AU80" s="8"/>
      <c r="AV80" s="8"/>
      <c r="AW80" s="8"/>
      <c r="AX80" s="8"/>
      <c r="AY80" s="8"/>
      <c r="AZ80" s="8"/>
      <c r="BA80" s="8"/>
      <c r="BB80" s="8"/>
      <c r="BC80" s="8"/>
      <c r="BD80" s="8"/>
      <c r="BE80" s="8"/>
      <c r="BF80" s="8"/>
      <c r="BG80" s="8"/>
      <c r="BH80" s="8"/>
      <c r="BI80" s="8"/>
      <c r="BJ80" s="8"/>
      <c r="BK80" s="8"/>
      <c r="BL80" s="8"/>
      <c r="BM80" s="8"/>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row>
    <row r="81" spans="1:113" ht="15.6" hidden="1">
      <c r="A81" s="4" t="s">
        <v>93</v>
      </c>
      <c r="B81" s="17" t="s">
        <v>78</v>
      </c>
      <c r="C81" s="18">
        <v>0</v>
      </c>
      <c r="D81" s="13">
        <f t="shared" si="10"/>
        <v>0</v>
      </c>
      <c r="E81" s="14">
        <f t="shared" si="8"/>
        <v>0</v>
      </c>
      <c r="F81" s="85">
        <f t="shared" si="9"/>
        <v>0</v>
      </c>
      <c r="G81" s="19"/>
      <c r="H81" s="19"/>
      <c r="I81" s="19"/>
      <c r="J81" s="19"/>
      <c r="K81" s="19"/>
      <c r="L81" s="19"/>
      <c r="M81" s="19"/>
      <c r="N81" s="19"/>
      <c r="O81" s="20"/>
      <c r="P81" s="26"/>
      <c r="Q81" s="29"/>
      <c r="R81" s="29"/>
      <c r="S81" s="29"/>
      <c r="T81" s="29"/>
      <c r="U81" s="29"/>
      <c r="V81" s="19"/>
      <c r="W81" s="19"/>
      <c r="X81" s="19"/>
      <c r="Y81" s="19"/>
      <c r="Z81" s="19"/>
      <c r="AA81" s="19"/>
      <c r="AB81" s="19"/>
      <c r="AC81" s="19"/>
      <c r="AD81" s="19"/>
      <c r="AE81" s="19"/>
      <c r="AF81" s="19"/>
      <c r="AG81" s="19"/>
      <c r="AH81" s="19"/>
      <c r="AI81" s="19"/>
      <c r="AJ81" s="19"/>
      <c r="AK81" s="22"/>
      <c r="AL81" s="22"/>
      <c r="AM81" s="22"/>
      <c r="AN81" s="22"/>
      <c r="AO81" s="22"/>
      <c r="AP81" s="8"/>
      <c r="AQ81" s="8"/>
      <c r="AR81" s="8"/>
      <c r="AS81" s="8"/>
      <c r="AT81" s="8"/>
      <c r="AU81" s="8"/>
      <c r="AV81" s="8"/>
      <c r="AW81" s="8"/>
      <c r="AX81" s="8"/>
      <c r="AY81" s="8"/>
      <c r="AZ81" s="8"/>
      <c r="BA81" s="8"/>
      <c r="BB81" s="8"/>
      <c r="BC81" s="8"/>
      <c r="BD81" s="8"/>
      <c r="BE81" s="8"/>
      <c r="BF81" s="8"/>
      <c r="BG81" s="8"/>
      <c r="BH81" s="8"/>
      <c r="BI81" s="8"/>
      <c r="BJ81" s="8"/>
      <c r="BK81" s="8"/>
      <c r="BL81" s="8"/>
      <c r="BM81" s="8"/>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row>
    <row r="82" spans="1:113" ht="15.6" hidden="1">
      <c r="A82" s="4" t="s">
        <v>93</v>
      </c>
      <c r="B82" s="17" t="s">
        <v>79</v>
      </c>
      <c r="C82" s="18">
        <f>79913-79913</f>
        <v>0</v>
      </c>
      <c r="D82" s="13">
        <f t="shared" si="10"/>
        <v>0</v>
      </c>
      <c r="E82" s="14">
        <f t="shared" si="8"/>
        <v>0</v>
      </c>
      <c r="F82" s="85">
        <f t="shared" si="9"/>
        <v>0</v>
      </c>
      <c r="G82" s="19"/>
      <c r="H82" s="19"/>
      <c r="I82" s="19"/>
      <c r="J82" s="19"/>
      <c r="K82" s="19"/>
      <c r="L82" s="19"/>
      <c r="M82" s="19"/>
      <c r="N82" s="19"/>
      <c r="O82" s="20"/>
      <c r="P82" s="26"/>
      <c r="Q82" s="29"/>
      <c r="R82" s="29"/>
      <c r="S82" s="29"/>
      <c r="T82" s="29"/>
      <c r="U82" s="29"/>
      <c r="V82" s="19"/>
      <c r="W82" s="19"/>
      <c r="X82" s="19"/>
      <c r="Y82" s="19"/>
      <c r="Z82" s="19"/>
      <c r="AA82" s="19"/>
      <c r="AB82" s="19"/>
      <c r="AC82" s="19"/>
      <c r="AD82" s="19"/>
      <c r="AE82" s="19"/>
      <c r="AF82" s="19"/>
      <c r="AG82" s="19"/>
      <c r="AH82" s="19"/>
      <c r="AI82" s="19"/>
      <c r="AJ82" s="19"/>
      <c r="AK82" s="22"/>
      <c r="AL82" s="22"/>
      <c r="AM82" s="22"/>
      <c r="AN82" s="22"/>
      <c r="AO82" s="22"/>
      <c r="AP82" s="8"/>
      <c r="AQ82" s="8"/>
      <c r="AR82" s="8"/>
      <c r="AS82" s="8"/>
      <c r="AT82" s="8"/>
      <c r="AU82" s="8"/>
      <c r="AV82" s="8"/>
      <c r="AW82" s="8"/>
      <c r="AX82" s="8"/>
      <c r="AY82" s="8"/>
      <c r="AZ82" s="8"/>
      <c r="BA82" s="8"/>
      <c r="BB82" s="8"/>
      <c r="BC82" s="8"/>
      <c r="BD82" s="8"/>
      <c r="BE82" s="8"/>
      <c r="BF82" s="8"/>
      <c r="BG82" s="8"/>
      <c r="BH82" s="8"/>
      <c r="BI82" s="8"/>
      <c r="BJ82" s="8"/>
      <c r="BK82" s="8"/>
      <c r="BL82" s="8"/>
      <c r="BM82" s="8"/>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row>
    <row r="83" spans="1:113" ht="15.6" hidden="1">
      <c r="A83" s="4" t="s">
        <v>93</v>
      </c>
      <c r="B83" s="17" t="s">
        <v>23</v>
      </c>
      <c r="C83" s="18">
        <v>0</v>
      </c>
      <c r="D83" s="13">
        <f t="shared" si="10"/>
        <v>0</v>
      </c>
      <c r="E83" s="14">
        <f t="shared" si="8"/>
        <v>0</v>
      </c>
      <c r="F83" s="85">
        <f t="shared" si="9"/>
        <v>0</v>
      </c>
      <c r="G83" s="19"/>
      <c r="H83" s="19"/>
      <c r="I83" s="19"/>
      <c r="J83" s="19"/>
      <c r="K83" s="19"/>
      <c r="L83" s="19"/>
      <c r="M83" s="19"/>
      <c r="N83" s="19"/>
      <c r="O83" s="20"/>
      <c r="P83" s="26"/>
      <c r="Q83" s="29"/>
      <c r="R83" s="29"/>
      <c r="S83" s="29"/>
      <c r="T83" s="29"/>
      <c r="U83" s="29"/>
      <c r="V83" s="19"/>
      <c r="W83" s="19"/>
      <c r="X83" s="19"/>
      <c r="Y83" s="19"/>
      <c r="Z83" s="19"/>
      <c r="AA83" s="19"/>
      <c r="AB83" s="19"/>
      <c r="AC83" s="19"/>
      <c r="AD83" s="19"/>
      <c r="AE83" s="19"/>
      <c r="AF83" s="19"/>
      <c r="AG83" s="19"/>
      <c r="AH83" s="19"/>
      <c r="AI83" s="19"/>
      <c r="AJ83" s="19"/>
      <c r="AK83" s="22"/>
      <c r="AL83" s="22"/>
      <c r="AM83" s="22"/>
      <c r="AN83" s="22"/>
      <c r="AO83" s="22"/>
      <c r="AP83" s="8"/>
      <c r="AQ83" s="8"/>
      <c r="AR83" s="8"/>
      <c r="AS83" s="8"/>
      <c r="AT83" s="8"/>
      <c r="AU83" s="8"/>
      <c r="AV83" s="8"/>
      <c r="AW83" s="8"/>
      <c r="AX83" s="8"/>
      <c r="AY83" s="8"/>
      <c r="AZ83" s="8"/>
      <c r="BA83" s="8"/>
      <c r="BB83" s="8"/>
      <c r="BC83" s="8"/>
      <c r="BD83" s="8"/>
      <c r="BE83" s="8"/>
      <c r="BF83" s="8"/>
      <c r="BG83" s="8"/>
      <c r="BH83" s="8"/>
      <c r="BI83" s="8"/>
      <c r="BJ83" s="8"/>
      <c r="BK83" s="8"/>
      <c r="BL83" s="8"/>
      <c r="BM83" s="8"/>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row>
    <row r="84" spans="1:113" ht="15.6">
      <c r="A84" s="20" t="s">
        <v>96</v>
      </c>
      <c r="B84" s="17" t="s">
        <v>273</v>
      </c>
      <c r="C84" s="122">
        <v>698</v>
      </c>
      <c r="D84" s="33">
        <f>C84/$C$86</f>
        <v>2.5984826796982929E-4</v>
      </c>
      <c r="E84" s="88">
        <f>$E$2*D84</f>
        <v>2.0585179788569876</v>
      </c>
      <c r="F84" s="38">
        <v>16</v>
      </c>
      <c r="G84" s="95">
        <f>C84+E84+F84</f>
        <v>716.05851797885703</v>
      </c>
      <c r="H84" s="19"/>
      <c r="I84" s="19"/>
      <c r="J84" s="19"/>
      <c r="K84" s="19"/>
      <c r="L84" s="19"/>
      <c r="M84" s="19"/>
      <c r="N84" s="19"/>
      <c r="O84" s="20"/>
      <c r="P84" s="26"/>
      <c r="Q84" s="29"/>
      <c r="R84" s="29"/>
      <c r="S84" s="29"/>
      <c r="T84" s="29"/>
      <c r="U84" s="29"/>
      <c r="V84" s="19"/>
      <c r="W84" s="19"/>
      <c r="X84" s="19"/>
      <c r="Y84" s="19"/>
      <c r="Z84" s="19"/>
      <c r="AA84" s="19"/>
      <c r="AB84" s="19"/>
      <c r="AC84" s="19"/>
      <c r="AD84" s="19"/>
      <c r="AE84" s="19"/>
      <c r="AF84" s="19"/>
      <c r="AG84" s="19"/>
      <c r="AH84" s="19"/>
      <c r="AI84" s="19"/>
      <c r="AJ84" s="19"/>
      <c r="AK84" s="22"/>
      <c r="AL84" s="22"/>
      <c r="AM84" s="22"/>
      <c r="AN84" s="22"/>
      <c r="AO84" s="22"/>
      <c r="AP84" s="8"/>
      <c r="AQ84" s="8"/>
      <c r="AR84" s="8"/>
      <c r="AS84" s="8"/>
      <c r="AT84" s="8"/>
      <c r="AU84" s="8"/>
      <c r="AV84" s="8"/>
      <c r="AW84" s="8"/>
      <c r="AX84" s="8"/>
      <c r="AY84" s="8"/>
      <c r="AZ84" s="8"/>
      <c r="BA84" s="8"/>
      <c r="BB84" s="8"/>
      <c r="BC84" s="8"/>
      <c r="BD84" s="8"/>
      <c r="BE84" s="8"/>
      <c r="BF84" s="8"/>
      <c r="BG84" s="8"/>
      <c r="BH84" s="8"/>
      <c r="BI84" s="8"/>
      <c r="BJ84" s="8"/>
      <c r="BK84" s="8"/>
      <c r="BL84" s="8"/>
      <c r="BM84" s="8"/>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row>
    <row r="85" spans="1:113" ht="15.9" thickBot="1">
      <c r="A85" s="20" t="s">
        <v>96</v>
      </c>
      <c r="B85" s="17" t="s">
        <v>272</v>
      </c>
      <c r="C85" s="122">
        <v>362</v>
      </c>
      <c r="D85" s="33">
        <f>C85/$C$86</f>
        <v>1.3476371490698884E-4</v>
      </c>
      <c r="E85" s="88">
        <f>$E$2*D85</f>
        <v>1.0675981494931657</v>
      </c>
      <c r="F85" s="38">
        <v>9</v>
      </c>
      <c r="G85" s="95">
        <f>C85+E85+F85</f>
        <v>372.06759814949316</v>
      </c>
      <c r="H85" s="19"/>
      <c r="I85" s="19"/>
      <c r="J85" s="19"/>
      <c r="K85" s="19"/>
      <c r="L85" s="19"/>
      <c r="M85" s="19"/>
      <c r="N85" s="19"/>
      <c r="O85" s="20"/>
      <c r="P85" s="26"/>
      <c r="Q85" s="29"/>
      <c r="R85" s="29"/>
      <c r="S85" s="29"/>
      <c r="T85" s="29"/>
      <c r="U85" s="29"/>
      <c r="V85" s="19"/>
      <c r="W85" s="19"/>
      <c r="X85" s="19"/>
      <c r="Y85" s="19"/>
      <c r="Z85" s="19"/>
      <c r="AA85" s="19"/>
      <c r="AB85" s="19"/>
      <c r="AC85" s="19"/>
      <c r="AD85" s="19"/>
      <c r="AE85" s="19"/>
      <c r="AF85" s="19"/>
      <c r="AG85" s="19"/>
      <c r="AH85" s="19"/>
      <c r="AI85" s="19"/>
      <c r="AJ85" s="19"/>
      <c r="AK85" s="22"/>
      <c r="AL85" s="22"/>
      <c r="AM85" s="22"/>
      <c r="AN85" s="22"/>
      <c r="AO85" s="22"/>
      <c r="AP85" s="8"/>
      <c r="AQ85" s="8"/>
      <c r="AR85" s="8"/>
      <c r="AS85" s="8"/>
      <c r="AT85" s="8"/>
      <c r="AU85" s="8"/>
      <c r="AV85" s="8"/>
      <c r="AW85" s="8"/>
      <c r="AX85" s="8"/>
      <c r="AY85" s="8"/>
      <c r="AZ85" s="8"/>
      <c r="BA85" s="8"/>
      <c r="BB85" s="8"/>
      <c r="BC85" s="8"/>
      <c r="BD85" s="8"/>
      <c r="BE85" s="8"/>
      <c r="BF85" s="8"/>
      <c r="BG85" s="8"/>
      <c r="BH85" s="8"/>
      <c r="BI85" s="8"/>
      <c r="BJ85" s="8"/>
      <c r="BK85" s="8"/>
      <c r="BL85" s="8"/>
      <c r="BM85" s="8"/>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row>
    <row r="86" spans="1:113" ht="16.2" thickTop="1" thickBot="1">
      <c r="A86" s="20"/>
      <c r="B86" s="30" t="s">
        <v>80</v>
      </c>
      <c r="C86" s="123">
        <f>SUBTOTAL(9,C5:C85)</f>
        <v>2686183</v>
      </c>
      <c r="D86" s="86">
        <f>SUBTOTAL(9,D5:D85)</f>
        <v>1.0000000000000004</v>
      </c>
      <c r="E86" s="92">
        <f>SUBTOTAL(9,E5:E85)+1</f>
        <v>7922</v>
      </c>
      <c r="F86" s="92">
        <f>SUBTOTAL(9,F5:F85)</f>
        <v>60181</v>
      </c>
      <c r="G86" s="115">
        <f>SUBTOTAL(9,G5:G85)+1</f>
        <v>2754286.0000000005</v>
      </c>
      <c r="H86" s="19"/>
      <c r="I86" s="19"/>
      <c r="J86" s="19"/>
      <c r="K86" s="19"/>
      <c r="L86" s="19"/>
      <c r="M86" s="19"/>
      <c r="N86" s="19"/>
      <c r="O86" s="20"/>
      <c r="P86" s="26"/>
      <c r="Q86" s="29"/>
      <c r="R86" s="29"/>
      <c r="S86" s="29"/>
      <c r="T86" s="29"/>
      <c r="U86" s="29"/>
      <c r="V86" s="19"/>
      <c r="W86" s="19"/>
      <c r="X86" s="19"/>
      <c r="Y86" s="19"/>
      <c r="Z86" s="19"/>
      <c r="AA86" s="19"/>
      <c r="AB86" s="19"/>
      <c r="AC86" s="19"/>
      <c r="AD86" s="19"/>
      <c r="AE86" s="19"/>
      <c r="AF86" s="19"/>
      <c r="AG86" s="19"/>
      <c r="AH86" s="19"/>
      <c r="AI86" s="19"/>
      <c r="AJ86" s="19"/>
      <c r="AK86" s="22"/>
      <c r="AL86" s="22"/>
      <c r="AM86" s="22"/>
      <c r="AN86" s="22"/>
      <c r="AO86" s="22"/>
      <c r="AP86" s="8"/>
      <c r="AQ86" s="8"/>
      <c r="AR86" s="8"/>
      <c r="AS86" s="8"/>
      <c r="AT86" s="8"/>
      <c r="AU86" s="8"/>
      <c r="AV86" s="8"/>
      <c r="AW86" s="8"/>
      <c r="AX86" s="8"/>
      <c r="AY86" s="8"/>
      <c r="AZ86" s="8"/>
      <c r="BA86" s="8"/>
      <c r="BB86" s="8"/>
      <c r="BC86" s="8"/>
      <c r="BD86" s="8"/>
      <c r="BE86" s="8"/>
      <c r="BF86" s="8"/>
      <c r="BG86" s="8"/>
      <c r="BH86" s="8"/>
      <c r="BI86" s="8"/>
      <c r="BJ86" s="8"/>
      <c r="BK86" s="8"/>
      <c r="BL86" s="8"/>
      <c r="BM86" s="8"/>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row>
    <row r="87" spans="1:113" ht="15.6">
      <c r="B87" s="20"/>
      <c r="C87" s="122"/>
      <c r="D87" s="33"/>
      <c r="E87" s="34"/>
      <c r="F87" s="19"/>
      <c r="G87" s="96"/>
      <c r="H87" s="19"/>
      <c r="I87" s="19"/>
      <c r="J87" s="19"/>
      <c r="K87" s="19"/>
      <c r="L87" s="19"/>
      <c r="M87" s="19"/>
      <c r="N87" s="19"/>
      <c r="O87" s="20"/>
      <c r="P87" s="26"/>
      <c r="Q87" s="29"/>
      <c r="R87" s="29"/>
      <c r="S87" s="29"/>
      <c r="T87" s="29"/>
      <c r="U87" s="29"/>
      <c r="V87" s="19"/>
      <c r="W87" s="19"/>
      <c r="X87" s="19"/>
      <c r="Y87" s="19"/>
      <c r="Z87" s="19"/>
      <c r="AA87" s="19"/>
      <c r="AB87" s="19"/>
      <c r="AC87" s="19"/>
      <c r="AD87" s="19"/>
      <c r="AE87" s="19"/>
      <c r="AF87" s="19"/>
      <c r="AG87" s="19"/>
      <c r="AH87" s="19"/>
      <c r="AI87" s="19"/>
      <c r="AJ87" s="19"/>
      <c r="AK87" s="22"/>
      <c r="AL87" s="22"/>
      <c r="AM87" s="22"/>
      <c r="AN87" s="22"/>
      <c r="AO87" s="22"/>
      <c r="AP87" s="8"/>
      <c r="AQ87" s="8"/>
      <c r="AR87" s="8"/>
      <c r="AS87" s="8"/>
      <c r="AT87" s="8"/>
      <c r="AU87" s="8"/>
      <c r="AV87" s="8"/>
      <c r="AW87" s="8"/>
      <c r="AX87" s="8"/>
      <c r="AY87" s="8"/>
      <c r="AZ87" s="8"/>
      <c r="BA87" s="8"/>
      <c r="BB87" s="8"/>
      <c r="BC87" s="8"/>
      <c r="BD87" s="8"/>
      <c r="BE87" s="8"/>
      <c r="BF87" s="8"/>
      <c r="BG87" s="8"/>
      <c r="BH87" s="8"/>
      <c r="BI87" s="8"/>
      <c r="BJ87" s="8"/>
      <c r="BK87" s="8"/>
      <c r="BL87" s="8"/>
      <c r="BM87" s="8"/>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row>
    <row r="88" spans="1:113" ht="15.6">
      <c r="B88" s="20"/>
      <c r="C88" s="122"/>
      <c r="D88" s="33"/>
      <c r="E88" s="35"/>
      <c r="F88" s="19"/>
      <c r="G88" s="96"/>
      <c r="H88" s="19"/>
      <c r="I88" s="19"/>
      <c r="J88" s="19"/>
      <c r="K88" s="19"/>
      <c r="L88" s="19"/>
      <c r="M88" s="19"/>
      <c r="N88" s="19"/>
      <c r="O88" s="20"/>
      <c r="P88" s="26"/>
      <c r="Q88" s="29"/>
      <c r="R88" s="29"/>
      <c r="S88" s="29"/>
      <c r="T88" s="29"/>
      <c r="U88" s="29"/>
      <c r="V88" s="19"/>
      <c r="W88" s="19"/>
      <c r="X88" s="19"/>
      <c r="Y88" s="19"/>
      <c r="Z88" s="19"/>
      <c r="AA88" s="19"/>
      <c r="AB88" s="19"/>
      <c r="AC88" s="19"/>
      <c r="AD88" s="19"/>
      <c r="AE88" s="19"/>
      <c r="AF88" s="19"/>
      <c r="AG88" s="19"/>
      <c r="AH88" s="19"/>
      <c r="AI88" s="19"/>
      <c r="AJ88" s="19"/>
      <c r="AK88" s="22"/>
      <c r="AL88" s="22"/>
      <c r="AM88" s="22"/>
      <c r="AN88" s="22"/>
      <c r="AO88" s="22"/>
      <c r="AP88" s="8"/>
      <c r="AQ88" s="8"/>
      <c r="AR88" s="8"/>
      <c r="AS88" s="8"/>
      <c r="AT88" s="8"/>
      <c r="AU88" s="8"/>
      <c r="AV88" s="8"/>
      <c r="AW88" s="8"/>
      <c r="AX88" s="8"/>
      <c r="AY88" s="8"/>
      <c r="AZ88" s="8"/>
      <c r="BA88" s="8"/>
      <c r="BB88" s="8"/>
      <c r="BC88" s="8"/>
      <c r="BD88" s="8"/>
      <c r="BE88" s="8"/>
      <c r="BF88" s="8"/>
      <c r="BG88" s="8"/>
      <c r="BH88" s="8"/>
      <c r="BI88" s="8"/>
      <c r="BJ88" s="8"/>
      <c r="BK88" s="8"/>
      <c r="BL88" s="8"/>
      <c r="BM88" s="8"/>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row>
    <row r="89" spans="1:113" ht="15.6">
      <c r="B89" s="19"/>
      <c r="C89" s="122"/>
      <c r="D89" s="33"/>
      <c r="E89" s="35"/>
      <c r="F89" s="19"/>
      <c r="G89" s="96"/>
      <c r="H89" s="19"/>
      <c r="I89" s="19"/>
      <c r="J89" s="19"/>
      <c r="K89" s="19"/>
      <c r="L89" s="19"/>
      <c r="M89" s="19"/>
      <c r="N89" s="19"/>
      <c r="O89" s="20"/>
      <c r="P89" s="26"/>
      <c r="Q89" s="29"/>
      <c r="R89" s="29"/>
      <c r="S89" s="29"/>
      <c r="T89" s="29"/>
      <c r="U89" s="29"/>
      <c r="V89" s="19"/>
      <c r="W89" s="19"/>
      <c r="X89" s="19"/>
      <c r="Y89" s="19"/>
      <c r="Z89" s="19"/>
      <c r="AA89" s="19"/>
      <c r="AB89" s="19"/>
      <c r="AC89" s="19"/>
      <c r="AD89" s="19"/>
      <c r="AE89" s="19"/>
      <c r="AF89" s="19"/>
      <c r="AG89" s="19"/>
      <c r="AH89" s="19"/>
      <c r="AI89" s="19"/>
      <c r="AJ89" s="19"/>
      <c r="AK89" s="22"/>
      <c r="AL89" s="22"/>
      <c r="AM89" s="22"/>
      <c r="AN89" s="22"/>
      <c r="AO89" s="22"/>
      <c r="AP89" s="8"/>
      <c r="AQ89" s="8"/>
      <c r="AR89" s="8"/>
      <c r="AS89" s="8"/>
      <c r="AT89" s="8"/>
      <c r="AU89" s="8"/>
      <c r="AV89" s="8"/>
      <c r="AW89" s="8"/>
      <c r="AX89" s="8"/>
      <c r="AY89" s="8"/>
      <c r="AZ89" s="8"/>
      <c r="BA89" s="8"/>
      <c r="BB89" s="8"/>
      <c r="BC89" s="8"/>
      <c r="BD89" s="8"/>
      <c r="BE89" s="8"/>
      <c r="BF89" s="8"/>
      <c r="BG89" s="8"/>
      <c r="BH89" s="8"/>
      <c r="BI89" s="8"/>
      <c r="BJ89" s="8"/>
      <c r="BK89" s="8"/>
      <c r="BL89" s="8"/>
      <c r="BM89" s="8"/>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row>
    <row r="90" spans="1:113" ht="15.6">
      <c r="B90" s="19"/>
      <c r="C90" s="122"/>
      <c r="D90" s="33"/>
      <c r="E90" s="35"/>
      <c r="F90" s="19"/>
      <c r="G90" s="96"/>
      <c r="H90" s="19"/>
      <c r="I90" s="19"/>
      <c r="J90" s="19"/>
      <c r="K90" s="19"/>
      <c r="L90" s="19"/>
      <c r="M90" s="19"/>
      <c r="N90" s="19"/>
      <c r="O90" s="20"/>
      <c r="P90" s="26"/>
      <c r="Q90" s="29"/>
      <c r="R90" s="29"/>
      <c r="S90" s="29"/>
      <c r="T90" s="29"/>
      <c r="U90" s="29"/>
      <c r="V90" s="19"/>
      <c r="W90" s="19"/>
      <c r="X90" s="19"/>
      <c r="Y90" s="19"/>
      <c r="Z90" s="19"/>
      <c r="AA90" s="19"/>
      <c r="AB90" s="19"/>
      <c r="AC90" s="19"/>
      <c r="AD90" s="19"/>
      <c r="AE90" s="19"/>
      <c r="AF90" s="19"/>
      <c r="AG90" s="19"/>
      <c r="AH90" s="19"/>
      <c r="AI90" s="19"/>
      <c r="AJ90" s="19"/>
      <c r="AK90" s="22"/>
      <c r="AL90" s="22"/>
      <c r="AM90" s="22"/>
      <c r="AN90" s="22"/>
      <c r="AO90" s="22"/>
      <c r="AP90" s="8"/>
      <c r="AQ90" s="8"/>
      <c r="AR90" s="8"/>
      <c r="AS90" s="8"/>
      <c r="AT90" s="8"/>
      <c r="AU90" s="8"/>
      <c r="AV90" s="8"/>
      <c r="AW90" s="8"/>
      <c r="AX90" s="8"/>
      <c r="AY90" s="8"/>
      <c r="AZ90" s="8"/>
      <c r="BA90" s="8"/>
      <c r="BB90" s="8"/>
      <c r="BC90" s="8"/>
      <c r="BD90" s="8"/>
      <c r="BE90" s="8"/>
      <c r="BF90" s="8"/>
      <c r="BG90" s="8"/>
      <c r="BH90" s="8"/>
      <c r="BI90" s="8"/>
      <c r="BJ90" s="8"/>
      <c r="BK90" s="8"/>
      <c r="BL90" s="8"/>
      <c r="BM90" s="8"/>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row>
    <row r="91" spans="1:113" ht="15.6">
      <c r="B91" s="19"/>
      <c r="C91" s="122"/>
      <c r="D91" s="33"/>
      <c r="E91" s="35"/>
      <c r="F91" s="19"/>
      <c r="G91" s="96"/>
      <c r="H91" s="19"/>
      <c r="I91" s="19"/>
      <c r="J91" s="19"/>
      <c r="K91" s="19"/>
      <c r="L91" s="19"/>
      <c r="M91" s="19"/>
      <c r="N91" s="19"/>
      <c r="O91" s="20"/>
      <c r="P91" s="26"/>
      <c r="Q91" s="29"/>
      <c r="R91" s="29"/>
      <c r="S91" s="29"/>
      <c r="T91" s="29"/>
      <c r="U91" s="29"/>
      <c r="V91" s="19"/>
      <c r="W91" s="19"/>
      <c r="X91" s="19"/>
      <c r="Y91" s="19"/>
      <c r="Z91" s="19"/>
      <c r="AA91" s="19"/>
      <c r="AB91" s="19"/>
      <c r="AC91" s="19"/>
      <c r="AD91" s="19"/>
      <c r="AE91" s="19"/>
      <c r="AF91" s="19"/>
      <c r="AG91" s="19"/>
      <c r="AH91" s="19"/>
      <c r="AI91" s="19"/>
      <c r="AJ91" s="19"/>
      <c r="AK91" s="22"/>
      <c r="AL91" s="22"/>
      <c r="AM91" s="22"/>
      <c r="AN91" s="22"/>
      <c r="AO91" s="22"/>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row>
    <row r="92" spans="1:113" ht="15.6">
      <c r="B92" s="19"/>
      <c r="C92" s="122"/>
      <c r="D92" s="33"/>
      <c r="E92" s="35"/>
      <c r="F92" s="19"/>
      <c r="G92" s="96"/>
      <c r="H92" s="19"/>
      <c r="I92" s="19"/>
      <c r="J92" s="19"/>
      <c r="K92" s="19"/>
      <c r="L92" s="19"/>
      <c r="M92" s="19"/>
      <c r="N92" s="19"/>
      <c r="O92" s="20"/>
      <c r="P92" s="26"/>
      <c r="Q92" s="29"/>
      <c r="R92" s="29"/>
      <c r="S92" s="29"/>
      <c r="T92" s="29"/>
      <c r="U92" s="29"/>
      <c r="V92" s="19"/>
      <c r="W92" s="19"/>
      <c r="X92" s="19"/>
      <c r="Y92" s="19"/>
      <c r="Z92" s="19"/>
      <c r="AA92" s="19"/>
      <c r="AB92" s="19"/>
      <c r="AC92" s="19"/>
      <c r="AD92" s="19"/>
      <c r="AE92" s="19"/>
      <c r="AF92" s="19"/>
      <c r="AG92" s="19"/>
      <c r="AH92" s="19"/>
      <c r="AI92" s="19"/>
      <c r="AJ92" s="19"/>
      <c r="AK92" s="22"/>
      <c r="AL92" s="22"/>
      <c r="AM92" s="22"/>
      <c r="AN92" s="22"/>
      <c r="AO92" s="22"/>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row>
    <row r="93" spans="1:113" ht="15.6">
      <c r="B93" s="19"/>
      <c r="C93" s="124"/>
      <c r="D93" s="33"/>
      <c r="E93" s="35"/>
      <c r="F93" s="19"/>
      <c r="G93" s="96"/>
      <c r="H93" s="19"/>
      <c r="I93" s="19"/>
      <c r="J93" s="19"/>
      <c r="K93" s="19"/>
      <c r="L93" s="19"/>
      <c r="M93" s="19"/>
      <c r="N93" s="19"/>
      <c r="O93" s="20"/>
      <c r="P93" s="26"/>
      <c r="Q93" s="29"/>
      <c r="R93" s="29"/>
      <c r="S93" s="29"/>
      <c r="T93" s="29"/>
      <c r="U93" s="29"/>
      <c r="V93" s="19"/>
      <c r="W93" s="19"/>
      <c r="X93" s="19"/>
      <c r="Y93" s="19"/>
      <c r="Z93" s="19"/>
      <c r="AA93" s="19"/>
      <c r="AB93" s="19"/>
      <c r="AC93" s="19"/>
      <c r="AD93" s="19"/>
      <c r="AE93" s="19"/>
      <c r="AF93" s="19"/>
      <c r="AG93" s="19"/>
      <c r="AH93" s="19"/>
      <c r="AI93" s="19"/>
      <c r="AJ93" s="19"/>
      <c r="AK93" s="22"/>
      <c r="AL93" s="22"/>
      <c r="AM93" s="22"/>
      <c r="AN93" s="22"/>
      <c r="AO93" s="22"/>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row>
    <row r="94" spans="1:113" ht="15.6">
      <c r="B94" s="19"/>
      <c r="C94" s="124"/>
      <c r="D94" s="33"/>
      <c r="E94" s="35"/>
      <c r="F94" s="19"/>
      <c r="G94" s="96"/>
      <c r="H94" s="19"/>
      <c r="I94" s="19"/>
      <c r="J94" s="19"/>
      <c r="K94" s="19"/>
      <c r="L94" s="19"/>
      <c r="M94" s="19"/>
      <c r="N94" s="19"/>
      <c r="O94" s="20"/>
      <c r="P94" s="26"/>
      <c r="Q94" s="29"/>
      <c r="R94" s="29"/>
      <c r="S94" s="29"/>
      <c r="T94" s="29"/>
      <c r="U94" s="29"/>
      <c r="V94" s="19"/>
      <c r="W94" s="19"/>
      <c r="X94" s="19"/>
      <c r="Y94" s="19"/>
      <c r="Z94" s="19"/>
      <c r="AA94" s="19"/>
      <c r="AB94" s="19"/>
      <c r="AC94" s="19"/>
      <c r="AD94" s="19"/>
      <c r="AE94" s="19"/>
      <c r="AF94" s="19"/>
      <c r="AG94" s="19"/>
      <c r="AH94" s="19"/>
      <c r="AI94" s="19"/>
      <c r="AJ94" s="19"/>
      <c r="AK94" s="22"/>
      <c r="AL94" s="22"/>
      <c r="AM94" s="22"/>
      <c r="AN94" s="22"/>
      <c r="AO94" s="22"/>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row>
    <row r="95" spans="1:113" ht="15.6">
      <c r="B95" s="19"/>
      <c r="C95" s="122"/>
      <c r="D95" s="33"/>
      <c r="E95" s="35"/>
      <c r="F95" s="19"/>
      <c r="G95" s="96"/>
      <c r="H95" s="19"/>
      <c r="I95" s="19"/>
      <c r="J95" s="19"/>
      <c r="K95" s="19"/>
      <c r="L95" s="19"/>
      <c r="M95" s="19"/>
      <c r="N95" s="19"/>
      <c r="O95" s="20"/>
      <c r="P95" s="26"/>
      <c r="Q95" s="29"/>
      <c r="R95" s="29"/>
      <c r="S95" s="29"/>
      <c r="T95" s="29"/>
      <c r="U95" s="29"/>
      <c r="V95" s="19"/>
      <c r="W95" s="19"/>
      <c r="X95" s="19"/>
      <c r="Y95" s="19"/>
      <c r="Z95" s="19"/>
      <c r="AA95" s="19"/>
      <c r="AB95" s="19"/>
      <c r="AC95" s="19"/>
      <c r="AD95" s="19"/>
      <c r="AE95" s="19"/>
      <c r="AF95" s="19"/>
      <c r="AG95" s="19"/>
      <c r="AH95" s="19"/>
      <c r="AI95" s="19"/>
      <c r="AJ95" s="19"/>
      <c r="AK95" s="22"/>
      <c r="AL95" s="22"/>
      <c r="AM95" s="22"/>
      <c r="AN95" s="22"/>
      <c r="AO95" s="22"/>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row>
    <row r="96" spans="1:113" ht="15.6">
      <c r="B96" s="19"/>
      <c r="C96" s="122"/>
      <c r="D96" s="33"/>
      <c r="E96" s="35"/>
      <c r="F96" s="19"/>
      <c r="G96" s="96"/>
      <c r="H96" s="19"/>
      <c r="I96" s="19"/>
      <c r="J96" s="19"/>
      <c r="K96" s="19"/>
      <c r="L96" s="19"/>
      <c r="M96" s="19"/>
      <c r="N96" s="19"/>
      <c r="O96" s="20"/>
      <c r="P96" s="26"/>
      <c r="Q96" s="29"/>
      <c r="R96" s="29"/>
      <c r="S96" s="29"/>
      <c r="T96" s="29"/>
      <c r="U96" s="29"/>
      <c r="V96" s="19"/>
      <c r="W96" s="19"/>
      <c r="X96" s="19"/>
      <c r="Y96" s="19"/>
      <c r="Z96" s="19"/>
      <c r="AA96" s="19"/>
      <c r="AB96" s="19"/>
      <c r="AC96" s="19"/>
      <c r="AD96" s="19"/>
      <c r="AE96" s="19"/>
      <c r="AF96" s="19"/>
      <c r="AG96" s="19"/>
      <c r="AH96" s="19"/>
      <c r="AI96" s="19"/>
      <c r="AJ96" s="19"/>
      <c r="AK96" s="22"/>
      <c r="AL96" s="22"/>
      <c r="AM96" s="22"/>
      <c r="AN96" s="22"/>
      <c r="AO96" s="22"/>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row>
    <row r="97" spans="2:113" ht="15.6">
      <c r="B97" s="20"/>
      <c r="C97" s="122"/>
      <c r="D97" s="33"/>
      <c r="E97" s="35"/>
      <c r="F97" s="19"/>
      <c r="G97" s="96"/>
      <c r="H97" s="19"/>
      <c r="I97" s="19"/>
      <c r="J97" s="19"/>
      <c r="K97" s="19"/>
      <c r="L97" s="19"/>
      <c r="M97" s="19"/>
      <c r="N97" s="19"/>
      <c r="O97" s="20"/>
      <c r="P97" s="26"/>
      <c r="Q97" s="29"/>
      <c r="R97" s="29"/>
      <c r="S97" s="29"/>
      <c r="T97" s="29"/>
      <c r="U97" s="29"/>
      <c r="V97" s="19"/>
      <c r="W97" s="19"/>
      <c r="X97" s="19"/>
      <c r="Y97" s="19"/>
      <c r="Z97" s="19"/>
      <c r="AA97" s="19"/>
      <c r="AB97" s="19"/>
      <c r="AC97" s="19"/>
      <c r="AD97" s="19"/>
      <c r="AE97" s="19"/>
      <c r="AF97" s="19"/>
      <c r="AG97" s="19"/>
      <c r="AH97" s="19"/>
      <c r="AI97" s="19"/>
      <c r="AJ97" s="19"/>
      <c r="AK97" s="22"/>
      <c r="AL97" s="22"/>
      <c r="AM97" s="22"/>
      <c r="AN97" s="22"/>
      <c r="AO97" s="22"/>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row>
    <row r="98" spans="2:113" ht="15.6">
      <c r="B98" s="20"/>
      <c r="C98" s="122"/>
      <c r="D98" s="33"/>
      <c r="E98" s="18"/>
      <c r="F98" s="19"/>
      <c r="G98" s="96"/>
      <c r="H98" s="19"/>
      <c r="I98" s="19"/>
      <c r="J98" s="19"/>
      <c r="K98" s="19"/>
      <c r="L98" s="19"/>
      <c r="M98" s="19"/>
      <c r="N98" s="19"/>
      <c r="O98" s="20"/>
      <c r="P98" s="26"/>
      <c r="Q98" s="29"/>
      <c r="R98" s="29"/>
      <c r="S98" s="29"/>
      <c r="T98" s="29"/>
      <c r="U98" s="29"/>
      <c r="V98" s="19"/>
      <c r="W98" s="19"/>
      <c r="X98" s="19"/>
      <c r="Y98" s="19"/>
      <c r="Z98" s="19"/>
      <c r="AA98" s="19"/>
      <c r="AB98" s="19"/>
      <c r="AC98" s="19"/>
      <c r="AD98" s="19"/>
      <c r="AE98" s="19"/>
      <c r="AF98" s="19"/>
      <c r="AG98" s="19"/>
      <c r="AH98" s="19"/>
      <c r="AI98" s="19"/>
      <c r="AJ98" s="19"/>
      <c r="AK98" s="22"/>
      <c r="AL98" s="22"/>
      <c r="AM98" s="22"/>
      <c r="AN98" s="22"/>
      <c r="AO98" s="22"/>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row>
    <row r="99" spans="2:113" ht="15.6">
      <c r="B99" s="19"/>
      <c r="C99" s="125"/>
      <c r="D99" s="19"/>
      <c r="E99" s="37"/>
      <c r="F99" s="35"/>
      <c r="G99" s="96"/>
      <c r="H99" s="19"/>
      <c r="I99" s="19"/>
      <c r="J99" s="19"/>
      <c r="K99" s="19"/>
      <c r="L99" s="19"/>
      <c r="M99" s="19"/>
      <c r="N99" s="19"/>
      <c r="O99" s="20"/>
      <c r="P99" s="26"/>
      <c r="Q99" s="29"/>
      <c r="R99" s="29"/>
      <c r="S99" s="29"/>
      <c r="T99" s="29"/>
      <c r="U99" s="29"/>
      <c r="V99" s="19"/>
      <c r="W99" s="19"/>
      <c r="X99" s="19"/>
      <c r="Y99" s="19"/>
      <c r="Z99" s="19"/>
      <c r="AA99" s="19"/>
      <c r="AB99" s="19"/>
      <c r="AC99" s="19"/>
      <c r="AD99" s="19"/>
      <c r="AE99" s="19"/>
      <c r="AF99" s="19"/>
      <c r="AG99" s="19"/>
      <c r="AH99" s="19"/>
      <c r="AI99" s="19"/>
      <c r="AJ99" s="19"/>
      <c r="AK99" s="22"/>
      <c r="AL99" s="22"/>
      <c r="AM99" s="22"/>
      <c r="AN99" s="22"/>
      <c r="AO99" s="22"/>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row>
    <row r="100" spans="2:113" ht="15.6">
      <c r="B100" s="19"/>
      <c r="C100" s="125"/>
      <c r="D100" s="36"/>
      <c r="E100" s="37"/>
      <c r="F100" s="19"/>
      <c r="G100" s="96"/>
      <c r="H100" s="19"/>
      <c r="I100" s="19"/>
      <c r="J100" s="19"/>
      <c r="K100" s="19"/>
      <c r="L100" s="19"/>
      <c r="M100" s="19"/>
      <c r="N100" s="19"/>
      <c r="O100" s="20"/>
      <c r="P100" s="26"/>
      <c r="Q100" s="29"/>
      <c r="R100" s="29"/>
      <c r="S100" s="29"/>
      <c r="T100" s="29"/>
      <c r="U100" s="29"/>
      <c r="V100" s="19"/>
      <c r="W100" s="19"/>
      <c r="X100" s="19"/>
      <c r="Y100" s="19"/>
      <c r="Z100" s="19"/>
      <c r="AA100" s="19"/>
      <c r="AB100" s="19"/>
      <c r="AC100" s="19"/>
      <c r="AD100" s="19"/>
      <c r="AE100" s="19"/>
      <c r="AF100" s="19"/>
      <c r="AG100" s="19"/>
      <c r="AH100" s="19"/>
      <c r="AI100" s="19"/>
      <c r="AJ100" s="19"/>
      <c r="AK100" s="22"/>
      <c r="AL100" s="22"/>
      <c r="AM100" s="22"/>
      <c r="AN100" s="22"/>
      <c r="AO100" s="22"/>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row>
    <row r="101" spans="2:113" ht="15.6">
      <c r="B101" s="19"/>
      <c r="C101" s="125"/>
      <c r="D101" s="19"/>
      <c r="E101" s="35"/>
      <c r="F101" s="19"/>
      <c r="G101" s="96"/>
      <c r="H101" s="19"/>
      <c r="I101" s="19"/>
      <c r="J101" s="19"/>
      <c r="K101" s="19"/>
      <c r="L101" s="19"/>
      <c r="M101" s="19"/>
      <c r="N101" s="19"/>
      <c r="O101" s="20"/>
      <c r="P101" s="26"/>
      <c r="Q101" s="29"/>
      <c r="R101" s="29"/>
      <c r="S101" s="29"/>
      <c r="T101" s="29"/>
      <c r="U101" s="29"/>
      <c r="V101" s="19"/>
      <c r="W101" s="19"/>
      <c r="X101" s="19"/>
      <c r="Y101" s="19"/>
      <c r="Z101" s="19"/>
      <c r="AA101" s="19"/>
      <c r="AB101" s="19"/>
      <c r="AC101" s="19"/>
      <c r="AD101" s="19"/>
      <c r="AE101" s="19"/>
      <c r="AF101" s="19"/>
      <c r="AG101" s="19"/>
      <c r="AH101" s="19"/>
      <c r="AI101" s="19"/>
      <c r="AJ101" s="19"/>
      <c r="AK101" s="22"/>
      <c r="AL101" s="22"/>
      <c r="AM101" s="22"/>
      <c r="AN101" s="22"/>
      <c r="AO101" s="22"/>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row>
    <row r="102" spans="2:113" ht="15.6">
      <c r="B102" s="19"/>
      <c r="C102" s="125"/>
      <c r="D102" s="19"/>
      <c r="E102" s="35"/>
      <c r="F102" s="19"/>
      <c r="G102" s="96"/>
      <c r="H102" s="19"/>
      <c r="I102" s="19"/>
      <c r="J102" s="19"/>
      <c r="K102" s="19"/>
      <c r="L102" s="19"/>
      <c r="M102" s="19"/>
      <c r="N102" s="19"/>
      <c r="O102" s="20"/>
      <c r="P102" s="26"/>
      <c r="Q102" s="29"/>
      <c r="R102" s="29"/>
      <c r="S102" s="29"/>
      <c r="T102" s="29"/>
      <c r="U102" s="29"/>
      <c r="V102" s="19"/>
      <c r="W102" s="19"/>
      <c r="X102" s="19"/>
      <c r="Y102" s="19"/>
      <c r="Z102" s="19"/>
      <c r="AA102" s="19"/>
      <c r="AB102" s="19"/>
      <c r="AC102" s="19"/>
      <c r="AD102" s="19"/>
      <c r="AE102" s="19"/>
      <c r="AF102" s="19"/>
      <c r="AG102" s="19"/>
      <c r="AH102" s="19"/>
      <c r="AI102" s="19"/>
      <c r="AJ102" s="19"/>
      <c r="AK102" s="22"/>
      <c r="AL102" s="22"/>
      <c r="AM102" s="22"/>
      <c r="AN102" s="22"/>
      <c r="AO102" s="22"/>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row>
    <row r="103" spans="2:113" ht="15.6">
      <c r="B103" s="19"/>
      <c r="C103" s="125"/>
      <c r="D103" s="38"/>
      <c r="E103" s="39"/>
      <c r="F103" s="40"/>
      <c r="G103" s="97"/>
      <c r="H103" s="40"/>
      <c r="I103" s="40"/>
      <c r="J103" s="40"/>
      <c r="K103" s="40"/>
      <c r="L103" s="40"/>
      <c r="M103" s="40"/>
      <c r="N103" s="40"/>
      <c r="O103" s="20"/>
      <c r="P103" s="26"/>
      <c r="Q103" s="29"/>
      <c r="R103" s="29"/>
      <c r="S103" s="29"/>
      <c r="T103" s="29"/>
      <c r="U103" s="29"/>
      <c r="V103" s="40"/>
      <c r="W103" s="40"/>
      <c r="X103" s="40"/>
      <c r="Y103" s="40"/>
      <c r="Z103" s="40"/>
      <c r="AA103" s="40"/>
      <c r="AB103" s="40"/>
      <c r="AC103" s="40"/>
      <c r="AD103" s="40"/>
      <c r="AE103" s="40"/>
      <c r="AF103" s="40"/>
      <c r="AG103" s="40"/>
      <c r="AH103" s="40"/>
      <c r="AI103" s="40"/>
      <c r="AJ103" s="40"/>
      <c r="AK103" s="41"/>
      <c r="AL103" s="41"/>
      <c r="AM103" s="41"/>
      <c r="AN103" s="41"/>
      <c r="AO103" s="41"/>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row>
    <row r="104" spans="2:113" ht="15.6">
      <c r="B104" s="19"/>
      <c r="C104" s="125"/>
      <c r="D104" s="38"/>
      <c r="E104" s="42"/>
      <c r="F104" s="40"/>
      <c r="G104" s="97"/>
      <c r="H104" s="40"/>
      <c r="I104" s="40"/>
      <c r="J104" s="40"/>
      <c r="K104" s="40"/>
      <c r="L104" s="40"/>
      <c r="M104" s="40"/>
      <c r="N104" s="40"/>
      <c r="O104" s="20"/>
      <c r="P104" s="26"/>
      <c r="Q104" s="29"/>
      <c r="R104" s="29"/>
      <c r="S104" s="29"/>
      <c r="T104" s="29"/>
      <c r="U104" s="29"/>
      <c r="V104" s="40"/>
      <c r="W104" s="40"/>
      <c r="X104" s="40"/>
      <c r="Y104" s="40"/>
      <c r="Z104" s="40"/>
      <c r="AA104" s="40"/>
      <c r="AB104" s="40"/>
      <c r="AC104" s="40"/>
      <c r="AD104" s="40"/>
      <c r="AE104" s="40"/>
      <c r="AF104" s="40"/>
      <c r="AG104" s="40"/>
      <c r="AH104" s="40"/>
      <c r="AI104" s="40"/>
      <c r="AJ104" s="40"/>
      <c r="AK104" s="41"/>
      <c r="AL104" s="41"/>
      <c r="AM104" s="41"/>
      <c r="AN104" s="41"/>
      <c r="AO104" s="41"/>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row>
    <row r="105" spans="2:113" ht="15.6">
      <c r="B105" s="19"/>
      <c r="C105" s="125"/>
      <c r="D105" s="38"/>
      <c r="E105" s="19"/>
      <c r="F105" s="40"/>
      <c r="G105" s="97"/>
      <c r="H105" s="40"/>
      <c r="I105" s="40"/>
      <c r="J105" s="40"/>
      <c r="K105" s="40"/>
      <c r="L105" s="40"/>
      <c r="M105" s="40"/>
      <c r="N105" s="40"/>
      <c r="O105" s="20"/>
      <c r="P105" s="26"/>
      <c r="Q105" s="29"/>
      <c r="R105" s="26"/>
      <c r="S105" s="29"/>
      <c r="T105" s="29"/>
      <c r="U105" s="29"/>
      <c r="V105" s="40"/>
      <c r="W105" s="40"/>
      <c r="X105" s="40"/>
      <c r="Y105" s="40"/>
      <c r="Z105" s="40"/>
      <c r="AA105" s="40"/>
      <c r="AB105" s="40"/>
      <c r="AC105" s="40"/>
      <c r="AD105" s="40"/>
      <c r="AE105" s="40"/>
      <c r="AF105" s="40"/>
      <c r="AG105" s="40"/>
      <c r="AH105" s="40"/>
      <c r="AI105" s="40"/>
      <c r="AJ105" s="40"/>
      <c r="AK105" s="41"/>
      <c r="AL105" s="41"/>
      <c r="AM105" s="41"/>
      <c r="AN105" s="41"/>
      <c r="AO105" s="41"/>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row>
    <row r="106" spans="2:113" ht="15.6">
      <c r="B106" s="19"/>
      <c r="C106" s="37"/>
      <c r="D106" s="43"/>
      <c r="E106" s="19"/>
      <c r="F106" s="40"/>
      <c r="G106" s="97"/>
      <c r="H106" s="40"/>
      <c r="I106" s="40"/>
      <c r="J106" s="40"/>
      <c r="K106" s="40"/>
      <c r="L106" s="40"/>
      <c r="M106" s="40"/>
      <c r="N106" s="40"/>
      <c r="O106" s="20"/>
      <c r="P106" s="26"/>
      <c r="Q106" s="29"/>
      <c r="R106" s="29"/>
      <c r="S106" s="29"/>
      <c r="T106" s="29"/>
      <c r="U106" s="29"/>
      <c r="V106" s="40"/>
      <c r="W106" s="40"/>
      <c r="X106" s="40"/>
      <c r="Y106" s="40"/>
      <c r="Z106" s="40"/>
      <c r="AA106" s="40"/>
      <c r="AB106" s="40"/>
      <c r="AC106" s="40"/>
      <c r="AD106" s="40"/>
      <c r="AE106" s="40"/>
      <c r="AF106" s="40"/>
      <c r="AG106" s="40"/>
      <c r="AH106" s="40"/>
      <c r="AI106" s="40"/>
      <c r="AJ106" s="40"/>
      <c r="AK106" s="41"/>
      <c r="AL106" s="41"/>
      <c r="AM106" s="41"/>
      <c r="AN106" s="41"/>
      <c r="AO106" s="41"/>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row>
    <row r="107" spans="2:113" ht="15.6">
      <c r="B107" s="19"/>
      <c r="C107" s="125"/>
      <c r="D107" s="38"/>
      <c r="E107" s="19"/>
      <c r="F107" s="40"/>
      <c r="G107" s="97"/>
      <c r="H107" s="40"/>
      <c r="I107" s="40"/>
      <c r="J107" s="40"/>
      <c r="K107" s="40"/>
      <c r="L107" s="40"/>
      <c r="M107" s="40"/>
      <c r="N107" s="40"/>
      <c r="O107" s="20"/>
      <c r="P107" s="18"/>
      <c r="Q107" s="18"/>
      <c r="R107" s="18"/>
      <c r="S107" s="18"/>
      <c r="T107" s="18"/>
      <c r="U107" s="18"/>
      <c r="V107" s="40"/>
      <c r="W107" s="40"/>
      <c r="X107" s="40"/>
      <c r="Y107" s="40"/>
      <c r="Z107" s="40"/>
      <c r="AA107" s="40"/>
      <c r="AB107" s="40"/>
      <c r="AC107" s="40"/>
      <c r="AD107" s="40"/>
      <c r="AE107" s="40"/>
      <c r="AF107" s="40"/>
      <c r="AG107" s="40"/>
      <c r="AH107" s="40"/>
      <c r="AI107" s="40"/>
      <c r="AJ107" s="40"/>
      <c r="AK107" s="41"/>
      <c r="AL107" s="41"/>
      <c r="AM107" s="41"/>
      <c r="AN107" s="41"/>
      <c r="AO107" s="41"/>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row>
    <row r="108" spans="2:113" ht="15.6">
      <c r="B108" s="19"/>
      <c r="C108" s="125"/>
      <c r="D108" s="38"/>
      <c r="E108" s="19"/>
      <c r="F108" s="40"/>
      <c r="G108" s="97"/>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1"/>
      <c r="AL108" s="41"/>
      <c r="AM108" s="41"/>
      <c r="AN108" s="41"/>
      <c r="AO108" s="41"/>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row>
    <row r="109" spans="2:113" ht="15.6">
      <c r="B109" s="44"/>
      <c r="C109" s="126"/>
      <c r="D109" s="44"/>
      <c r="E109" s="44"/>
      <c r="F109" s="40"/>
      <c r="G109" s="97"/>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1"/>
      <c r="AL109" s="41"/>
      <c r="AM109" s="41"/>
      <c r="AN109" s="41"/>
      <c r="AO109" s="41"/>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row>
    <row r="110" spans="2:113" ht="15.6">
      <c r="B110" s="44"/>
      <c r="C110" s="126"/>
      <c r="D110" s="44"/>
      <c r="E110" s="44"/>
      <c r="F110" s="40"/>
      <c r="G110" s="97"/>
      <c r="H110" s="40"/>
      <c r="I110" s="40"/>
      <c r="J110" s="40"/>
      <c r="K110" s="40"/>
      <c r="L110" s="40"/>
      <c r="M110" s="40"/>
      <c r="N110" s="40"/>
      <c r="O110" s="19"/>
      <c r="P110" s="27"/>
      <c r="Q110" s="27"/>
      <c r="R110" s="27"/>
      <c r="S110" s="19"/>
      <c r="T110" s="19"/>
      <c r="U110" s="19"/>
      <c r="V110" s="40"/>
      <c r="W110" s="40"/>
      <c r="X110" s="40"/>
      <c r="Y110" s="40"/>
      <c r="Z110" s="40"/>
      <c r="AA110" s="40"/>
      <c r="AB110" s="40"/>
      <c r="AC110" s="40"/>
      <c r="AD110" s="40"/>
      <c r="AE110" s="40"/>
      <c r="AF110" s="40"/>
      <c r="AG110" s="40"/>
      <c r="AH110" s="40"/>
      <c r="AI110" s="40"/>
      <c r="AJ110" s="40"/>
      <c r="AK110" s="41"/>
      <c r="AL110" s="41"/>
      <c r="AM110" s="41"/>
      <c r="AN110" s="41"/>
      <c r="AO110" s="41"/>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row>
    <row r="111" spans="2:113" ht="15.6">
      <c r="B111" s="44"/>
      <c r="C111" s="126"/>
      <c r="D111" s="44"/>
      <c r="E111" s="44"/>
      <c r="F111" s="40"/>
      <c r="G111" s="97"/>
      <c r="H111" s="40"/>
      <c r="I111" s="40"/>
      <c r="J111" s="40"/>
      <c r="K111" s="40"/>
      <c r="L111" s="40"/>
      <c r="M111" s="40"/>
      <c r="N111" s="40"/>
      <c r="O111" s="20"/>
      <c r="P111" s="21"/>
      <c r="Q111" s="21"/>
      <c r="R111" s="21"/>
      <c r="S111" s="18"/>
      <c r="T111" s="18"/>
      <c r="U111" s="19"/>
      <c r="V111" s="40"/>
      <c r="W111" s="40"/>
      <c r="X111" s="40"/>
      <c r="Y111" s="40"/>
      <c r="Z111" s="40"/>
      <c r="AA111" s="40"/>
      <c r="AB111" s="40"/>
      <c r="AC111" s="40"/>
      <c r="AD111" s="40"/>
      <c r="AE111" s="40"/>
      <c r="AF111" s="40"/>
      <c r="AG111" s="40"/>
      <c r="AH111" s="40"/>
      <c r="AI111" s="40"/>
      <c r="AJ111" s="40"/>
      <c r="AK111" s="41"/>
      <c r="AL111" s="41"/>
      <c r="AM111" s="41"/>
      <c r="AN111" s="41"/>
      <c r="AO111" s="41"/>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row>
    <row r="112" spans="2:113" ht="15.6">
      <c r="B112" s="44"/>
      <c r="C112" s="126"/>
      <c r="D112" s="44"/>
      <c r="E112" s="44"/>
      <c r="F112" s="40"/>
      <c r="G112" s="97"/>
      <c r="H112" s="40"/>
      <c r="I112" s="40"/>
      <c r="J112" s="40"/>
      <c r="K112" s="40"/>
      <c r="L112" s="40"/>
      <c r="M112" s="40"/>
      <c r="N112" s="40"/>
      <c r="O112" s="19"/>
      <c r="P112" s="19"/>
      <c r="Q112" s="19"/>
      <c r="R112" s="19"/>
      <c r="S112" s="19"/>
      <c r="T112" s="19"/>
      <c r="U112" s="19"/>
      <c r="V112" s="40"/>
      <c r="W112" s="40"/>
      <c r="X112" s="40"/>
      <c r="Y112" s="40"/>
      <c r="Z112" s="40"/>
      <c r="AA112" s="40"/>
      <c r="AB112" s="40"/>
      <c r="AC112" s="40"/>
      <c r="AD112" s="40"/>
      <c r="AE112" s="40"/>
      <c r="AF112" s="40"/>
      <c r="AG112" s="40"/>
      <c r="AH112" s="40"/>
      <c r="AI112" s="40"/>
      <c r="AJ112" s="40"/>
      <c r="AK112" s="41"/>
      <c r="AL112" s="41"/>
      <c r="AM112" s="41"/>
      <c r="AN112" s="41"/>
      <c r="AO112" s="41"/>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row>
    <row r="113" spans="2:113" ht="15.6">
      <c r="B113" s="44"/>
      <c r="C113" s="126"/>
      <c r="D113" s="44"/>
      <c r="E113" s="44"/>
      <c r="F113" s="40"/>
      <c r="G113" s="97"/>
      <c r="H113" s="40"/>
      <c r="I113" s="40"/>
      <c r="J113" s="40"/>
      <c r="K113" s="40"/>
      <c r="L113" s="40"/>
      <c r="M113" s="40"/>
      <c r="N113" s="40"/>
      <c r="O113" s="20"/>
      <c r="P113" s="20"/>
      <c r="Q113" s="23"/>
      <c r="R113" s="21"/>
      <c r="S113" s="18"/>
      <c r="T113" s="18"/>
      <c r="U113" s="19"/>
      <c r="V113" s="40"/>
      <c r="W113" s="40"/>
      <c r="X113" s="40"/>
      <c r="Y113" s="40"/>
      <c r="Z113" s="40"/>
      <c r="AA113" s="40"/>
      <c r="AB113" s="40"/>
      <c r="AC113" s="40"/>
      <c r="AD113" s="40"/>
      <c r="AE113" s="40"/>
      <c r="AF113" s="40"/>
      <c r="AG113" s="40"/>
      <c r="AH113" s="40"/>
      <c r="AI113" s="40"/>
      <c r="AJ113" s="40"/>
      <c r="AK113" s="41"/>
      <c r="AL113" s="41"/>
      <c r="AM113" s="41"/>
      <c r="AN113" s="41"/>
      <c r="AO113" s="41"/>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row>
    <row r="114" spans="2:113" ht="15.6">
      <c r="B114" s="44"/>
      <c r="C114" s="126"/>
      <c r="D114" s="44"/>
      <c r="E114" s="44"/>
      <c r="F114" s="40"/>
      <c r="G114" s="97"/>
      <c r="H114" s="40"/>
      <c r="I114" s="40"/>
      <c r="J114" s="40"/>
      <c r="K114" s="40"/>
      <c r="L114" s="40"/>
      <c r="M114" s="40"/>
      <c r="N114" s="40"/>
      <c r="O114" s="19"/>
      <c r="P114" s="19"/>
      <c r="Q114" s="19"/>
      <c r="R114" s="19"/>
      <c r="S114" s="19"/>
      <c r="T114" s="27"/>
      <c r="U114" s="28"/>
      <c r="V114" s="40"/>
      <c r="W114" s="40"/>
      <c r="X114" s="40"/>
      <c r="Y114" s="40"/>
      <c r="Z114" s="40"/>
      <c r="AA114" s="40"/>
      <c r="AB114" s="40"/>
      <c r="AC114" s="40"/>
      <c r="AD114" s="40"/>
      <c r="AE114" s="40"/>
      <c r="AF114" s="40"/>
      <c r="AG114" s="40"/>
      <c r="AH114" s="40"/>
      <c r="AI114" s="40"/>
      <c r="AJ114" s="40"/>
      <c r="AK114" s="41"/>
      <c r="AL114" s="41"/>
      <c r="AM114" s="41"/>
      <c r="AN114" s="41"/>
      <c r="AO114" s="41"/>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row>
    <row r="115" spans="2:113" ht="15.6">
      <c r="B115" s="44"/>
      <c r="C115" s="126"/>
      <c r="D115" s="44"/>
      <c r="E115" s="44"/>
      <c r="F115" s="40"/>
      <c r="G115" s="97"/>
      <c r="H115" s="40"/>
      <c r="I115" s="40"/>
      <c r="J115" s="40"/>
      <c r="K115" s="40"/>
      <c r="L115" s="40"/>
      <c r="M115" s="40"/>
      <c r="N115" s="40"/>
      <c r="O115" s="19"/>
      <c r="P115" s="25"/>
      <c r="Q115" s="25"/>
      <c r="R115" s="26"/>
      <c r="S115" s="26"/>
      <c r="T115" s="27"/>
      <c r="U115" s="28"/>
      <c r="V115" s="40"/>
      <c r="W115" s="40"/>
      <c r="X115" s="40"/>
      <c r="Y115" s="40"/>
      <c r="Z115" s="40"/>
      <c r="AA115" s="40"/>
      <c r="AB115" s="40"/>
      <c r="AC115" s="40"/>
      <c r="AD115" s="40"/>
      <c r="AE115" s="40"/>
      <c r="AF115" s="40"/>
      <c r="AG115" s="40"/>
      <c r="AH115" s="40"/>
      <c r="AI115" s="40"/>
      <c r="AJ115" s="40"/>
      <c r="AK115" s="41"/>
      <c r="AL115" s="41"/>
      <c r="AM115" s="41"/>
      <c r="AN115" s="41"/>
      <c r="AO115" s="41"/>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row>
    <row r="116" spans="2:113" ht="15.9" thickBot="1">
      <c r="B116" s="44"/>
      <c r="C116" s="126"/>
      <c r="D116" s="44"/>
      <c r="E116" s="44"/>
      <c r="F116" s="40"/>
      <c r="G116" s="97"/>
      <c r="H116" s="40"/>
      <c r="I116" s="40"/>
      <c r="J116" s="40"/>
      <c r="K116" s="40"/>
      <c r="L116" s="40"/>
      <c r="M116" s="40"/>
      <c r="N116" s="40"/>
      <c r="O116" s="45"/>
      <c r="P116" s="46"/>
      <c r="Q116" s="46"/>
      <c r="R116" s="46"/>
      <c r="S116" s="47"/>
      <c r="T116" s="47"/>
      <c r="U116" s="48"/>
      <c r="V116" s="40"/>
      <c r="W116" s="40"/>
      <c r="X116" s="40"/>
      <c r="Y116" s="40"/>
      <c r="Z116" s="40"/>
      <c r="AA116" s="40"/>
      <c r="AB116" s="40"/>
      <c r="AC116" s="40"/>
      <c r="AD116" s="40"/>
      <c r="AE116" s="40"/>
      <c r="AF116" s="40"/>
      <c r="AG116" s="40"/>
      <c r="AH116" s="40"/>
      <c r="AI116" s="40"/>
      <c r="AJ116" s="40"/>
      <c r="AK116" s="41"/>
      <c r="AL116" s="41"/>
      <c r="AM116" s="41"/>
      <c r="AN116" s="41"/>
      <c r="AO116" s="41"/>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row>
    <row r="117" spans="2:113" ht="15.6">
      <c r="B117" s="44"/>
      <c r="C117" s="126"/>
      <c r="D117" s="44"/>
      <c r="E117" s="44"/>
      <c r="F117" s="40"/>
      <c r="G117" s="97"/>
      <c r="H117" s="40"/>
      <c r="I117" s="40"/>
      <c r="J117" s="40"/>
      <c r="K117" s="40"/>
      <c r="L117" s="40"/>
      <c r="M117" s="40"/>
      <c r="N117" s="40"/>
      <c r="O117" s="20"/>
      <c r="P117" s="26"/>
      <c r="Q117" s="29"/>
      <c r="R117" s="29"/>
      <c r="S117" s="29"/>
      <c r="T117" s="28"/>
      <c r="U117" s="29"/>
      <c r="V117" s="40"/>
      <c r="W117" s="40"/>
      <c r="X117" s="40"/>
      <c r="Y117" s="40"/>
      <c r="Z117" s="40"/>
      <c r="AA117" s="40"/>
      <c r="AB117" s="40"/>
      <c r="AC117" s="40"/>
      <c r="AD117" s="40"/>
      <c r="AE117" s="40"/>
      <c r="AF117" s="40"/>
      <c r="AG117" s="40"/>
      <c r="AH117" s="40"/>
      <c r="AI117" s="40"/>
      <c r="AJ117" s="40"/>
      <c r="AK117" s="41"/>
      <c r="AL117" s="41"/>
      <c r="AM117" s="41"/>
      <c r="AN117" s="41"/>
      <c r="AO117" s="41"/>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row>
    <row r="118" spans="2:113" ht="15.6">
      <c r="B118" s="44"/>
      <c r="C118" s="126"/>
      <c r="D118" s="44"/>
      <c r="E118" s="44"/>
      <c r="F118" s="40"/>
      <c r="G118" s="97"/>
      <c r="H118" s="40"/>
      <c r="I118" s="40"/>
      <c r="J118" s="40"/>
      <c r="K118" s="40"/>
      <c r="L118" s="40"/>
      <c r="M118" s="40"/>
      <c r="N118" s="40"/>
      <c r="O118" s="20"/>
      <c r="P118" s="26"/>
      <c r="Q118" s="29"/>
      <c r="R118" s="29"/>
      <c r="S118" s="29"/>
      <c r="T118" s="28"/>
      <c r="U118" s="29"/>
      <c r="V118" s="40"/>
      <c r="W118" s="40"/>
      <c r="X118" s="40"/>
      <c r="Y118" s="40"/>
      <c r="Z118" s="40"/>
      <c r="AA118" s="40"/>
      <c r="AB118" s="40"/>
      <c r="AC118" s="40"/>
      <c r="AD118" s="40"/>
      <c r="AE118" s="40"/>
      <c r="AF118" s="40"/>
      <c r="AG118" s="40"/>
      <c r="AH118" s="40"/>
      <c r="AI118" s="40"/>
      <c r="AJ118" s="40"/>
      <c r="AK118" s="41"/>
      <c r="AL118" s="41"/>
      <c r="AM118" s="41"/>
      <c r="AN118" s="41"/>
      <c r="AO118" s="41"/>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row>
    <row r="119" spans="2:113" ht="15.6">
      <c r="B119" s="44"/>
      <c r="C119" s="126"/>
      <c r="D119" s="44"/>
      <c r="E119" s="44"/>
      <c r="F119" s="40"/>
      <c r="G119" s="97"/>
      <c r="H119" s="40"/>
      <c r="I119" s="40"/>
      <c r="J119" s="40"/>
      <c r="K119" s="40"/>
      <c r="L119" s="40"/>
      <c r="M119" s="40"/>
      <c r="N119" s="40"/>
      <c r="O119" s="20"/>
      <c r="P119" s="26"/>
      <c r="Q119" s="29"/>
      <c r="R119" s="29"/>
      <c r="S119" s="29"/>
      <c r="T119" s="28"/>
      <c r="U119" s="29"/>
      <c r="V119" s="40"/>
      <c r="W119" s="40"/>
      <c r="X119" s="40"/>
      <c r="Y119" s="40"/>
      <c r="Z119" s="40"/>
      <c r="AA119" s="40"/>
      <c r="AB119" s="40"/>
      <c r="AC119" s="40"/>
      <c r="AD119" s="40"/>
      <c r="AE119" s="40"/>
      <c r="AF119" s="40"/>
      <c r="AG119" s="40"/>
      <c r="AH119" s="40"/>
      <c r="AI119" s="40"/>
      <c r="AJ119" s="40"/>
      <c r="AK119" s="41"/>
      <c r="AL119" s="41"/>
      <c r="AM119" s="41"/>
      <c r="AN119" s="41"/>
      <c r="AO119" s="41"/>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row>
    <row r="120" spans="2:113" ht="15.6">
      <c r="B120" s="44"/>
      <c r="C120" s="126"/>
      <c r="D120" s="44"/>
      <c r="E120" s="44"/>
      <c r="F120" s="40"/>
      <c r="G120" s="97"/>
      <c r="H120" s="40"/>
      <c r="I120" s="40"/>
      <c r="J120" s="40"/>
      <c r="K120" s="40"/>
      <c r="L120" s="40"/>
      <c r="M120" s="40"/>
      <c r="N120" s="40"/>
      <c r="O120" s="20"/>
      <c r="P120" s="26"/>
      <c r="Q120" s="29"/>
      <c r="R120" s="29"/>
      <c r="S120" s="29"/>
      <c r="T120" s="28"/>
      <c r="U120" s="29"/>
      <c r="V120" s="40"/>
      <c r="W120" s="40"/>
      <c r="X120" s="40"/>
      <c r="Y120" s="40"/>
      <c r="Z120" s="40"/>
      <c r="AA120" s="40"/>
      <c r="AB120" s="40"/>
      <c r="AC120" s="40"/>
      <c r="AD120" s="40"/>
      <c r="AE120" s="40"/>
      <c r="AF120" s="40"/>
      <c r="AG120" s="40"/>
      <c r="AH120" s="40"/>
      <c r="AI120" s="40"/>
      <c r="AJ120" s="40"/>
      <c r="AK120" s="41"/>
      <c r="AL120" s="41"/>
      <c r="AM120" s="41"/>
      <c r="AN120" s="41"/>
      <c r="AO120" s="41"/>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row>
    <row r="121" spans="2:113" ht="15.6">
      <c r="B121" s="44"/>
      <c r="C121" s="126"/>
      <c r="D121" s="44"/>
      <c r="E121" s="44"/>
      <c r="F121" s="40"/>
      <c r="G121" s="97"/>
      <c r="H121" s="40"/>
      <c r="I121" s="40"/>
      <c r="J121" s="40"/>
      <c r="K121" s="40"/>
      <c r="L121" s="40"/>
      <c r="M121" s="40"/>
      <c r="N121" s="40"/>
      <c r="O121" s="20"/>
      <c r="P121" s="26"/>
      <c r="Q121" s="29"/>
      <c r="R121" s="29"/>
      <c r="S121" s="29"/>
      <c r="T121" s="28"/>
      <c r="U121" s="29"/>
      <c r="V121" s="40"/>
      <c r="W121" s="40"/>
      <c r="X121" s="40"/>
      <c r="Y121" s="40"/>
      <c r="Z121" s="40"/>
      <c r="AA121" s="40"/>
      <c r="AB121" s="40"/>
      <c r="AC121" s="40"/>
      <c r="AD121" s="40"/>
      <c r="AE121" s="40"/>
      <c r="AF121" s="40"/>
      <c r="AG121" s="40"/>
      <c r="AH121" s="40"/>
      <c r="AI121" s="40"/>
      <c r="AJ121" s="40"/>
      <c r="AK121" s="41"/>
      <c r="AL121" s="41"/>
      <c r="AM121" s="41"/>
      <c r="AN121" s="41"/>
      <c r="AO121" s="41"/>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row>
    <row r="122" spans="2:113" ht="15.6">
      <c r="B122" s="44"/>
      <c r="C122" s="126"/>
      <c r="D122" s="44"/>
      <c r="E122" s="44"/>
      <c r="F122" s="40"/>
      <c r="G122" s="97"/>
      <c r="H122" s="40"/>
      <c r="I122" s="40"/>
      <c r="J122" s="40"/>
      <c r="K122" s="40"/>
      <c r="L122" s="40"/>
      <c r="M122" s="40"/>
      <c r="N122" s="40"/>
      <c r="O122" s="20"/>
      <c r="P122" s="26"/>
      <c r="Q122" s="29"/>
      <c r="R122" s="29"/>
      <c r="S122" s="29"/>
      <c r="T122" s="28"/>
      <c r="U122" s="29"/>
      <c r="V122" s="40"/>
      <c r="W122" s="40"/>
      <c r="X122" s="40"/>
      <c r="Y122" s="40"/>
      <c r="Z122" s="40"/>
      <c r="AA122" s="40"/>
      <c r="AB122" s="40"/>
      <c r="AC122" s="40"/>
      <c r="AD122" s="40"/>
      <c r="AE122" s="40"/>
      <c r="AF122" s="40"/>
      <c r="AG122" s="40"/>
      <c r="AH122" s="40"/>
      <c r="AI122" s="40"/>
      <c r="AJ122" s="40"/>
      <c r="AK122" s="41"/>
      <c r="AL122" s="41"/>
      <c r="AM122" s="41"/>
      <c r="AN122" s="41"/>
      <c r="AO122" s="41"/>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row>
    <row r="123" spans="2:113" ht="15.6">
      <c r="B123" s="44"/>
      <c r="C123" s="126"/>
      <c r="D123" s="44"/>
      <c r="E123" s="44"/>
      <c r="F123" s="40"/>
      <c r="G123" s="97"/>
      <c r="H123" s="40"/>
      <c r="I123" s="40"/>
      <c r="J123" s="40"/>
      <c r="K123" s="40"/>
      <c r="L123" s="40"/>
      <c r="M123" s="40"/>
      <c r="N123" s="40"/>
      <c r="O123" s="20"/>
      <c r="P123" s="26"/>
      <c r="Q123" s="29"/>
      <c r="R123" s="29"/>
      <c r="S123" s="29"/>
      <c r="T123" s="28"/>
      <c r="U123" s="29"/>
      <c r="V123" s="40"/>
      <c r="W123" s="40"/>
      <c r="X123" s="40"/>
      <c r="Y123" s="40"/>
      <c r="Z123" s="40"/>
      <c r="AA123" s="40"/>
      <c r="AB123" s="40"/>
      <c r="AC123" s="40"/>
      <c r="AD123" s="40"/>
      <c r="AE123" s="40"/>
      <c r="AF123" s="40"/>
      <c r="AG123" s="40"/>
      <c r="AH123" s="40"/>
      <c r="AI123" s="40"/>
      <c r="AJ123" s="40"/>
      <c r="AK123" s="41"/>
      <c r="AL123" s="41"/>
      <c r="AM123" s="41"/>
      <c r="AN123" s="41"/>
      <c r="AO123" s="41"/>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row>
    <row r="124" spans="2:113" ht="15.6">
      <c r="B124" s="44"/>
      <c r="C124" s="126"/>
      <c r="D124" s="44"/>
      <c r="E124" s="44"/>
      <c r="F124" s="40"/>
      <c r="G124" s="97"/>
      <c r="H124" s="40"/>
      <c r="I124" s="40"/>
      <c r="J124" s="40"/>
      <c r="K124" s="40"/>
      <c r="L124" s="40"/>
      <c r="M124" s="40"/>
      <c r="N124" s="40"/>
      <c r="O124" s="20"/>
      <c r="P124" s="26"/>
      <c r="Q124" s="29"/>
      <c r="R124" s="29"/>
      <c r="S124" s="29"/>
      <c r="T124" s="28"/>
      <c r="U124" s="29"/>
      <c r="V124" s="40"/>
      <c r="W124" s="40"/>
      <c r="X124" s="40"/>
      <c r="Y124" s="40"/>
      <c r="Z124" s="40"/>
      <c r="AA124" s="40"/>
      <c r="AB124" s="40"/>
      <c r="AC124" s="40"/>
      <c r="AD124" s="40"/>
      <c r="AE124" s="40"/>
      <c r="AF124" s="40"/>
      <c r="AG124" s="40"/>
      <c r="AH124" s="40"/>
      <c r="AI124" s="40"/>
      <c r="AJ124" s="40"/>
      <c r="AK124" s="41"/>
      <c r="AL124" s="41"/>
      <c r="AM124" s="41"/>
      <c r="AN124" s="41"/>
      <c r="AO124" s="41"/>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row>
    <row r="125" spans="2:113" ht="15.6">
      <c r="B125" s="44"/>
      <c r="C125" s="126"/>
      <c r="D125" s="44"/>
      <c r="E125" s="44"/>
      <c r="F125" s="40"/>
      <c r="G125" s="97"/>
      <c r="H125" s="40"/>
      <c r="I125" s="40"/>
      <c r="J125" s="40"/>
      <c r="K125" s="40"/>
      <c r="L125" s="40"/>
      <c r="M125" s="40"/>
      <c r="N125" s="40"/>
      <c r="O125" s="20"/>
      <c r="P125" s="26"/>
      <c r="Q125" s="29"/>
      <c r="R125" s="29"/>
      <c r="S125" s="29"/>
      <c r="T125" s="28"/>
      <c r="U125" s="29"/>
      <c r="V125" s="40"/>
      <c r="W125" s="40"/>
      <c r="X125" s="40"/>
      <c r="Y125" s="40"/>
      <c r="Z125" s="40"/>
      <c r="AA125" s="40"/>
      <c r="AB125" s="40"/>
      <c r="AC125" s="40"/>
      <c r="AD125" s="40"/>
      <c r="AE125" s="40"/>
      <c r="AF125" s="40"/>
      <c r="AG125" s="40"/>
      <c r="AH125" s="40"/>
      <c r="AI125" s="40"/>
      <c r="AJ125" s="40"/>
      <c r="AK125" s="41"/>
      <c r="AL125" s="41"/>
      <c r="AM125" s="41"/>
      <c r="AN125" s="41"/>
      <c r="AO125" s="41"/>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row>
    <row r="126" spans="2:113" ht="15.6">
      <c r="B126" s="44"/>
      <c r="C126" s="126"/>
      <c r="D126" s="44"/>
      <c r="E126" s="44"/>
      <c r="F126" s="40"/>
      <c r="G126" s="97"/>
      <c r="H126" s="40"/>
      <c r="I126" s="40"/>
      <c r="J126" s="40"/>
      <c r="K126" s="40"/>
      <c r="L126" s="40"/>
      <c r="M126" s="40"/>
      <c r="N126" s="40"/>
      <c r="O126" s="20"/>
      <c r="P126" s="26"/>
      <c r="Q126" s="29"/>
      <c r="R126" s="29"/>
      <c r="S126" s="29"/>
      <c r="T126" s="28"/>
      <c r="U126" s="29"/>
      <c r="V126" s="40"/>
      <c r="W126" s="40"/>
      <c r="X126" s="40"/>
      <c r="Y126" s="40"/>
      <c r="Z126" s="40"/>
      <c r="AA126" s="40"/>
      <c r="AB126" s="40"/>
      <c r="AC126" s="40"/>
      <c r="AD126" s="40"/>
      <c r="AE126" s="40"/>
      <c r="AF126" s="40"/>
      <c r="AG126" s="40"/>
      <c r="AH126" s="40"/>
      <c r="AI126" s="40"/>
      <c r="AJ126" s="40"/>
      <c r="AK126" s="41"/>
      <c r="AL126" s="41"/>
      <c r="AM126" s="41"/>
      <c r="AN126" s="41"/>
      <c r="AO126" s="41"/>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row>
    <row r="127" spans="2:113" ht="15.6">
      <c r="B127" s="44"/>
      <c r="C127" s="126"/>
      <c r="D127" s="44"/>
      <c r="E127" s="44"/>
      <c r="F127" s="40"/>
      <c r="G127" s="97"/>
      <c r="H127" s="40"/>
      <c r="I127" s="40"/>
      <c r="J127" s="40"/>
      <c r="K127" s="40"/>
      <c r="L127" s="40"/>
      <c r="M127" s="40"/>
      <c r="N127" s="40"/>
      <c r="O127" s="20"/>
      <c r="P127" s="26"/>
      <c r="Q127" s="29"/>
      <c r="R127" s="29"/>
      <c r="S127" s="29"/>
      <c r="T127" s="28"/>
      <c r="U127" s="29"/>
      <c r="V127" s="40"/>
      <c r="W127" s="40"/>
      <c r="X127" s="40"/>
      <c r="Y127" s="40"/>
      <c r="Z127" s="40"/>
      <c r="AA127" s="40"/>
      <c r="AB127" s="40"/>
      <c r="AC127" s="40"/>
      <c r="AD127" s="40"/>
      <c r="AE127" s="40"/>
      <c r="AF127" s="40"/>
      <c r="AG127" s="40"/>
      <c r="AH127" s="40"/>
      <c r="AI127" s="40"/>
      <c r="AJ127" s="40"/>
      <c r="AK127" s="41"/>
      <c r="AL127" s="41"/>
      <c r="AM127" s="41"/>
      <c r="AN127" s="41"/>
      <c r="AO127" s="41"/>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row>
    <row r="128" spans="2:113" ht="15.6">
      <c r="B128" s="44"/>
      <c r="C128" s="126"/>
      <c r="D128" s="44"/>
      <c r="E128" s="44"/>
      <c r="F128" s="40"/>
      <c r="G128" s="97"/>
      <c r="H128" s="40"/>
      <c r="I128" s="40"/>
      <c r="J128" s="40"/>
      <c r="K128" s="40"/>
      <c r="L128" s="40"/>
      <c r="M128" s="40"/>
      <c r="N128" s="40"/>
      <c r="O128" s="20"/>
      <c r="P128" s="26"/>
      <c r="Q128" s="29"/>
      <c r="R128" s="29"/>
      <c r="S128" s="29"/>
      <c r="T128" s="28"/>
      <c r="U128" s="29"/>
      <c r="V128" s="40"/>
      <c r="W128" s="40"/>
      <c r="X128" s="40"/>
      <c r="Y128" s="40"/>
      <c r="Z128" s="40"/>
      <c r="AA128" s="40"/>
      <c r="AB128" s="40"/>
      <c r="AC128" s="40"/>
      <c r="AD128" s="40"/>
      <c r="AE128" s="40"/>
      <c r="AF128" s="40"/>
      <c r="AG128" s="40"/>
      <c r="AH128" s="40"/>
      <c r="AI128" s="40"/>
      <c r="AJ128" s="40"/>
      <c r="AK128" s="41"/>
      <c r="AL128" s="41"/>
      <c r="AM128" s="41"/>
      <c r="AN128" s="41"/>
      <c r="AO128" s="41"/>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row>
    <row r="129" spans="2:113" ht="15.6">
      <c r="B129" s="44"/>
      <c r="C129" s="126"/>
      <c r="D129" s="44"/>
      <c r="E129" s="44"/>
      <c r="F129" s="40"/>
      <c r="G129" s="97"/>
      <c r="H129" s="40"/>
      <c r="I129" s="40"/>
      <c r="J129" s="40"/>
      <c r="K129" s="40"/>
      <c r="L129" s="40"/>
      <c r="M129" s="40"/>
      <c r="N129" s="40"/>
      <c r="O129" s="20"/>
      <c r="P129" s="26"/>
      <c r="Q129" s="29"/>
      <c r="R129" s="29"/>
      <c r="S129" s="29"/>
      <c r="T129" s="28"/>
      <c r="U129" s="29"/>
      <c r="V129" s="40"/>
      <c r="W129" s="40"/>
      <c r="X129" s="40"/>
      <c r="Y129" s="40"/>
      <c r="Z129" s="40"/>
      <c r="AA129" s="40"/>
      <c r="AB129" s="40"/>
      <c r="AC129" s="40"/>
      <c r="AD129" s="40"/>
      <c r="AE129" s="40"/>
      <c r="AF129" s="40"/>
      <c r="AG129" s="40"/>
      <c r="AH129" s="40"/>
      <c r="AI129" s="40"/>
      <c r="AJ129" s="40"/>
      <c r="AK129" s="41"/>
      <c r="AL129" s="41"/>
      <c r="AM129" s="41"/>
      <c r="AN129" s="41"/>
      <c r="AO129" s="41"/>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row>
    <row r="130" spans="2:113" ht="15.6">
      <c r="B130" s="44"/>
      <c r="C130" s="126"/>
      <c r="D130" s="44"/>
      <c r="E130" s="44"/>
      <c r="F130" s="40"/>
      <c r="G130" s="97"/>
      <c r="H130" s="40"/>
      <c r="I130" s="40"/>
      <c r="J130" s="40"/>
      <c r="K130" s="40"/>
      <c r="L130" s="40"/>
      <c r="M130" s="40"/>
      <c r="N130" s="40"/>
      <c r="O130" s="20"/>
      <c r="P130" s="26"/>
      <c r="Q130" s="29"/>
      <c r="R130" s="29"/>
      <c r="S130" s="29"/>
      <c r="T130" s="28"/>
      <c r="U130" s="29"/>
      <c r="V130" s="40"/>
      <c r="W130" s="40"/>
      <c r="X130" s="40"/>
      <c r="Y130" s="40"/>
      <c r="Z130" s="40"/>
      <c r="AA130" s="40"/>
      <c r="AB130" s="40"/>
      <c r="AC130" s="40"/>
      <c r="AD130" s="40"/>
      <c r="AE130" s="40"/>
      <c r="AF130" s="40"/>
      <c r="AG130" s="40"/>
      <c r="AH130" s="40"/>
      <c r="AI130" s="40"/>
      <c r="AJ130" s="40"/>
      <c r="AK130" s="41"/>
      <c r="AL130" s="41"/>
      <c r="AM130" s="41"/>
      <c r="AN130" s="41"/>
      <c r="AO130" s="41"/>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row>
    <row r="131" spans="2:113" ht="15.6">
      <c r="B131" s="44"/>
      <c r="C131" s="126"/>
      <c r="D131" s="44"/>
      <c r="E131" s="44"/>
      <c r="F131" s="40"/>
      <c r="G131" s="97"/>
      <c r="H131" s="40"/>
      <c r="I131" s="40"/>
      <c r="J131" s="40"/>
      <c r="K131" s="40"/>
      <c r="L131" s="40"/>
      <c r="M131" s="40"/>
      <c r="N131" s="40"/>
      <c r="O131" s="20"/>
      <c r="P131" s="26"/>
      <c r="Q131" s="29"/>
      <c r="R131" s="29"/>
      <c r="S131" s="29"/>
      <c r="T131" s="28"/>
      <c r="U131" s="29"/>
      <c r="V131" s="40"/>
      <c r="W131" s="40"/>
      <c r="X131" s="40"/>
      <c r="Y131" s="40"/>
      <c r="Z131" s="40"/>
      <c r="AA131" s="40"/>
      <c r="AB131" s="40"/>
      <c r="AC131" s="40"/>
      <c r="AD131" s="40"/>
      <c r="AE131" s="40"/>
      <c r="AF131" s="40"/>
      <c r="AG131" s="40"/>
      <c r="AH131" s="40"/>
      <c r="AI131" s="40"/>
      <c r="AJ131" s="40"/>
      <c r="AK131" s="41"/>
      <c r="AL131" s="41"/>
      <c r="AM131" s="41"/>
      <c r="AN131" s="41"/>
      <c r="AO131" s="41"/>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row>
    <row r="132" spans="2:113" ht="15.6">
      <c r="B132" s="44"/>
      <c r="C132" s="126"/>
      <c r="D132" s="44"/>
      <c r="E132" s="44"/>
      <c r="F132" s="40"/>
      <c r="G132" s="97"/>
      <c r="H132" s="40"/>
      <c r="I132" s="40"/>
      <c r="J132" s="40"/>
      <c r="K132" s="40"/>
      <c r="L132" s="40"/>
      <c r="M132" s="40"/>
      <c r="N132" s="40"/>
      <c r="O132" s="20"/>
      <c r="P132" s="26"/>
      <c r="Q132" s="29"/>
      <c r="R132" s="29"/>
      <c r="S132" s="29"/>
      <c r="T132" s="28"/>
      <c r="U132" s="29"/>
      <c r="V132" s="40"/>
      <c r="W132" s="40"/>
      <c r="X132" s="40"/>
      <c r="Y132" s="40"/>
      <c r="Z132" s="40"/>
      <c r="AA132" s="40"/>
      <c r="AB132" s="40"/>
      <c r="AC132" s="40"/>
      <c r="AD132" s="40"/>
      <c r="AE132" s="40"/>
      <c r="AF132" s="40"/>
      <c r="AG132" s="40"/>
      <c r="AH132" s="40"/>
      <c r="AI132" s="40"/>
      <c r="AJ132" s="40"/>
      <c r="AK132" s="41"/>
      <c r="AL132" s="41"/>
      <c r="AM132" s="41"/>
      <c r="AN132" s="41"/>
      <c r="AO132" s="41"/>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row>
    <row r="133" spans="2:113" ht="15.6">
      <c r="B133" s="44"/>
      <c r="C133" s="126"/>
      <c r="D133" s="44"/>
      <c r="E133" s="44"/>
      <c r="F133" s="40"/>
      <c r="G133" s="97"/>
      <c r="H133" s="40"/>
      <c r="I133" s="40"/>
      <c r="J133" s="40"/>
      <c r="K133" s="40"/>
      <c r="L133" s="40"/>
      <c r="M133" s="40"/>
      <c r="N133" s="40"/>
      <c r="O133" s="20"/>
      <c r="P133" s="26"/>
      <c r="Q133" s="29"/>
      <c r="R133" s="29"/>
      <c r="S133" s="29"/>
      <c r="T133" s="28"/>
      <c r="U133" s="29"/>
      <c r="V133" s="40"/>
      <c r="W133" s="40"/>
      <c r="X133" s="40"/>
      <c r="Y133" s="40"/>
      <c r="Z133" s="40"/>
      <c r="AA133" s="40"/>
      <c r="AB133" s="40"/>
      <c r="AC133" s="40"/>
      <c r="AD133" s="40"/>
      <c r="AE133" s="40"/>
      <c r="AF133" s="40"/>
      <c r="AG133" s="40"/>
      <c r="AH133" s="40"/>
      <c r="AI133" s="40"/>
      <c r="AJ133" s="40"/>
      <c r="AK133" s="41"/>
      <c r="AL133" s="41"/>
      <c r="AM133" s="41"/>
      <c r="AN133" s="41"/>
      <c r="AO133" s="41"/>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row>
    <row r="134" spans="2:113" ht="15.6">
      <c r="B134" s="44"/>
      <c r="C134" s="126"/>
      <c r="D134" s="44"/>
      <c r="E134" s="44"/>
      <c r="F134" s="40"/>
      <c r="G134" s="97"/>
      <c r="H134" s="40"/>
      <c r="I134" s="40"/>
      <c r="J134" s="40"/>
      <c r="K134" s="40"/>
      <c r="L134" s="40"/>
      <c r="M134" s="40"/>
      <c r="N134" s="40"/>
      <c r="O134" s="20"/>
      <c r="P134" s="26"/>
      <c r="Q134" s="29"/>
      <c r="R134" s="29"/>
      <c r="S134" s="29"/>
      <c r="T134" s="28"/>
      <c r="U134" s="29"/>
      <c r="V134" s="40"/>
      <c r="W134" s="40"/>
      <c r="X134" s="40"/>
      <c r="Y134" s="40"/>
      <c r="Z134" s="40"/>
      <c r="AA134" s="40"/>
      <c r="AB134" s="40"/>
      <c r="AC134" s="40"/>
      <c r="AD134" s="40"/>
      <c r="AE134" s="40"/>
      <c r="AF134" s="40"/>
      <c r="AG134" s="40"/>
      <c r="AH134" s="40"/>
      <c r="AI134" s="40"/>
      <c r="AJ134" s="40"/>
      <c r="AK134" s="41"/>
      <c r="AL134" s="41"/>
      <c r="AM134" s="41"/>
      <c r="AN134" s="41"/>
      <c r="AO134" s="41"/>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row>
    <row r="135" spans="2:113" ht="15.6">
      <c r="B135" s="44"/>
      <c r="C135" s="126"/>
      <c r="D135" s="44"/>
      <c r="E135" s="44"/>
      <c r="F135" s="40"/>
      <c r="G135" s="97"/>
      <c r="H135" s="40"/>
      <c r="I135" s="40"/>
      <c r="J135" s="40"/>
      <c r="K135" s="40"/>
      <c r="L135" s="40"/>
      <c r="M135" s="40"/>
      <c r="N135" s="40"/>
      <c r="O135" s="20"/>
      <c r="P135" s="26"/>
      <c r="Q135" s="29"/>
      <c r="R135" s="29"/>
      <c r="S135" s="29"/>
      <c r="T135" s="28"/>
      <c r="U135" s="29"/>
      <c r="V135" s="40"/>
      <c r="W135" s="40"/>
      <c r="X135" s="40"/>
      <c r="Y135" s="40"/>
      <c r="Z135" s="40"/>
      <c r="AA135" s="40"/>
      <c r="AB135" s="40"/>
      <c r="AC135" s="40"/>
      <c r="AD135" s="40"/>
      <c r="AE135" s="40"/>
      <c r="AF135" s="40"/>
      <c r="AG135" s="40"/>
      <c r="AH135" s="40"/>
      <c r="AI135" s="40"/>
      <c r="AJ135" s="40"/>
      <c r="AK135" s="41"/>
      <c r="AL135" s="41"/>
      <c r="AM135" s="41"/>
      <c r="AN135" s="41"/>
      <c r="AO135" s="41"/>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row>
    <row r="136" spans="2:113" ht="15.6">
      <c r="B136" s="44"/>
      <c r="C136" s="126"/>
      <c r="D136" s="44"/>
      <c r="E136" s="44"/>
      <c r="F136" s="40"/>
      <c r="G136" s="97"/>
      <c r="H136" s="40"/>
      <c r="I136" s="40"/>
      <c r="J136" s="40"/>
      <c r="K136" s="40"/>
      <c r="L136" s="40"/>
      <c r="M136" s="40"/>
      <c r="N136" s="40"/>
      <c r="O136" s="20"/>
      <c r="P136" s="26"/>
      <c r="Q136" s="29"/>
      <c r="R136" s="29"/>
      <c r="S136" s="29"/>
      <c r="T136" s="28"/>
      <c r="U136" s="29"/>
      <c r="V136" s="40"/>
      <c r="W136" s="40"/>
      <c r="X136" s="40"/>
      <c r="Y136" s="40"/>
      <c r="Z136" s="40"/>
      <c r="AA136" s="40"/>
      <c r="AB136" s="40"/>
      <c r="AC136" s="40"/>
      <c r="AD136" s="40"/>
      <c r="AE136" s="40"/>
      <c r="AF136" s="40"/>
      <c r="AG136" s="40"/>
      <c r="AH136" s="40"/>
      <c r="AI136" s="40"/>
      <c r="AJ136" s="40"/>
      <c r="AK136" s="41"/>
      <c r="AL136" s="41"/>
      <c r="AM136" s="41"/>
      <c r="AN136" s="41"/>
      <c r="AO136" s="41"/>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row>
    <row r="137" spans="2:113" ht="15.6">
      <c r="B137" s="44"/>
      <c r="C137" s="126"/>
      <c r="D137" s="44"/>
      <c r="E137" s="44"/>
      <c r="F137" s="40"/>
      <c r="G137" s="97"/>
      <c r="H137" s="40"/>
      <c r="I137" s="40"/>
      <c r="J137" s="40"/>
      <c r="K137" s="40"/>
      <c r="L137" s="40"/>
      <c r="M137" s="40"/>
      <c r="N137" s="40"/>
      <c r="O137" s="20"/>
      <c r="P137" s="26"/>
      <c r="Q137" s="29"/>
      <c r="R137" s="29"/>
      <c r="S137" s="29"/>
      <c r="T137" s="28"/>
      <c r="U137" s="29"/>
      <c r="V137" s="40"/>
      <c r="W137" s="40"/>
      <c r="X137" s="40"/>
      <c r="Y137" s="40"/>
      <c r="Z137" s="40"/>
      <c r="AA137" s="40"/>
      <c r="AB137" s="40"/>
      <c r="AC137" s="40"/>
      <c r="AD137" s="40"/>
      <c r="AE137" s="40"/>
      <c r="AF137" s="40"/>
      <c r="AG137" s="40"/>
      <c r="AH137" s="40"/>
      <c r="AI137" s="40"/>
      <c r="AJ137" s="40"/>
      <c r="AK137" s="41"/>
      <c r="AL137" s="41"/>
      <c r="AM137" s="41"/>
      <c r="AN137" s="41"/>
      <c r="AO137" s="41"/>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row>
    <row r="138" spans="2:113" ht="15.6">
      <c r="B138" s="44"/>
      <c r="C138" s="126"/>
      <c r="D138" s="44"/>
      <c r="E138" s="44"/>
      <c r="F138" s="40"/>
      <c r="G138" s="97"/>
      <c r="H138" s="40"/>
      <c r="I138" s="40"/>
      <c r="J138" s="40"/>
      <c r="K138" s="40"/>
      <c r="L138" s="40"/>
      <c r="M138" s="40"/>
      <c r="N138" s="40"/>
      <c r="O138" s="20"/>
      <c r="P138" s="26"/>
      <c r="Q138" s="29"/>
      <c r="R138" s="29"/>
      <c r="S138" s="29"/>
      <c r="T138" s="28"/>
      <c r="U138" s="29"/>
      <c r="V138" s="40"/>
      <c r="W138" s="40"/>
      <c r="X138" s="40"/>
      <c r="Y138" s="40"/>
      <c r="Z138" s="40"/>
      <c r="AA138" s="40"/>
      <c r="AB138" s="40"/>
      <c r="AC138" s="40"/>
      <c r="AD138" s="40"/>
      <c r="AE138" s="40"/>
      <c r="AF138" s="40"/>
      <c r="AG138" s="40"/>
      <c r="AH138" s="40"/>
      <c r="AI138" s="40"/>
      <c r="AJ138" s="40"/>
      <c r="AK138" s="41"/>
      <c r="AL138" s="41"/>
      <c r="AM138" s="41"/>
      <c r="AN138" s="41"/>
      <c r="AO138" s="41"/>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row>
    <row r="139" spans="2:113" ht="15.6">
      <c r="B139" s="44"/>
      <c r="C139" s="126"/>
      <c r="D139" s="44"/>
      <c r="E139" s="44"/>
      <c r="F139" s="40"/>
      <c r="G139" s="97"/>
      <c r="H139" s="40"/>
      <c r="I139" s="40"/>
      <c r="J139" s="40"/>
      <c r="K139" s="40"/>
      <c r="L139" s="40"/>
      <c r="M139" s="40"/>
      <c r="N139" s="40"/>
      <c r="O139" s="20"/>
      <c r="P139" s="26"/>
      <c r="Q139" s="29"/>
      <c r="R139" s="29"/>
      <c r="S139" s="29"/>
      <c r="T139" s="28"/>
      <c r="U139" s="29"/>
      <c r="V139" s="40"/>
      <c r="W139" s="40"/>
      <c r="X139" s="40"/>
      <c r="Y139" s="40"/>
      <c r="Z139" s="40"/>
      <c r="AA139" s="40"/>
      <c r="AB139" s="40"/>
      <c r="AC139" s="40"/>
      <c r="AD139" s="40"/>
      <c r="AE139" s="40"/>
      <c r="AF139" s="40"/>
      <c r="AG139" s="40"/>
      <c r="AH139" s="40"/>
      <c r="AI139" s="40"/>
      <c r="AJ139" s="40"/>
      <c r="AK139" s="41"/>
      <c r="AL139" s="41"/>
      <c r="AM139" s="41"/>
      <c r="AN139" s="41"/>
      <c r="AO139" s="41"/>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row>
    <row r="140" spans="2:113" ht="15.6">
      <c r="B140" s="44"/>
      <c r="C140" s="126"/>
      <c r="D140" s="44"/>
      <c r="E140" s="44"/>
      <c r="F140" s="40"/>
      <c r="G140" s="97"/>
      <c r="H140" s="40"/>
      <c r="I140" s="40"/>
      <c r="J140" s="40"/>
      <c r="K140" s="40"/>
      <c r="L140" s="40"/>
      <c r="M140" s="40"/>
      <c r="N140" s="40"/>
      <c r="O140" s="20"/>
      <c r="P140" s="26"/>
      <c r="Q140" s="29"/>
      <c r="R140" s="29"/>
      <c r="S140" s="29"/>
      <c r="T140" s="28"/>
      <c r="U140" s="29"/>
      <c r="V140" s="40"/>
      <c r="W140" s="40"/>
      <c r="X140" s="40"/>
      <c r="Y140" s="40"/>
      <c r="Z140" s="40"/>
      <c r="AA140" s="40"/>
      <c r="AB140" s="40"/>
      <c r="AC140" s="40"/>
      <c r="AD140" s="40"/>
      <c r="AE140" s="40"/>
      <c r="AF140" s="40"/>
      <c r="AG140" s="40"/>
      <c r="AH140" s="40"/>
      <c r="AI140" s="40"/>
      <c r="AJ140" s="40"/>
      <c r="AK140" s="41"/>
      <c r="AL140" s="41"/>
      <c r="AM140" s="41"/>
      <c r="AN140" s="41"/>
      <c r="AO140" s="41"/>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row>
    <row r="141" spans="2:113" ht="15.6">
      <c r="B141" s="44"/>
      <c r="C141" s="126"/>
      <c r="D141" s="44"/>
      <c r="E141" s="44"/>
      <c r="F141" s="40"/>
      <c r="G141" s="97"/>
      <c r="H141" s="40"/>
      <c r="I141" s="40"/>
      <c r="J141" s="40"/>
      <c r="K141" s="40"/>
      <c r="L141" s="40"/>
      <c r="M141" s="40"/>
      <c r="N141" s="40"/>
      <c r="O141" s="20"/>
      <c r="P141" s="26"/>
      <c r="Q141" s="29"/>
      <c r="R141" s="29"/>
      <c r="S141" s="29"/>
      <c r="T141" s="28"/>
      <c r="U141" s="29"/>
      <c r="V141" s="40"/>
      <c r="W141" s="40"/>
      <c r="X141" s="40"/>
      <c r="Y141" s="40"/>
      <c r="Z141" s="40"/>
      <c r="AA141" s="40"/>
      <c r="AB141" s="40"/>
      <c r="AC141" s="40"/>
      <c r="AD141" s="40"/>
      <c r="AE141" s="40"/>
      <c r="AF141" s="40"/>
      <c r="AG141" s="40"/>
      <c r="AH141" s="40"/>
      <c r="AI141" s="40"/>
      <c r="AJ141" s="40"/>
      <c r="AK141" s="41"/>
      <c r="AL141" s="41"/>
      <c r="AM141" s="41"/>
      <c r="AN141" s="41"/>
      <c r="AO141" s="41"/>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row>
    <row r="142" spans="2:113" ht="15.6">
      <c r="B142" s="44"/>
      <c r="C142" s="126"/>
      <c r="D142" s="44"/>
      <c r="E142" s="44"/>
      <c r="F142" s="40"/>
      <c r="G142" s="97"/>
      <c r="H142" s="40"/>
      <c r="I142" s="40"/>
      <c r="J142" s="40"/>
      <c r="K142" s="40"/>
      <c r="L142" s="40"/>
      <c r="M142" s="40"/>
      <c r="N142" s="40"/>
      <c r="O142" s="20"/>
      <c r="P142" s="26"/>
      <c r="Q142" s="29"/>
      <c r="R142" s="29"/>
      <c r="S142" s="29"/>
      <c r="T142" s="28"/>
      <c r="U142" s="29"/>
      <c r="V142" s="40"/>
      <c r="W142" s="40"/>
      <c r="X142" s="40"/>
      <c r="Y142" s="40"/>
      <c r="Z142" s="40"/>
      <c r="AA142" s="40"/>
      <c r="AB142" s="40"/>
      <c r="AC142" s="40"/>
      <c r="AD142" s="40"/>
      <c r="AE142" s="40"/>
      <c r="AF142" s="40"/>
      <c r="AG142" s="40"/>
      <c r="AH142" s="40"/>
      <c r="AI142" s="40"/>
      <c r="AJ142" s="40"/>
      <c r="AK142" s="41"/>
      <c r="AL142" s="41"/>
      <c r="AM142" s="41"/>
      <c r="AN142" s="41"/>
      <c r="AO142" s="41"/>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row>
    <row r="143" spans="2:113" ht="15.6">
      <c r="B143" s="44"/>
      <c r="C143" s="126"/>
      <c r="D143" s="44"/>
      <c r="E143" s="44"/>
      <c r="F143" s="40"/>
      <c r="G143" s="97"/>
      <c r="H143" s="40"/>
      <c r="I143" s="40"/>
      <c r="J143" s="40"/>
      <c r="K143" s="40"/>
      <c r="L143" s="40"/>
      <c r="M143" s="40"/>
      <c r="N143" s="40"/>
      <c r="O143" s="20"/>
      <c r="P143" s="26"/>
      <c r="Q143" s="29"/>
      <c r="R143" s="29"/>
      <c r="S143" s="29"/>
      <c r="T143" s="28"/>
      <c r="U143" s="29"/>
      <c r="V143" s="40"/>
      <c r="W143" s="40"/>
      <c r="X143" s="40"/>
      <c r="Y143" s="40"/>
      <c r="Z143" s="40"/>
      <c r="AA143" s="40"/>
      <c r="AB143" s="40"/>
      <c r="AC143" s="40"/>
      <c r="AD143" s="40"/>
      <c r="AE143" s="40"/>
      <c r="AF143" s="40"/>
      <c r="AG143" s="40"/>
      <c r="AH143" s="40"/>
      <c r="AI143" s="40"/>
      <c r="AJ143" s="40"/>
      <c r="AK143" s="41"/>
      <c r="AL143" s="41"/>
      <c r="AM143" s="41"/>
      <c r="AN143" s="41"/>
      <c r="AO143" s="41"/>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row>
    <row r="144" spans="2:113" ht="15.6">
      <c r="B144" s="44"/>
      <c r="C144" s="126"/>
      <c r="D144" s="44"/>
      <c r="E144" s="44"/>
      <c r="F144" s="40"/>
      <c r="G144" s="97"/>
      <c r="H144" s="40"/>
      <c r="I144" s="40"/>
      <c r="J144" s="40"/>
      <c r="K144" s="40"/>
      <c r="L144" s="40"/>
      <c r="M144" s="40"/>
      <c r="N144" s="40"/>
      <c r="O144" s="20"/>
      <c r="P144" s="26"/>
      <c r="Q144" s="29"/>
      <c r="R144" s="29"/>
      <c r="S144" s="29"/>
      <c r="T144" s="28"/>
      <c r="U144" s="29"/>
      <c r="V144" s="40"/>
      <c r="W144" s="40"/>
      <c r="X144" s="40"/>
      <c r="Y144" s="40"/>
      <c r="Z144" s="40"/>
      <c r="AA144" s="40"/>
      <c r="AB144" s="40"/>
      <c r="AC144" s="40"/>
      <c r="AD144" s="40"/>
      <c r="AE144" s="40"/>
      <c r="AF144" s="40"/>
      <c r="AG144" s="40"/>
      <c r="AH144" s="40"/>
      <c r="AI144" s="40"/>
      <c r="AJ144" s="40"/>
      <c r="AK144" s="41"/>
      <c r="AL144" s="41"/>
      <c r="AM144" s="41"/>
      <c r="AN144" s="41"/>
      <c r="AO144" s="41"/>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row>
    <row r="145" spans="2:113" ht="15.6">
      <c r="B145" s="44"/>
      <c r="C145" s="126"/>
      <c r="D145" s="44"/>
      <c r="E145" s="44"/>
      <c r="F145" s="40"/>
      <c r="G145" s="97"/>
      <c r="H145" s="40"/>
      <c r="I145" s="40"/>
      <c r="J145" s="40"/>
      <c r="K145" s="40"/>
      <c r="L145" s="40"/>
      <c r="M145" s="40"/>
      <c r="N145" s="40"/>
      <c r="O145" s="20"/>
      <c r="P145" s="26"/>
      <c r="Q145" s="29"/>
      <c r="R145" s="29"/>
      <c r="S145" s="29"/>
      <c r="T145" s="28"/>
      <c r="U145" s="29"/>
      <c r="V145" s="40"/>
      <c r="W145" s="40"/>
      <c r="X145" s="40"/>
      <c r="Y145" s="40"/>
      <c r="Z145" s="40"/>
      <c r="AA145" s="40"/>
      <c r="AB145" s="40"/>
      <c r="AC145" s="40"/>
      <c r="AD145" s="40"/>
      <c r="AE145" s="40"/>
      <c r="AF145" s="40"/>
      <c r="AG145" s="40"/>
      <c r="AH145" s="40"/>
      <c r="AI145" s="40"/>
      <c r="AJ145" s="40"/>
      <c r="AK145" s="41"/>
      <c r="AL145" s="41"/>
      <c r="AM145" s="41"/>
      <c r="AN145" s="41"/>
      <c r="AO145" s="41"/>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row>
    <row r="146" spans="2:113" ht="15.6">
      <c r="B146" s="44"/>
      <c r="C146" s="126"/>
      <c r="D146" s="44"/>
      <c r="E146" s="44"/>
      <c r="F146" s="40"/>
      <c r="G146" s="97"/>
      <c r="H146" s="40"/>
      <c r="I146" s="40"/>
      <c r="J146" s="40"/>
      <c r="K146" s="40"/>
      <c r="L146" s="40"/>
      <c r="M146" s="40"/>
      <c r="N146" s="40"/>
      <c r="O146" s="20"/>
      <c r="P146" s="26"/>
      <c r="Q146" s="49"/>
      <c r="R146" s="50"/>
      <c r="S146" s="29"/>
      <c r="T146" s="28"/>
      <c r="U146" s="29"/>
      <c r="V146" s="51"/>
      <c r="W146" s="40"/>
      <c r="X146" s="40"/>
      <c r="Y146" s="40"/>
      <c r="Z146" s="40"/>
      <c r="AA146" s="40"/>
      <c r="AB146" s="40"/>
      <c r="AC146" s="40"/>
      <c r="AD146" s="40"/>
      <c r="AE146" s="40"/>
      <c r="AF146" s="40"/>
      <c r="AG146" s="40"/>
      <c r="AH146" s="40"/>
      <c r="AI146" s="40"/>
      <c r="AJ146" s="40"/>
      <c r="AK146" s="41"/>
      <c r="AL146" s="41"/>
      <c r="AM146" s="41"/>
      <c r="AN146" s="41"/>
      <c r="AO146" s="41"/>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row>
    <row r="147" spans="2:113" ht="15.6">
      <c r="B147" s="44"/>
      <c r="C147" s="126"/>
      <c r="D147" s="44"/>
      <c r="E147" s="44"/>
      <c r="F147" s="40"/>
      <c r="G147" s="97"/>
      <c r="H147" s="40"/>
      <c r="I147" s="40"/>
      <c r="J147" s="40"/>
      <c r="K147" s="40"/>
      <c r="L147" s="40"/>
      <c r="M147" s="40"/>
      <c r="N147" s="40"/>
      <c r="O147" s="20"/>
      <c r="P147" s="26"/>
      <c r="Q147" s="49"/>
      <c r="R147" s="52"/>
      <c r="S147" s="29"/>
      <c r="T147" s="28"/>
      <c r="U147" s="29"/>
      <c r="V147" s="51"/>
      <c r="W147" s="40"/>
      <c r="X147" s="40"/>
      <c r="Y147" s="40"/>
      <c r="Z147" s="40"/>
      <c r="AA147" s="40"/>
      <c r="AB147" s="40"/>
      <c r="AC147" s="40"/>
      <c r="AD147" s="40"/>
      <c r="AE147" s="40"/>
      <c r="AF147" s="40"/>
      <c r="AG147" s="40"/>
      <c r="AH147" s="40"/>
      <c r="AI147" s="40"/>
      <c r="AJ147" s="40"/>
      <c r="AK147" s="41"/>
      <c r="AL147" s="41"/>
      <c r="AM147" s="41"/>
      <c r="AN147" s="41"/>
      <c r="AO147" s="41"/>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row>
    <row r="148" spans="2:113" ht="15.6">
      <c r="B148" s="44"/>
      <c r="C148" s="126"/>
      <c r="D148" s="44"/>
      <c r="E148" s="44"/>
      <c r="F148" s="40"/>
      <c r="G148" s="97"/>
      <c r="H148" s="40"/>
      <c r="I148" s="40"/>
      <c r="J148" s="40"/>
      <c r="K148" s="40"/>
      <c r="L148" s="40"/>
      <c r="M148" s="40"/>
      <c r="N148" s="40"/>
      <c r="O148" s="20"/>
      <c r="P148" s="26"/>
      <c r="Q148" s="49"/>
      <c r="R148" s="51"/>
      <c r="S148" s="29"/>
      <c r="T148" s="28"/>
      <c r="U148" s="29"/>
      <c r="V148" s="51"/>
      <c r="W148" s="40"/>
      <c r="X148" s="40"/>
      <c r="Y148" s="40"/>
      <c r="Z148" s="40"/>
      <c r="AA148" s="40"/>
      <c r="AB148" s="40"/>
      <c r="AC148" s="40"/>
      <c r="AD148" s="40"/>
      <c r="AE148" s="40"/>
      <c r="AF148" s="40"/>
      <c r="AG148" s="40"/>
      <c r="AH148" s="40"/>
      <c r="AI148" s="40"/>
      <c r="AJ148" s="40"/>
      <c r="AK148" s="41"/>
      <c r="AL148" s="41"/>
      <c r="AM148" s="41"/>
      <c r="AN148" s="41"/>
      <c r="AO148" s="41"/>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row>
    <row r="149" spans="2:113" ht="15.6">
      <c r="B149" s="44"/>
      <c r="C149" s="126"/>
      <c r="D149" s="44"/>
      <c r="E149" s="44"/>
      <c r="F149" s="40"/>
      <c r="G149" s="97"/>
      <c r="H149" s="40"/>
      <c r="I149" s="40"/>
      <c r="J149" s="40"/>
      <c r="K149" s="40"/>
      <c r="L149" s="40"/>
      <c r="M149" s="40"/>
      <c r="N149" s="40"/>
      <c r="O149" s="20"/>
      <c r="P149" s="26"/>
      <c r="Q149" s="49"/>
      <c r="R149" s="29"/>
      <c r="S149" s="29"/>
      <c r="T149" s="28"/>
      <c r="U149" s="29"/>
      <c r="V149" s="51"/>
      <c r="W149" s="40"/>
      <c r="X149" s="40"/>
      <c r="Y149" s="40"/>
      <c r="Z149" s="40"/>
      <c r="AA149" s="40"/>
      <c r="AB149" s="40"/>
      <c r="AC149" s="40"/>
      <c r="AD149" s="40"/>
      <c r="AE149" s="40"/>
      <c r="AF149" s="40"/>
      <c r="AG149" s="40"/>
      <c r="AH149" s="40"/>
      <c r="AI149" s="40"/>
      <c r="AJ149" s="40"/>
      <c r="AK149" s="41"/>
      <c r="AL149" s="41"/>
      <c r="AM149" s="41"/>
      <c r="AN149" s="41"/>
      <c r="AO149" s="41"/>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row>
    <row r="150" spans="2:113" ht="15.6">
      <c r="B150" s="44"/>
      <c r="C150" s="126"/>
      <c r="D150" s="44"/>
      <c r="E150" s="44"/>
      <c r="F150" s="40"/>
      <c r="G150" s="97"/>
      <c r="H150" s="40"/>
      <c r="I150" s="40"/>
      <c r="J150" s="40"/>
      <c r="K150" s="40"/>
      <c r="L150" s="40"/>
      <c r="M150" s="40"/>
      <c r="N150" s="40"/>
      <c r="O150" s="20"/>
      <c r="P150" s="26"/>
      <c r="Q150" s="49"/>
      <c r="R150" s="29"/>
      <c r="S150" s="29"/>
      <c r="T150" s="28"/>
      <c r="U150" s="29"/>
      <c r="V150" s="51"/>
      <c r="W150" s="40"/>
      <c r="X150" s="40"/>
      <c r="Y150" s="40"/>
      <c r="Z150" s="40"/>
      <c r="AA150" s="40"/>
      <c r="AB150" s="40"/>
      <c r="AC150" s="40"/>
      <c r="AD150" s="40"/>
      <c r="AE150" s="40"/>
      <c r="AF150" s="40"/>
      <c r="AG150" s="40"/>
      <c r="AH150" s="40"/>
      <c r="AI150" s="40"/>
      <c r="AJ150" s="40"/>
      <c r="AK150" s="41"/>
      <c r="AL150" s="41"/>
      <c r="AM150" s="41"/>
      <c r="AN150" s="41"/>
      <c r="AO150" s="41"/>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row>
    <row r="151" spans="2:113" ht="15.6">
      <c r="B151" s="44"/>
      <c r="C151" s="126"/>
      <c r="D151" s="44"/>
      <c r="E151" s="44"/>
      <c r="F151" s="40"/>
      <c r="G151" s="97"/>
      <c r="H151" s="40"/>
      <c r="I151" s="40"/>
      <c r="J151" s="40"/>
      <c r="K151" s="40"/>
      <c r="L151" s="40"/>
      <c r="M151" s="40"/>
      <c r="N151" s="40"/>
      <c r="O151" s="20"/>
      <c r="P151" s="26"/>
      <c r="Q151" s="49"/>
      <c r="R151" s="29"/>
      <c r="S151" s="29"/>
      <c r="T151" s="28"/>
      <c r="U151" s="29"/>
      <c r="V151" s="51"/>
      <c r="W151" s="40"/>
      <c r="X151" s="40"/>
      <c r="Y151" s="40"/>
      <c r="Z151" s="40"/>
      <c r="AA151" s="40"/>
      <c r="AB151" s="40"/>
      <c r="AC151" s="40"/>
      <c r="AD151" s="40"/>
      <c r="AE151" s="40"/>
      <c r="AF151" s="40"/>
      <c r="AG151" s="40"/>
      <c r="AH151" s="40"/>
      <c r="AI151" s="40"/>
      <c r="AJ151" s="40"/>
      <c r="AK151" s="41"/>
      <c r="AL151" s="41"/>
      <c r="AM151" s="41"/>
      <c r="AN151" s="41"/>
      <c r="AO151" s="41"/>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row>
    <row r="152" spans="2:113" ht="15.6">
      <c r="B152" s="44"/>
      <c r="C152" s="126"/>
      <c r="D152" s="44"/>
      <c r="E152" s="44"/>
      <c r="F152" s="40"/>
      <c r="G152" s="97"/>
      <c r="H152" s="40"/>
      <c r="I152" s="40"/>
      <c r="J152" s="40"/>
      <c r="K152" s="40"/>
      <c r="L152" s="40"/>
      <c r="M152" s="40"/>
      <c r="N152" s="40"/>
      <c r="O152" s="20"/>
      <c r="P152" s="26"/>
      <c r="Q152" s="49"/>
      <c r="R152" s="29"/>
      <c r="S152" s="29"/>
      <c r="T152" s="28"/>
      <c r="U152" s="29"/>
      <c r="V152" s="51"/>
      <c r="W152" s="40"/>
      <c r="X152" s="40"/>
      <c r="Y152" s="40"/>
      <c r="Z152" s="40"/>
      <c r="AA152" s="40"/>
      <c r="AB152" s="40"/>
      <c r="AC152" s="40"/>
      <c r="AD152" s="40"/>
      <c r="AE152" s="40"/>
      <c r="AF152" s="40"/>
      <c r="AG152" s="40"/>
      <c r="AH152" s="40"/>
      <c r="AI152" s="40"/>
      <c r="AJ152" s="40"/>
      <c r="AK152" s="41"/>
      <c r="AL152" s="41"/>
      <c r="AM152" s="41"/>
      <c r="AN152" s="41"/>
      <c r="AO152" s="41"/>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row>
    <row r="153" spans="2:113" ht="15.6">
      <c r="B153" s="44"/>
      <c r="C153" s="126"/>
      <c r="D153" s="44"/>
      <c r="E153" s="44"/>
      <c r="F153" s="40"/>
      <c r="G153" s="97"/>
      <c r="H153" s="40"/>
      <c r="I153" s="40"/>
      <c r="J153" s="40"/>
      <c r="K153" s="40"/>
      <c r="L153" s="40"/>
      <c r="M153" s="40"/>
      <c r="N153" s="40"/>
      <c r="O153" s="20"/>
      <c r="P153" s="26"/>
      <c r="Q153" s="49"/>
      <c r="R153" s="29"/>
      <c r="S153" s="29"/>
      <c r="T153" s="28"/>
      <c r="U153" s="29"/>
      <c r="V153" s="51"/>
      <c r="W153" s="40"/>
      <c r="X153" s="40"/>
      <c r="Y153" s="40"/>
      <c r="Z153" s="40"/>
      <c r="AA153" s="40"/>
      <c r="AB153" s="40"/>
      <c r="AC153" s="40"/>
      <c r="AD153" s="40"/>
      <c r="AE153" s="40"/>
      <c r="AF153" s="40"/>
      <c r="AG153" s="40"/>
      <c r="AH153" s="40"/>
      <c r="AI153" s="40"/>
      <c r="AJ153" s="40"/>
      <c r="AK153" s="41"/>
      <c r="AL153" s="41"/>
      <c r="AM153" s="41"/>
      <c r="AN153" s="41"/>
      <c r="AO153" s="41"/>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row>
    <row r="154" spans="2:113" ht="15.6">
      <c r="B154" s="44"/>
      <c r="C154" s="126"/>
      <c r="D154" s="44"/>
      <c r="E154" s="44"/>
      <c r="F154" s="40"/>
      <c r="G154" s="97"/>
      <c r="H154" s="40"/>
      <c r="I154" s="40"/>
      <c r="J154" s="40"/>
      <c r="K154" s="40"/>
      <c r="L154" s="40"/>
      <c r="M154" s="40"/>
      <c r="N154" s="40"/>
      <c r="O154" s="20"/>
      <c r="P154" s="26"/>
      <c r="Q154" s="49"/>
      <c r="R154" s="29"/>
      <c r="S154" s="29"/>
      <c r="T154" s="28"/>
      <c r="U154" s="29"/>
      <c r="V154" s="51"/>
      <c r="W154" s="40"/>
      <c r="X154" s="40"/>
      <c r="Y154" s="40"/>
      <c r="Z154" s="40"/>
      <c r="AA154" s="40"/>
      <c r="AB154" s="40"/>
      <c r="AC154" s="40"/>
      <c r="AD154" s="40"/>
      <c r="AE154" s="40"/>
      <c r="AF154" s="40"/>
      <c r="AG154" s="40"/>
      <c r="AH154" s="40"/>
      <c r="AI154" s="40"/>
      <c r="AJ154" s="40"/>
      <c r="AK154" s="41"/>
      <c r="AL154" s="41"/>
      <c r="AM154" s="41"/>
      <c r="AN154" s="41"/>
      <c r="AO154" s="41"/>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row>
    <row r="155" spans="2:113" ht="15.6">
      <c r="B155" s="44"/>
      <c r="C155" s="126"/>
      <c r="D155" s="44"/>
      <c r="E155" s="44"/>
      <c r="F155" s="40"/>
      <c r="G155" s="97"/>
      <c r="H155" s="40"/>
      <c r="I155" s="40"/>
      <c r="J155" s="40"/>
      <c r="K155" s="40"/>
      <c r="L155" s="40"/>
      <c r="M155" s="40"/>
      <c r="N155" s="40"/>
      <c r="O155" s="20"/>
      <c r="P155" s="26"/>
      <c r="Q155" s="49"/>
      <c r="R155" s="29"/>
      <c r="S155" s="29"/>
      <c r="T155" s="28"/>
      <c r="U155" s="29"/>
      <c r="V155" s="51"/>
      <c r="W155" s="40"/>
      <c r="X155" s="40"/>
      <c r="Y155" s="40"/>
      <c r="Z155" s="40"/>
      <c r="AA155" s="40"/>
      <c r="AB155" s="40"/>
      <c r="AC155" s="40"/>
      <c r="AD155" s="40"/>
      <c r="AE155" s="40"/>
      <c r="AF155" s="40"/>
      <c r="AG155" s="40"/>
      <c r="AH155" s="40"/>
      <c r="AI155" s="40"/>
      <c r="AJ155" s="40"/>
      <c r="AK155" s="41"/>
      <c r="AL155" s="41"/>
      <c r="AM155" s="41"/>
      <c r="AN155" s="41"/>
      <c r="AO155" s="41"/>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row>
    <row r="156" spans="2:113" ht="15.6">
      <c r="B156" s="44"/>
      <c r="C156" s="126"/>
      <c r="D156" s="44"/>
      <c r="E156" s="44"/>
      <c r="F156" s="40"/>
      <c r="G156" s="97"/>
      <c r="H156" s="40"/>
      <c r="I156" s="40"/>
      <c r="J156" s="40"/>
      <c r="K156" s="40"/>
      <c r="L156" s="40"/>
      <c r="M156" s="40"/>
      <c r="N156" s="40"/>
      <c r="O156" s="20"/>
      <c r="P156" s="26"/>
      <c r="Q156" s="49"/>
      <c r="R156" s="29"/>
      <c r="S156" s="29"/>
      <c r="T156" s="28"/>
      <c r="U156" s="29"/>
      <c r="V156" s="51"/>
      <c r="W156" s="40"/>
      <c r="X156" s="40"/>
      <c r="Y156" s="40"/>
      <c r="Z156" s="40"/>
      <c r="AA156" s="40"/>
      <c r="AB156" s="40"/>
      <c r="AC156" s="40"/>
      <c r="AD156" s="40"/>
      <c r="AE156" s="40"/>
      <c r="AF156" s="40"/>
      <c r="AG156" s="40"/>
      <c r="AH156" s="40"/>
      <c r="AI156" s="40"/>
      <c r="AJ156" s="40"/>
      <c r="AK156" s="41"/>
      <c r="AL156" s="41"/>
      <c r="AM156" s="41"/>
      <c r="AN156" s="41"/>
      <c r="AO156" s="41"/>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row>
    <row r="157" spans="2:113" ht="15.6">
      <c r="B157" s="44"/>
      <c r="C157" s="126"/>
      <c r="D157" s="44"/>
      <c r="E157" s="44"/>
      <c r="F157" s="40"/>
      <c r="G157" s="97"/>
      <c r="H157" s="40"/>
      <c r="I157" s="40"/>
      <c r="J157" s="40"/>
      <c r="K157" s="40"/>
      <c r="L157" s="40"/>
      <c r="M157" s="40"/>
      <c r="N157" s="40"/>
      <c r="O157" s="20"/>
      <c r="P157" s="26"/>
      <c r="Q157" s="49"/>
      <c r="R157" s="29"/>
      <c r="S157" s="29"/>
      <c r="T157" s="28"/>
      <c r="U157" s="29"/>
      <c r="V157" s="51"/>
      <c r="W157" s="40"/>
      <c r="X157" s="40"/>
      <c r="Y157" s="40"/>
      <c r="Z157" s="40"/>
      <c r="AA157" s="40"/>
      <c r="AB157" s="40"/>
      <c r="AC157" s="40"/>
      <c r="AD157" s="40"/>
      <c r="AE157" s="40"/>
      <c r="AF157" s="40"/>
      <c r="AG157" s="40"/>
      <c r="AH157" s="40"/>
      <c r="AI157" s="40"/>
      <c r="AJ157" s="40"/>
      <c r="AK157" s="41"/>
      <c r="AL157" s="41"/>
      <c r="AM157" s="41"/>
      <c r="AN157" s="41"/>
      <c r="AO157" s="41"/>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row>
    <row r="158" spans="2:113" ht="15.6">
      <c r="B158" s="44"/>
      <c r="C158" s="126"/>
      <c r="D158" s="44"/>
      <c r="E158" s="44"/>
      <c r="F158" s="40"/>
      <c r="G158" s="97"/>
      <c r="H158" s="40"/>
      <c r="I158" s="40"/>
      <c r="J158" s="40"/>
      <c r="K158" s="40"/>
      <c r="L158" s="40"/>
      <c r="M158" s="40"/>
      <c r="N158" s="40"/>
      <c r="O158" s="20"/>
      <c r="P158" s="26"/>
      <c r="Q158" s="49"/>
      <c r="R158" s="29"/>
      <c r="S158" s="29"/>
      <c r="T158" s="28"/>
      <c r="U158" s="29"/>
      <c r="V158" s="51"/>
      <c r="W158" s="40"/>
      <c r="X158" s="40"/>
      <c r="Y158" s="40"/>
      <c r="Z158" s="40"/>
      <c r="AA158" s="40"/>
      <c r="AB158" s="40"/>
      <c r="AC158" s="40"/>
      <c r="AD158" s="40"/>
      <c r="AE158" s="40"/>
      <c r="AF158" s="40"/>
      <c r="AG158" s="40"/>
      <c r="AH158" s="40"/>
      <c r="AI158" s="40"/>
      <c r="AJ158" s="40"/>
      <c r="AK158" s="41"/>
      <c r="AL158" s="41"/>
      <c r="AM158" s="41"/>
      <c r="AN158" s="41"/>
      <c r="AO158" s="41"/>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row>
    <row r="159" spans="2:113" ht="15.6">
      <c r="B159" s="44"/>
      <c r="C159" s="126"/>
      <c r="D159" s="44"/>
      <c r="E159" s="44"/>
      <c r="F159" s="40"/>
      <c r="G159" s="97"/>
      <c r="H159" s="40"/>
      <c r="I159" s="40"/>
      <c r="J159" s="40"/>
      <c r="K159" s="40"/>
      <c r="L159" s="40"/>
      <c r="M159" s="40"/>
      <c r="N159" s="40"/>
      <c r="O159" s="20"/>
      <c r="P159" s="26"/>
      <c r="Q159" s="49"/>
      <c r="R159" s="29"/>
      <c r="S159" s="29"/>
      <c r="T159" s="28"/>
      <c r="U159" s="29"/>
      <c r="V159" s="51"/>
      <c r="W159" s="40"/>
      <c r="X159" s="40"/>
      <c r="Y159" s="40"/>
      <c r="Z159" s="40"/>
      <c r="AA159" s="40"/>
      <c r="AB159" s="40"/>
      <c r="AC159" s="40"/>
      <c r="AD159" s="40"/>
      <c r="AE159" s="40"/>
      <c r="AF159" s="40"/>
      <c r="AG159" s="40"/>
      <c r="AH159" s="40"/>
      <c r="AI159" s="40"/>
      <c r="AJ159" s="40"/>
      <c r="AK159" s="41"/>
      <c r="AL159" s="41"/>
      <c r="AM159" s="41"/>
      <c r="AN159" s="41"/>
      <c r="AO159" s="41"/>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row>
    <row r="160" spans="2:113" ht="15.6">
      <c r="B160" s="44"/>
      <c r="C160" s="126"/>
      <c r="D160" s="44"/>
      <c r="E160" s="44"/>
      <c r="F160" s="40"/>
      <c r="G160" s="97"/>
      <c r="H160" s="40"/>
      <c r="I160" s="40"/>
      <c r="J160" s="40"/>
      <c r="K160" s="40"/>
      <c r="L160" s="40"/>
      <c r="M160" s="40"/>
      <c r="N160" s="40"/>
      <c r="O160" s="20"/>
      <c r="P160" s="26"/>
      <c r="Q160" s="49"/>
      <c r="R160" s="29"/>
      <c r="S160" s="29"/>
      <c r="T160" s="28"/>
      <c r="U160" s="29"/>
      <c r="V160" s="51"/>
      <c r="W160" s="40"/>
      <c r="X160" s="40"/>
      <c r="Y160" s="40"/>
      <c r="Z160" s="40"/>
      <c r="AA160" s="40"/>
      <c r="AB160" s="40"/>
      <c r="AC160" s="40"/>
      <c r="AD160" s="40"/>
      <c r="AE160" s="40"/>
      <c r="AF160" s="40"/>
      <c r="AG160" s="40"/>
      <c r="AH160" s="40"/>
      <c r="AI160" s="40"/>
      <c r="AJ160" s="40"/>
      <c r="AK160" s="41"/>
      <c r="AL160" s="41"/>
      <c r="AM160" s="41"/>
      <c r="AN160" s="41"/>
      <c r="AO160" s="41"/>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row>
    <row r="161" spans="2:113" ht="15.6">
      <c r="B161" s="44"/>
      <c r="C161" s="126"/>
      <c r="D161" s="44"/>
      <c r="E161" s="44"/>
      <c r="F161" s="40"/>
      <c r="G161" s="97"/>
      <c r="H161" s="40"/>
      <c r="I161" s="40"/>
      <c r="J161" s="40"/>
      <c r="K161" s="40"/>
      <c r="L161" s="40"/>
      <c r="M161" s="40"/>
      <c r="N161" s="40"/>
      <c r="O161" s="20"/>
      <c r="P161" s="26"/>
      <c r="Q161" s="49"/>
      <c r="R161" s="29"/>
      <c r="S161" s="29"/>
      <c r="T161" s="28"/>
      <c r="U161" s="29"/>
      <c r="V161" s="51"/>
      <c r="W161" s="40"/>
      <c r="X161" s="40"/>
      <c r="Y161" s="40"/>
      <c r="Z161" s="40"/>
      <c r="AA161" s="40"/>
      <c r="AB161" s="40"/>
      <c r="AC161" s="40"/>
      <c r="AD161" s="40"/>
      <c r="AE161" s="40"/>
      <c r="AF161" s="40"/>
      <c r="AG161" s="40"/>
      <c r="AH161" s="40"/>
      <c r="AI161" s="40"/>
      <c r="AJ161" s="40"/>
      <c r="AK161" s="41"/>
      <c r="AL161" s="41"/>
      <c r="AM161" s="41"/>
      <c r="AN161" s="41"/>
      <c r="AO161" s="41"/>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row>
    <row r="162" spans="2:113" ht="15.9" thickBot="1">
      <c r="B162" s="44"/>
      <c r="C162" s="126"/>
      <c r="D162" s="44"/>
      <c r="E162" s="44"/>
      <c r="F162" s="40"/>
      <c r="G162" s="97"/>
      <c r="H162" s="40"/>
      <c r="I162" s="40"/>
      <c r="J162" s="40"/>
      <c r="K162" s="40"/>
      <c r="L162" s="40"/>
      <c r="M162" s="40"/>
      <c r="N162" s="40"/>
      <c r="O162" s="53"/>
      <c r="P162" s="45"/>
      <c r="Q162" s="54"/>
      <c r="R162" s="55"/>
      <c r="S162" s="55"/>
      <c r="T162" s="48"/>
      <c r="U162" s="55"/>
      <c r="V162" s="51"/>
      <c r="W162" s="40"/>
      <c r="X162" s="40"/>
      <c r="Y162" s="40"/>
      <c r="Z162" s="40"/>
      <c r="AA162" s="40"/>
      <c r="AB162" s="40"/>
      <c r="AC162" s="40"/>
      <c r="AD162" s="40"/>
      <c r="AE162" s="40"/>
      <c r="AF162" s="40"/>
      <c r="AG162" s="40"/>
      <c r="AH162" s="40"/>
      <c r="AI162" s="40"/>
      <c r="AJ162" s="40"/>
      <c r="AK162" s="41"/>
      <c r="AL162" s="41"/>
      <c r="AM162" s="41"/>
      <c r="AN162" s="41"/>
      <c r="AO162" s="41"/>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row>
    <row r="163" spans="2:113" ht="15.6">
      <c r="B163" s="44"/>
      <c r="C163" s="126"/>
      <c r="D163" s="44"/>
      <c r="E163" s="44"/>
      <c r="F163" s="40"/>
      <c r="G163" s="97"/>
      <c r="H163" s="40"/>
      <c r="I163" s="40"/>
      <c r="J163" s="40"/>
      <c r="K163" s="40"/>
      <c r="L163" s="40"/>
      <c r="M163" s="40"/>
      <c r="N163" s="40"/>
      <c r="O163" s="40"/>
      <c r="P163" s="26"/>
      <c r="Q163" s="49"/>
      <c r="R163" s="49"/>
      <c r="S163" s="29"/>
      <c r="T163" s="51"/>
      <c r="U163" s="29"/>
      <c r="V163" s="51"/>
      <c r="W163" s="40"/>
      <c r="X163" s="40"/>
      <c r="Y163" s="40"/>
      <c r="Z163" s="40"/>
      <c r="AA163" s="40"/>
      <c r="AB163" s="40"/>
      <c r="AC163" s="40"/>
      <c r="AD163" s="40"/>
      <c r="AE163" s="40"/>
      <c r="AF163" s="40"/>
      <c r="AG163" s="40"/>
      <c r="AH163" s="40"/>
      <c r="AI163" s="40"/>
      <c r="AJ163" s="40"/>
      <c r="AK163" s="41"/>
      <c r="AL163" s="41"/>
      <c r="AM163" s="41"/>
      <c r="AN163" s="41"/>
      <c r="AO163" s="41"/>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row>
    <row r="164" spans="2:113" ht="15.6">
      <c r="B164" s="44"/>
      <c r="C164" s="126"/>
      <c r="D164" s="44"/>
      <c r="E164" s="44"/>
      <c r="F164" s="40"/>
      <c r="G164" s="97"/>
      <c r="H164" s="40"/>
      <c r="I164" s="40"/>
      <c r="J164" s="40"/>
      <c r="K164" s="40"/>
      <c r="L164" s="40"/>
      <c r="M164" s="40"/>
      <c r="N164" s="40"/>
      <c r="O164" s="40"/>
      <c r="P164" s="26"/>
      <c r="Q164" s="51"/>
      <c r="R164" s="51"/>
      <c r="S164" s="29"/>
      <c r="T164" s="51"/>
      <c r="U164" s="51"/>
      <c r="V164" s="51"/>
      <c r="W164" s="40"/>
      <c r="X164" s="40"/>
      <c r="Y164" s="40"/>
      <c r="Z164" s="40"/>
      <c r="AA164" s="40"/>
      <c r="AB164" s="40"/>
      <c r="AC164" s="40"/>
      <c r="AD164" s="40"/>
      <c r="AE164" s="40"/>
      <c r="AF164" s="40"/>
      <c r="AG164" s="40"/>
      <c r="AH164" s="40"/>
      <c r="AI164" s="40"/>
      <c r="AJ164" s="40"/>
      <c r="AK164" s="41"/>
      <c r="AL164" s="41"/>
      <c r="AM164" s="41"/>
      <c r="AN164" s="41"/>
      <c r="AO164" s="41"/>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row>
    <row r="165" spans="2:113" ht="15.6">
      <c r="B165" s="44"/>
      <c r="C165" s="126"/>
      <c r="D165" s="44"/>
      <c r="E165" s="44"/>
      <c r="F165" s="40"/>
      <c r="G165" s="97"/>
      <c r="H165" s="40"/>
      <c r="I165" s="40"/>
      <c r="J165" s="40"/>
      <c r="K165" s="40"/>
      <c r="L165" s="40"/>
      <c r="M165" s="40"/>
      <c r="N165" s="40"/>
      <c r="O165" s="40"/>
      <c r="P165" s="26"/>
      <c r="Q165" s="51"/>
      <c r="R165" s="51"/>
      <c r="S165" s="29"/>
      <c r="T165" s="51"/>
      <c r="U165" s="51"/>
      <c r="V165" s="51"/>
      <c r="W165" s="40"/>
      <c r="X165" s="40"/>
      <c r="Y165" s="40"/>
      <c r="Z165" s="40"/>
      <c r="AA165" s="40"/>
      <c r="AB165" s="40"/>
      <c r="AC165" s="40"/>
      <c r="AD165" s="40"/>
      <c r="AE165" s="40"/>
      <c r="AF165" s="40"/>
      <c r="AG165" s="40"/>
      <c r="AH165" s="40"/>
      <c r="AI165" s="40"/>
      <c r="AJ165" s="40"/>
      <c r="AK165" s="41"/>
      <c r="AL165" s="41"/>
      <c r="AM165" s="41"/>
      <c r="AN165" s="41"/>
      <c r="AO165" s="41"/>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row>
    <row r="166" spans="2:113" ht="15.6">
      <c r="B166" s="44"/>
      <c r="C166" s="126"/>
      <c r="D166" s="44"/>
      <c r="E166" s="44"/>
      <c r="F166" s="40"/>
      <c r="G166" s="97"/>
      <c r="H166" s="40"/>
      <c r="I166" s="40"/>
      <c r="J166" s="40"/>
      <c r="K166" s="40"/>
      <c r="L166" s="40"/>
      <c r="M166" s="40"/>
      <c r="N166" s="40"/>
      <c r="O166" s="19"/>
      <c r="P166" s="27"/>
      <c r="Q166" s="27"/>
      <c r="R166" s="27"/>
      <c r="S166" s="19"/>
      <c r="T166" s="19"/>
      <c r="U166" s="19"/>
      <c r="V166" s="51"/>
      <c r="W166" s="40"/>
      <c r="X166" s="40"/>
      <c r="Y166" s="40"/>
      <c r="Z166" s="40"/>
      <c r="AA166" s="40"/>
      <c r="AB166" s="40"/>
      <c r="AC166" s="40"/>
      <c r="AD166" s="40"/>
      <c r="AE166" s="40"/>
      <c r="AF166" s="40"/>
      <c r="AG166" s="40"/>
      <c r="AH166" s="40"/>
      <c r="AI166" s="40"/>
      <c r="AJ166" s="40"/>
      <c r="AK166" s="41"/>
      <c r="AL166" s="41"/>
      <c r="AM166" s="41"/>
      <c r="AN166" s="41"/>
      <c r="AO166" s="41"/>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row>
    <row r="167" spans="2:113" ht="15.6">
      <c r="B167" s="44"/>
      <c r="C167" s="126"/>
      <c r="D167" s="44"/>
      <c r="E167" s="44"/>
      <c r="F167" s="40"/>
      <c r="G167" s="97"/>
      <c r="H167" s="40"/>
      <c r="I167" s="40"/>
      <c r="J167" s="40"/>
      <c r="K167" s="40"/>
      <c r="L167" s="40"/>
      <c r="M167" s="40"/>
      <c r="N167" s="40"/>
      <c r="O167" s="20"/>
      <c r="P167" s="21"/>
      <c r="Q167" s="21"/>
      <c r="R167" s="21"/>
      <c r="S167" s="18"/>
      <c r="T167" s="18"/>
      <c r="U167" s="19"/>
      <c r="V167" s="51"/>
      <c r="W167" s="40"/>
      <c r="X167" s="40"/>
      <c r="Y167" s="40"/>
      <c r="Z167" s="40"/>
      <c r="AA167" s="40"/>
      <c r="AB167" s="40"/>
      <c r="AC167" s="40"/>
      <c r="AD167" s="40"/>
      <c r="AE167" s="40"/>
      <c r="AF167" s="40"/>
      <c r="AG167" s="40"/>
      <c r="AH167" s="40"/>
      <c r="AI167" s="40"/>
      <c r="AJ167" s="40"/>
      <c r="AK167" s="41"/>
      <c r="AL167" s="41"/>
      <c r="AM167" s="41"/>
      <c r="AN167" s="41"/>
      <c r="AO167" s="41"/>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row>
    <row r="168" spans="2:113" ht="15.6">
      <c r="B168" s="44"/>
      <c r="C168" s="126"/>
      <c r="D168" s="44"/>
      <c r="E168" s="44"/>
      <c r="F168" s="40"/>
      <c r="G168" s="97"/>
      <c r="H168" s="40"/>
      <c r="I168" s="40"/>
      <c r="J168" s="40"/>
      <c r="K168" s="40"/>
      <c r="L168" s="40"/>
      <c r="M168" s="40"/>
      <c r="N168" s="40"/>
      <c r="O168" s="19"/>
      <c r="P168" s="19"/>
      <c r="Q168" s="19"/>
      <c r="R168" s="19"/>
      <c r="S168" s="19"/>
      <c r="T168" s="19"/>
      <c r="U168" s="19"/>
      <c r="V168" s="51"/>
      <c r="W168" s="40"/>
      <c r="X168" s="40"/>
      <c r="Y168" s="40"/>
      <c r="Z168" s="40"/>
      <c r="AA168" s="40"/>
      <c r="AB168" s="40"/>
      <c r="AC168" s="40"/>
      <c r="AD168" s="40"/>
      <c r="AE168" s="40"/>
      <c r="AF168" s="40"/>
      <c r="AG168" s="40"/>
      <c r="AH168" s="40"/>
      <c r="AI168" s="40"/>
      <c r="AJ168" s="40"/>
      <c r="AK168" s="41"/>
      <c r="AL168" s="41"/>
      <c r="AM168" s="41"/>
      <c r="AN168" s="41"/>
      <c r="AO168" s="41"/>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row>
    <row r="169" spans="2:113" ht="15.6">
      <c r="B169" s="44"/>
      <c r="C169" s="126"/>
      <c r="D169" s="44"/>
      <c r="E169" s="44"/>
      <c r="F169" s="40"/>
      <c r="G169" s="97"/>
      <c r="H169" s="40"/>
      <c r="I169" s="40"/>
      <c r="J169" s="40"/>
      <c r="K169" s="40"/>
      <c r="L169" s="40"/>
      <c r="M169" s="40"/>
      <c r="N169" s="40"/>
      <c r="O169" s="20"/>
      <c r="P169" s="20"/>
      <c r="Q169" s="23"/>
      <c r="R169" s="21"/>
      <c r="S169" s="18"/>
      <c r="T169" s="18"/>
      <c r="U169" s="19"/>
      <c r="V169" s="51"/>
      <c r="W169" s="40"/>
      <c r="X169" s="40"/>
      <c r="Y169" s="40"/>
      <c r="Z169" s="40"/>
      <c r="AA169" s="40"/>
      <c r="AB169" s="40"/>
      <c r="AC169" s="40"/>
      <c r="AD169" s="40"/>
      <c r="AE169" s="40"/>
      <c r="AF169" s="40"/>
      <c r="AG169" s="40"/>
      <c r="AH169" s="40"/>
      <c r="AI169" s="40"/>
      <c r="AJ169" s="40"/>
      <c r="AK169" s="41"/>
      <c r="AL169" s="41"/>
      <c r="AM169" s="41"/>
      <c r="AN169" s="41"/>
      <c r="AO169" s="41"/>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row>
    <row r="170" spans="2:113" ht="15.6">
      <c r="B170" s="44"/>
      <c r="C170" s="126"/>
      <c r="D170" s="44"/>
      <c r="E170" s="44"/>
      <c r="F170" s="40"/>
      <c r="G170" s="97"/>
      <c r="H170" s="40"/>
      <c r="I170" s="40"/>
      <c r="J170" s="40"/>
      <c r="K170" s="40"/>
      <c r="L170" s="40"/>
      <c r="M170" s="40"/>
      <c r="N170" s="40"/>
      <c r="O170" s="19"/>
      <c r="P170" s="19"/>
      <c r="Q170" s="19"/>
      <c r="R170" s="19"/>
      <c r="S170" s="19"/>
      <c r="T170" s="27"/>
      <c r="U170" s="28"/>
      <c r="V170" s="51"/>
      <c r="W170" s="40"/>
      <c r="X170" s="40"/>
      <c r="Y170" s="40"/>
      <c r="Z170" s="40"/>
      <c r="AA170" s="40"/>
      <c r="AB170" s="40"/>
      <c r="AC170" s="40"/>
      <c r="AD170" s="40"/>
      <c r="AE170" s="40"/>
      <c r="AF170" s="40"/>
      <c r="AG170" s="40"/>
      <c r="AH170" s="40"/>
      <c r="AI170" s="40"/>
      <c r="AJ170" s="40"/>
      <c r="AK170" s="41"/>
      <c r="AL170" s="41"/>
      <c r="AM170" s="41"/>
      <c r="AN170" s="41"/>
      <c r="AO170" s="41"/>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row>
    <row r="171" spans="2:113" ht="15.6">
      <c r="B171" s="44"/>
      <c r="C171" s="126"/>
      <c r="D171" s="44"/>
      <c r="E171" s="44"/>
      <c r="F171" s="40"/>
      <c r="G171" s="97"/>
      <c r="H171" s="40"/>
      <c r="I171" s="40"/>
      <c r="J171" s="40"/>
      <c r="K171" s="40"/>
      <c r="L171" s="40"/>
      <c r="M171" s="40"/>
      <c r="N171" s="40"/>
      <c r="O171" s="19"/>
      <c r="P171" s="25"/>
      <c r="Q171" s="25"/>
      <c r="R171" s="26"/>
      <c r="S171" s="26"/>
      <c r="T171" s="27"/>
      <c r="U171" s="28"/>
      <c r="V171" s="51"/>
      <c r="W171" s="40"/>
      <c r="X171" s="40"/>
      <c r="Y171" s="40"/>
      <c r="Z171" s="40"/>
      <c r="AA171" s="40"/>
      <c r="AB171" s="40"/>
      <c r="AC171" s="40"/>
      <c r="AD171" s="40"/>
      <c r="AE171" s="40"/>
      <c r="AF171" s="40"/>
      <c r="AG171" s="40"/>
      <c r="AH171" s="40"/>
      <c r="AI171" s="40"/>
      <c r="AJ171" s="40"/>
      <c r="AK171" s="41"/>
      <c r="AL171" s="41"/>
      <c r="AM171" s="41"/>
      <c r="AN171" s="41"/>
      <c r="AO171" s="41"/>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row>
    <row r="172" spans="2:113" ht="15.9" thickBot="1">
      <c r="B172" s="44"/>
      <c r="C172" s="126"/>
      <c r="D172" s="44"/>
      <c r="E172" s="44"/>
      <c r="F172" s="40"/>
      <c r="G172" s="97"/>
      <c r="H172" s="40"/>
      <c r="I172" s="40"/>
      <c r="J172" s="40"/>
      <c r="K172" s="40"/>
      <c r="L172" s="40"/>
      <c r="M172" s="40"/>
      <c r="N172" s="40"/>
      <c r="O172" s="45"/>
      <c r="P172" s="46"/>
      <c r="Q172" s="46"/>
      <c r="R172" s="46"/>
      <c r="S172" s="47"/>
      <c r="T172" s="47"/>
      <c r="U172" s="48"/>
      <c r="V172" s="51"/>
      <c r="W172" s="40"/>
      <c r="X172" s="40"/>
      <c r="Y172" s="40"/>
      <c r="Z172" s="40"/>
      <c r="AA172" s="40"/>
      <c r="AB172" s="40"/>
      <c r="AC172" s="40"/>
      <c r="AD172" s="40"/>
      <c r="AE172" s="40"/>
      <c r="AF172" s="40"/>
      <c r="AG172" s="40"/>
      <c r="AH172" s="40"/>
      <c r="AI172" s="40"/>
      <c r="AJ172" s="40"/>
      <c r="AK172" s="41"/>
      <c r="AL172" s="41"/>
      <c r="AM172" s="41"/>
      <c r="AN172" s="41"/>
      <c r="AO172" s="41"/>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row>
    <row r="173" spans="2:113" ht="15.6">
      <c r="B173" s="44"/>
      <c r="C173" s="126"/>
      <c r="D173" s="44"/>
      <c r="E173" s="44"/>
      <c r="F173" s="40"/>
      <c r="G173" s="97"/>
      <c r="H173" s="40"/>
      <c r="I173" s="40"/>
      <c r="J173" s="40"/>
      <c r="K173" s="40"/>
      <c r="L173" s="40"/>
      <c r="M173" s="40"/>
      <c r="N173" s="40"/>
      <c r="O173" s="20"/>
      <c r="P173" s="21"/>
      <c r="Q173" s="21"/>
      <c r="R173" s="21"/>
      <c r="S173" s="18"/>
      <c r="T173" s="18"/>
      <c r="U173" s="28"/>
      <c r="V173" s="51"/>
      <c r="W173" s="40"/>
      <c r="X173" s="40"/>
      <c r="Y173" s="40"/>
      <c r="Z173" s="40"/>
      <c r="AA173" s="40"/>
      <c r="AB173" s="40"/>
      <c r="AC173" s="40"/>
      <c r="AD173" s="40"/>
      <c r="AE173" s="40"/>
      <c r="AF173" s="40"/>
      <c r="AG173" s="40"/>
      <c r="AH173" s="40"/>
      <c r="AI173" s="40"/>
      <c r="AJ173" s="40"/>
      <c r="AK173" s="41"/>
      <c r="AL173" s="41"/>
      <c r="AM173" s="41"/>
      <c r="AN173" s="41"/>
      <c r="AO173" s="41"/>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row>
    <row r="174" spans="2:113" ht="15.6">
      <c r="B174" s="44"/>
      <c r="C174" s="126"/>
      <c r="D174" s="44"/>
      <c r="E174" s="44"/>
      <c r="F174" s="40"/>
      <c r="G174" s="97"/>
      <c r="H174" s="40"/>
      <c r="I174" s="40"/>
      <c r="J174" s="40"/>
      <c r="K174" s="40"/>
      <c r="L174" s="40"/>
      <c r="M174" s="40"/>
      <c r="N174" s="40"/>
      <c r="O174" s="20"/>
      <c r="P174" s="26"/>
      <c r="Q174" s="29"/>
      <c r="R174" s="29"/>
      <c r="S174" s="29"/>
      <c r="T174" s="28"/>
      <c r="U174" s="29"/>
      <c r="V174" s="51"/>
      <c r="W174" s="40"/>
      <c r="X174" s="40"/>
      <c r="Y174" s="40"/>
      <c r="Z174" s="40"/>
      <c r="AA174" s="40"/>
      <c r="AB174" s="40"/>
      <c r="AC174" s="40"/>
      <c r="AD174" s="40"/>
      <c r="AE174" s="40"/>
      <c r="AF174" s="40"/>
      <c r="AG174" s="40"/>
      <c r="AH174" s="40"/>
      <c r="AI174" s="40"/>
      <c r="AJ174" s="40"/>
      <c r="AK174" s="41"/>
      <c r="AL174" s="41"/>
      <c r="AM174" s="41"/>
      <c r="AN174" s="41"/>
      <c r="AO174" s="41"/>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row>
    <row r="175" spans="2:113" ht="15.6">
      <c r="B175" s="44"/>
      <c r="C175" s="126"/>
      <c r="D175" s="44"/>
      <c r="E175" s="44"/>
      <c r="F175" s="40"/>
      <c r="G175" s="97"/>
      <c r="H175" s="40"/>
      <c r="I175" s="40"/>
      <c r="J175" s="40"/>
      <c r="K175" s="40"/>
      <c r="L175" s="40"/>
      <c r="M175" s="40"/>
      <c r="N175" s="40"/>
      <c r="O175" s="20"/>
      <c r="P175" s="26"/>
      <c r="Q175" s="29"/>
      <c r="R175" s="29"/>
      <c r="S175" s="29"/>
      <c r="T175" s="28"/>
      <c r="U175" s="29"/>
      <c r="V175" s="51"/>
      <c r="W175" s="40"/>
      <c r="X175" s="40"/>
      <c r="Y175" s="40"/>
      <c r="Z175" s="40"/>
      <c r="AA175" s="40"/>
      <c r="AB175" s="40"/>
      <c r="AC175" s="40"/>
      <c r="AD175" s="40"/>
      <c r="AE175" s="40"/>
      <c r="AF175" s="40"/>
      <c r="AG175" s="40"/>
      <c r="AH175" s="40"/>
      <c r="AI175" s="40"/>
      <c r="AJ175" s="40"/>
      <c r="AK175" s="41"/>
      <c r="AL175" s="41"/>
      <c r="AM175" s="41"/>
      <c r="AN175" s="41"/>
      <c r="AO175" s="41"/>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row>
    <row r="176" spans="2:113" ht="15.6">
      <c r="B176" s="44"/>
      <c r="C176" s="126"/>
      <c r="D176" s="44"/>
      <c r="E176" s="44"/>
      <c r="F176" s="40"/>
      <c r="G176" s="97"/>
      <c r="H176" s="40"/>
      <c r="I176" s="40"/>
      <c r="J176" s="40"/>
      <c r="K176" s="40"/>
      <c r="L176" s="40"/>
      <c r="M176" s="40"/>
      <c r="N176" s="40"/>
      <c r="O176" s="20"/>
      <c r="P176" s="26"/>
      <c r="Q176" s="29"/>
      <c r="R176" s="29"/>
      <c r="S176" s="29"/>
      <c r="T176" s="28"/>
      <c r="U176" s="29"/>
      <c r="V176" s="51"/>
      <c r="W176" s="40"/>
      <c r="X176" s="40"/>
      <c r="Y176" s="40"/>
      <c r="Z176" s="40"/>
      <c r="AA176" s="40"/>
      <c r="AB176" s="40"/>
      <c r="AC176" s="40"/>
      <c r="AD176" s="40"/>
      <c r="AE176" s="40"/>
      <c r="AF176" s="40"/>
      <c r="AG176" s="40"/>
      <c r="AH176" s="40"/>
      <c r="AI176" s="40"/>
      <c r="AJ176" s="40"/>
      <c r="AK176" s="41"/>
      <c r="AL176" s="41"/>
      <c r="AM176" s="41"/>
      <c r="AN176" s="41"/>
      <c r="AO176" s="41"/>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row>
    <row r="177" spans="2:113" ht="15.6">
      <c r="B177" s="44"/>
      <c r="C177" s="126"/>
      <c r="D177" s="44"/>
      <c r="E177" s="44"/>
      <c r="F177" s="40"/>
      <c r="G177" s="97"/>
      <c r="H177" s="40"/>
      <c r="I177" s="40"/>
      <c r="J177" s="40"/>
      <c r="K177" s="40"/>
      <c r="L177" s="40"/>
      <c r="M177" s="40"/>
      <c r="N177" s="40"/>
      <c r="O177" s="20"/>
      <c r="P177" s="26"/>
      <c r="Q177" s="29"/>
      <c r="R177" s="29"/>
      <c r="S177" s="29"/>
      <c r="T177" s="28"/>
      <c r="U177" s="29"/>
      <c r="V177" s="51"/>
      <c r="W177" s="40"/>
      <c r="X177" s="40"/>
      <c r="Y177" s="40"/>
      <c r="Z177" s="40"/>
      <c r="AA177" s="40"/>
      <c r="AB177" s="40"/>
      <c r="AC177" s="40"/>
      <c r="AD177" s="40"/>
      <c r="AE177" s="40"/>
      <c r="AF177" s="40"/>
      <c r="AG177" s="40"/>
      <c r="AH177" s="40"/>
      <c r="AI177" s="40"/>
      <c r="AJ177" s="40"/>
      <c r="AK177" s="41"/>
      <c r="AL177" s="41"/>
      <c r="AM177" s="41"/>
      <c r="AN177" s="41"/>
      <c r="AO177" s="41"/>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row>
    <row r="178" spans="2:113" ht="15.6">
      <c r="B178" s="44"/>
      <c r="C178" s="126"/>
      <c r="D178" s="44"/>
      <c r="E178" s="44"/>
      <c r="F178" s="40"/>
      <c r="G178" s="97"/>
      <c r="H178" s="40"/>
      <c r="I178" s="40"/>
      <c r="J178" s="40"/>
      <c r="K178" s="40"/>
      <c r="L178" s="40"/>
      <c r="M178" s="40"/>
      <c r="N178" s="40"/>
      <c r="O178" s="20"/>
      <c r="P178" s="26"/>
      <c r="Q178" s="29"/>
      <c r="R178" s="29"/>
      <c r="S178" s="29"/>
      <c r="T178" s="28"/>
      <c r="U178" s="29"/>
      <c r="V178" s="51"/>
      <c r="W178" s="40"/>
      <c r="X178" s="40"/>
      <c r="Y178" s="40"/>
      <c r="Z178" s="40"/>
      <c r="AA178" s="40"/>
      <c r="AB178" s="40"/>
      <c r="AC178" s="40"/>
      <c r="AD178" s="40"/>
      <c r="AE178" s="40"/>
      <c r="AF178" s="40"/>
      <c r="AG178" s="40"/>
      <c r="AH178" s="40"/>
      <c r="AI178" s="40"/>
      <c r="AJ178" s="40"/>
      <c r="AK178" s="41"/>
      <c r="AL178" s="41"/>
      <c r="AM178" s="41"/>
      <c r="AN178" s="41"/>
      <c r="AO178" s="41"/>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row>
    <row r="179" spans="2:113" ht="15.6">
      <c r="B179" s="44"/>
      <c r="C179" s="126"/>
      <c r="D179" s="44"/>
      <c r="E179" s="44"/>
      <c r="F179" s="40"/>
      <c r="G179" s="97"/>
      <c r="H179" s="40"/>
      <c r="I179" s="40"/>
      <c r="J179" s="40"/>
      <c r="K179" s="40"/>
      <c r="L179" s="40"/>
      <c r="M179" s="40"/>
      <c r="N179" s="40"/>
      <c r="O179" s="20"/>
      <c r="P179" s="26"/>
      <c r="Q179" s="29"/>
      <c r="R179" s="29"/>
      <c r="S179" s="29"/>
      <c r="T179" s="28"/>
      <c r="U179" s="29"/>
      <c r="V179" s="28"/>
      <c r="W179" s="40"/>
      <c r="X179" s="40"/>
      <c r="Y179" s="40"/>
      <c r="Z179" s="40"/>
      <c r="AA179" s="40"/>
      <c r="AB179" s="40"/>
      <c r="AC179" s="40"/>
      <c r="AD179" s="40"/>
      <c r="AE179" s="40"/>
      <c r="AF179" s="40"/>
      <c r="AG179" s="40"/>
      <c r="AH179" s="40"/>
      <c r="AI179" s="40"/>
      <c r="AJ179" s="40"/>
      <c r="AK179" s="41"/>
      <c r="AL179" s="41"/>
      <c r="AM179" s="41"/>
      <c r="AN179" s="41"/>
      <c r="AO179" s="41"/>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row>
    <row r="180" spans="2:113" ht="15.6">
      <c r="B180" s="44"/>
      <c r="C180" s="126"/>
      <c r="D180" s="44"/>
      <c r="E180" s="44"/>
      <c r="F180" s="40"/>
      <c r="G180" s="97"/>
      <c r="H180" s="40"/>
      <c r="I180" s="40"/>
      <c r="J180" s="40"/>
      <c r="K180" s="40"/>
      <c r="L180" s="40"/>
      <c r="M180" s="40"/>
      <c r="N180" s="40"/>
      <c r="O180" s="20"/>
      <c r="P180" s="26"/>
      <c r="Q180" s="29"/>
      <c r="R180" s="29"/>
      <c r="S180" s="29"/>
      <c r="T180" s="28"/>
      <c r="U180" s="29"/>
      <c r="V180" s="51"/>
      <c r="W180" s="40"/>
      <c r="X180" s="40"/>
      <c r="Y180" s="40"/>
      <c r="Z180" s="40"/>
      <c r="AA180" s="40"/>
      <c r="AB180" s="40"/>
      <c r="AC180" s="40"/>
      <c r="AD180" s="40"/>
      <c r="AE180" s="40"/>
      <c r="AF180" s="40"/>
      <c r="AG180" s="40"/>
      <c r="AH180" s="40"/>
      <c r="AI180" s="40"/>
      <c r="AJ180" s="40"/>
      <c r="AK180" s="41"/>
      <c r="AL180" s="41"/>
      <c r="AM180" s="41"/>
      <c r="AN180" s="41"/>
      <c r="AO180" s="41"/>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row>
    <row r="181" spans="2:113" ht="15.6">
      <c r="B181" s="44"/>
      <c r="C181" s="126"/>
      <c r="D181" s="44"/>
      <c r="E181" s="44"/>
      <c r="F181" s="40"/>
      <c r="G181" s="97"/>
      <c r="H181" s="40"/>
      <c r="I181" s="40"/>
      <c r="J181" s="40"/>
      <c r="K181" s="40"/>
      <c r="L181" s="40"/>
      <c r="M181" s="40"/>
      <c r="N181" s="40"/>
      <c r="O181" s="20"/>
      <c r="P181" s="26"/>
      <c r="Q181" s="29"/>
      <c r="R181" s="29"/>
      <c r="S181" s="29"/>
      <c r="T181" s="28"/>
      <c r="U181" s="29"/>
      <c r="V181" s="51"/>
      <c r="W181" s="40"/>
      <c r="X181" s="40"/>
      <c r="Y181" s="40"/>
      <c r="Z181" s="40"/>
      <c r="AA181" s="40"/>
      <c r="AB181" s="40"/>
      <c r="AC181" s="40"/>
      <c r="AD181" s="40"/>
      <c r="AE181" s="40"/>
      <c r="AF181" s="40"/>
      <c r="AG181" s="40"/>
      <c r="AH181" s="40"/>
      <c r="AI181" s="40"/>
      <c r="AJ181" s="40"/>
      <c r="AK181" s="41"/>
      <c r="AL181" s="41"/>
      <c r="AM181" s="41"/>
      <c r="AN181" s="41"/>
      <c r="AO181" s="41"/>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row>
    <row r="182" spans="2:113" ht="15.9" thickBot="1">
      <c r="B182" s="44"/>
      <c r="C182" s="126"/>
      <c r="D182" s="44"/>
      <c r="E182" s="44"/>
      <c r="F182" s="40"/>
      <c r="G182" s="97"/>
      <c r="H182" s="40"/>
      <c r="I182" s="40"/>
      <c r="J182" s="40"/>
      <c r="K182" s="40"/>
      <c r="L182" s="40"/>
      <c r="M182" s="40"/>
      <c r="N182" s="40"/>
      <c r="O182" s="20"/>
      <c r="P182" s="26"/>
      <c r="Q182" s="29"/>
      <c r="R182" s="29"/>
      <c r="S182" s="29"/>
      <c r="T182" s="28"/>
      <c r="U182" s="29"/>
      <c r="V182" s="51"/>
      <c r="W182" s="40"/>
      <c r="X182" s="40"/>
      <c r="Y182" s="40"/>
      <c r="Z182" s="40"/>
      <c r="AA182" s="40"/>
      <c r="AB182" s="40"/>
      <c r="AC182" s="40"/>
      <c r="AD182" s="40"/>
      <c r="AE182" s="40"/>
      <c r="AF182" s="40"/>
      <c r="AG182" s="40"/>
      <c r="AH182" s="40"/>
      <c r="AI182" s="40"/>
      <c r="AJ182" s="40"/>
      <c r="AK182" s="41"/>
      <c r="AL182" s="41"/>
      <c r="AM182" s="41"/>
      <c r="AN182" s="41"/>
      <c r="AO182" s="41"/>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9"/>
      <c r="BO182" s="56" t="s">
        <v>1</v>
      </c>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row>
    <row r="183" spans="2:113" ht="15.6">
      <c r="B183" s="44"/>
      <c r="C183" s="126"/>
      <c r="D183" s="44"/>
      <c r="E183" s="44"/>
      <c r="F183" s="40"/>
      <c r="G183" s="97"/>
      <c r="H183" s="40"/>
      <c r="I183" s="40"/>
      <c r="J183" s="40"/>
      <c r="K183" s="40"/>
      <c r="L183" s="40"/>
      <c r="M183" s="40"/>
      <c r="N183" s="40"/>
      <c r="O183" s="20"/>
      <c r="P183" s="26"/>
      <c r="Q183" s="57"/>
      <c r="R183" s="29"/>
      <c r="S183" s="29"/>
      <c r="T183" s="28"/>
      <c r="U183" s="29"/>
      <c r="V183" s="51"/>
      <c r="W183" s="40"/>
      <c r="X183" s="40"/>
      <c r="Y183" s="40"/>
      <c r="Z183" s="40"/>
      <c r="AA183" s="40"/>
      <c r="AB183" s="40"/>
      <c r="AC183" s="40"/>
      <c r="AD183" s="40"/>
      <c r="AE183" s="40"/>
      <c r="AF183" s="40"/>
      <c r="AG183" s="40"/>
      <c r="AH183" s="40"/>
      <c r="AI183" s="40"/>
      <c r="AJ183" s="40"/>
      <c r="AK183" s="41"/>
      <c r="AL183" s="41"/>
      <c r="AM183" s="41"/>
      <c r="AN183" s="41"/>
      <c r="AO183" s="41"/>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row>
    <row r="184" spans="2:113" ht="15.6">
      <c r="B184" s="44"/>
      <c r="C184" s="126"/>
      <c r="D184" s="44"/>
      <c r="E184" s="44"/>
      <c r="F184" s="40"/>
      <c r="G184" s="97"/>
      <c r="H184" s="40"/>
      <c r="I184" s="40"/>
      <c r="J184" s="40"/>
      <c r="K184" s="40"/>
      <c r="L184" s="40"/>
      <c r="M184" s="40"/>
      <c r="N184" s="40"/>
      <c r="O184" s="20"/>
      <c r="P184" s="26"/>
      <c r="Q184" s="58"/>
      <c r="R184" s="29"/>
      <c r="S184" s="29"/>
      <c r="T184" s="28"/>
      <c r="U184" s="29"/>
      <c r="V184" s="51"/>
      <c r="W184" s="40"/>
      <c r="X184" s="40"/>
      <c r="Y184" s="40"/>
      <c r="Z184" s="40"/>
      <c r="AA184" s="40"/>
      <c r="AB184" s="40"/>
      <c r="AC184" s="40"/>
      <c r="AD184" s="40"/>
      <c r="AE184" s="40"/>
      <c r="AF184" s="40"/>
      <c r="AG184" s="40"/>
      <c r="AH184" s="40"/>
      <c r="AI184" s="40"/>
      <c r="AJ184" s="40"/>
      <c r="AK184" s="41"/>
      <c r="AL184" s="41"/>
      <c r="AM184" s="41"/>
      <c r="AN184" s="41"/>
      <c r="AO184" s="41"/>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row>
    <row r="185" spans="2:113" ht="15.9" thickBot="1">
      <c r="B185" s="44"/>
      <c r="C185" s="126"/>
      <c r="D185" s="44"/>
      <c r="E185" s="44"/>
      <c r="F185" s="40"/>
      <c r="G185" s="97"/>
      <c r="H185" s="40"/>
      <c r="I185" s="40"/>
      <c r="J185" s="40"/>
      <c r="K185" s="40"/>
      <c r="L185" s="40"/>
      <c r="M185" s="40"/>
      <c r="N185" s="40"/>
      <c r="O185" s="20"/>
      <c r="P185" s="26"/>
      <c r="Q185" s="55"/>
      <c r="R185" s="55"/>
      <c r="S185" s="55"/>
      <c r="T185" s="48"/>
      <c r="U185" s="55"/>
      <c r="V185" s="51"/>
      <c r="W185" s="40"/>
      <c r="X185" s="40"/>
      <c r="Y185" s="40"/>
      <c r="Z185" s="40"/>
      <c r="AA185" s="40"/>
      <c r="AB185" s="40"/>
      <c r="AC185" s="40"/>
      <c r="AD185" s="40"/>
      <c r="AE185" s="40"/>
      <c r="AF185" s="40"/>
      <c r="AG185" s="40"/>
      <c r="AH185" s="40"/>
      <c r="AI185" s="40"/>
      <c r="AJ185" s="40"/>
      <c r="AK185" s="41"/>
      <c r="AL185" s="41"/>
      <c r="AM185" s="41"/>
      <c r="AN185" s="41"/>
      <c r="AO185" s="41"/>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row>
    <row r="186" spans="2:113" ht="15.6">
      <c r="B186" s="44"/>
      <c r="C186" s="126"/>
      <c r="D186" s="44"/>
      <c r="E186" s="44"/>
      <c r="F186" s="40"/>
      <c r="G186" s="97"/>
      <c r="H186" s="40"/>
      <c r="I186" s="40"/>
      <c r="J186" s="40"/>
      <c r="K186" s="40"/>
      <c r="L186" s="40"/>
      <c r="M186" s="40"/>
      <c r="N186" s="40"/>
      <c r="O186" s="20"/>
      <c r="P186" s="26"/>
      <c r="Q186" s="29"/>
      <c r="R186" s="29"/>
      <c r="S186" s="29"/>
      <c r="T186" s="28"/>
      <c r="U186" s="29"/>
      <c r="V186" s="51"/>
      <c r="W186" s="40"/>
      <c r="X186" s="40"/>
      <c r="Y186" s="40"/>
      <c r="Z186" s="40"/>
      <c r="AA186" s="40"/>
      <c r="AB186" s="40"/>
      <c r="AC186" s="40"/>
      <c r="AD186" s="40"/>
      <c r="AE186" s="40"/>
      <c r="AF186" s="40"/>
      <c r="AG186" s="40"/>
      <c r="AH186" s="40"/>
      <c r="AI186" s="40"/>
      <c r="AJ186" s="40"/>
      <c r="AK186" s="41"/>
      <c r="AL186" s="41"/>
      <c r="AM186" s="41"/>
      <c r="AN186" s="41"/>
      <c r="AO186" s="41"/>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row>
    <row r="187" spans="2:113" ht="15.6">
      <c r="B187" s="44"/>
      <c r="C187" s="126"/>
      <c r="D187" s="44"/>
      <c r="E187" s="44"/>
      <c r="F187" s="40"/>
      <c r="G187" s="97"/>
      <c r="H187" s="40"/>
      <c r="I187" s="40"/>
      <c r="J187" s="40"/>
      <c r="K187" s="40"/>
      <c r="L187" s="40"/>
      <c r="M187" s="40"/>
      <c r="N187" s="40"/>
      <c r="O187" s="20"/>
      <c r="P187" s="26"/>
      <c r="Q187" s="29"/>
      <c r="R187" s="29"/>
      <c r="S187" s="29"/>
      <c r="T187" s="28"/>
      <c r="U187" s="29"/>
      <c r="V187" s="51"/>
      <c r="W187" s="40"/>
      <c r="X187" s="40"/>
      <c r="Y187" s="40"/>
      <c r="Z187" s="40"/>
      <c r="AA187" s="40"/>
      <c r="AB187" s="40"/>
      <c r="AC187" s="40"/>
      <c r="AD187" s="40"/>
      <c r="AE187" s="40"/>
      <c r="AF187" s="40"/>
      <c r="AG187" s="40"/>
      <c r="AH187" s="40"/>
      <c r="AI187" s="40"/>
      <c r="AJ187" s="40"/>
      <c r="AK187" s="41"/>
      <c r="AL187" s="41"/>
      <c r="AM187" s="41"/>
      <c r="AN187" s="41"/>
      <c r="AO187" s="41"/>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row>
    <row r="188" spans="2:113" ht="15.6">
      <c r="B188" s="44"/>
      <c r="C188" s="126"/>
      <c r="D188" s="44"/>
      <c r="E188" s="44"/>
      <c r="F188" s="40"/>
      <c r="G188" s="97"/>
      <c r="H188" s="40"/>
      <c r="I188" s="40"/>
      <c r="J188" s="40"/>
      <c r="K188" s="40"/>
      <c r="L188" s="40"/>
      <c r="M188" s="40"/>
      <c r="N188" s="40"/>
      <c r="O188" s="20"/>
      <c r="P188" s="26"/>
      <c r="Q188" s="29"/>
      <c r="R188" s="29"/>
      <c r="S188" s="29"/>
      <c r="T188" s="28"/>
      <c r="U188" s="29"/>
      <c r="V188" s="51"/>
      <c r="W188" s="40"/>
      <c r="X188" s="40"/>
      <c r="Y188" s="40"/>
      <c r="Z188" s="40"/>
      <c r="AA188" s="40"/>
      <c r="AB188" s="40"/>
      <c r="AC188" s="40"/>
      <c r="AD188" s="40"/>
      <c r="AE188" s="40"/>
      <c r="AF188" s="40"/>
      <c r="AG188" s="40"/>
      <c r="AH188" s="40"/>
      <c r="AI188" s="40"/>
      <c r="AJ188" s="40"/>
      <c r="AK188" s="41"/>
      <c r="AL188" s="41"/>
      <c r="AM188" s="41"/>
      <c r="AN188" s="41"/>
      <c r="AO188" s="41"/>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row>
    <row r="189" spans="2:113" ht="15.6">
      <c r="B189" s="44"/>
      <c r="C189" s="126"/>
      <c r="D189" s="44"/>
      <c r="E189" s="44"/>
      <c r="F189" s="40"/>
      <c r="G189" s="97"/>
      <c r="H189" s="40"/>
      <c r="I189" s="40"/>
      <c r="J189" s="40"/>
      <c r="K189" s="40"/>
      <c r="L189" s="40"/>
      <c r="M189" s="40"/>
      <c r="N189" s="40"/>
      <c r="O189" s="20"/>
      <c r="P189" s="26"/>
      <c r="Q189" s="29"/>
      <c r="R189" s="29"/>
      <c r="S189" s="29"/>
      <c r="T189" s="28"/>
      <c r="U189" s="29"/>
      <c r="V189" s="51"/>
      <c r="W189" s="40"/>
      <c r="X189" s="40"/>
      <c r="Y189" s="40"/>
      <c r="Z189" s="40"/>
      <c r="AA189" s="40"/>
      <c r="AB189" s="40"/>
      <c r="AC189" s="40"/>
      <c r="AD189" s="40"/>
      <c r="AE189" s="40"/>
      <c r="AF189" s="40"/>
      <c r="AG189" s="40"/>
      <c r="AH189" s="40"/>
      <c r="AI189" s="40"/>
      <c r="AJ189" s="40"/>
      <c r="AK189" s="41"/>
      <c r="AL189" s="41"/>
      <c r="AM189" s="41"/>
      <c r="AN189" s="41"/>
      <c r="AO189" s="41"/>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row>
    <row r="190" spans="2:113" ht="15.6">
      <c r="B190" s="44"/>
      <c r="C190" s="126"/>
      <c r="D190" s="44"/>
      <c r="E190" s="44"/>
      <c r="F190" s="40"/>
      <c r="G190" s="97"/>
      <c r="H190" s="40"/>
      <c r="I190" s="40"/>
      <c r="J190" s="40"/>
      <c r="K190" s="40"/>
      <c r="L190" s="40"/>
      <c r="M190" s="40"/>
      <c r="N190" s="40"/>
      <c r="O190" s="20"/>
      <c r="P190" s="26"/>
      <c r="Q190" s="29"/>
      <c r="R190" s="29"/>
      <c r="S190" s="29"/>
      <c r="T190" s="28"/>
      <c r="U190" s="29"/>
      <c r="V190" s="51"/>
      <c r="W190" s="40"/>
      <c r="X190" s="40"/>
      <c r="Y190" s="40"/>
      <c r="Z190" s="40"/>
      <c r="AA190" s="40"/>
      <c r="AB190" s="40"/>
      <c r="AC190" s="40"/>
      <c r="AD190" s="40"/>
      <c r="AE190" s="40"/>
      <c r="AF190" s="40"/>
      <c r="AG190" s="40"/>
      <c r="AH190" s="40"/>
      <c r="AI190" s="40"/>
      <c r="AJ190" s="40"/>
      <c r="AK190" s="41"/>
      <c r="AL190" s="41"/>
      <c r="AM190" s="41"/>
      <c r="AN190" s="41"/>
      <c r="AO190" s="41"/>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row>
    <row r="191" spans="2:113" ht="15.6">
      <c r="B191" s="44"/>
      <c r="C191" s="126"/>
      <c r="D191" s="44"/>
      <c r="E191" s="44"/>
      <c r="F191" s="40"/>
      <c r="G191" s="97"/>
      <c r="H191" s="40"/>
      <c r="I191" s="40"/>
      <c r="J191" s="40"/>
      <c r="K191" s="40"/>
      <c r="L191" s="40"/>
      <c r="M191" s="40"/>
      <c r="N191" s="40"/>
      <c r="O191" s="20"/>
      <c r="P191" s="26"/>
      <c r="Q191" s="29"/>
      <c r="R191" s="29"/>
      <c r="S191" s="29"/>
      <c r="T191" s="28"/>
      <c r="U191" s="29"/>
      <c r="V191" s="51"/>
      <c r="W191" s="40"/>
      <c r="X191" s="40"/>
      <c r="Y191" s="40"/>
      <c r="Z191" s="40"/>
      <c r="AA191" s="40"/>
      <c r="AB191" s="40"/>
      <c r="AC191" s="40"/>
      <c r="AD191" s="40"/>
      <c r="AE191" s="40"/>
      <c r="AF191" s="40"/>
      <c r="AG191" s="40"/>
      <c r="AH191" s="40"/>
      <c r="AI191" s="40"/>
      <c r="AJ191" s="40"/>
      <c r="AK191" s="41"/>
      <c r="AL191" s="41"/>
      <c r="AM191" s="41"/>
      <c r="AN191" s="41"/>
      <c r="AO191" s="41"/>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row>
    <row r="192" spans="2:113" ht="15.6">
      <c r="B192" s="44"/>
      <c r="C192" s="126"/>
      <c r="D192" s="44"/>
      <c r="E192" s="44"/>
      <c r="F192" s="40"/>
      <c r="G192" s="97"/>
      <c r="H192" s="40"/>
      <c r="I192" s="40"/>
      <c r="J192" s="40"/>
      <c r="K192" s="40"/>
      <c r="L192" s="40"/>
      <c r="M192" s="40"/>
      <c r="N192" s="40"/>
      <c r="O192" s="20"/>
      <c r="P192" s="26"/>
      <c r="Q192" s="29"/>
      <c r="R192" s="29"/>
      <c r="S192" s="29"/>
      <c r="T192" s="28"/>
      <c r="U192" s="29"/>
      <c r="V192" s="51"/>
      <c r="W192" s="40"/>
      <c r="X192" s="40"/>
      <c r="Y192" s="40"/>
      <c r="Z192" s="40"/>
      <c r="AA192" s="40"/>
      <c r="AB192" s="40"/>
      <c r="AC192" s="40"/>
      <c r="AD192" s="40"/>
      <c r="AE192" s="40"/>
      <c r="AF192" s="40"/>
      <c r="AG192" s="40"/>
      <c r="AH192" s="40"/>
      <c r="AI192" s="40"/>
      <c r="AJ192" s="40"/>
      <c r="AK192" s="41"/>
      <c r="AL192" s="41"/>
      <c r="AM192" s="41"/>
      <c r="AN192" s="41"/>
      <c r="AO192" s="41"/>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row>
    <row r="193" spans="2:113" ht="15.6">
      <c r="B193" s="44"/>
      <c r="C193" s="126"/>
      <c r="D193" s="44"/>
      <c r="E193" s="44"/>
      <c r="F193" s="40"/>
      <c r="G193" s="97"/>
      <c r="H193" s="40"/>
      <c r="I193" s="40"/>
      <c r="J193" s="40"/>
      <c r="K193" s="40"/>
      <c r="L193" s="40"/>
      <c r="M193" s="40"/>
      <c r="N193" s="40"/>
      <c r="O193" s="20"/>
      <c r="P193" s="26"/>
      <c r="Q193" s="29"/>
      <c r="R193" s="29"/>
      <c r="S193" s="29"/>
      <c r="T193" s="28"/>
      <c r="U193" s="29"/>
      <c r="V193" s="40"/>
      <c r="W193" s="40"/>
      <c r="X193" s="40"/>
      <c r="Y193" s="40"/>
      <c r="Z193" s="40"/>
      <c r="AA193" s="40"/>
      <c r="AB193" s="40"/>
      <c r="AC193" s="40"/>
      <c r="AD193" s="40"/>
      <c r="AE193" s="40"/>
      <c r="AF193" s="40"/>
      <c r="AG193" s="40"/>
      <c r="AH193" s="40"/>
      <c r="AI193" s="40"/>
      <c r="AJ193" s="40"/>
      <c r="AK193" s="41"/>
      <c r="AL193" s="41"/>
      <c r="AM193" s="41"/>
      <c r="AN193" s="41"/>
      <c r="AO193" s="41"/>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row>
    <row r="194" spans="2:113" ht="15.6">
      <c r="B194" s="44"/>
      <c r="C194" s="126"/>
      <c r="D194" s="44"/>
      <c r="E194" s="44"/>
      <c r="F194" s="40"/>
      <c r="G194" s="97"/>
      <c r="H194" s="40"/>
      <c r="I194" s="40"/>
      <c r="J194" s="40"/>
      <c r="K194" s="40"/>
      <c r="L194" s="40"/>
      <c r="M194" s="40"/>
      <c r="N194" s="40"/>
      <c r="O194" s="20"/>
      <c r="P194" s="26"/>
      <c r="Q194" s="29"/>
      <c r="R194" s="29"/>
      <c r="S194" s="29"/>
      <c r="T194" s="28"/>
      <c r="U194" s="29"/>
      <c r="V194" s="40"/>
      <c r="W194" s="40"/>
      <c r="X194" s="40"/>
      <c r="Y194" s="40"/>
      <c r="Z194" s="40"/>
      <c r="AA194" s="40"/>
      <c r="AB194" s="40"/>
      <c r="AC194" s="40"/>
      <c r="AD194" s="40"/>
      <c r="AE194" s="40"/>
      <c r="AF194" s="40"/>
      <c r="AG194" s="40"/>
      <c r="AH194" s="40"/>
      <c r="AI194" s="40"/>
      <c r="AJ194" s="40"/>
      <c r="AK194" s="41"/>
      <c r="AL194" s="41"/>
      <c r="AM194" s="41"/>
      <c r="AN194" s="41"/>
      <c r="AO194" s="41"/>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row>
    <row r="195" spans="2:113" ht="15.6">
      <c r="B195" s="44"/>
      <c r="C195" s="126"/>
      <c r="D195" s="44"/>
      <c r="E195" s="44"/>
      <c r="F195" s="40"/>
      <c r="G195" s="97"/>
      <c r="H195" s="40"/>
      <c r="I195" s="40"/>
      <c r="J195" s="40"/>
      <c r="K195" s="40"/>
      <c r="L195" s="40"/>
      <c r="M195" s="40"/>
      <c r="N195" s="40"/>
      <c r="O195" s="20"/>
      <c r="P195" s="26"/>
      <c r="Q195" s="29"/>
      <c r="R195" s="29"/>
      <c r="S195" s="29"/>
      <c r="T195" s="28"/>
      <c r="U195" s="29"/>
      <c r="V195" s="40"/>
      <c r="W195" s="40"/>
      <c r="X195" s="40"/>
      <c r="Y195" s="40"/>
      <c r="Z195" s="40"/>
      <c r="AA195" s="40"/>
      <c r="AB195" s="40"/>
      <c r="AC195" s="40"/>
      <c r="AD195" s="40"/>
      <c r="AE195" s="40"/>
      <c r="AF195" s="40"/>
      <c r="AG195" s="40"/>
      <c r="AH195" s="40"/>
      <c r="AI195" s="40"/>
      <c r="AJ195" s="40"/>
      <c r="AK195" s="41"/>
      <c r="AL195" s="41"/>
      <c r="AM195" s="41"/>
      <c r="AN195" s="41"/>
      <c r="AO195" s="41"/>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row>
    <row r="196" spans="2:113" ht="15.6">
      <c r="B196" s="44"/>
      <c r="C196" s="126"/>
      <c r="D196" s="44"/>
      <c r="E196" s="44"/>
      <c r="F196" s="40"/>
      <c r="G196" s="97"/>
      <c r="H196" s="40"/>
      <c r="I196" s="40"/>
      <c r="J196" s="40"/>
      <c r="K196" s="40"/>
      <c r="L196" s="40"/>
      <c r="M196" s="40"/>
      <c r="N196" s="40"/>
      <c r="O196" s="20"/>
      <c r="P196" s="26"/>
      <c r="Q196" s="29"/>
      <c r="R196" s="29"/>
      <c r="S196" s="29"/>
      <c r="T196" s="28"/>
      <c r="U196" s="29"/>
      <c r="V196" s="40"/>
      <c r="W196" s="40"/>
      <c r="X196" s="40"/>
      <c r="Y196" s="40"/>
      <c r="Z196" s="40"/>
      <c r="AA196" s="40"/>
      <c r="AB196" s="40"/>
      <c r="AC196" s="40"/>
      <c r="AD196" s="40"/>
      <c r="AE196" s="40"/>
      <c r="AF196" s="40"/>
      <c r="AG196" s="40"/>
      <c r="AH196" s="40"/>
      <c r="AI196" s="40"/>
      <c r="AJ196" s="40"/>
      <c r="AK196" s="41"/>
      <c r="AL196" s="41"/>
      <c r="AM196" s="41"/>
      <c r="AN196" s="41"/>
      <c r="AO196" s="41"/>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row>
    <row r="197" spans="2:113" ht="15.6">
      <c r="B197" s="44"/>
      <c r="C197" s="126"/>
      <c r="D197" s="44"/>
      <c r="E197" s="44"/>
      <c r="F197" s="40"/>
      <c r="G197" s="97"/>
      <c r="H197" s="40"/>
      <c r="I197" s="40"/>
      <c r="J197" s="40"/>
      <c r="K197" s="40"/>
      <c r="L197" s="40"/>
      <c r="M197" s="40"/>
      <c r="N197" s="40"/>
      <c r="O197" s="20"/>
      <c r="P197" s="26"/>
      <c r="Q197" s="29"/>
      <c r="R197" s="29"/>
      <c r="S197" s="29"/>
      <c r="T197" s="28"/>
      <c r="U197" s="29"/>
      <c r="V197" s="40"/>
      <c r="W197" s="40"/>
      <c r="X197" s="40"/>
      <c r="Y197" s="40"/>
      <c r="Z197" s="40"/>
      <c r="AA197" s="40"/>
      <c r="AB197" s="40"/>
      <c r="AC197" s="40"/>
      <c r="AD197" s="40"/>
      <c r="AE197" s="40"/>
      <c r="AF197" s="40"/>
      <c r="AG197" s="40"/>
      <c r="AH197" s="40"/>
      <c r="AI197" s="40"/>
      <c r="AJ197" s="40"/>
      <c r="AK197" s="41"/>
      <c r="AL197" s="41"/>
      <c r="AM197" s="41"/>
      <c r="AN197" s="41"/>
      <c r="AO197" s="41"/>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2:113" ht="15.9" thickBot="1">
      <c r="B198" s="44"/>
      <c r="C198" s="126"/>
      <c r="D198" s="44"/>
      <c r="E198" s="44"/>
      <c r="F198" s="40"/>
      <c r="G198" s="97"/>
      <c r="H198" s="40"/>
      <c r="I198" s="40"/>
      <c r="J198" s="40"/>
      <c r="K198" s="40"/>
      <c r="L198" s="40"/>
      <c r="M198" s="40"/>
      <c r="N198" s="40"/>
      <c r="O198" s="20"/>
      <c r="P198" s="26"/>
      <c r="Q198" s="55"/>
      <c r="R198" s="55"/>
      <c r="S198" s="55"/>
      <c r="T198" s="48"/>
      <c r="U198" s="55"/>
      <c r="V198" s="40"/>
      <c r="W198" s="40"/>
      <c r="X198" s="40"/>
      <c r="Y198" s="40"/>
      <c r="Z198" s="40"/>
      <c r="AA198" s="40"/>
      <c r="AB198" s="40"/>
      <c r="AC198" s="40"/>
      <c r="AD198" s="40"/>
      <c r="AE198" s="40"/>
      <c r="AF198" s="40"/>
      <c r="AG198" s="40"/>
      <c r="AH198" s="40"/>
      <c r="AI198" s="40"/>
      <c r="AJ198" s="40"/>
      <c r="AK198" s="41"/>
      <c r="AL198" s="41"/>
      <c r="AM198" s="41"/>
      <c r="AN198" s="41"/>
      <c r="AO198" s="41"/>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row>
    <row r="199" spans="2:113" ht="15.6">
      <c r="B199" s="44"/>
      <c r="C199" s="126"/>
      <c r="D199" s="44"/>
      <c r="E199" s="44"/>
      <c r="F199" s="40"/>
      <c r="G199" s="97"/>
      <c r="H199" s="40"/>
      <c r="I199" s="40"/>
      <c r="J199" s="40"/>
      <c r="K199" s="40"/>
      <c r="L199" s="40"/>
      <c r="M199" s="40"/>
      <c r="N199" s="40"/>
      <c r="O199" s="20"/>
      <c r="P199" s="26"/>
      <c r="Q199" s="29"/>
      <c r="R199" s="29"/>
      <c r="S199" s="29"/>
      <c r="T199" s="28"/>
      <c r="U199" s="29"/>
      <c r="V199" s="40"/>
      <c r="W199" s="40"/>
      <c r="X199" s="40"/>
      <c r="Y199" s="40"/>
      <c r="Z199" s="40"/>
      <c r="AA199" s="40"/>
      <c r="AB199" s="40"/>
      <c r="AC199" s="40"/>
      <c r="AD199" s="40"/>
      <c r="AE199" s="40"/>
      <c r="AF199" s="40"/>
      <c r="AG199" s="40"/>
      <c r="AH199" s="40"/>
      <c r="AI199" s="40"/>
      <c r="AJ199" s="40"/>
      <c r="AK199" s="41"/>
      <c r="AL199" s="41"/>
      <c r="AM199" s="41"/>
      <c r="AN199" s="41"/>
      <c r="AO199" s="41"/>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row>
    <row r="200" spans="2:113" ht="15.6">
      <c r="B200" s="44"/>
      <c r="C200" s="126"/>
      <c r="D200" s="44"/>
      <c r="E200" s="44"/>
      <c r="F200" s="40"/>
      <c r="G200" s="97"/>
      <c r="H200" s="40"/>
      <c r="I200" s="40"/>
      <c r="J200" s="40"/>
      <c r="K200" s="40"/>
      <c r="L200" s="40"/>
      <c r="M200" s="40"/>
      <c r="N200" s="40"/>
      <c r="O200" s="20"/>
      <c r="P200" s="26"/>
      <c r="Q200" s="29"/>
      <c r="R200" s="29"/>
      <c r="S200" s="29"/>
      <c r="T200" s="28"/>
      <c r="U200" s="29"/>
      <c r="V200" s="40"/>
      <c r="W200" s="40"/>
      <c r="X200" s="40"/>
      <c r="Y200" s="40"/>
      <c r="Z200" s="40"/>
      <c r="AA200" s="40"/>
      <c r="AB200" s="40"/>
      <c r="AC200" s="40"/>
      <c r="AD200" s="40"/>
      <c r="AE200" s="40"/>
      <c r="AF200" s="40"/>
      <c r="AG200" s="40"/>
      <c r="AH200" s="40"/>
      <c r="AI200" s="40"/>
      <c r="AJ200" s="40"/>
      <c r="AK200" s="41"/>
      <c r="AL200" s="41"/>
      <c r="AM200" s="41"/>
      <c r="AN200" s="41"/>
      <c r="AO200" s="41"/>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row>
    <row r="201" spans="2:113" ht="15.6">
      <c r="B201" s="44"/>
      <c r="C201" s="126"/>
      <c r="D201" s="44"/>
      <c r="E201" s="44"/>
      <c r="F201" s="40"/>
      <c r="G201" s="97"/>
      <c r="H201" s="40"/>
      <c r="I201" s="40"/>
      <c r="J201" s="40"/>
      <c r="K201" s="40"/>
      <c r="L201" s="40"/>
      <c r="M201" s="40"/>
      <c r="N201" s="40"/>
      <c r="O201" s="20"/>
      <c r="P201" s="26"/>
      <c r="Q201" s="29"/>
      <c r="R201" s="29"/>
      <c r="S201" s="29"/>
      <c r="T201" s="28"/>
      <c r="U201" s="29"/>
      <c r="V201" s="40"/>
      <c r="W201" s="40"/>
      <c r="X201" s="40"/>
      <c r="Y201" s="40"/>
      <c r="Z201" s="40"/>
      <c r="AA201" s="40"/>
      <c r="AB201" s="40"/>
      <c r="AC201" s="40"/>
      <c r="AD201" s="40"/>
      <c r="AE201" s="40"/>
      <c r="AF201" s="40"/>
      <c r="AG201" s="40"/>
      <c r="AH201" s="40"/>
      <c r="AI201" s="40"/>
      <c r="AJ201" s="40"/>
      <c r="AK201" s="41"/>
      <c r="AL201" s="41"/>
      <c r="AM201" s="41"/>
      <c r="AN201" s="41"/>
      <c r="AO201" s="41"/>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row>
    <row r="202" spans="2:113" ht="15.6">
      <c r="B202" s="44"/>
      <c r="C202" s="126"/>
      <c r="D202" s="44"/>
      <c r="E202" s="44"/>
      <c r="F202" s="40"/>
      <c r="G202" s="97"/>
      <c r="H202" s="40"/>
      <c r="I202" s="40"/>
      <c r="J202" s="40"/>
      <c r="K202" s="40"/>
      <c r="L202" s="40"/>
      <c r="M202" s="40"/>
      <c r="N202" s="40"/>
      <c r="O202" s="20"/>
      <c r="P202" s="26"/>
      <c r="Q202" s="29"/>
      <c r="R202" s="29"/>
      <c r="S202" s="29"/>
      <c r="T202" s="28"/>
      <c r="U202" s="29"/>
      <c r="V202" s="40"/>
      <c r="W202" s="40"/>
      <c r="X202" s="40"/>
      <c r="Y202" s="40"/>
      <c r="Z202" s="40"/>
      <c r="AA202" s="40"/>
      <c r="AB202" s="40"/>
      <c r="AC202" s="40"/>
      <c r="AD202" s="40"/>
      <c r="AE202" s="40"/>
      <c r="AF202" s="40"/>
      <c r="AG202" s="40"/>
      <c r="AH202" s="40"/>
      <c r="AI202" s="40"/>
      <c r="AJ202" s="40"/>
      <c r="AK202" s="41"/>
      <c r="AL202" s="41"/>
      <c r="AM202" s="41"/>
      <c r="AN202" s="41"/>
      <c r="AO202" s="41"/>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row>
    <row r="203" spans="2:113" ht="15.6">
      <c r="B203" s="44"/>
      <c r="C203" s="126"/>
      <c r="D203" s="44"/>
      <c r="E203" s="44"/>
      <c r="F203" s="40"/>
      <c r="G203" s="97"/>
      <c r="H203" s="40"/>
      <c r="I203" s="40"/>
      <c r="J203" s="40"/>
      <c r="K203" s="40"/>
      <c r="L203" s="40"/>
      <c r="M203" s="40"/>
      <c r="N203" s="40"/>
      <c r="O203" s="20"/>
      <c r="P203" s="26"/>
      <c r="Q203" s="29"/>
      <c r="R203" s="29"/>
      <c r="S203" s="29"/>
      <c r="T203" s="28"/>
      <c r="U203" s="29"/>
      <c r="V203" s="40"/>
      <c r="W203" s="40"/>
      <c r="X203" s="40"/>
      <c r="Y203" s="40"/>
      <c r="Z203" s="40"/>
      <c r="AA203" s="40"/>
      <c r="AB203" s="40"/>
      <c r="AC203" s="40"/>
      <c r="AD203" s="40"/>
      <c r="AE203" s="40"/>
      <c r="AF203" s="40"/>
      <c r="AG203" s="40"/>
      <c r="AH203" s="40"/>
      <c r="AI203" s="40"/>
      <c r="AJ203" s="40"/>
      <c r="AK203" s="41"/>
      <c r="AL203" s="41"/>
      <c r="AM203" s="41"/>
      <c r="AN203" s="41"/>
      <c r="AO203" s="41"/>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row>
    <row r="204" spans="2:113" ht="15.6">
      <c r="B204" s="44"/>
      <c r="C204" s="126"/>
      <c r="D204" s="44"/>
      <c r="E204" s="44"/>
      <c r="F204" s="40"/>
      <c r="G204" s="97"/>
      <c r="H204" s="40"/>
      <c r="I204" s="40"/>
      <c r="J204" s="40"/>
      <c r="K204" s="40"/>
      <c r="L204" s="40"/>
      <c r="M204" s="40"/>
      <c r="N204" s="40"/>
      <c r="O204" s="20"/>
      <c r="P204" s="26"/>
      <c r="Q204" s="29"/>
      <c r="R204" s="29"/>
      <c r="S204" s="29"/>
      <c r="T204" s="28"/>
      <c r="U204" s="29"/>
      <c r="V204" s="40"/>
      <c r="W204" s="40"/>
      <c r="X204" s="40"/>
      <c r="Y204" s="40"/>
      <c r="Z204" s="40"/>
      <c r="AA204" s="40"/>
      <c r="AB204" s="40"/>
      <c r="AC204" s="40"/>
      <c r="AD204" s="40"/>
      <c r="AE204" s="40"/>
      <c r="AF204" s="40"/>
      <c r="AG204" s="40"/>
      <c r="AH204" s="40"/>
      <c r="AI204" s="40"/>
      <c r="AJ204" s="40"/>
      <c r="AK204" s="41"/>
      <c r="AL204" s="41"/>
      <c r="AM204" s="41"/>
      <c r="AN204" s="41"/>
      <c r="AO204" s="41"/>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2:113" ht="15.6">
      <c r="B205" s="44"/>
      <c r="C205" s="126"/>
      <c r="D205" s="44"/>
      <c r="E205" s="44"/>
      <c r="F205" s="40"/>
      <c r="G205" s="97"/>
      <c r="H205" s="40"/>
      <c r="I205" s="40"/>
      <c r="J205" s="40"/>
      <c r="K205" s="40"/>
      <c r="L205" s="40"/>
      <c r="M205" s="40"/>
      <c r="N205" s="40"/>
      <c r="O205" s="20"/>
      <c r="P205" s="26"/>
      <c r="Q205" s="29"/>
      <c r="R205" s="29"/>
      <c r="S205" s="29"/>
      <c r="T205" s="28"/>
      <c r="U205" s="29"/>
      <c r="V205" s="40"/>
      <c r="W205" s="40"/>
      <c r="X205" s="40"/>
      <c r="Y205" s="40"/>
      <c r="Z205" s="40"/>
      <c r="AA205" s="40"/>
      <c r="AB205" s="40"/>
      <c r="AC205" s="40"/>
      <c r="AD205" s="40"/>
      <c r="AE205" s="40"/>
      <c r="AF205" s="40"/>
      <c r="AG205" s="40"/>
      <c r="AH205" s="40"/>
      <c r="AI205" s="40"/>
      <c r="AJ205" s="40"/>
      <c r="AK205" s="41"/>
      <c r="AL205" s="41"/>
      <c r="AM205" s="41"/>
      <c r="AN205" s="41"/>
      <c r="AO205" s="41"/>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row>
    <row r="206" spans="2:113" ht="15.6">
      <c r="B206" s="44"/>
      <c r="C206" s="126"/>
      <c r="D206" s="44"/>
      <c r="E206" s="44"/>
      <c r="F206" s="40"/>
      <c r="G206" s="97"/>
      <c r="H206" s="40"/>
      <c r="I206" s="40"/>
      <c r="J206" s="40"/>
      <c r="K206" s="40"/>
      <c r="L206" s="40"/>
      <c r="M206" s="40"/>
      <c r="N206" s="40"/>
      <c r="O206" s="20"/>
      <c r="P206" s="26"/>
      <c r="Q206" s="29"/>
      <c r="R206" s="29"/>
      <c r="S206" s="29"/>
      <c r="T206" s="28"/>
      <c r="U206" s="29"/>
      <c r="V206" s="40"/>
      <c r="W206" s="40"/>
      <c r="X206" s="40"/>
      <c r="Y206" s="40"/>
      <c r="Z206" s="40"/>
      <c r="AA206" s="40"/>
      <c r="AB206" s="40"/>
      <c r="AC206" s="40"/>
      <c r="AD206" s="40"/>
      <c r="AE206" s="40"/>
      <c r="AF206" s="40"/>
      <c r="AG206" s="40"/>
      <c r="AH206" s="40"/>
      <c r="AI206" s="40"/>
      <c r="AJ206" s="40"/>
      <c r="AK206" s="41"/>
      <c r="AL206" s="41"/>
      <c r="AM206" s="41"/>
      <c r="AN206" s="41"/>
      <c r="AO206" s="41"/>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row>
    <row r="207" spans="2:113" ht="15.6">
      <c r="B207" s="44"/>
      <c r="C207" s="126"/>
      <c r="D207" s="44"/>
      <c r="E207" s="44"/>
      <c r="F207" s="40"/>
      <c r="G207" s="97"/>
      <c r="H207" s="40"/>
      <c r="I207" s="40"/>
      <c r="J207" s="40"/>
      <c r="K207" s="40"/>
      <c r="L207" s="40"/>
      <c r="M207" s="40"/>
      <c r="N207" s="40"/>
      <c r="O207" s="20"/>
      <c r="P207" s="26"/>
      <c r="Q207" s="29"/>
      <c r="R207" s="29"/>
      <c r="S207" s="29"/>
      <c r="T207" s="28"/>
      <c r="U207" s="29"/>
      <c r="V207" s="40"/>
      <c r="W207" s="40"/>
      <c r="X207" s="40"/>
      <c r="Y207" s="40"/>
      <c r="Z207" s="40"/>
      <c r="AA207" s="40"/>
      <c r="AB207" s="40"/>
      <c r="AC207" s="40"/>
      <c r="AD207" s="40"/>
      <c r="AE207" s="40"/>
      <c r="AF207" s="40"/>
      <c r="AG207" s="40"/>
      <c r="AH207" s="40"/>
      <c r="AI207" s="40"/>
      <c r="AJ207" s="40"/>
      <c r="AK207" s="41"/>
      <c r="AL207" s="41"/>
      <c r="AM207" s="41"/>
      <c r="AN207" s="41"/>
      <c r="AO207" s="41"/>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row>
    <row r="208" spans="2:113" ht="15.6">
      <c r="B208" s="44"/>
      <c r="C208" s="126"/>
      <c r="D208" s="44"/>
      <c r="E208" s="44"/>
      <c r="F208" s="40"/>
      <c r="G208" s="97"/>
      <c r="H208" s="40"/>
      <c r="I208" s="40"/>
      <c r="J208" s="40"/>
      <c r="K208" s="40"/>
      <c r="L208" s="40"/>
      <c r="M208" s="40"/>
      <c r="N208" s="40"/>
      <c r="O208" s="20"/>
      <c r="P208" s="26"/>
      <c r="Q208" s="29"/>
      <c r="R208" s="29"/>
      <c r="S208" s="29"/>
      <c r="T208" s="28"/>
      <c r="U208" s="29"/>
      <c r="V208" s="40"/>
      <c r="W208" s="40"/>
      <c r="X208" s="40"/>
      <c r="Y208" s="40"/>
      <c r="Z208" s="40"/>
      <c r="AA208" s="40"/>
      <c r="AB208" s="40"/>
      <c r="AC208" s="40"/>
      <c r="AD208" s="40"/>
      <c r="AE208" s="40"/>
      <c r="AF208" s="40"/>
      <c r="AG208" s="40"/>
      <c r="AH208" s="40"/>
      <c r="AI208" s="40"/>
      <c r="AJ208" s="40"/>
      <c r="AK208" s="41"/>
      <c r="AL208" s="41"/>
      <c r="AM208" s="41"/>
      <c r="AN208" s="41"/>
      <c r="AO208" s="41"/>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row>
    <row r="209" spans="2:113" ht="15.6">
      <c r="B209" s="44"/>
      <c r="C209" s="126"/>
      <c r="D209" s="44"/>
      <c r="E209" s="44"/>
      <c r="F209" s="40"/>
      <c r="G209" s="97"/>
      <c r="H209" s="40"/>
      <c r="I209" s="40"/>
      <c r="J209" s="40"/>
      <c r="K209" s="40"/>
      <c r="L209" s="40"/>
      <c r="M209" s="40"/>
      <c r="N209" s="40"/>
      <c r="O209" s="20"/>
      <c r="P209" s="26"/>
      <c r="Q209" s="29"/>
      <c r="R209" s="29"/>
      <c r="S209" s="29"/>
      <c r="T209" s="28"/>
      <c r="U209" s="29"/>
      <c r="V209" s="40"/>
      <c r="W209" s="40"/>
      <c r="X209" s="40"/>
      <c r="Y209" s="40"/>
      <c r="Z209" s="40"/>
      <c r="AA209" s="40"/>
      <c r="AB209" s="40"/>
      <c r="AC209" s="40"/>
      <c r="AD209" s="40"/>
      <c r="AE209" s="40"/>
      <c r="AF209" s="40"/>
      <c r="AG209" s="40"/>
      <c r="AH209" s="40"/>
      <c r="AI209" s="40"/>
      <c r="AJ209" s="40"/>
      <c r="AK209" s="41"/>
      <c r="AL209" s="41"/>
      <c r="AM209" s="41"/>
      <c r="AN209" s="41"/>
      <c r="AO209" s="41"/>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row>
    <row r="210" spans="2:113" ht="15.6">
      <c r="B210" s="44"/>
      <c r="C210" s="126"/>
      <c r="D210" s="44"/>
      <c r="E210" s="44"/>
      <c r="F210" s="40"/>
      <c r="G210" s="97"/>
      <c r="H210" s="40"/>
      <c r="I210" s="40"/>
      <c r="J210" s="40"/>
      <c r="K210" s="40"/>
      <c r="L210" s="40"/>
      <c r="M210" s="40"/>
      <c r="N210" s="40"/>
      <c r="O210" s="20"/>
      <c r="P210" s="26"/>
      <c r="Q210" s="29"/>
      <c r="R210" s="29"/>
      <c r="S210" s="29"/>
      <c r="T210" s="28"/>
      <c r="U210" s="29"/>
      <c r="V210" s="40"/>
      <c r="W210" s="40"/>
      <c r="X210" s="40"/>
      <c r="Y210" s="40"/>
      <c r="Z210" s="40"/>
      <c r="AA210" s="40"/>
      <c r="AB210" s="40"/>
      <c r="AC210" s="40"/>
      <c r="AD210" s="40"/>
      <c r="AE210" s="40"/>
      <c r="AF210" s="40"/>
      <c r="AG210" s="40"/>
      <c r="AH210" s="40"/>
      <c r="AI210" s="40"/>
      <c r="AJ210" s="40"/>
      <c r="AK210" s="41"/>
      <c r="AL210" s="41"/>
      <c r="AM210" s="41"/>
      <c r="AN210" s="41"/>
      <c r="AO210" s="41"/>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row>
    <row r="211" spans="2:113" ht="15.6">
      <c r="B211" s="44"/>
      <c r="C211" s="126"/>
      <c r="D211" s="44"/>
      <c r="E211" s="44"/>
      <c r="F211" s="40"/>
      <c r="G211" s="97"/>
      <c r="H211" s="40"/>
      <c r="I211" s="40"/>
      <c r="J211" s="40"/>
      <c r="K211" s="40"/>
      <c r="L211" s="40"/>
      <c r="M211" s="40"/>
      <c r="N211" s="40"/>
      <c r="O211" s="20"/>
      <c r="P211" s="26"/>
      <c r="Q211" s="29"/>
      <c r="R211" s="29"/>
      <c r="S211" s="29"/>
      <c r="T211" s="28"/>
      <c r="U211" s="29"/>
      <c r="V211" s="40"/>
      <c r="W211" s="40"/>
      <c r="X211" s="40"/>
      <c r="Y211" s="40"/>
      <c r="Z211" s="40"/>
      <c r="AA211" s="40"/>
      <c r="AB211" s="40"/>
      <c r="AC211" s="40"/>
      <c r="AD211" s="40"/>
      <c r="AE211" s="40"/>
      <c r="AF211" s="40"/>
      <c r="AG211" s="40"/>
      <c r="AH211" s="40"/>
      <c r="AI211" s="40"/>
      <c r="AJ211" s="40"/>
      <c r="AK211" s="41"/>
      <c r="AL211" s="41"/>
      <c r="AM211" s="41"/>
      <c r="AN211" s="41"/>
      <c r="AO211" s="41"/>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row>
    <row r="212" spans="2:113" ht="15.6">
      <c r="B212" s="44"/>
      <c r="C212" s="126"/>
      <c r="D212" s="44"/>
      <c r="E212" s="44"/>
      <c r="F212" s="40"/>
      <c r="G212" s="97"/>
      <c r="H212" s="40"/>
      <c r="I212" s="40"/>
      <c r="J212" s="40"/>
      <c r="K212" s="40"/>
      <c r="L212" s="40"/>
      <c r="M212" s="40"/>
      <c r="N212" s="40"/>
      <c r="O212" s="20"/>
      <c r="P212" s="26"/>
      <c r="Q212" s="29"/>
      <c r="R212" s="29"/>
      <c r="S212" s="29"/>
      <c r="T212" s="28"/>
      <c r="U212" s="29"/>
      <c r="V212" s="40"/>
      <c r="W212" s="40"/>
      <c r="X212" s="40"/>
      <c r="Y212" s="40"/>
      <c r="Z212" s="40"/>
      <c r="AA212" s="40"/>
      <c r="AB212" s="40"/>
      <c r="AC212" s="40"/>
      <c r="AD212" s="40"/>
      <c r="AE212" s="40"/>
      <c r="AF212" s="40"/>
      <c r="AG212" s="40"/>
      <c r="AH212" s="40"/>
      <c r="AI212" s="40"/>
      <c r="AJ212" s="40"/>
      <c r="AK212" s="41"/>
      <c r="AL212" s="41"/>
      <c r="AM212" s="41"/>
      <c r="AN212" s="41"/>
      <c r="AO212" s="41"/>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row>
    <row r="213" spans="2:113" ht="15.6">
      <c r="B213" s="44"/>
      <c r="C213" s="126"/>
      <c r="D213" s="44"/>
      <c r="E213" s="44"/>
      <c r="F213" s="40"/>
      <c r="G213" s="97"/>
      <c r="H213" s="40"/>
      <c r="I213" s="40"/>
      <c r="J213" s="40"/>
      <c r="K213" s="40"/>
      <c r="L213" s="40"/>
      <c r="M213" s="40"/>
      <c r="N213" s="40"/>
      <c r="O213" s="20"/>
      <c r="P213" s="26"/>
      <c r="Q213" s="29"/>
      <c r="R213" s="29"/>
      <c r="S213" s="29"/>
      <c r="T213" s="28"/>
      <c r="U213" s="29"/>
      <c r="V213" s="40"/>
      <c r="W213" s="40"/>
      <c r="X213" s="40"/>
      <c r="Y213" s="40"/>
      <c r="Z213" s="40"/>
      <c r="AA213" s="40"/>
      <c r="AB213" s="40"/>
      <c r="AC213" s="40"/>
      <c r="AD213" s="40"/>
      <c r="AE213" s="40"/>
      <c r="AF213" s="40"/>
      <c r="AG213" s="40"/>
      <c r="AH213" s="40"/>
      <c r="AI213" s="40"/>
      <c r="AJ213" s="40"/>
      <c r="AK213" s="41"/>
      <c r="AL213" s="41"/>
      <c r="AM213" s="41"/>
      <c r="AN213" s="41"/>
      <c r="AO213" s="41"/>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row>
    <row r="214" spans="2:113" ht="15.6">
      <c r="B214" s="44"/>
      <c r="C214" s="126"/>
      <c r="D214" s="44"/>
      <c r="E214" s="44"/>
      <c r="F214" s="40"/>
      <c r="G214" s="97"/>
      <c r="H214" s="40"/>
      <c r="I214" s="40"/>
      <c r="J214" s="40"/>
      <c r="K214" s="40"/>
      <c r="L214" s="40"/>
      <c r="M214" s="40"/>
      <c r="N214" s="40"/>
      <c r="O214" s="20"/>
      <c r="P214" s="26"/>
      <c r="Q214" s="29"/>
      <c r="R214" s="29"/>
      <c r="S214" s="29"/>
      <c r="T214" s="28"/>
      <c r="U214" s="29"/>
      <c r="V214" s="40"/>
      <c r="W214" s="40"/>
      <c r="X214" s="40"/>
      <c r="Y214" s="40"/>
      <c r="Z214" s="40"/>
      <c r="AA214" s="40"/>
      <c r="AB214" s="40"/>
      <c r="AC214" s="40"/>
      <c r="AD214" s="40"/>
      <c r="AE214" s="40"/>
      <c r="AF214" s="40"/>
      <c r="AG214" s="40"/>
      <c r="AH214" s="40"/>
      <c r="AI214" s="40"/>
      <c r="AJ214" s="40"/>
      <c r="AK214" s="41"/>
      <c r="AL214" s="41"/>
      <c r="AM214" s="41"/>
      <c r="AN214" s="41"/>
      <c r="AO214" s="41"/>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row>
    <row r="215" spans="2:113" ht="15.6">
      <c r="B215" s="44"/>
      <c r="C215" s="126"/>
      <c r="D215" s="44"/>
      <c r="E215" s="44"/>
      <c r="F215" s="40"/>
      <c r="G215" s="97"/>
      <c r="H215" s="40"/>
      <c r="I215" s="40"/>
      <c r="J215" s="40"/>
      <c r="K215" s="40"/>
      <c r="L215" s="40"/>
      <c r="M215" s="40"/>
      <c r="N215" s="40"/>
      <c r="O215" s="20"/>
      <c r="P215" s="26"/>
      <c r="Q215" s="29"/>
      <c r="R215" s="29"/>
      <c r="S215" s="29"/>
      <c r="T215" s="28"/>
      <c r="U215" s="29"/>
      <c r="V215" s="40"/>
      <c r="W215" s="40"/>
      <c r="X215" s="40"/>
      <c r="Y215" s="40"/>
      <c r="Z215" s="40"/>
      <c r="AA215" s="40"/>
      <c r="AB215" s="40"/>
      <c r="AC215" s="40"/>
      <c r="AD215" s="40"/>
      <c r="AE215" s="40"/>
      <c r="AF215" s="40"/>
      <c r="AG215" s="40"/>
      <c r="AH215" s="40"/>
      <c r="AI215" s="40"/>
      <c r="AJ215" s="40"/>
      <c r="AK215" s="41"/>
      <c r="AL215" s="41"/>
      <c r="AM215" s="41"/>
      <c r="AN215" s="41"/>
      <c r="AO215" s="41"/>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row>
    <row r="216" spans="2:113" ht="15.6">
      <c r="B216" s="44"/>
      <c r="C216" s="126"/>
      <c r="D216" s="44"/>
      <c r="E216" s="44"/>
      <c r="F216" s="40"/>
      <c r="G216" s="97"/>
      <c r="H216" s="40"/>
      <c r="I216" s="40"/>
      <c r="J216" s="40"/>
      <c r="K216" s="40"/>
      <c r="L216" s="40"/>
      <c r="M216" s="40"/>
      <c r="N216" s="40"/>
      <c r="O216" s="20"/>
      <c r="P216" s="26"/>
      <c r="Q216" s="29"/>
      <c r="R216" s="29"/>
      <c r="S216" s="29"/>
      <c r="T216" s="28"/>
      <c r="U216" s="29"/>
      <c r="V216" s="40"/>
      <c r="W216" s="40"/>
      <c r="X216" s="40"/>
      <c r="Y216" s="40"/>
      <c r="Z216" s="40"/>
      <c r="AA216" s="40"/>
      <c r="AB216" s="40"/>
      <c r="AC216" s="40"/>
      <c r="AD216" s="40"/>
      <c r="AE216" s="40"/>
      <c r="AF216" s="40"/>
      <c r="AG216" s="40"/>
      <c r="AH216" s="40"/>
      <c r="AI216" s="40"/>
      <c r="AJ216" s="40"/>
      <c r="AK216" s="41"/>
      <c r="AL216" s="41"/>
      <c r="AM216" s="41"/>
      <c r="AN216" s="41"/>
      <c r="AO216" s="41"/>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row>
    <row r="217" spans="2:113" ht="15.6">
      <c r="B217" s="44"/>
      <c r="C217" s="126"/>
      <c r="D217" s="44"/>
      <c r="E217" s="44"/>
      <c r="F217" s="40"/>
      <c r="G217" s="97"/>
      <c r="H217" s="40"/>
      <c r="I217" s="40"/>
      <c r="J217" s="40"/>
      <c r="K217" s="40"/>
      <c r="L217" s="40"/>
      <c r="M217" s="40"/>
      <c r="N217" s="40"/>
      <c r="O217" s="20"/>
      <c r="P217" s="26"/>
      <c r="Q217" s="29"/>
      <c r="R217" s="29"/>
      <c r="S217" s="29"/>
      <c r="T217" s="28"/>
      <c r="U217" s="29"/>
      <c r="V217" s="40"/>
      <c r="W217" s="40"/>
      <c r="X217" s="40"/>
      <c r="Y217" s="40"/>
      <c r="Z217" s="40"/>
      <c r="AA217" s="40"/>
      <c r="AB217" s="40"/>
      <c r="AC217" s="40"/>
      <c r="AD217" s="40"/>
      <c r="AE217" s="40"/>
      <c r="AF217" s="40"/>
      <c r="AG217" s="40"/>
      <c r="AH217" s="40"/>
      <c r="AI217" s="40"/>
      <c r="AJ217" s="40"/>
      <c r="AK217" s="41"/>
      <c r="AL217" s="41"/>
      <c r="AM217" s="41"/>
      <c r="AN217" s="41"/>
      <c r="AO217" s="41"/>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2:113" ht="15.6">
      <c r="B218" s="44"/>
      <c r="C218" s="126"/>
      <c r="D218" s="44"/>
      <c r="E218" s="44"/>
      <c r="F218" s="40"/>
      <c r="G218" s="97"/>
      <c r="H218" s="40"/>
      <c r="I218" s="40"/>
      <c r="J218" s="40"/>
      <c r="K218" s="40"/>
      <c r="L218" s="40"/>
      <c r="M218" s="40"/>
      <c r="N218" s="40"/>
      <c r="O218" s="20"/>
      <c r="P218" s="26"/>
      <c r="Q218" s="29"/>
      <c r="R218" s="29"/>
      <c r="S218" s="29"/>
      <c r="T218" s="28"/>
      <c r="U218" s="29"/>
      <c r="V218" s="40"/>
      <c r="W218" s="40"/>
      <c r="X218" s="40"/>
      <c r="Y218" s="40"/>
      <c r="Z218" s="40"/>
      <c r="AA218" s="40"/>
      <c r="AB218" s="40"/>
      <c r="AC218" s="40"/>
      <c r="AD218" s="40"/>
      <c r="AE218" s="40"/>
      <c r="AF218" s="40"/>
      <c r="AG218" s="40"/>
      <c r="AH218" s="40"/>
      <c r="AI218" s="40"/>
      <c r="AJ218" s="40"/>
      <c r="AK218" s="41"/>
      <c r="AL218" s="41"/>
      <c r="AM218" s="41"/>
      <c r="AN218" s="41"/>
      <c r="AO218" s="41"/>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row>
    <row r="219" spans="2:113" ht="15.6">
      <c r="B219" s="44"/>
      <c r="C219" s="126"/>
      <c r="D219" s="44"/>
      <c r="E219" s="44"/>
      <c r="F219" s="40"/>
      <c r="G219" s="97"/>
      <c r="H219" s="40"/>
      <c r="I219" s="40"/>
      <c r="J219" s="40"/>
      <c r="K219" s="40"/>
      <c r="L219" s="40"/>
      <c r="M219" s="40"/>
      <c r="N219" s="40"/>
      <c r="O219" s="20"/>
      <c r="P219" s="26"/>
      <c r="Q219" s="29"/>
      <c r="R219" s="29"/>
      <c r="S219" s="29"/>
      <c r="T219" s="28"/>
      <c r="U219" s="29"/>
      <c r="V219" s="40"/>
      <c r="W219" s="40"/>
      <c r="X219" s="40"/>
      <c r="Y219" s="40"/>
      <c r="Z219" s="40"/>
      <c r="AA219" s="40"/>
      <c r="AB219" s="40"/>
      <c r="AC219" s="40"/>
      <c r="AD219" s="40"/>
      <c r="AE219" s="40"/>
      <c r="AF219" s="40"/>
      <c r="AG219" s="40"/>
      <c r="AH219" s="40"/>
      <c r="AI219" s="40"/>
      <c r="AJ219" s="40"/>
      <c r="AK219" s="41"/>
      <c r="AL219" s="41"/>
      <c r="AM219" s="41"/>
      <c r="AN219" s="41"/>
      <c r="AO219" s="41"/>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2:113" ht="15.6">
      <c r="B220" s="44"/>
      <c r="C220" s="126"/>
      <c r="D220" s="44"/>
      <c r="E220" s="44"/>
      <c r="F220" s="40"/>
      <c r="G220" s="97"/>
      <c r="H220" s="40"/>
      <c r="I220" s="40"/>
      <c r="J220" s="40"/>
      <c r="K220" s="40"/>
      <c r="L220" s="40"/>
      <c r="M220" s="40"/>
      <c r="N220" s="40"/>
      <c r="O220" s="20"/>
      <c r="P220" s="26"/>
      <c r="Q220" s="29"/>
      <c r="R220" s="29"/>
      <c r="S220" s="29"/>
      <c r="T220" s="28"/>
      <c r="U220" s="29"/>
      <c r="V220" s="40"/>
      <c r="W220" s="40"/>
      <c r="X220" s="40"/>
      <c r="Y220" s="40"/>
      <c r="Z220" s="40"/>
      <c r="AA220" s="40"/>
      <c r="AB220" s="40"/>
      <c r="AC220" s="40"/>
      <c r="AD220" s="40"/>
      <c r="AE220" s="40"/>
      <c r="AF220" s="40"/>
      <c r="AG220" s="40"/>
      <c r="AH220" s="40"/>
      <c r="AI220" s="40"/>
      <c r="AJ220" s="40"/>
      <c r="AK220" s="41"/>
      <c r="AL220" s="41"/>
      <c r="AM220" s="41"/>
      <c r="AN220" s="41"/>
      <c r="AO220" s="41"/>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row>
    <row r="221" spans="2:113" ht="15.6">
      <c r="B221" s="44"/>
      <c r="C221" s="126"/>
      <c r="D221" s="44"/>
      <c r="E221" s="44"/>
      <c r="F221" s="40"/>
      <c r="G221" s="97"/>
      <c r="H221" s="40"/>
      <c r="I221" s="40"/>
      <c r="J221" s="40"/>
      <c r="K221" s="40"/>
      <c r="L221" s="40"/>
      <c r="M221" s="40"/>
      <c r="N221" s="40"/>
      <c r="O221" s="20"/>
      <c r="P221" s="26"/>
      <c r="Q221" s="29"/>
      <c r="R221" s="29"/>
      <c r="S221" s="29"/>
      <c r="T221" s="28"/>
      <c r="U221" s="29"/>
      <c r="V221" s="40"/>
      <c r="W221" s="40"/>
      <c r="X221" s="40"/>
      <c r="Y221" s="40"/>
      <c r="Z221" s="40"/>
      <c r="AA221" s="40"/>
      <c r="AB221" s="40"/>
      <c r="AC221" s="40"/>
      <c r="AD221" s="40"/>
      <c r="AE221" s="40"/>
      <c r="AF221" s="40"/>
      <c r="AG221" s="40"/>
      <c r="AH221" s="40"/>
      <c r="AI221" s="40"/>
      <c r="AJ221" s="40"/>
      <c r="AK221" s="41"/>
      <c r="AL221" s="41"/>
      <c r="AM221" s="41"/>
      <c r="AN221" s="41"/>
      <c r="AO221" s="41"/>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row>
    <row r="222" spans="2:113" ht="15.6">
      <c r="B222" s="44"/>
      <c r="C222" s="126"/>
      <c r="D222" s="44"/>
      <c r="E222" s="44"/>
      <c r="F222" s="40"/>
      <c r="G222" s="97"/>
      <c r="H222" s="40"/>
      <c r="I222" s="40"/>
      <c r="J222" s="40"/>
      <c r="K222" s="40"/>
      <c r="L222" s="40"/>
      <c r="M222" s="40"/>
      <c r="N222" s="40"/>
      <c r="O222" s="20"/>
      <c r="P222" s="26"/>
      <c r="Q222" s="29"/>
      <c r="R222" s="29"/>
      <c r="S222" s="29"/>
      <c r="T222" s="28"/>
      <c r="U222" s="29"/>
      <c r="V222" s="40"/>
      <c r="W222" s="40"/>
      <c r="X222" s="40"/>
      <c r="Y222" s="40"/>
      <c r="Z222" s="40"/>
      <c r="AA222" s="40"/>
      <c r="AB222" s="40"/>
      <c r="AC222" s="40"/>
      <c r="AD222" s="40"/>
      <c r="AE222" s="40"/>
      <c r="AF222" s="40"/>
      <c r="AG222" s="40"/>
      <c r="AH222" s="40"/>
      <c r="AI222" s="40"/>
      <c r="AJ222" s="40"/>
      <c r="AK222" s="41"/>
      <c r="AL222" s="41"/>
      <c r="AM222" s="41"/>
      <c r="AN222" s="41"/>
      <c r="AO222" s="41"/>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row>
    <row r="223" spans="2:113" ht="15.6">
      <c r="B223" s="44"/>
      <c r="C223" s="126"/>
      <c r="D223" s="44"/>
      <c r="E223" s="44"/>
      <c r="F223" s="40"/>
      <c r="G223" s="97"/>
      <c r="H223" s="40"/>
      <c r="I223" s="40"/>
      <c r="J223" s="40"/>
      <c r="K223" s="40"/>
      <c r="L223" s="40"/>
      <c r="M223" s="40"/>
      <c r="N223" s="40"/>
      <c r="O223" s="20"/>
      <c r="P223" s="26"/>
      <c r="Q223" s="29"/>
      <c r="R223" s="29"/>
      <c r="S223" s="29"/>
      <c r="T223" s="28"/>
      <c r="U223" s="29"/>
      <c r="V223" s="40"/>
      <c r="W223" s="40"/>
      <c r="X223" s="40"/>
      <c r="Y223" s="40"/>
      <c r="Z223" s="40"/>
      <c r="AA223" s="40"/>
      <c r="AB223" s="40"/>
      <c r="AC223" s="40"/>
      <c r="AD223" s="40"/>
      <c r="AE223" s="40"/>
      <c r="AF223" s="40"/>
      <c r="AG223" s="40"/>
      <c r="AH223" s="40"/>
      <c r="AI223" s="40"/>
      <c r="AJ223" s="40"/>
      <c r="AK223" s="41"/>
      <c r="AL223" s="41"/>
      <c r="AM223" s="41"/>
      <c r="AN223" s="41"/>
      <c r="AO223" s="41"/>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row>
    <row r="224" spans="2:113" ht="15.6">
      <c r="B224" s="44"/>
      <c r="C224" s="126"/>
      <c r="D224" s="44"/>
      <c r="E224" s="44"/>
      <c r="F224" s="40"/>
      <c r="G224" s="97"/>
      <c r="H224" s="40"/>
      <c r="I224" s="40"/>
      <c r="J224" s="40"/>
      <c r="K224" s="40"/>
      <c r="L224" s="40"/>
      <c r="M224" s="40"/>
      <c r="N224" s="40"/>
      <c r="O224" s="20"/>
      <c r="P224" s="26"/>
      <c r="Q224" s="29"/>
      <c r="R224" s="29"/>
      <c r="S224" s="29"/>
      <c r="T224" s="28"/>
      <c r="U224" s="29"/>
      <c r="V224" s="40"/>
      <c r="W224" s="40"/>
      <c r="X224" s="40"/>
      <c r="Y224" s="40"/>
      <c r="Z224" s="40"/>
      <c r="AA224" s="40"/>
      <c r="AB224" s="40"/>
      <c r="AC224" s="40"/>
      <c r="AD224" s="40"/>
      <c r="AE224" s="40"/>
      <c r="AF224" s="40"/>
      <c r="AG224" s="40"/>
      <c r="AH224" s="40"/>
      <c r="AI224" s="40"/>
      <c r="AJ224" s="40"/>
      <c r="AK224" s="41"/>
      <c r="AL224" s="41"/>
      <c r="AM224" s="41"/>
      <c r="AN224" s="41"/>
      <c r="AO224" s="41"/>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row>
    <row r="225" spans="2:113" ht="15.6">
      <c r="B225" s="44"/>
      <c r="C225" s="126"/>
      <c r="D225" s="44"/>
      <c r="E225" s="44"/>
      <c r="F225" s="40"/>
      <c r="G225" s="97"/>
      <c r="H225" s="40"/>
      <c r="I225" s="40"/>
      <c r="J225" s="40"/>
      <c r="K225" s="40"/>
      <c r="L225" s="40"/>
      <c r="M225" s="40"/>
      <c r="N225" s="40"/>
      <c r="O225" s="20"/>
      <c r="P225" s="26"/>
      <c r="Q225" s="29"/>
      <c r="R225" s="29"/>
      <c r="S225" s="29"/>
      <c r="T225" s="28"/>
      <c r="U225" s="29"/>
      <c r="V225" s="40"/>
      <c r="W225" s="40"/>
      <c r="X225" s="40"/>
      <c r="Y225" s="40"/>
      <c r="Z225" s="40"/>
      <c r="AA225" s="40"/>
      <c r="AB225" s="40"/>
      <c r="AC225" s="40"/>
      <c r="AD225" s="40"/>
      <c r="AE225" s="40"/>
      <c r="AF225" s="40"/>
      <c r="AG225" s="40"/>
      <c r="AH225" s="40"/>
      <c r="AI225" s="40"/>
      <c r="AJ225" s="40"/>
      <c r="AK225" s="41"/>
      <c r="AL225" s="41"/>
      <c r="AM225" s="41"/>
      <c r="AN225" s="41"/>
      <c r="AO225" s="41"/>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row>
    <row r="226" spans="2:113" ht="15.6">
      <c r="B226" s="44"/>
      <c r="C226" s="126"/>
      <c r="D226" s="44"/>
      <c r="E226" s="44"/>
      <c r="F226" s="40"/>
      <c r="G226" s="97"/>
      <c r="H226" s="40"/>
      <c r="I226" s="40"/>
      <c r="J226" s="40"/>
      <c r="K226" s="40"/>
      <c r="L226" s="40"/>
      <c r="M226" s="40"/>
      <c r="N226" s="40"/>
      <c r="O226" s="20"/>
      <c r="P226" s="26"/>
      <c r="Q226" s="29"/>
      <c r="R226" s="29"/>
      <c r="S226" s="29"/>
      <c r="T226" s="28"/>
      <c r="U226" s="29"/>
      <c r="V226" s="40"/>
      <c r="W226" s="40"/>
      <c r="X226" s="40"/>
      <c r="Y226" s="40"/>
      <c r="Z226" s="40"/>
      <c r="AA226" s="40"/>
      <c r="AB226" s="40"/>
      <c r="AC226" s="40"/>
      <c r="AD226" s="40"/>
      <c r="AE226" s="40"/>
      <c r="AF226" s="40"/>
      <c r="AG226" s="40"/>
      <c r="AH226" s="40"/>
      <c r="AI226" s="40"/>
      <c r="AJ226" s="40"/>
      <c r="AK226" s="41"/>
      <c r="AL226" s="41"/>
      <c r="AM226" s="41"/>
      <c r="AN226" s="41"/>
      <c r="AO226" s="41"/>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row>
    <row r="227" spans="2:113" ht="15.6">
      <c r="B227" s="44"/>
      <c r="C227" s="126"/>
      <c r="D227" s="44"/>
      <c r="E227" s="44"/>
      <c r="F227" s="40"/>
      <c r="G227" s="97"/>
      <c r="H227" s="40"/>
      <c r="I227" s="40"/>
      <c r="J227" s="40"/>
      <c r="K227" s="40"/>
      <c r="L227" s="40"/>
      <c r="M227" s="40"/>
      <c r="N227" s="40"/>
      <c r="O227" s="20"/>
      <c r="P227" s="26"/>
      <c r="Q227" s="29"/>
      <c r="R227" s="29"/>
      <c r="S227" s="29"/>
      <c r="T227" s="28"/>
      <c r="U227" s="29"/>
      <c r="V227" s="40"/>
      <c r="W227" s="40"/>
      <c r="X227" s="40"/>
      <c r="Y227" s="40"/>
      <c r="Z227" s="40"/>
      <c r="AA227" s="40"/>
      <c r="AB227" s="40"/>
      <c r="AC227" s="40"/>
      <c r="AD227" s="40"/>
      <c r="AE227" s="40"/>
      <c r="AF227" s="40"/>
      <c r="AG227" s="40"/>
      <c r="AH227" s="40"/>
      <c r="AI227" s="40"/>
      <c r="AJ227" s="40"/>
      <c r="AK227" s="41"/>
      <c r="AL227" s="41"/>
      <c r="AM227" s="41"/>
      <c r="AN227" s="41"/>
      <c r="AO227" s="41"/>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row>
    <row r="228" spans="2:113" ht="15.6">
      <c r="B228" s="44"/>
      <c r="C228" s="126"/>
      <c r="D228" s="44"/>
      <c r="E228" s="44"/>
      <c r="F228" s="40"/>
      <c r="G228" s="97"/>
      <c r="H228" s="40"/>
      <c r="I228" s="40"/>
      <c r="J228" s="40"/>
      <c r="K228" s="40"/>
      <c r="L228" s="40"/>
      <c r="M228" s="40"/>
      <c r="N228" s="40"/>
      <c r="O228" s="20"/>
      <c r="P228" s="26"/>
      <c r="Q228" s="29"/>
      <c r="R228" s="29"/>
      <c r="S228" s="29"/>
      <c r="T228" s="28"/>
      <c r="U228" s="29"/>
      <c r="V228" s="40"/>
      <c r="W228" s="40"/>
      <c r="X228" s="40"/>
      <c r="Y228" s="40"/>
      <c r="Z228" s="40"/>
      <c r="AA228" s="40"/>
      <c r="AB228" s="40"/>
      <c r="AC228" s="40"/>
      <c r="AD228" s="40"/>
      <c r="AE228" s="40"/>
      <c r="AF228" s="40"/>
      <c r="AG228" s="40"/>
      <c r="AH228" s="40"/>
      <c r="AI228" s="40"/>
      <c r="AJ228" s="40"/>
      <c r="AK228" s="41"/>
      <c r="AL228" s="41"/>
      <c r="AM228" s="41"/>
      <c r="AN228" s="41"/>
      <c r="AO228" s="41"/>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row>
    <row r="229" spans="2:113" ht="15.6">
      <c r="B229" s="44"/>
      <c r="C229" s="126"/>
      <c r="D229" s="44"/>
      <c r="E229" s="44"/>
      <c r="F229" s="40"/>
      <c r="G229" s="97"/>
      <c r="H229" s="40"/>
      <c r="I229" s="40"/>
      <c r="J229" s="40"/>
      <c r="K229" s="40"/>
      <c r="L229" s="40"/>
      <c r="M229" s="40"/>
      <c r="N229" s="40"/>
      <c r="O229" s="20"/>
      <c r="P229" s="26"/>
      <c r="Q229" s="29"/>
      <c r="R229" s="29"/>
      <c r="S229" s="29"/>
      <c r="T229" s="28"/>
      <c r="U229" s="29"/>
      <c r="V229" s="40"/>
      <c r="W229" s="40"/>
      <c r="X229" s="40"/>
      <c r="Y229" s="40"/>
      <c r="Z229" s="40"/>
      <c r="AA229" s="40"/>
      <c r="AB229" s="40"/>
      <c r="AC229" s="40"/>
      <c r="AD229" s="40"/>
      <c r="AE229" s="40"/>
      <c r="AF229" s="40"/>
      <c r="AG229" s="40"/>
      <c r="AH229" s="40"/>
      <c r="AI229" s="40"/>
      <c r="AJ229" s="40"/>
      <c r="AK229" s="41"/>
      <c r="AL229" s="41"/>
      <c r="AM229" s="41"/>
      <c r="AN229" s="41"/>
      <c r="AO229" s="41"/>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row>
    <row r="230" spans="2:113" ht="15.6">
      <c r="B230" s="44"/>
      <c r="C230" s="126"/>
      <c r="D230" s="44"/>
      <c r="E230" s="44"/>
      <c r="F230" s="40"/>
      <c r="G230" s="97"/>
      <c r="H230" s="40"/>
      <c r="I230" s="40"/>
      <c r="J230" s="40"/>
      <c r="K230" s="40"/>
      <c r="L230" s="40"/>
      <c r="M230" s="40"/>
      <c r="N230" s="40"/>
      <c r="O230" s="20"/>
      <c r="P230" s="26"/>
      <c r="Q230" s="29"/>
      <c r="R230" s="29"/>
      <c r="S230" s="29"/>
      <c r="T230" s="28"/>
      <c r="U230" s="29"/>
      <c r="V230" s="40"/>
      <c r="W230" s="40"/>
      <c r="X230" s="40"/>
      <c r="Y230" s="40"/>
      <c r="Z230" s="40"/>
      <c r="AA230" s="40"/>
      <c r="AB230" s="40"/>
      <c r="AC230" s="40"/>
      <c r="AD230" s="40"/>
      <c r="AE230" s="40"/>
      <c r="AF230" s="40"/>
      <c r="AG230" s="40"/>
      <c r="AH230" s="40"/>
      <c r="AI230" s="40"/>
      <c r="AJ230" s="40"/>
      <c r="AK230" s="41"/>
      <c r="AL230" s="41"/>
      <c r="AM230" s="41"/>
      <c r="AN230" s="41"/>
      <c r="AO230" s="41"/>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row>
    <row r="231" spans="2:113" ht="15.6">
      <c r="B231" s="44"/>
      <c r="C231" s="126"/>
      <c r="D231" s="44"/>
      <c r="E231" s="44"/>
      <c r="F231" s="40"/>
      <c r="G231" s="97"/>
      <c r="H231" s="40"/>
      <c r="I231" s="40"/>
      <c r="J231" s="40"/>
      <c r="K231" s="40"/>
      <c r="L231" s="40"/>
      <c r="M231" s="40"/>
      <c r="N231" s="40"/>
      <c r="O231" s="20"/>
      <c r="P231" s="26"/>
      <c r="Q231" s="29"/>
      <c r="R231" s="29"/>
      <c r="S231" s="29"/>
      <c r="T231" s="28"/>
      <c r="U231" s="29"/>
      <c r="V231" s="40"/>
      <c r="W231" s="40"/>
      <c r="X231" s="40"/>
      <c r="Y231" s="40"/>
      <c r="Z231" s="40"/>
      <c r="AA231" s="40"/>
      <c r="AB231" s="40"/>
      <c r="AC231" s="40"/>
      <c r="AD231" s="40"/>
      <c r="AE231" s="40"/>
      <c r="AF231" s="40"/>
      <c r="AG231" s="40"/>
      <c r="AH231" s="40"/>
      <c r="AI231" s="40"/>
      <c r="AJ231" s="40"/>
      <c r="AK231" s="41"/>
      <c r="AL231" s="41"/>
      <c r="AM231" s="41"/>
      <c r="AN231" s="41"/>
      <c r="AO231" s="41"/>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row>
    <row r="232" spans="2:113" ht="15.6">
      <c r="B232" s="44"/>
      <c r="C232" s="126"/>
      <c r="D232" s="44"/>
      <c r="E232" s="44"/>
      <c r="F232" s="40"/>
      <c r="G232" s="97"/>
      <c r="H232" s="40"/>
      <c r="I232" s="40"/>
      <c r="J232" s="40"/>
      <c r="K232" s="40"/>
      <c r="L232" s="40"/>
      <c r="M232" s="40"/>
      <c r="N232" s="40"/>
      <c r="O232" s="20"/>
      <c r="P232" s="26"/>
      <c r="Q232" s="29"/>
      <c r="R232" s="29"/>
      <c r="S232" s="29"/>
      <c r="T232" s="28"/>
      <c r="U232" s="29"/>
      <c r="V232" s="40"/>
      <c r="W232" s="40"/>
      <c r="X232" s="40"/>
      <c r="Y232" s="40"/>
      <c r="Z232" s="40"/>
      <c r="AA232" s="40"/>
      <c r="AB232" s="40"/>
      <c r="AC232" s="40"/>
      <c r="AD232" s="40"/>
      <c r="AE232" s="40"/>
      <c r="AF232" s="40"/>
      <c r="AG232" s="40"/>
      <c r="AH232" s="40"/>
      <c r="AI232" s="40"/>
      <c r="AJ232" s="40"/>
      <c r="AK232" s="41"/>
      <c r="AL232" s="41"/>
      <c r="AM232" s="41"/>
      <c r="AN232" s="41"/>
      <c r="AO232" s="41"/>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row>
    <row r="233" spans="2:113" ht="15.6">
      <c r="B233" s="44"/>
      <c r="C233" s="126"/>
      <c r="D233" s="44"/>
      <c r="E233" s="44"/>
      <c r="F233" s="40"/>
      <c r="G233" s="97"/>
      <c r="H233" s="40"/>
      <c r="I233" s="40"/>
      <c r="J233" s="40"/>
      <c r="K233" s="40"/>
      <c r="L233" s="40"/>
      <c r="M233" s="40"/>
      <c r="N233" s="40"/>
      <c r="O233" s="20"/>
      <c r="P233" s="26"/>
      <c r="Q233" s="29"/>
      <c r="R233" s="29"/>
      <c r="S233" s="29"/>
      <c r="T233" s="28"/>
      <c r="U233" s="29"/>
      <c r="V233" s="40"/>
      <c r="W233" s="40"/>
      <c r="X233" s="40"/>
      <c r="Y233" s="40"/>
      <c r="Z233" s="40"/>
      <c r="AA233" s="40"/>
      <c r="AB233" s="40"/>
      <c r="AC233" s="40"/>
      <c r="AD233" s="40"/>
      <c r="AE233" s="40"/>
      <c r="AF233" s="40"/>
      <c r="AG233" s="40"/>
      <c r="AH233" s="40"/>
      <c r="AI233" s="40"/>
      <c r="AJ233" s="40"/>
      <c r="AK233" s="41"/>
      <c r="AL233" s="41"/>
      <c r="AM233" s="41"/>
      <c r="AN233" s="41"/>
      <c r="AO233" s="41"/>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row>
    <row r="234" spans="2:113" ht="15.6">
      <c r="B234" s="44"/>
      <c r="C234" s="126"/>
      <c r="D234" s="44"/>
      <c r="E234" s="44"/>
      <c r="F234" s="40"/>
      <c r="G234" s="97"/>
      <c r="H234" s="40"/>
      <c r="I234" s="40"/>
      <c r="J234" s="40"/>
      <c r="K234" s="40"/>
      <c r="L234" s="40"/>
      <c r="M234" s="40"/>
      <c r="N234" s="40"/>
      <c r="O234" s="20"/>
      <c r="P234" s="26"/>
      <c r="Q234" s="29"/>
      <c r="R234" s="29"/>
      <c r="S234" s="29"/>
      <c r="T234" s="28"/>
      <c r="U234" s="29"/>
      <c r="V234" s="40"/>
      <c r="W234" s="40"/>
      <c r="X234" s="40"/>
      <c r="Y234" s="40"/>
      <c r="Z234" s="40"/>
      <c r="AA234" s="40"/>
      <c r="AB234" s="40"/>
      <c r="AC234" s="40"/>
      <c r="AD234" s="40"/>
      <c r="AE234" s="40"/>
      <c r="AF234" s="40"/>
      <c r="AG234" s="40"/>
      <c r="AH234" s="40"/>
      <c r="AI234" s="40"/>
      <c r="AJ234" s="40"/>
      <c r="AK234" s="41"/>
      <c r="AL234" s="41"/>
      <c r="AM234" s="41"/>
      <c r="AN234" s="41"/>
      <c r="AO234" s="41"/>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row>
    <row r="235" spans="2:113" ht="15.9" thickBot="1">
      <c r="B235" s="44"/>
      <c r="C235" s="126"/>
      <c r="D235" s="44"/>
      <c r="E235" s="44"/>
      <c r="F235" s="40"/>
      <c r="G235" s="97"/>
      <c r="H235" s="40"/>
      <c r="I235" s="40"/>
      <c r="J235" s="40"/>
      <c r="K235" s="40"/>
      <c r="L235" s="40"/>
      <c r="M235" s="40"/>
      <c r="N235" s="40"/>
      <c r="O235" s="20"/>
      <c r="P235" s="26"/>
      <c r="Q235" s="55"/>
      <c r="R235" s="55"/>
      <c r="S235" s="55"/>
      <c r="T235" s="48"/>
      <c r="U235" s="55"/>
      <c r="V235" s="40"/>
      <c r="W235" s="40"/>
      <c r="X235" s="40"/>
      <c r="Y235" s="40"/>
      <c r="Z235" s="40"/>
      <c r="AA235" s="40"/>
      <c r="AB235" s="40"/>
      <c r="AC235" s="40"/>
      <c r="AD235" s="40"/>
      <c r="AE235" s="40"/>
      <c r="AF235" s="40"/>
      <c r="AG235" s="40"/>
      <c r="AH235" s="40"/>
      <c r="AI235" s="40"/>
      <c r="AJ235" s="40"/>
      <c r="AK235" s="41"/>
      <c r="AL235" s="41"/>
      <c r="AM235" s="41"/>
      <c r="AN235" s="41"/>
      <c r="AO235" s="41"/>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row>
    <row r="236" spans="2:113" ht="15.9" thickBot="1">
      <c r="B236" s="44"/>
      <c r="C236" s="126"/>
      <c r="D236" s="44"/>
      <c r="E236" s="44"/>
      <c r="F236" s="40"/>
      <c r="G236" s="97"/>
      <c r="H236" s="40"/>
      <c r="I236" s="40"/>
      <c r="J236" s="40"/>
      <c r="K236" s="40"/>
      <c r="L236" s="40"/>
      <c r="M236" s="40"/>
      <c r="N236" s="40"/>
      <c r="O236" s="20"/>
      <c r="P236" s="26"/>
      <c r="Q236" s="55"/>
      <c r="R236" s="55"/>
      <c r="S236" s="55"/>
      <c r="T236" s="48"/>
      <c r="U236" s="55"/>
      <c r="V236" s="40"/>
      <c r="W236" s="40"/>
      <c r="X236" s="40"/>
      <c r="Y236" s="40"/>
      <c r="Z236" s="40"/>
      <c r="AA236" s="40"/>
      <c r="AB236" s="40"/>
      <c r="AC236" s="40"/>
      <c r="AD236" s="40"/>
      <c r="AE236" s="40"/>
      <c r="AF236" s="40"/>
      <c r="AG236" s="40"/>
      <c r="AH236" s="40"/>
      <c r="AI236" s="40"/>
      <c r="AJ236" s="40"/>
      <c r="AK236" s="41"/>
      <c r="AL236" s="41"/>
      <c r="AM236" s="41"/>
      <c r="AN236" s="41"/>
      <c r="AO236" s="41"/>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row>
    <row r="237" spans="2:113" ht="15.6">
      <c r="B237" s="44"/>
      <c r="C237" s="126"/>
      <c r="D237" s="44"/>
      <c r="E237" s="44"/>
      <c r="F237" s="40"/>
      <c r="G237" s="97"/>
      <c r="H237" s="40"/>
      <c r="I237" s="40"/>
      <c r="J237" s="40"/>
      <c r="K237" s="40"/>
      <c r="L237" s="40"/>
      <c r="M237" s="40"/>
      <c r="N237" s="40"/>
      <c r="O237" s="40"/>
      <c r="P237" s="26"/>
      <c r="Q237" s="49"/>
      <c r="R237" s="49"/>
      <c r="S237" s="49"/>
      <c r="T237" s="51"/>
      <c r="U237" s="49"/>
      <c r="V237" s="40"/>
      <c r="W237" s="40"/>
      <c r="X237" s="40"/>
      <c r="Y237" s="40"/>
      <c r="Z237" s="40"/>
      <c r="AA237" s="40"/>
      <c r="AB237" s="40"/>
      <c r="AC237" s="40"/>
      <c r="AD237" s="40"/>
      <c r="AE237" s="40"/>
      <c r="AF237" s="40"/>
      <c r="AG237" s="40"/>
      <c r="AH237" s="40"/>
      <c r="AI237" s="40"/>
      <c r="AJ237" s="40"/>
      <c r="AK237" s="41"/>
      <c r="AL237" s="41"/>
      <c r="AM237" s="41"/>
      <c r="AN237" s="41"/>
      <c r="AO237" s="41"/>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row>
    <row r="238" spans="2:113" ht="15.6">
      <c r="B238" s="44"/>
      <c r="C238" s="126"/>
      <c r="D238" s="44"/>
      <c r="E238" s="44"/>
      <c r="F238" s="40"/>
      <c r="G238" s="97"/>
      <c r="H238" s="40"/>
      <c r="I238" s="40"/>
      <c r="J238" s="40"/>
      <c r="K238" s="40"/>
      <c r="L238" s="40"/>
      <c r="M238" s="40"/>
      <c r="N238" s="40"/>
      <c r="O238" s="40"/>
      <c r="P238" s="40"/>
      <c r="Q238" s="40"/>
      <c r="R238" s="40"/>
      <c r="S238" s="40"/>
      <c r="T238" s="40"/>
      <c r="U238" s="40"/>
      <c r="V238" s="40"/>
      <c r="W238" s="40"/>
      <c r="X238" s="40"/>
      <c r="Y238" s="40"/>
      <c r="Z238" s="40"/>
      <c r="AA238" s="40"/>
      <c r="AB238" s="40"/>
      <c r="AC238" s="40"/>
      <c r="AD238" s="40"/>
      <c r="AE238" s="40"/>
      <c r="AF238" s="40"/>
      <c r="AG238" s="40"/>
      <c r="AH238" s="40"/>
      <c r="AI238" s="40"/>
      <c r="AJ238" s="40"/>
      <c r="AK238" s="41"/>
      <c r="AL238" s="41"/>
      <c r="AM238" s="41"/>
      <c r="AN238" s="41"/>
      <c r="AO238" s="41"/>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row>
    <row r="239" spans="2:113" ht="15.6">
      <c r="B239" s="44"/>
      <c r="C239" s="126"/>
      <c r="D239" s="44"/>
      <c r="E239" s="44"/>
      <c r="F239" s="40"/>
      <c r="G239" s="97"/>
      <c r="H239" s="40"/>
      <c r="I239" s="40"/>
      <c r="J239" s="40"/>
      <c r="K239" s="40"/>
      <c r="L239" s="40"/>
      <c r="M239" s="40"/>
      <c r="N239" s="40"/>
      <c r="O239" s="40"/>
      <c r="P239" s="40"/>
      <c r="Q239" s="40"/>
      <c r="R239" s="40"/>
      <c r="S239" s="40"/>
      <c r="T239" s="40"/>
      <c r="U239" s="40"/>
      <c r="V239" s="40"/>
      <c r="W239" s="40"/>
      <c r="X239" s="40"/>
      <c r="Y239" s="40"/>
      <c r="Z239" s="40"/>
      <c r="AA239" s="40"/>
      <c r="AB239" s="40"/>
      <c r="AC239" s="40"/>
      <c r="AD239" s="40"/>
      <c r="AE239" s="40"/>
      <c r="AF239" s="40"/>
      <c r="AG239" s="40"/>
      <c r="AH239" s="40"/>
      <c r="AI239" s="40"/>
      <c r="AJ239" s="40"/>
      <c r="AK239" s="41"/>
      <c r="AL239" s="41"/>
      <c r="AM239" s="41"/>
      <c r="AN239" s="41"/>
      <c r="AO239" s="41"/>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row>
    <row r="240" spans="2:113" ht="15.6">
      <c r="B240" s="44"/>
      <c r="C240" s="126"/>
      <c r="D240" s="44"/>
      <c r="E240" s="44"/>
      <c r="F240" s="40"/>
      <c r="G240" s="97"/>
      <c r="H240" s="40"/>
      <c r="I240" s="40"/>
      <c r="J240" s="40"/>
      <c r="K240" s="40"/>
      <c r="L240" s="40"/>
      <c r="M240" s="40"/>
      <c r="N240" s="40"/>
      <c r="O240" s="19"/>
      <c r="P240" s="27"/>
      <c r="Q240" s="27"/>
      <c r="R240" s="27"/>
      <c r="S240" s="19"/>
      <c r="T240" s="19"/>
      <c r="U240" s="19"/>
      <c r="V240" s="40"/>
      <c r="W240" s="40"/>
      <c r="X240" s="40"/>
      <c r="Y240" s="40"/>
      <c r="Z240" s="40"/>
      <c r="AA240" s="40"/>
      <c r="AB240" s="40"/>
      <c r="AC240" s="40"/>
      <c r="AD240" s="40"/>
      <c r="AE240" s="40"/>
      <c r="AF240" s="40"/>
      <c r="AG240" s="40"/>
      <c r="AH240" s="40"/>
      <c r="AI240" s="40"/>
      <c r="AJ240" s="40"/>
      <c r="AK240" s="41"/>
      <c r="AL240" s="41"/>
      <c r="AM240" s="41"/>
      <c r="AN240" s="41"/>
      <c r="AO240" s="41"/>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row>
    <row r="241" spans="2:113" ht="15.6">
      <c r="B241" s="44"/>
      <c r="C241" s="126"/>
      <c r="D241" s="44"/>
      <c r="E241" s="44"/>
      <c r="F241" s="40"/>
      <c r="G241" s="97"/>
      <c r="H241" s="40"/>
      <c r="I241" s="40"/>
      <c r="J241" s="40"/>
      <c r="K241" s="40"/>
      <c r="L241" s="40"/>
      <c r="M241" s="40"/>
      <c r="N241" s="40"/>
      <c r="O241" s="20"/>
      <c r="P241" s="21"/>
      <c r="Q241" s="21"/>
      <c r="R241" s="21"/>
      <c r="S241" s="18"/>
      <c r="T241" s="18"/>
      <c r="U241" s="19"/>
      <c r="V241" s="40"/>
      <c r="W241" s="40"/>
      <c r="X241" s="40"/>
      <c r="Y241" s="40"/>
      <c r="Z241" s="40"/>
      <c r="AA241" s="40"/>
      <c r="AB241" s="40"/>
      <c r="AC241" s="40"/>
      <c r="AD241" s="40"/>
      <c r="AE241" s="40"/>
      <c r="AF241" s="40"/>
      <c r="AG241" s="40"/>
      <c r="AH241" s="40"/>
      <c r="AI241" s="40"/>
      <c r="AJ241" s="40"/>
      <c r="AK241" s="41"/>
      <c r="AL241" s="41"/>
      <c r="AM241" s="41"/>
      <c r="AN241" s="41"/>
      <c r="AO241" s="41"/>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row>
    <row r="242" spans="2:113" ht="15.6">
      <c r="B242" s="44"/>
      <c r="C242" s="126"/>
      <c r="D242" s="44"/>
      <c r="E242" s="44"/>
      <c r="F242" s="40"/>
      <c r="G242" s="97"/>
      <c r="H242" s="40"/>
      <c r="I242" s="40"/>
      <c r="J242" s="40"/>
      <c r="K242" s="40"/>
      <c r="L242" s="40"/>
      <c r="M242" s="40"/>
      <c r="N242" s="40"/>
      <c r="O242" s="19"/>
      <c r="P242" s="19"/>
      <c r="Q242" s="19"/>
      <c r="R242" s="19"/>
      <c r="S242" s="19"/>
      <c r="T242" s="19"/>
      <c r="U242" s="19"/>
      <c r="V242" s="40"/>
      <c r="W242" s="40"/>
      <c r="X242" s="40"/>
      <c r="Y242" s="40"/>
      <c r="Z242" s="40"/>
      <c r="AA242" s="40"/>
      <c r="AB242" s="40"/>
      <c r="AC242" s="40"/>
      <c r="AD242" s="40"/>
      <c r="AE242" s="40"/>
      <c r="AF242" s="40"/>
      <c r="AG242" s="40"/>
      <c r="AH242" s="40"/>
      <c r="AI242" s="40"/>
      <c r="AJ242" s="40"/>
      <c r="AK242" s="41"/>
      <c r="AL242" s="41"/>
      <c r="AM242" s="41"/>
      <c r="AN242" s="41"/>
      <c r="AO242" s="41"/>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row>
    <row r="243" spans="2:113" ht="15.6">
      <c r="B243" s="44"/>
      <c r="C243" s="126"/>
      <c r="D243" s="44"/>
      <c r="E243" s="44"/>
      <c r="F243" s="40"/>
      <c r="G243" s="97"/>
      <c r="H243" s="40"/>
      <c r="I243" s="40"/>
      <c r="J243" s="40"/>
      <c r="K243" s="40"/>
      <c r="L243" s="40"/>
      <c r="M243" s="40"/>
      <c r="N243" s="40"/>
      <c r="O243" s="20"/>
      <c r="P243" s="20"/>
      <c r="Q243" s="23"/>
      <c r="R243" s="21"/>
      <c r="S243" s="18"/>
      <c r="T243" s="18"/>
      <c r="U243" s="19"/>
      <c r="V243" s="40"/>
      <c r="W243" s="40"/>
      <c r="X243" s="40"/>
      <c r="Y243" s="40"/>
      <c r="Z243" s="40"/>
      <c r="AA243" s="40"/>
      <c r="AB243" s="40"/>
      <c r="AC243" s="40"/>
      <c r="AD243" s="40"/>
      <c r="AE243" s="40"/>
      <c r="AF243" s="40"/>
      <c r="AG243" s="40"/>
      <c r="AH243" s="40"/>
      <c r="AI243" s="40"/>
      <c r="AJ243" s="40"/>
      <c r="AK243" s="41"/>
      <c r="AL243" s="41"/>
      <c r="AM243" s="41"/>
      <c r="AN243" s="41"/>
      <c r="AO243" s="41"/>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row>
    <row r="244" spans="2:113" ht="15.6">
      <c r="B244" s="44"/>
      <c r="C244" s="126"/>
      <c r="D244" s="44"/>
      <c r="E244" s="44"/>
      <c r="F244" s="40"/>
      <c r="G244" s="97"/>
      <c r="H244" s="40"/>
      <c r="I244" s="40"/>
      <c r="J244" s="40"/>
      <c r="K244" s="40"/>
      <c r="L244" s="40"/>
      <c r="M244" s="40"/>
      <c r="N244" s="40"/>
      <c r="O244" s="19"/>
      <c r="P244" s="19"/>
      <c r="Q244" s="19"/>
      <c r="R244" s="19"/>
      <c r="S244" s="19"/>
      <c r="T244" s="27"/>
      <c r="U244" s="28"/>
      <c r="V244" s="40"/>
      <c r="W244" s="40"/>
      <c r="X244" s="40"/>
      <c r="Y244" s="40"/>
      <c r="Z244" s="40"/>
      <c r="AA244" s="40"/>
      <c r="AB244" s="40"/>
      <c r="AC244" s="40"/>
      <c r="AD244" s="40"/>
      <c r="AE244" s="40"/>
      <c r="AF244" s="40"/>
      <c r="AG244" s="40"/>
      <c r="AH244" s="40"/>
      <c r="AI244" s="40"/>
      <c r="AJ244" s="40"/>
      <c r="AK244" s="41"/>
      <c r="AL244" s="41"/>
      <c r="AM244" s="41"/>
      <c r="AN244" s="41"/>
      <c r="AO244" s="41"/>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row>
    <row r="245" spans="2:113" ht="15.6">
      <c r="B245" s="44"/>
      <c r="C245" s="126"/>
      <c r="D245" s="44"/>
      <c r="E245" s="44"/>
      <c r="F245" s="40"/>
      <c r="G245" s="97"/>
      <c r="H245" s="40"/>
      <c r="I245" s="40"/>
      <c r="J245" s="40"/>
      <c r="K245" s="40"/>
      <c r="L245" s="40"/>
      <c r="M245" s="40"/>
      <c r="N245" s="40"/>
      <c r="O245" s="19"/>
      <c r="P245" s="25"/>
      <c r="Q245" s="25"/>
      <c r="R245" s="26"/>
      <c r="S245" s="26"/>
      <c r="T245" s="27"/>
      <c r="U245" s="28"/>
      <c r="V245" s="40"/>
      <c r="W245" s="40"/>
      <c r="X245" s="40"/>
      <c r="Y245" s="40"/>
      <c r="Z245" s="40"/>
      <c r="AA245" s="40"/>
      <c r="AB245" s="40"/>
      <c r="AC245" s="40"/>
      <c r="AD245" s="40"/>
      <c r="AE245" s="40"/>
      <c r="AF245" s="40"/>
      <c r="AG245" s="40"/>
      <c r="AH245" s="40"/>
      <c r="AI245" s="40"/>
      <c r="AJ245" s="40"/>
      <c r="AK245" s="41"/>
      <c r="AL245" s="41"/>
      <c r="AM245" s="41"/>
      <c r="AN245" s="41"/>
      <c r="AO245" s="41"/>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c r="DI245" s="9"/>
    </row>
    <row r="246" spans="2:113" ht="15.9" thickBot="1">
      <c r="B246" s="44"/>
      <c r="C246" s="126"/>
      <c r="D246" s="44"/>
      <c r="E246" s="44"/>
      <c r="F246" s="40"/>
      <c r="G246" s="97"/>
      <c r="H246" s="40"/>
      <c r="I246" s="40"/>
      <c r="J246" s="40"/>
      <c r="K246" s="40"/>
      <c r="L246" s="40"/>
      <c r="M246" s="40"/>
      <c r="N246" s="40"/>
      <c r="O246" s="45"/>
      <c r="P246" s="46"/>
      <c r="Q246" s="46"/>
      <c r="R246" s="46"/>
      <c r="S246" s="47"/>
      <c r="T246" s="47"/>
      <c r="U246" s="48"/>
      <c r="V246" s="40"/>
      <c r="W246" s="40"/>
      <c r="X246" s="40"/>
      <c r="Y246" s="40"/>
      <c r="Z246" s="40"/>
      <c r="AA246" s="40"/>
      <c r="AB246" s="40"/>
      <c r="AC246" s="40"/>
      <c r="AD246" s="40"/>
      <c r="AE246" s="40"/>
      <c r="AF246" s="40"/>
      <c r="AG246" s="40"/>
      <c r="AH246" s="40"/>
      <c r="AI246" s="40"/>
      <c r="AJ246" s="40"/>
      <c r="AK246" s="41"/>
      <c r="AL246" s="41"/>
      <c r="AM246" s="41"/>
      <c r="AN246" s="41"/>
      <c r="AO246" s="41"/>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9"/>
      <c r="BO246" s="9"/>
      <c r="BP246" s="9"/>
      <c r="BQ246" s="9"/>
      <c r="BR246" s="9"/>
      <c r="BS246" s="9"/>
      <c r="BT246" s="9"/>
      <c r="BU246" s="9"/>
      <c r="BV246" s="9"/>
      <c r="BW246" s="9"/>
      <c r="BX246" s="9"/>
      <c r="BY246" s="9"/>
      <c r="BZ246" s="9"/>
      <c r="CA246" s="9"/>
      <c r="CB246" s="9"/>
      <c r="CC246" s="9"/>
      <c r="CD246" s="9"/>
      <c r="CE246" s="9"/>
      <c r="CF246" s="9"/>
      <c r="CG246" s="9"/>
      <c r="CH246" s="9"/>
      <c r="CI246" s="9"/>
      <c r="CJ246" s="9"/>
      <c r="CK246" s="9"/>
      <c r="CL246" s="9"/>
      <c r="CM246" s="9"/>
      <c r="CN246" s="9"/>
      <c r="CO246" s="9"/>
      <c r="CP246" s="9"/>
      <c r="CQ246" s="9"/>
      <c r="CR246" s="9"/>
      <c r="CS246" s="9"/>
      <c r="CT246" s="9"/>
      <c r="CU246" s="9"/>
      <c r="CV246" s="9"/>
      <c r="CW246" s="9"/>
      <c r="CX246" s="9"/>
      <c r="CY246" s="9"/>
      <c r="CZ246" s="9"/>
      <c r="DA246" s="9"/>
      <c r="DB246" s="9"/>
      <c r="DC246" s="9"/>
      <c r="DD246" s="9"/>
      <c r="DE246" s="9"/>
      <c r="DF246" s="9"/>
      <c r="DG246" s="9"/>
      <c r="DH246" s="9"/>
      <c r="DI246" s="9"/>
    </row>
    <row r="247" spans="2:113" ht="15.6">
      <c r="B247" s="44"/>
      <c r="C247" s="126"/>
      <c r="D247" s="44"/>
      <c r="E247" s="44"/>
      <c r="F247" s="40"/>
      <c r="G247" s="97"/>
      <c r="H247" s="40"/>
      <c r="I247" s="40"/>
      <c r="J247" s="40"/>
      <c r="K247" s="40"/>
      <c r="L247" s="40"/>
      <c r="M247" s="40"/>
      <c r="N247" s="40"/>
      <c r="O247" s="20"/>
      <c r="P247" s="26"/>
      <c r="Q247" s="29"/>
      <c r="R247" s="29"/>
      <c r="S247" s="29"/>
      <c r="T247" s="29"/>
      <c r="U247" s="29"/>
      <c r="V247" s="40"/>
      <c r="W247" s="40"/>
      <c r="X247" s="40"/>
      <c r="Y247" s="40"/>
      <c r="Z247" s="40"/>
      <c r="AA247" s="40"/>
      <c r="AB247" s="40"/>
      <c r="AC247" s="40"/>
      <c r="AD247" s="40"/>
      <c r="AE247" s="40"/>
      <c r="AF247" s="40"/>
      <c r="AG247" s="40"/>
      <c r="AH247" s="40"/>
      <c r="AI247" s="40"/>
      <c r="AJ247" s="40"/>
      <c r="AK247" s="41"/>
      <c r="AL247" s="41"/>
      <c r="AM247" s="41"/>
      <c r="AN247" s="41"/>
      <c r="AO247" s="41"/>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9"/>
      <c r="BO247" s="9"/>
      <c r="BP247" s="9"/>
      <c r="BQ247" s="9"/>
      <c r="BR247" s="9"/>
      <c r="BS247" s="9"/>
      <c r="BT247" s="9"/>
      <c r="BU247" s="9"/>
      <c r="BV247" s="9"/>
      <c r="BW247" s="9"/>
      <c r="BX247" s="9"/>
      <c r="BY247" s="9"/>
      <c r="BZ247" s="9"/>
      <c r="CA247" s="9"/>
      <c r="CB247" s="9"/>
      <c r="CC247" s="9"/>
      <c r="CD247" s="9"/>
      <c r="CE247" s="9"/>
      <c r="CF247" s="9"/>
      <c r="CG247" s="9"/>
      <c r="CH247" s="9"/>
      <c r="CI247" s="9"/>
      <c r="CJ247" s="9"/>
      <c r="CK247" s="9"/>
      <c r="CL247" s="9"/>
      <c r="CM247" s="9"/>
      <c r="CN247" s="9"/>
      <c r="CO247" s="9"/>
      <c r="CP247" s="9"/>
      <c r="CQ247" s="9"/>
      <c r="CR247" s="9"/>
      <c r="CS247" s="9"/>
      <c r="CT247" s="9"/>
      <c r="CU247" s="9"/>
      <c r="CV247" s="9"/>
      <c r="CW247" s="9"/>
      <c r="CX247" s="9"/>
      <c r="CY247" s="9"/>
      <c r="CZ247" s="9"/>
      <c r="DA247" s="9"/>
      <c r="DB247" s="9"/>
      <c r="DC247" s="9"/>
      <c r="DD247" s="9"/>
      <c r="DE247" s="9"/>
      <c r="DF247" s="9"/>
      <c r="DG247" s="9"/>
      <c r="DH247" s="9"/>
      <c r="DI247" s="9"/>
    </row>
    <row r="248" spans="2:113">
      <c r="B248" s="44"/>
      <c r="C248" s="126"/>
      <c r="D248" s="44"/>
      <c r="E248" s="44"/>
      <c r="F248" s="40"/>
      <c r="G248" s="97"/>
      <c r="H248" s="40"/>
      <c r="I248" s="40"/>
      <c r="J248" s="40"/>
      <c r="K248" s="40"/>
      <c r="L248" s="40"/>
      <c r="M248" s="40"/>
      <c r="N248" s="40"/>
      <c r="O248" s="20"/>
      <c r="P248" s="26"/>
      <c r="Q248" s="29"/>
      <c r="R248" s="29"/>
      <c r="S248" s="29"/>
      <c r="T248" s="29"/>
      <c r="U248" s="29"/>
      <c r="V248" s="40"/>
      <c r="W248" s="40"/>
      <c r="X248" s="40"/>
      <c r="Y248" s="40"/>
      <c r="Z248" s="40"/>
      <c r="AA248" s="40"/>
      <c r="AB248" s="40"/>
      <c r="AC248" s="40"/>
      <c r="AD248" s="40"/>
      <c r="AE248" s="40"/>
      <c r="AF248" s="40"/>
      <c r="AG248" s="40"/>
      <c r="AH248" s="40"/>
      <c r="AI248" s="40"/>
      <c r="AJ248" s="40"/>
      <c r="AK248" s="41"/>
      <c r="AL248" s="41"/>
      <c r="AM248" s="41"/>
      <c r="AN248" s="41"/>
      <c r="AO248" s="41"/>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row>
    <row r="249" spans="2:113">
      <c r="B249" s="44"/>
      <c r="C249" s="126"/>
      <c r="D249" s="44"/>
      <c r="E249" s="44"/>
      <c r="F249" s="40"/>
      <c r="G249" s="97"/>
      <c r="H249" s="40"/>
      <c r="I249" s="40"/>
      <c r="J249" s="40"/>
      <c r="K249" s="40"/>
      <c r="L249" s="40"/>
      <c r="M249" s="40"/>
      <c r="N249" s="40"/>
      <c r="O249" s="20"/>
      <c r="P249" s="26"/>
      <c r="Q249" s="29"/>
      <c r="R249" s="29"/>
      <c r="S249" s="29"/>
      <c r="T249" s="29"/>
      <c r="U249" s="29"/>
      <c r="V249" s="40"/>
      <c r="W249" s="40"/>
      <c r="X249" s="40"/>
      <c r="Y249" s="40"/>
      <c r="Z249" s="40"/>
      <c r="AA249" s="40"/>
      <c r="AB249" s="40"/>
      <c r="AC249" s="40"/>
      <c r="AD249" s="40"/>
      <c r="AE249" s="40"/>
      <c r="AF249" s="40"/>
      <c r="AG249" s="40"/>
      <c r="AH249" s="40"/>
      <c r="AI249" s="40"/>
      <c r="AJ249" s="40"/>
      <c r="AK249" s="41"/>
      <c r="AL249" s="41"/>
      <c r="AM249" s="41"/>
      <c r="AN249" s="41"/>
      <c r="AO249" s="41"/>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row>
    <row r="250" spans="2:113">
      <c r="B250" s="44"/>
      <c r="C250" s="126"/>
      <c r="D250" s="44"/>
      <c r="E250" s="44"/>
      <c r="F250" s="40"/>
      <c r="G250" s="97"/>
      <c r="H250" s="40"/>
      <c r="I250" s="40"/>
      <c r="J250" s="40"/>
      <c r="K250" s="40"/>
      <c r="L250" s="40"/>
      <c r="M250" s="40"/>
      <c r="N250" s="40"/>
      <c r="O250" s="20"/>
      <c r="P250" s="26"/>
      <c r="Q250" s="29"/>
      <c r="R250" s="29"/>
      <c r="S250" s="29"/>
      <c r="T250" s="29"/>
      <c r="U250" s="29"/>
      <c r="V250" s="40"/>
      <c r="W250" s="40"/>
      <c r="X250" s="40"/>
      <c r="Y250" s="40"/>
      <c r="Z250" s="40"/>
      <c r="AA250" s="40"/>
      <c r="AB250" s="40"/>
      <c r="AC250" s="40"/>
      <c r="AD250" s="40"/>
      <c r="AE250" s="40"/>
      <c r="AF250" s="40"/>
      <c r="AG250" s="40"/>
      <c r="AH250" s="40"/>
      <c r="AI250" s="40"/>
      <c r="AJ250" s="40"/>
      <c r="AK250" s="41"/>
      <c r="AL250" s="41"/>
      <c r="AM250" s="41"/>
      <c r="AN250" s="41"/>
      <c r="AO250" s="41"/>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row>
    <row r="251" spans="2:113">
      <c r="B251" s="44"/>
      <c r="C251" s="126"/>
      <c r="D251" s="44"/>
      <c r="E251" s="44"/>
      <c r="F251" s="40"/>
      <c r="G251" s="97"/>
      <c r="H251" s="40"/>
      <c r="I251" s="40"/>
      <c r="J251" s="40"/>
      <c r="K251" s="40"/>
      <c r="L251" s="40"/>
      <c r="M251" s="40"/>
      <c r="N251" s="40"/>
      <c r="O251" s="20"/>
      <c r="P251" s="26"/>
      <c r="Q251" s="29"/>
      <c r="R251" s="29"/>
      <c r="S251" s="29"/>
      <c r="T251" s="29"/>
      <c r="U251" s="29"/>
      <c r="V251" s="40"/>
      <c r="W251" s="40"/>
      <c r="X251" s="40"/>
      <c r="Y251" s="40"/>
      <c r="Z251" s="40"/>
      <c r="AA251" s="40"/>
      <c r="AB251" s="40"/>
      <c r="AC251" s="40"/>
      <c r="AD251" s="40"/>
      <c r="AE251" s="40"/>
      <c r="AF251" s="40"/>
      <c r="AG251" s="40"/>
      <c r="AH251" s="40"/>
      <c r="AI251" s="40"/>
      <c r="AJ251" s="40"/>
      <c r="AK251" s="41"/>
      <c r="AL251" s="41"/>
      <c r="AM251" s="41"/>
      <c r="AN251" s="41"/>
      <c r="AO251" s="41"/>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row>
    <row r="252" spans="2:113">
      <c r="B252" s="44"/>
      <c r="C252" s="126"/>
      <c r="D252" s="44"/>
      <c r="E252" s="44"/>
      <c r="F252" s="40"/>
      <c r="G252" s="97"/>
      <c r="H252" s="40"/>
      <c r="I252" s="40"/>
      <c r="J252" s="40"/>
      <c r="K252" s="40"/>
      <c r="L252" s="40"/>
      <c r="M252" s="40"/>
      <c r="N252" s="40"/>
      <c r="O252" s="20"/>
      <c r="P252" s="26"/>
      <c r="Q252" s="29"/>
      <c r="R252" s="29"/>
      <c r="S252" s="29"/>
      <c r="T252" s="29"/>
      <c r="U252" s="29"/>
      <c r="V252" s="40"/>
      <c r="W252" s="40"/>
      <c r="X252" s="40"/>
      <c r="Y252" s="40"/>
      <c r="Z252" s="40"/>
      <c r="AA252" s="40"/>
      <c r="AB252" s="40"/>
      <c r="AC252" s="40"/>
      <c r="AD252" s="40"/>
      <c r="AE252" s="40"/>
      <c r="AF252" s="40"/>
      <c r="AG252" s="40"/>
      <c r="AH252" s="40"/>
      <c r="AI252" s="40"/>
      <c r="AJ252" s="40"/>
      <c r="AK252" s="41"/>
      <c r="AL252" s="41"/>
      <c r="AM252" s="41"/>
      <c r="AN252" s="41"/>
      <c r="AO252" s="41"/>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row>
    <row r="253" spans="2:113">
      <c r="B253" s="44"/>
      <c r="C253" s="126"/>
      <c r="D253" s="44"/>
      <c r="E253" s="44"/>
      <c r="F253" s="40"/>
      <c r="G253" s="97"/>
      <c r="H253" s="40"/>
      <c r="I253" s="40"/>
      <c r="J253" s="40"/>
      <c r="K253" s="40"/>
      <c r="L253" s="40"/>
      <c r="M253" s="40"/>
      <c r="N253" s="40"/>
      <c r="O253" s="20"/>
      <c r="P253" s="26"/>
      <c r="Q253" s="29"/>
      <c r="R253" s="29"/>
      <c r="S253" s="29"/>
      <c r="T253" s="29"/>
      <c r="U253" s="29"/>
      <c r="V253" s="40"/>
      <c r="W253" s="40"/>
      <c r="X253" s="40"/>
      <c r="Y253" s="40"/>
      <c r="Z253" s="40"/>
      <c r="AA253" s="40"/>
      <c r="AB253" s="40"/>
      <c r="AC253" s="40"/>
      <c r="AD253" s="40"/>
      <c r="AE253" s="40"/>
      <c r="AF253" s="40"/>
      <c r="AG253" s="40"/>
      <c r="AH253" s="40"/>
      <c r="AI253" s="40"/>
      <c r="AJ253" s="40"/>
      <c r="AK253" s="41"/>
      <c r="AL253" s="41"/>
      <c r="AM253" s="41"/>
      <c r="AN253" s="41"/>
      <c r="AO253" s="41"/>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row>
    <row r="254" spans="2:113">
      <c r="B254" s="44"/>
      <c r="C254" s="126"/>
      <c r="D254" s="44"/>
      <c r="E254" s="44"/>
      <c r="F254" s="40"/>
      <c r="G254" s="97"/>
      <c r="H254" s="40"/>
      <c r="I254" s="40"/>
      <c r="J254" s="40"/>
      <c r="K254" s="40"/>
      <c r="L254" s="40"/>
      <c r="M254" s="40"/>
      <c r="N254" s="40"/>
      <c r="O254" s="20"/>
      <c r="P254" s="26"/>
      <c r="Q254" s="29"/>
      <c r="R254" s="29"/>
      <c r="S254" s="29"/>
      <c r="T254" s="29"/>
      <c r="U254" s="29"/>
      <c r="V254" s="40"/>
      <c r="W254" s="40"/>
      <c r="X254" s="40"/>
      <c r="Y254" s="40"/>
      <c r="Z254" s="40"/>
      <c r="AA254" s="40"/>
      <c r="AB254" s="40"/>
      <c r="AC254" s="40"/>
      <c r="AD254" s="40"/>
      <c r="AE254" s="40"/>
      <c r="AF254" s="40"/>
      <c r="AG254" s="40"/>
      <c r="AH254" s="40"/>
      <c r="AI254" s="40"/>
      <c r="AJ254" s="40"/>
      <c r="AK254" s="41"/>
      <c r="AL254" s="41"/>
      <c r="AM254" s="41"/>
      <c r="AN254" s="41"/>
      <c r="AO254" s="41"/>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row>
    <row r="255" spans="2:113">
      <c r="B255" s="44"/>
      <c r="C255" s="126"/>
      <c r="D255" s="44"/>
      <c r="E255" s="44"/>
      <c r="F255" s="40"/>
      <c r="G255" s="97"/>
      <c r="H255" s="40"/>
      <c r="I255" s="40"/>
      <c r="J255" s="40"/>
      <c r="K255" s="40"/>
      <c r="L255" s="40"/>
      <c r="M255" s="40"/>
      <c r="N255" s="40"/>
      <c r="O255" s="20"/>
      <c r="P255" s="26"/>
      <c r="Q255" s="29"/>
      <c r="R255" s="29"/>
      <c r="S255" s="29"/>
      <c r="T255" s="29"/>
      <c r="U255" s="29"/>
      <c r="V255" s="40"/>
      <c r="W255" s="40"/>
      <c r="X255" s="40"/>
      <c r="Y255" s="40"/>
      <c r="Z255" s="40"/>
      <c r="AA255" s="40"/>
      <c r="AB255" s="40"/>
      <c r="AC255" s="40"/>
      <c r="AD255" s="40"/>
      <c r="AE255" s="40"/>
      <c r="AF255" s="40"/>
      <c r="AG255" s="40"/>
      <c r="AH255" s="40"/>
      <c r="AI255" s="40"/>
      <c r="AJ255" s="40"/>
      <c r="AK255" s="41"/>
      <c r="AL255" s="41"/>
      <c r="AM255" s="41"/>
      <c r="AN255" s="41"/>
      <c r="AO255" s="41"/>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row>
    <row r="256" spans="2:113">
      <c r="B256" s="44"/>
      <c r="C256" s="126"/>
      <c r="D256" s="44"/>
      <c r="E256" s="44"/>
      <c r="F256" s="40"/>
      <c r="G256" s="97"/>
      <c r="H256" s="40"/>
      <c r="I256" s="40"/>
      <c r="J256" s="40"/>
      <c r="K256" s="40"/>
      <c r="L256" s="40"/>
      <c r="M256" s="40"/>
      <c r="N256" s="40"/>
      <c r="O256" s="20"/>
      <c r="P256" s="26"/>
      <c r="Q256" s="29"/>
      <c r="R256" s="29"/>
      <c r="S256" s="29"/>
      <c r="T256" s="29"/>
      <c r="U256" s="29"/>
      <c r="V256" s="40"/>
      <c r="W256" s="40"/>
      <c r="X256" s="40"/>
      <c r="Y256" s="40"/>
      <c r="Z256" s="40"/>
      <c r="AA256" s="40"/>
      <c r="AB256" s="40"/>
      <c r="AC256" s="40"/>
      <c r="AD256" s="40"/>
      <c r="AE256" s="40"/>
      <c r="AF256" s="40"/>
      <c r="AG256" s="40"/>
      <c r="AH256" s="40"/>
      <c r="AI256" s="40"/>
      <c r="AJ256" s="40"/>
      <c r="AK256" s="41"/>
      <c r="AL256" s="41"/>
      <c r="AM256" s="41"/>
      <c r="AN256" s="41"/>
      <c r="AO256" s="41"/>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row>
    <row r="257" spans="2:65">
      <c r="B257" s="44"/>
      <c r="C257" s="126"/>
      <c r="D257" s="44"/>
      <c r="E257" s="44"/>
      <c r="F257" s="40"/>
      <c r="G257" s="97"/>
      <c r="H257" s="40"/>
      <c r="I257" s="40"/>
      <c r="J257" s="40"/>
      <c r="K257" s="40"/>
      <c r="L257" s="40"/>
      <c r="M257" s="40"/>
      <c r="N257" s="40"/>
      <c r="O257" s="20"/>
      <c r="P257" s="26"/>
      <c r="Q257" s="29"/>
      <c r="R257" s="29"/>
      <c r="S257" s="29"/>
      <c r="T257" s="29"/>
      <c r="U257" s="29"/>
      <c r="V257" s="40"/>
      <c r="W257" s="40"/>
      <c r="X257" s="40"/>
      <c r="Y257" s="40"/>
      <c r="Z257" s="40"/>
      <c r="AA257" s="40"/>
      <c r="AB257" s="40"/>
      <c r="AC257" s="40"/>
      <c r="AD257" s="40"/>
      <c r="AE257" s="40"/>
      <c r="AF257" s="40"/>
      <c r="AG257" s="40"/>
      <c r="AH257" s="40"/>
      <c r="AI257" s="40"/>
      <c r="AJ257" s="40"/>
      <c r="AK257" s="41"/>
      <c r="AL257" s="41"/>
      <c r="AM257" s="41"/>
      <c r="AN257" s="41"/>
      <c r="AO257" s="41"/>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row>
    <row r="258" spans="2:65">
      <c r="B258" s="44"/>
      <c r="C258" s="126"/>
      <c r="D258" s="44"/>
      <c r="E258" s="44"/>
      <c r="F258" s="40"/>
      <c r="G258" s="97"/>
      <c r="H258" s="40"/>
      <c r="I258" s="40"/>
      <c r="J258" s="40"/>
      <c r="K258" s="40"/>
      <c r="L258" s="40"/>
      <c r="M258" s="40"/>
      <c r="N258" s="40"/>
      <c r="O258" s="20"/>
      <c r="P258" s="26"/>
      <c r="Q258" s="29"/>
      <c r="R258" s="29"/>
      <c r="S258" s="29"/>
      <c r="T258" s="29"/>
      <c r="U258" s="29"/>
      <c r="V258" s="40"/>
      <c r="W258" s="40"/>
      <c r="X258" s="40"/>
      <c r="Y258" s="40"/>
      <c r="Z258" s="40"/>
      <c r="AA258" s="40"/>
      <c r="AB258" s="40"/>
      <c r="AC258" s="40"/>
      <c r="AD258" s="40"/>
      <c r="AE258" s="40"/>
      <c r="AF258" s="40"/>
      <c r="AG258" s="40"/>
      <c r="AH258" s="40"/>
      <c r="AI258" s="40"/>
      <c r="AJ258" s="40"/>
      <c r="AK258" s="41"/>
      <c r="AL258" s="41"/>
      <c r="AM258" s="41"/>
      <c r="AN258" s="41"/>
      <c r="AO258" s="41"/>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row>
    <row r="259" spans="2:65">
      <c r="B259" s="59"/>
      <c r="C259" s="127"/>
      <c r="D259" s="59"/>
      <c r="E259" s="59"/>
      <c r="F259" s="60"/>
      <c r="G259" s="98"/>
      <c r="H259" s="60"/>
      <c r="I259" s="60"/>
      <c r="J259" s="60"/>
      <c r="K259" s="60"/>
      <c r="L259" s="60"/>
      <c r="M259" s="60"/>
      <c r="N259" s="60"/>
      <c r="O259" s="4"/>
      <c r="P259" s="5"/>
      <c r="Q259" s="6"/>
      <c r="R259" s="6"/>
      <c r="S259" s="6"/>
      <c r="T259" s="6"/>
      <c r="U259" s="6"/>
      <c r="V259" s="60"/>
      <c r="W259" s="60"/>
      <c r="X259" s="60"/>
      <c r="Y259" s="60"/>
      <c r="Z259" s="60"/>
      <c r="AA259" s="60"/>
      <c r="AB259" s="60"/>
      <c r="AC259" s="60"/>
      <c r="AD259" s="60"/>
      <c r="AE259" s="60"/>
      <c r="AF259" s="60"/>
      <c r="AG259" s="60"/>
      <c r="AH259" s="60"/>
      <c r="AI259" s="60"/>
      <c r="AJ259" s="60"/>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row>
    <row r="260" spans="2:65">
      <c r="B260" s="59"/>
      <c r="C260" s="127"/>
      <c r="D260" s="59"/>
      <c r="E260" s="59"/>
      <c r="F260" s="60"/>
      <c r="G260" s="98"/>
      <c r="H260" s="60"/>
      <c r="I260" s="60"/>
      <c r="J260" s="60"/>
      <c r="K260" s="60"/>
      <c r="L260" s="60"/>
      <c r="M260" s="60"/>
      <c r="N260" s="60"/>
      <c r="O260" s="4"/>
      <c r="P260" s="5"/>
      <c r="Q260" s="6"/>
      <c r="R260" s="6"/>
      <c r="S260" s="6"/>
      <c r="T260" s="6"/>
      <c r="U260" s="6"/>
      <c r="V260" s="60"/>
      <c r="W260" s="60"/>
      <c r="X260" s="60"/>
      <c r="Y260" s="60"/>
      <c r="Z260" s="60"/>
      <c r="AA260" s="60"/>
      <c r="AB260" s="60"/>
      <c r="AC260" s="60"/>
      <c r="AD260" s="60"/>
      <c r="AE260" s="60"/>
      <c r="AF260" s="60"/>
      <c r="AG260" s="60"/>
      <c r="AH260" s="60"/>
      <c r="AI260" s="60"/>
      <c r="AJ260" s="60"/>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row>
    <row r="261" spans="2:65">
      <c r="B261" s="59"/>
      <c r="C261" s="127"/>
      <c r="D261" s="59"/>
      <c r="E261" s="59"/>
      <c r="F261" s="60"/>
      <c r="G261" s="98"/>
      <c r="H261" s="60"/>
      <c r="I261" s="60"/>
      <c r="J261" s="60"/>
      <c r="K261" s="60"/>
      <c r="L261" s="60"/>
      <c r="M261" s="60"/>
      <c r="N261" s="60"/>
      <c r="O261" s="4"/>
      <c r="P261" s="5"/>
      <c r="Q261" s="6"/>
      <c r="R261" s="6"/>
      <c r="S261" s="6"/>
      <c r="T261" s="6"/>
      <c r="U261" s="6"/>
      <c r="V261" s="60"/>
      <c r="W261" s="60"/>
      <c r="X261" s="60"/>
      <c r="Y261" s="60"/>
      <c r="Z261" s="60"/>
      <c r="AA261" s="60"/>
      <c r="AB261" s="60"/>
      <c r="AC261" s="60"/>
      <c r="AD261" s="60"/>
      <c r="AE261" s="60"/>
      <c r="AF261" s="60"/>
      <c r="AG261" s="60"/>
      <c r="AH261" s="60"/>
      <c r="AI261" s="60"/>
      <c r="AJ261" s="60"/>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row>
    <row r="262" spans="2:65">
      <c r="B262" s="59"/>
      <c r="C262" s="127"/>
      <c r="D262" s="59"/>
      <c r="E262" s="59"/>
      <c r="F262" s="60"/>
      <c r="G262" s="98"/>
      <c r="H262" s="60"/>
      <c r="I262" s="60"/>
      <c r="J262" s="60"/>
      <c r="K262" s="60"/>
      <c r="L262" s="60"/>
      <c r="M262" s="60"/>
      <c r="N262" s="60"/>
      <c r="O262" s="4"/>
      <c r="P262" s="5"/>
      <c r="Q262" s="6"/>
      <c r="R262" s="6"/>
      <c r="S262" s="6"/>
      <c r="T262" s="6"/>
      <c r="U262" s="6"/>
      <c r="V262" s="60"/>
      <c r="W262" s="60"/>
      <c r="X262" s="60"/>
      <c r="Y262" s="60"/>
      <c r="Z262" s="60"/>
      <c r="AA262" s="60"/>
      <c r="AB262" s="60"/>
      <c r="AC262" s="60"/>
      <c r="AD262" s="60"/>
      <c r="AE262" s="60"/>
      <c r="AF262" s="60"/>
      <c r="AG262" s="60"/>
      <c r="AH262" s="60"/>
      <c r="AI262" s="60"/>
      <c r="AJ262" s="60"/>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row>
    <row r="263" spans="2:65">
      <c r="B263" s="59"/>
      <c r="C263" s="127"/>
      <c r="D263" s="59"/>
      <c r="E263" s="59"/>
      <c r="F263" s="60"/>
      <c r="G263" s="98"/>
      <c r="H263" s="60"/>
      <c r="I263" s="60"/>
      <c r="J263" s="60"/>
      <c r="K263" s="60"/>
      <c r="L263" s="60"/>
      <c r="M263" s="60"/>
      <c r="N263" s="60"/>
      <c r="O263" s="4"/>
      <c r="P263" s="5"/>
      <c r="Q263" s="6"/>
      <c r="R263" s="6"/>
      <c r="S263" s="6"/>
      <c r="T263" s="6"/>
      <c r="U263" s="6"/>
      <c r="V263" s="60"/>
      <c r="W263" s="60"/>
      <c r="X263" s="60"/>
      <c r="Y263" s="60"/>
      <c r="Z263" s="60"/>
      <c r="AA263" s="60"/>
      <c r="AB263" s="60"/>
      <c r="AC263" s="60"/>
      <c r="AD263" s="60"/>
      <c r="AE263" s="60"/>
      <c r="AF263" s="60"/>
      <c r="AG263" s="60"/>
      <c r="AH263" s="60"/>
      <c r="AI263" s="60"/>
      <c r="AJ263" s="60"/>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row>
    <row r="264" spans="2:65">
      <c r="B264" s="59"/>
      <c r="C264" s="127"/>
      <c r="D264" s="59"/>
      <c r="E264" s="59"/>
      <c r="F264" s="60"/>
      <c r="G264" s="98"/>
      <c r="H264" s="60"/>
      <c r="I264" s="60"/>
      <c r="J264" s="60"/>
      <c r="K264" s="60"/>
      <c r="L264" s="60"/>
      <c r="M264" s="60"/>
      <c r="N264" s="60"/>
      <c r="O264" s="4"/>
      <c r="P264" s="5"/>
      <c r="Q264" s="6"/>
      <c r="R264" s="6"/>
      <c r="S264" s="6"/>
      <c r="T264" s="6"/>
      <c r="U264" s="6"/>
      <c r="V264" s="60"/>
      <c r="W264" s="60"/>
      <c r="X264" s="60"/>
      <c r="Y264" s="60"/>
      <c r="Z264" s="60"/>
      <c r="AA264" s="60"/>
      <c r="AB264" s="60"/>
      <c r="AC264" s="60"/>
      <c r="AD264" s="60"/>
      <c r="AE264" s="60"/>
      <c r="AF264" s="60"/>
      <c r="AG264" s="60"/>
      <c r="AH264" s="60"/>
      <c r="AI264" s="60"/>
      <c r="AJ264" s="60"/>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row>
    <row r="265" spans="2:65">
      <c r="B265" s="59"/>
      <c r="C265" s="127"/>
      <c r="D265" s="59"/>
      <c r="E265" s="59"/>
      <c r="F265" s="60"/>
      <c r="G265" s="98"/>
      <c r="H265" s="60"/>
      <c r="I265" s="60"/>
      <c r="J265" s="60"/>
      <c r="K265" s="60"/>
      <c r="L265" s="60"/>
      <c r="M265" s="60"/>
      <c r="N265" s="60"/>
      <c r="O265" s="4"/>
      <c r="P265" s="5"/>
      <c r="Q265" s="6"/>
      <c r="R265" s="6"/>
      <c r="S265" s="6"/>
      <c r="T265" s="6"/>
      <c r="U265" s="6"/>
      <c r="V265" s="60"/>
      <c r="W265" s="60"/>
      <c r="X265" s="60"/>
      <c r="Y265" s="60"/>
      <c r="Z265" s="60"/>
      <c r="AA265" s="60"/>
      <c r="AB265" s="60"/>
      <c r="AC265" s="60"/>
      <c r="AD265" s="60"/>
      <c r="AE265" s="60"/>
      <c r="AF265" s="60"/>
      <c r="AG265" s="60"/>
      <c r="AH265" s="60"/>
      <c r="AI265" s="60"/>
      <c r="AJ265" s="60"/>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row>
    <row r="266" spans="2:65">
      <c r="B266" s="59"/>
      <c r="C266" s="127"/>
      <c r="D266" s="59"/>
      <c r="E266" s="59"/>
      <c r="F266" s="60"/>
      <c r="G266" s="98"/>
      <c r="H266" s="60"/>
      <c r="I266" s="60"/>
      <c r="J266" s="60"/>
      <c r="K266" s="60"/>
      <c r="L266" s="60"/>
      <c r="M266" s="60"/>
      <c r="N266" s="60"/>
      <c r="O266" s="4"/>
      <c r="P266" s="5"/>
      <c r="Q266" s="6"/>
      <c r="R266" s="6"/>
      <c r="S266" s="6"/>
      <c r="T266" s="6"/>
      <c r="U266" s="6"/>
      <c r="V266" s="60"/>
      <c r="W266" s="60"/>
      <c r="X266" s="60"/>
      <c r="Y266" s="60"/>
      <c r="Z266" s="60"/>
      <c r="AA266" s="60"/>
      <c r="AB266" s="60"/>
      <c r="AC266" s="60"/>
      <c r="AD266" s="60"/>
      <c r="AE266" s="60"/>
      <c r="AF266" s="60"/>
      <c r="AG266" s="60"/>
      <c r="AH266" s="60"/>
      <c r="AI266" s="60"/>
      <c r="AJ266" s="60"/>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row>
    <row r="267" spans="2:65">
      <c r="B267" s="59"/>
      <c r="C267" s="127"/>
      <c r="D267" s="59"/>
      <c r="E267" s="59"/>
      <c r="F267" s="60"/>
      <c r="G267" s="98"/>
      <c r="H267" s="60"/>
      <c r="I267" s="60"/>
      <c r="J267" s="60"/>
      <c r="K267" s="60"/>
      <c r="L267" s="60"/>
      <c r="M267" s="60"/>
      <c r="N267" s="60"/>
      <c r="O267" s="4"/>
      <c r="P267" s="5"/>
      <c r="Q267" s="6"/>
      <c r="R267" s="6"/>
      <c r="S267" s="6"/>
      <c r="T267" s="6"/>
      <c r="U267" s="6"/>
      <c r="V267" s="60"/>
      <c r="W267" s="60"/>
      <c r="X267" s="60"/>
      <c r="Y267" s="60"/>
      <c r="Z267" s="60"/>
      <c r="AA267" s="60"/>
      <c r="AB267" s="60"/>
      <c r="AC267" s="60"/>
      <c r="AD267" s="60"/>
      <c r="AE267" s="60"/>
      <c r="AF267" s="60"/>
      <c r="AG267" s="60"/>
      <c r="AH267" s="60"/>
      <c r="AI267" s="60"/>
      <c r="AJ267" s="60"/>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row>
    <row r="268" spans="2:65">
      <c r="B268" s="59"/>
      <c r="C268" s="127"/>
      <c r="D268" s="59"/>
      <c r="E268" s="59"/>
      <c r="F268" s="60"/>
      <c r="G268" s="98"/>
      <c r="H268" s="60"/>
      <c r="I268" s="60"/>
      <c r="J268" s="60"/>
      <c r="K268" s="60"/>
      <c r="L268" s="60"/>
      <c r="M268" s="60"/>
      <c r="N268" s="60"/>
      <c r="O268" s="4"/>
      <c r="P268" s="5"/>
      <c r="Q268" s="6"/>
      <c r="R268" s="6"/>
      <c r="S268" s="6"/>
      <c r="T268" s="6"/>
      <c r="U268" s="6"/>
      <c r="V268" s="60"/>
      <c r="W268" s="60"/>
      <c r="X268" s="60"/>
      <c r="Y268" s="60"/>
      <c r="Z268" s="60"/>
      <c r="AA268" s="60"/>
      <c r="AB268" s="60"/>
      <c r="AC268" s="60"/>
      <c r="AD268" s="60"/>
      <c r="AE268" s="60"/>
      <c r="AF268" s="60"/>
      <c r="AG268" s="60"/>
      <c r="AH268" s="60"/>
      <c r="AI268" s="60"/>
      <c r="AJ268" s="60"/>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row>
    <row r="269" spans="2:65">
      <c r="B269" s="59"/>
      <c r="C269" s="127"/>
      <c r="D269" s="59"/>
      <c r="E269" s="59"/>
      <c r="F269" s="60"/>
      <c r="G269" s="98"/>
      <c r="H269" s="60"/>
      <c r="I269" s="60"/>
      <c r="J269" s="60"/>
      <c r="K269" s="60"/>
      <c r="L269" s="60"/>
      <c r="M269" s="60"/>
      <c r="N269" s="60"/>
      <c r="O269" s="4"/>
      <c r="P269" s="5"/>
      <c r="Q269" s="6"/>
      <c r="R269" s="6"/>
      <c r="S269" s="6"/>
      <c r="T269" s="6"/>
      <c r="U269" s="6"/>
      <c r="V269" s="60"/>
      <c r="W269" s="60"/>
      <c r="X269" s="60"/>
      <c r="Y269" s="60"/>
      <c r="Z269" s="60"/>
      <c r="AA269" s="60"/>
      <c r="AB269" s="60"/>
      <c r="AC269" s="60"/>
      <c r="AD269" s="60"/>
      <c r="AE269" s="60"/>
      <c r="AF269" s="60"/>
      <c r="AG269" s="60"/>
      <c r="AH269" s="60"/>
      <c r="AI269" s="60"/>
      <c r="AJ269" s="60"/>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row>
    <row r="270" spans="2:65">
      <c r="B270" s="59"/>
      <c r="C270" s="127"/>
      <c r="D270" s="59"/>
      <c r="E270" s="59"/>
      <c r="F270" s="60"/>
      <c r="G270" s="98"/>
      <c r="H270" s="60"/>
      <c r="I270" s="60"/>
      <c r="J270" s="60"/>
      <c r="K270" s="60"/>
      <c r="L270" s="60"/>
      <c r="M270" s="60"/>
      <c r="N270" s="60"/>
      <c r="O270" s="4"/>
      <c r="P270" s="5"/>
      <c r="Q270" s="6"/>
      <c r="R270" s="6"/>
      <c r="S270" s="6"/>
      <c r="T270" s="6"/>
      <c r="U270" s="6"/>
      <c r="V270" s="60"/>
      <c r="W270" s="60"/>
      <c r="X270" s="60"/>
      <c r="Y270" s="60"/>
      <c r="Z270" s="60"/>
      <c r="AA270" s="60"/>
      <c r="AB270" s="60"/>
      <c r="AC270" s="60"/>
      <c r="AD270" s="60"/>
      <c r="AE270" s="60"/>
      <c r="AF270" s="60"/>
      <c r="AG270" s="60"/>
      <c r="AH270" s="60"/>
      <c r="AI270" s="60"/>
      <c r="AJ270" s="60"/>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row>
    <row r="271" spans="2:65">
      <c r="B271" s="59"/>
      <c r="C271" s="127"/>
      <c r="D271" s="59"/>
      <c r="E271" s="59"/>
      <c r="F271" s="60"/>
      <c r="G271" s="98"/>
      <c r="H271" s="60"/>
      <c r="I271" s="60"/>
      <c r="J271" s="60"/>
      <c r="K271" s="60"/>
      <c r="L271" s="60"/>
      <c r="M271" s="60"/>
      <c r="N271" s="60"/>
      <c r="O271" s="4"/>
      <c r="P271" s="5"/>
      <c r="Q271" s="6"/>
      <c r="R271" s="5"/>
      <c r="S271" s="6"/>
      <c r="T271" s="6"/>
      <c r="U271" s="6"/>
      <c r="V271" s="60"/>
      <c r="W271" s="60"/>
      <c r="X271" s="60"/>
      <c r="Y271" s="60"/>
      <c r="Z271" s="60"/>
      <c r="AA271" s="60"/>
      <c r="AB271" s="60"/>
      <c r="AC271" s="60"/>
      <c r="AD271" s="60"/>
      <c r="AE271" s="60"/>
      <c r="AF271" s="60"/>
      <c r="AG271" s="60"/>
      <c r="AH271" s="60"/>
      <c r="AI271" s="60"/>
      <c r="AJ271" s="60"/>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row>
    <row r="272" spans="2:65">
      <c r="B272" s="59"/>
      <c r="C272" s="127"/>
      <c r="D272" s="59"/>
      <c r="E272" s="59"/>
      <c r="F272" s="60"/>
      <c r="G272" s="98"/>
      <c r="H272" s="60"/>
      <c r="I272" s="60"/>
      <c r="J272" s="60"/>
      <c r="K272" s="60"/>
      <c r="L272" s="60"/>
      <c r="M272" s="60"/>
      <c r="N272" s="60"/>
      <c r="O272" s="4"/>
      <c r="P272" s="5"/>
      <c r="Q272" s="6"/>
      <c r="R272" s="6"/>
      <c r="S272" s="6"/>
      <c r="T272" s="6"/>
      <c r="U272" s="6"/>
      <c r="V272" s="60"/>
      <c r="W272" s="60"/>
      <c r="X272" s="60"/>
      <c r="Y272" s="60"/>
      <c r="Z272" s="60"/>
      <c r="AA272" s="60"/>
      <c r="AB272" s="60"/>
      <c r="AC272" s="60"/>
      <c r="AD272" s="60"/>
      <c r="AE272" s="60"/>
      <c r="AF272" s="60"/>
      <c r="AG272" s="60"/>
      <c r="AH272" s="60"/>
      <c r="AI272" s="60"/>
      <c r="AJ272" s="60"/>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row>
    <row r="273" spans="2:65">
      <c r="B273" s="59"/>
      <c r="C273" s="127"/>
      <c r="D273" s="59"/>
      <c r="E273" s="59"/>
      <c r="F273" s="60"/>
      <c r="G273" s="98"/>
      <c r="H273" s="60"/>
      <c r="I273" s="60"/>
      <c r="J273" s="60"/>
      <c r="K273" s="60"/>
      <c r="L273" s="60"/>
      <c r="M273" s="60"/>
      <c r="N273" s="60"/>
      <c r="O273" s="4"/>
      <c r="P273" s="12"/>
      <c r="Q273" s="12"/>
      <c r="R273" s="12"/>
      <c r="S273" s="12"/>
      <c r="T273" s="12"/>
      <c r="U273" s="12"/>
      <c r="V273" s="60"/>
      <c r="W273" s="60"/>
      <c r="X273" s="60"/>
      <c r="Y273" s="60"/>
      <c r="Z273" s="60"/>
      <c r="AA273" s="60"/>
      <c r="AB273" s="60"/>
      <c r="AC273" s="60"/>
      <c r="AD273" s="60"/>
      <c r="AE273" s="60"/>
      <c r="AF273" s="60"/>
      <c r="AG273" s="60"/>
      <c r="AH273" s="60"/>
      <c r="AI273" s="60"/>
      <c r="AJ273" s="60"/>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row>
    <row r="274" spans="2:65">
      <c r="B274" s="59"/>
      <c r="C274" s="127"/>
      <c r="D274" s="59"/>
      <c r="E274" s="59"/>
      <c r="F274" s="60"/>
      <c r="G274" s="98"/>
      <c r="H274" s="60"/>
      <c r="I274" s="60"/>
      <c r="J274" s="60"/>
      <c r="K274" s="60"/>
      <c r="L274" s="60"/>
      <c r="M274" s="60"/>
      <c r="N274" s="60"/>
      <c r="O274" s="60"/>
      <c r="P274" s="60"/>
      <c r="Q274" s="60"/>
      <c r="R274" s="60"/>
      <c r="S274" s="60"/>
      <c r="T274" s="60"/>
      <c r="U274" s="60"/>
      <c r="V274" s="60"/>
      <c r="W274" s="60"/>
      <c r="X274" s="60"/>
      <c r="Y274" s="60"/>
      <c r="Z274" s="60"/>
      <c r="AA274" s="60"/>
      <c r="AB274" s="60"/>
      <c r="AC274" s="60"/>
      <c r="AD274" s="60"/>
      <c r="AE274" s="60"/>
      <c r="AF274" s="60"/>
      <c r="AG274" s="60"/>
      <c r="AH274" s="60"/>
      <c r="AI274" s="60"/>
      <c r="AJ274" s="60"/>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row>
    <row r="275" spans="2:65">
      <c r="B275" s="59"/>
      <c r="C275" s="127"/>
      <c r="D275" s="59"/>
      <c r="E275" s="59"/>
      <c r="F275" s="60"/>
      <c r="G275" s="98"/>
      <c r="H275" s="60"/>
      <c r="I275" s="60"/>
      <c r="J275" s="60"/>
      <c r="K275" s="60"/>
      <c r="L275" s="60"/>
      <c r="M275" s="60"/>
      <c r="N275" s="60"/>
      <c r="O275" s="60"/>
      <c r="P275" s="60"/>
      <c r="Q275" s="60"/>
      <c r="R275" s="60"/>
      <c r="S275" s="60"/>
      <c r="T275" s="60"/>
      <c r="U275" s="60"/>
      <c r="V275" s="60"/>
      <c r="W275" s="60"/>
      <c r="X275" s="60"/>
      <c r="Y275" s="60"/>
      <c r="Z275" s="60"/>
      <c r="AA275" s="60"/>
      <c r="AB275" s="60"/>
      <c r="AC275" s="60"/>
      <c r="AD275" s="60"/>
      <c r="AE275" s="60"/>
      <c r="AF275" s="60"/>
      <c r="AG275" s="60"/>
      <c r="AH275" s="60"/>
      <c r="AI275" s="60"/>
      <c r="AJ275" s="60"/>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row>
    <row r="276" spans="2:65">
      <c r="B276" s="59"/>
      <c r="C276" s="127"/>
      <c r="D276" s="59"/>
      <c r="E276" s="59"/>
      <c r="F276" s="60"/>
      <c r="G276" s="98"/>
      <c r="H276" s="60"/>
      <c r="I276" s="60"/>
      <c r="J276" s="60"/>
      <c r="K276" s="60"/>
      <c r="L276" s="60"/>
      <c r="M276" s="60"/>
      <c r="N276" s="60"/>
      <c r="O276" s="3"/>
      <c r="P276" s="16"/>
      <c r="Q276" s="16"/>
      <c r="R276" s="16"/>
      <c r="S276" s="3"/>
      <c r="T276" s="3"/>
      <c r="U276" s="3"/>
      <c r="V276" s="60"/>
      <c r="W276" s="60"/>
      <c r="X276" s="60"/>
      <c r="Y276" s="60"/>
      <c r="Z276" s="60"/>
      <c r="AA276" s="60"/>
      <c r="AB276" s="60"/>
      <c r="AC276" s="60"/>
      <c r="AD276" s="60"/>
      <c r="AE276" s="60"/>
      <c r="AF276" s="60"/>
      <c r="AG276" s="60"/>
      <c r="AH276" s="60"/>
      <c r="AI276" s="60"/>
      <c r="AJ276" s="60"/>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row>
    <row r="277" spans="2:65">
      <c r="B277" s="59"/>
      <c r="C277" s="127"/>
      <c r="D277" s="59"/>
      <c r="E277" s="59"/>
      <c r="F277" s="60"/>
      <c r="G277" s="98"/>
      <c r="H277" s="60"/>
      <c r="I277" s="60"/>
      <c r="J277" s="60"/>
      <c r="K277" s="60"/>
      <c r="L277" s="60"/>
      <c r="M277" s="60"/>
      <c r="N277" s="60"/>
      <c r="O277" s="4"/>
      <c r="P277" s="61"/>
      <c r="Q277" s="61"/>
      <c r="R277" s="61"/>
      <c r="S277" s="12"/>
      <c r="T277" s="12"/>
      <c r="U277" s="3"/>
      <c r="V277" s="60"/>
      <c r="W277" s="60"/>
      <c r="X277" s="60"/>
      <c r="Y277" s="60"/>
      <c r="Z277" s="60"/>
      <c r="AA277" s="60"/>
      <c r="AB277" s="60"/>
      <c r="AC277" s="60"/>
      <c r="AD277" s="60"/>
      <c r="AE277" s="60"/>
      <c r="AF277" s="60"/>
      <c r="AG277" s="60"/>
      <c r="AH277" s="60"/>
      <c r="AI277" s="60"/>
      <c r="AJ277" s="60"/>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row>
    <row r="278" spans="2:65">
      <c r="B278" s="59"/>
      <c r="C278" s="127"/>
      <c r="D278" s="59"/>
      <c r="E278" s="59"/>
      <c r="F278" s="60"/>
      <c r="G278" s="98"/>
      <c r="H278" s="60"/>
      <c r="I278" s="60"/>
      <c r="J278" s="60"/>
      <c r="K278" s="60"/>
      <c r="L278" s="60"/>
      <c r="M278" s="60"/>
      <c r="N278" s="60"/>
      <c r="O278" s="3"/>
      <c r="P278" s="3"/>
      <c r="Q278" s="3"/>
      <c r="R278" s="3"/>
      <c r="S278" s="3"/>
      <c r="T278" s="16"/>
      <c r="U278" s="62"/>
      <c r="V278" s="60"/>
      <c r="W278" s="60"/>
      <c r="X278" s="60"/>
      <c r="Y278" s="60"/>
      <c r="Z278" s="60"/>
      <c r="AA278" s="60"/>
      <c r="AB278" s="60"/>
      <c r="AC278" s="60"/>
      <c r="AD278" s="60"/>
      <c r="AE278" s="60"/>
      <c r="AF278" s="60"/>
      <c r="AG278" s="60"/>
      <c r="AH278" s="60"/>
      <c r="AI278" s="60"/>
      <c r="AJ278" s="60"/>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row>
    <row r="279" spans="2:65">
      <c r="B279" s="59"/>
      <c r="C279" s="127"/>
      <c r="D279" s="59"/>
      <c r="E279" s="59"/>
      <c r="F279" s="60"/>
      <c r="G279" s="98"/>
      <c r="H279" s="60"/>
      <c r="I279" s="60"/>
      <c r="J279" s="60"/>
      <c r="K279" s="60"/>
      <c r="L279" s="60"/>
      <c r="M279" s="60"/>
      <c r="N279" s="60"/>
      <c r="O279" s="3"/>
      <c r="P279" s="63"/>
      <c r="Q279" s="63"/>
      <c r="R279" s="5"/>
      <c r="S279" s="5"/>
      <c r="T279" s="16"/>
      <c r="U279" s="62"/>
      <c r="V279" s="60"/>
      <c r="W279" s="60"/>
      <c r="X279" s="60"/>
      <c r="Y279" s="60"/>
      <c r="Z279" s="60"/>
      <c r="AA279" s="60"/>
      <c r="AB279" s="60"/>
      <c r="AC279" s="60"/>
      <c r="AD279" s="60"/>
      <c r="AE279" s="60"/>
      <c r="AF279" s="60"/>
      <c r="AG279" s="60"/>
      <c r="AH279" s="60"/>
      <c r="AI279" s="60"/>
      <c r="AJ279" s="60"/>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row>
    <row r="280" spans="2:65" ht="15.3" thickBot="1">
      <c r="B280" s="59"/>
      <c r="C280" s="127"/>
      <c r="D280" s="59"/>
      <c r="E280" s="59"/>
      <c r="F280" s="60"/>
      <c r="G280" s="98"/>
      <c r="H280" s="60"/>
      <c r="I280" s="60"/>
      <c r="J280" s="60"/>
      <c r="K280" s="60"/>
      <c r="L280" s="60"/>
      <c r="M280" s="60"/>
      <c r="N280" s="60"/>
      <c r="O280" s="64"/>
      <c r="P280" s="65"/>
      <c r="Q280" s="65"/>
      <c r="R280" s="65"/>
      <c r="S280" s="66"/>
      <c r="T280" s="66"/>
      <c r="U280" s="67"/>
      <c r="V280" s="60"/>
      <c r="W280" s="60"/>
      <c r="X280" s="60"/>
      <c r="Y280" s="60"/>
      <c r="Z280" s="60"/>
      <c r="AA280" s="60"/>
      <c r="AB280" s="60"/>
      <c r="AC280" s="60"/>
      <c r="AD280" s="60"/>
      <c r="AE280" s="60"/>
      <c r="AF280" s="60"/>
      <c r="AG280" s="60"/>
      <c r="AH280" s="60"/>
      <c r="AI280" s="60"/>
      <c r="AJ280" s="60"/>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row>
    <row r="281" spans="2:65">
      <c r="B281" s="59"/>
      <c r="C281" s="127"/>
      <c r="D281" s="59"/>
      <c r="E281" s="59"/>
      <c r="F281" s="60"/>
      <c r="G281" s="98"/>
      <c r="H281" s="60"/>
      <c r="I281" s="60"/>
      <c r="J281" s="60"/>
      <c r="K281" s="60"/>
      <c r="L281" s="60"/>
      <c r="M281" s="60"/>
      <c r="N281" s="60"/>
      <c r="O281" s="4"/>
      <c r="P281" s="5"/>
      <c r="Q281" s="6"/>
      <c r="R281" s="6"/>
      <c r="S281" s="6"/>
      <c r="T281" s="6"/>
      <c r="U281" s="6"/>
      <c r="V281" s="60"/>
      <c r="W281" s="60"/>
      <c r="X281" s="60"/>
      <c r="Y281" s="60"/>
      <c r="Z281" s="60"/>
      <c r="AA281" s="60"/>
      <c r="AB281" s="60"/>
      <c r="AC281" s="60"/>
      <c r="AD281" s="60"/>
      <c r="AE281" s="60"/>
      <c r="AF281" s="60"/>
      <c r="AG281" s="60"/>
      <c r="AH281" s="60"/>
      <c r="AI281" s="60"/>
      <c r="AJ281" s="60"/>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row>
    <row r="282" spans="2:65">
      <c r="B282" s="59"/>
      <c r="C282" s="127"/>
      <c r="D282" s="59"/>
      <c r="E282" s="59"/>
      <c r="F282" s="60"/>
      <c r="G282" s="98"/>
      <c r="H282" s="60"/>
      <c r="I282" s="60"/>
      <c r="J282" s="60"/>
      <c r="K282" s="60"/>
      <c r="L282" s="60"/>
      <c r="M282" s="60"/>
      <c r="N282" s="60"/>
      <c r="O282" s="4"/>
      <c r="P282" s="5"/>
      <c r="Q282" s="6"/>
      <c r="R282" s="6"/>
      <c r="S282" s="6"/>
      <c r="T282" s="6"/>
      <c r="U282" s="6"/>
      <c r="V282" s="60"/>
      <c r="W282" s="60"/>
      <c r="X282" s="60"/>
      <c r="Y282" s="60"/>
      <c r="Z282" s="60"/>
      <c r="AA282" s="60"/>
      <c r="AB282" s="60"/>
      <c r="AC282" s="60"/>
      <c r="AD282" s="60"/>
      <c r="AE282" s="60"/>
      <c r="AF282" s="60"/>
      <c r="AG282" s="60"/>
      <c r="AH282" s="60"/>
      <c r="AI282" s="60"/>
      <c r="AJ282" s="60"/>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row>
    <row r="283" spans="2:65">
      <c r="B283" s="59"/>
      <c r="C283" s="127"/>
      <c r="D283" s="59"/>
      <c r="E283" s="59"/>
      <c r="F283" s="60"/>
      <c r="G283" s="98"/>
      <c r="H283" s="60"/>
      <c r="I283" s="60"/>
      <c r="J283" s="60"/>
      <c r="K283" s="60"/>
      <c r="L283" s="60"/>
      <c r="M283" s="60"/>
      <c r="N283" s="60"/>
      <c r="O283" s="4"/>
      <c r="P283" s="5"/>
      <c r="Q283" s="6"/>
      <c r="R283" s="6"/>
      <c r="S283" s="6"/>
      <c r="T283" s="6"/>
      <c r="U283" s="6"/>
      <c r="V283" s="60"/>
      <c r="W283" s="60"/>
      <c r="X283" s="60"/>
      <c r="Y283" s="60"/>
      <c r="Z283" s="60"/>
      <c r="AA283" s="60"/>
      <c r="AB283" s="60"/>
      <c r="AC283" s="60"/>
      <c r="AD283" s="60"/>
      <c r="AE283" s="60"/>
      <c r="AF283" s="60"/>
      <c r="AG283" s="60"/>
      <c r="AH283" s="60"/>
      <c r="AI283" s="60"/>
      <c r="AJ283" s="60"/>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row>
    <row r="284" spans="2:65">
      <c r="B284" s="59"/>
      <c r="C284" s="127"/>
      <c r="D284" s="59"/>
      <c r="E284" s="59"/>
      <c r="F284" s="60"/>
      <c r="G284" s="98"/>
      <c r="H284" s="60"/>
      <c r="I284" s="60"/>
      <c r="J284" s="60"/>
      <c r="K284" s="60"/>
      <c r="L284" s="60"/>
      <c r="M284" s="60"/>
      <c r="N284" s="60"/>
      <c r="O284" s="4"/>
      <c r="P284" s="5"/>
      <c r="Q284" s="6"/>
      <c r="R284" s="6"/>
      <c r="S284" s="6"/>
      <c r="T284" s="6"/>
      <c r="U284" s="6"/>
      <c r="V284" s="60"/>
      <c r="W284" s="60"/>
      <c r="X284" s="60"/>
      <c r="Y284" s="60"/>
      <c r="Z284" s="60"/>
      <c r="AA284" s="60"/>
      <c r="AB284" s="60"/>
      <c r="AC284" s="60"/>
      <c r="AD284" s="60"/>
      <c r="AE284" s="60"/>
      <c r="AF284" s="60"/>
      <c r="AG284" s="60"/>
      <c r="AH284" s="60"/>
      <c r="AI284" s="60"/>
      <c r="AJ284" s="60"/>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row>
    <row r="285" spans="2:65">
      <c r="B285" s="59"/>
      <c r="C285" s="127"/>
      <c r="D285" s="59"/>
      <c r="E285" s="59"/>
      <c r="F285" s="60"/>
      <c r="G285" s="98"/>
      <c r="H285" s="60"/>
      <c r="I285" s="60"/>
      <c r="J285" s="60"/>
      <c r="K285" s="60"/>
      <c r="L285" s="60"/>
      <c r="M285" s="60"/>
      <c r="N285" s="60"/>
      <c r="O285" s="4"/>
      <c r="P285" s="5"/>
      <c r="Q285" s="6"/>
      <c r="R285" s="6"/>
      <c r="S285" s="6"/>
      <c r="T285" s="6"/>
      <c r="U285" s="6"/>
      <c r="V285" s="60"/>
      <c r="W285" s="60"/>
      <c r="X285" s="60"/>
      <c r="Y285" s="60"/>
      <c r="Z285" s="60"/>
      <c r="AA285" s="60"/>
      <c r="AB285" s="60"/>
      <c r="AC285" s="60"/>
      <c r="AD285" s="60"/>
      <c r="AE285" s="60"/>
      <c r="AF285" s="60"/>
      <c r="AG285" s="60"/>
      <c r="AH285" s="60"/>
      <c r="AI285" s="60"/>
      <c r="AJ285" s="60"/>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row>
    <row r="286" spans="2:65">
      <c r="B286" s="59"/>
      <c r="C286" s="127"/>
      <c r="D286" s="59"/>
      <c r="E286" s="59"/>
      <c r="F286" s="60"/>
      <c r="G286" s="98"/>
      <c r="H286" s="60"/>
      <c r="I286" s="60"/>
      <c r="J286" s="60"/>
      <c r="K286" s="60"/>
      <c r="L286" s="60"/>
      <c r="M286" s="60"/>
      <c r="N286" s="60"/>
      <c r="O286" s="4"/>
      <c r="P286" s="5"/>
      <c r="Q286" s="6"/>
      <c r="R286" s="6"/>
      <c r="S286" s="6"/>
      <c r="T286" s="6"/>
      <c r="U286" s="6"/>
      <c r="V286" s="60"/>
      <c r="W286" s="60"/>
      <c r="X286" s="60"/>
      <c r="Y286" s="60"/>
      <c r="Z286" s="60"/>
      <c r="AA286" s="60"/>
      <c r="AB286" s="60"/>
      <c r="AC286" s="60"/>
      <c r="AD286" s="60"/>
      <c r="AE286" s="60"/>
      <c r="AF286" s="60"/>
      <c r="AG286" s="60"/>
      <c r="AH286" s="60"/>
      <c r="AI286" s="60"/>
      <c r="AJ286" s="60"/>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row>
    <row r="287" spans="2:65">
      <c r="B287" s="59"/>
      <c r="C287" s="127"/>
      <c r="D287" s="59"/>
      <c r="E287" s="59"/>
      <c r="F287" s="60"/>
      <c r="G287" s="98"/>
      <c r="H287" s="60"/>
      <c r="I287" s="60"/>
      <c r="J287" s="60"/>
      <c r="K287" s="60"/>
      <c r="L287" s="60"/>
      <c r="M287" s="60"/>
      <c r="N287" s="60"/>
      <c r="O287" s="4"/>
      <c r="P287" s="5"/>
      <c r="Q287" s="6"/>
      <c r="R287" s="6"/>
      <c r="S287" s="6"/>
      <c r="T287" s="6"/>
      <c r="U287" s="6"/>
      <c r="V287" s="60"/>
      <c r="W287" s="60"/>
      <c r="X287" s="60"/>
      <c r="Y287" s="60"/>
      <c r="Z287" s="60"/>
      <c r="AA287" s="60"/>
      <c r="AB287" s="60"/>
      <c r="AC287" s="60"/>
      <c r="AD287" s="60"/>
      <c r="AE287" s="60"/>
      <c r="AF287" s="60"/>
      <c r="AG287" s="60"/>
      <c r="AH287" s="60"/>
      <c r="AI287" s="60"/>
      <c r="AJ287" s="60"/>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row>
    <row r="288" spans="2:65">
      <c r="B288" s="59"/>
      <c r="C288" s="127"/>
      <c r="D288" s="59"/>
      <c r="E288" s="59"/>
      <c r="F288" s="60"/>
      <c r="G288" s="98"/>
      <c r="H288" s="60"/>
      <c r="I288" s="60"/>
      <c r="J288" s="60"/>
      <c r="K288" s="60"/>
      <c r="L288" s="60"/>
      <c r="M288" s="60"/>
      <c r="N288" s="60"/>
      <c r="O288" s="4"/>
      <c r="P288" s="5"/>
      <c r="Q288" s="6"/>
      <c r="R288" s="6"/>
      <c r="S288" s="6"/>
      <c r="T288" s="6"/>
      <c r="U288" s="6"/>
      <c r="V288" s="60"/>
      <c r="W288" s="60"/>
      <c r="X288" s="60"/>
      <c r="Y288" s="60"/>
      <c r="Z288" s="60"/>
      <c r="AA288" s="60"/>
      <c r="AB288" s="60"/>
      <c r="AC288" s="60"/>
      <c r="AD288" s="60"/>
      <c r="AE288" s="60"/>
      <c r="AF288" s="60"/>
      <c r="AG288" s="60"/>
      <c r="AH288" s="60"/>
      <c r="AI288" s="60"/>
      <c r="AJ288" s="60"/>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row>
    <row r="289" spans="2:65">
      <c r="B289" s="59"/>
      <c r="C289" s="127"/>
      <c r="D289" s="59"/>
      <c r="E289" s="59"/>
      <c r="F289" s="60"/>
      <c r="G289" s="98"/>
      <c r="H289" s="60"/>
      <c r="I289" s="60"/>
      <c r="J289" s="60"/>
      <c r="K289" s="60"/>
      <c r="L289" s="60"/>
      <c r="M289" s="60"/>
      <c r="N289" s="60"/>
      <c r="O289" s="4"/>
      <c r="P289" s="5"/>
      <c r="Q289" s="6"/>
      <c r="R289" s="6"/>
      <c r="S289" s="6"/>
      <c r="T289" s="6"/>
      <c r="U289" s="6"/>
      <c r="V289" s="60"/>
      <c r="W289" s="60"/>
      <c r="X289" s="60"/>
      <c r="Y289" s="60"/>
      <c r="Z289" s="60"/>
      <c r="AA289" s="60"/>
      <c r="AB289" s="60"/>
      <c r="AC289" s="60"/>
      <c r="AD289" s="60"/>
      <c r="AE289" s="60"/>
      <c r="AF289" s="60"/>
      <c r="AG289" s="60"/>
      <c r="AH289" s="60"/>
      <c r="AI289" s="60"/>
      <c r="AJ289" s="60"/>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row>
    <row r="290" spans="2:65">
      <c r="B290" s="59"/>
      <c r="C290" s="127"/>
      <c r="D290" s="59"/>
      <c r="E290" s="59"/>
      <c r="F290" s="60"/>
      <c r="G290" s="98"/>
      <c r="H290" s="60"/>
      <c r="I290" s="60"/>
      <c r="J290" s="60"/>
      <c r="K290" s="60"/>
      <c r="L290" s="60"/>
      <c r="M290" s="60"/>
      <c r="N290" s="60"/>
      <c r="O290" s="4"/>
      <c r="P290" s="5"/>
      <c r="Q290" s="6"/>
      <c r="R290" s="6"/>
      <c r="S290" s="6"/>
      <c r="T290" s="6"/>
      <c r="U290" s="6"/>
      <c r="V290" s="60"/>
      <c r="W290" s="60"/>
      <c r="X290" s="60"/>
      <c r="Y290" s="60"/>
      <c r="Z290" s="60"/>
      <c r="AA290" s="60"/>
      <c r="AB290" s="60"/>
      <c r="AC290" s="60"/>
      <c r="AD290" s="60"/>
      <c r="AE290" s="60"/>
      <c r="AF290" s="60"/>
      <c r="AG290" s="60"/>
      <c r="AH290" s="60"/>
      <c r="AI290" s="60"/>
      <c r="AJ290" s="60"/>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row>
    <row r="291" spans="2:65">
      <c r="B291" s="59"/>
      <c r="C291" s="127"/>
      <c r="D291" s="59"/>
      <c r="E291" s="59"/>
      <c r="F291" s="60"/>
      <c r="G291" s="98"/>
      <c r="H291" s="60"/>
      <c r="I291" s="60"/>
      <c r="J291" s="60"/>
      <c r="K291" s="60"/>
      <c r="L291" s="60"/>
      <c r="M291" s="60"/>
      <c r="N291" s="60"/>
      <c r="O291" s="4"/>
      <c r="P291" s="5"/>
      <c r="Q291" s="6"/>
      <c r="R291" s="6"/>
      <c r="S291" s="6"/>
      <c r="T291" s="6"/>
      <c r="U291" s="6"/>
      <c r="V291" s="60"/>
      <c r="W291" s="60"/>
      <c r="X291" s="60"/>
      <c r="Y291" s="60"/>
      <c r="Z291" s="60"/>
      <c r="AA291" s="60"/>
      <c r="AB291" s="60"/>
      <c r="AC291" s="60"/>
      <c r="AD291" s="60"/>
      <c r="AE291" s="60"/>
      <c r="AF291" s="60"/>
      <c r="AG291" s="60"/>
      <c r="AH291" s="60"/>
      <c r="AI291" s="60"/>
      <c r="AJ291" s="60"/>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row>
    <row r="292" spans="2:65">
      <c r="B292" s="59"/>
      <c r="C292" s="127"/>
      <c r="D292" s="59"/>
      <c r="E292" s="59"/>
      <c r="F292" s="60"/>
      <c r="G292" s="98"/>
      <c r="H292" s="60"/>
      <c r="I292" s="60"/>
      <c r="J292" s="60"/>
      <c r="K292" s="60"/>
      <c r="L292" s="60"/>
      <c r="M292" s="60"/>
      <c r="N292" s="60"/>
      <c r="O292" s="4"/>
      <c r="P292" s="5"/>
      <c r="Q292" s="6"/>
      <c r="R292" s="6"/>
      <c r="S292" s="6"/>
      <c r="T292" s="6"/>
      <c r="U292" s="6"/>
      <c r="V292" s="60"/>
      <c r="W292" s="60"/>
      <c r="X292" s="60"/>
      <c r="Y292" s="60"/>
      <c r="Z292" s="60"/>
      <c r="AA292" s="60"/>
      <c r="AB292" s="60"/>
      <c r="AC292" s="60"/>
      <c r="AD292" s="60"/>
      <c r="AE292" s="60"/>
      <c r="AF292" s="60"/>
      <c r="AG292" s="60"/>
      <c r="AH292" s="60"/>
      <c r="AI292" s="60"/>
      <c r="AJ292" s="60"/>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row>
    <row r="293" spans="2:65">
      <c r="B293" s="59"/>
      <c r="C293" s="127"/>
      <c r="D293" s="59"/>
      <c r="E293" s="59"/>
      <c r="F293" s="60"/>
      <c r="G293" s="98"/>
      <c r="H293" s="60"/>
      <c r="I293" s="60"/>
      <c r="J293" s="60"/>
      <c r="K293" s="60"/>
      <c r="L293" s="60"/>
      <c r="M293" s="60"/>
      <c r="N293" s="60"/>
      <c r="O293" s="4"/>
      <c r="P293" s="5"/>
      <c r="Q293" s="6"/>
      <c r="R293" s="6"/>
      <c r="S293" s="6"/>
      <c r="T293" s="6"/>
      <c r="U293" s="6"/>
      <c r="V293" s="60"/>
      <c r="W293" s="60"/>
      <c r="X293" s="60"/>
      <c r="Y293" s="60"/>
      <c r="Z293" s="60"/>
      <c r="AA293" s="60"/>
      <c r="AB293" s="60"/>
      <c r="AC293" s="60"/>
      <c r="AD293" s="60"/>
      <c r="AE293" s="60"/>
      <c r="AF293" s="60"/>
      <c r="AG293" s="60"/>
      <c r="AH293" s="60"/>
      <c r="AI293" s="60"/>
      <c r="AJ293" s="60"/>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row>
    <row r="294" spans="2:65">
      <c r="B294" s="59"/>
      <c r="C294" s="127"/>
      <c r="D294" s="59"/>
      <c r="E294" s="59"/>
      <c r="F294" s="60"/>
      <c r="G294" s="98"/>
      <c r="H294" s="60"/>
      <c r="I294" s="60"/>
      <c r="J294" s="60"/>
      <c r="K294" s="60"/>
      <c r="L294" s="60"/>
      <c r="M294" s="60"/>
      <c r="N294" s="60"/>
      <c r="O294" s="4"/>
      <c r="P294" s="5"/>
      <c r="Q294" s="6"/>
      <c r="R294" s="6"/>
      <c r="S294" s="6"/>
      <c r="T294" s="6"/>
      <c r="U294" s="6"/>
      <c r="V294" s="60"/>
      <c r="W294" s="60"/>
      <c r="X294" s="60"/>
      <c r="Y294" s="60"/>
      <c r="Z294" s="60"/>
      <c r="AA294" s="60"/>
      <c r="AB294" s="60"/>
      <c r="AC294" s="60"/>
      <c r="AD294" s="60"/>
      <c r="AE294" s="60"/>
      <c r="AF294" s="60"/>
      <c r="AG294" s="60"/>
      <c r="AH294" s="60"/>
      <c r="AI294" s="60"/>
      <c r="AJ294" s="60"/>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row>
    <row r="295" spans="2:65">
      <c r="B295" s="59"/>
      <c r="C295" s="127"/>
      <c r="D295" s="59"/>
      <c r="E295" s="59"/>
      <c r="F295" s="60"/>
      <c r="G295" s="98"/>
      <c r="H295" s="60"/>
      <c r="I295" s="60"/>
      <c r="J295" s="60"/>
      <c r="K295" s="60"/>
      <c r="L295" s="60"/>
      <c r="M295" s="60"/>
      <c r="N295" s="60"/>
      <c r="O295" s="4"/>
      <c r="P295" s="5"/>
      <c r="Q295" s="6"/>
      <c r="R295" s="6"/>
      <c r="S295" s="6"/>
      <c r="T295" s="6"/>
      <c r="U295" s="6"/>
      <c r="V295" s="60"/>
      <c r="W295" s="60"/>
      <c r="X295" s="60"/>
      <c r="Y295" s="60"/>
      <c r="Z295" s="60"/>
      <c r="AA295" s="60"/>
      <c r="AB295" s="60"/>
      <c r="AC295" s="60"/>
      <c r="AD295" s="60"/>
      <c r="AE295" s="60"/>
      <c r="AF295" s="60"/>
      <c r="AG295" s="60"/>
      <c r="AH295" s="60"/>
      <c r="AI295" s="60"/>
      <c r="AJ295" s="60"/>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row>
    <row r="296" spans="2:65">
      <c r="B296" s="59"/>
      <c r="C296" s="127"/>
      <c r="D296" s="59"/>
      <c r="E296" s="59"/>
      <c r="F296" s="60"/>
      <c r="G296" s="98"/>
      <c r="H296" s="60"/>
      <c r="I296" s="60"/>
      <c r="J296" s="60"/>
      <c r="K296" s="60"/>
      <c r="L296" s="60"/>
      <c r="M296" s="60"/>
      <c r="N296" s="60"/>
      <c r="O296" s="4"/>
      <c r="P296" s="5"/>
      <c r="Q296" s="6"/>
      <c r="R296" s="6"/>
      <c r="S296" s="6"/>
      <c r="T296" s="6"/>
      <c r="U296" s="6"/>
      <c r="V296" s="60"/>
      <c r="W296" s="60"/>
      <c r="X296" s="60"/>
      <c r="Y296" s="60"/>
      <c r="Z296" s="60"/>
      <c r="AA296" s="60"/>
      <c r="AB296" s="60"/>
      <c r="AC296" s="60"/>
      <c r="AD296" s="60"/>
      <c r="AE296" s="60"/>
      <c r="AF296" s="60"/>
      <c r="AG296" s="60"/>
      <c r="AH296" s="60"/>
      <c r="AI296" s="60"/>
      <c r="AJ296" s="60"/>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row>
    <row r="297" spans="2:65">
      <c r="B297" s="59"/>
      <c r="C297" s="127"/>
      <c r="D297" s="59"/>
      <c r="E297" s="59"/>
      <c r="F297" s="60"/>
      <c r="G297" s="98"/>
      <c r="H297" s="60"/>
      <c r="I297" s="60"/>
      <c r="J297" s="60"/>
      <c r="K297" s="60"/>
      <c r="L297" s="60"/>
      <c r="M297" s="60"/>
      <c r="N297" s="60"/>
      <c r="O297" s="4"/>
      <c r="P297" s="5"/>
      <c r="Q297" s="6"/>
      <c r="R297" s="6"/>
      <c r="S297" s="6"/>
      <c r="T297" s="6"/>
      <c r="U297" s="6"/>
      <c r="V297" s="60"/>
      <c r="W297" s="60"/>
      <c r="X297" s="60"/>
      <c r="Y297" s="60"/>
      <c r="Z297" s="60"/>
      <c r="AA297" s="60"/>
      <c r="AB297" s="60"/>
      <c r="AC297" s="60"/>
      <c r="AD297" s="60"/>
      <c r="AE297" s="60"/>
      <c r="AF297" s="60"/>
      <c r="AG297" s="60"/>
      <c r="AH297" s="60"/>
      <c r="AI297" s="60"/>
      <c r="AJ297" s="60"/>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row>
    <row r="298" spans="2:65">
      <c r="B298" s="59"/>
      <c r="C298" s="127"/>
      <c r="D298" s="59"/>
      <c r="E298" s="59"/>
      <c r="F298" s="60"/>
      <c r="G298" s="98"/>
      <c r="H298" s="60"/>
      <c r="I298" s="60"/>
      <c r="J298" s="60"/>
      <c r="K298" s="60"/>
      <c r="L298" s="60"/>
      <c r="M298" s="60"/>
      <c r="N298" s="60"/>
      <c r="O298" s="4"/>
      <c r="P298" s="5"/>
      <c r="Q298" s="6"/>
      <c r="R298" s="6"/>
      <c r="S298" s="6"/>
      <c r="T298" s="6"/>
      <c r="U298" s="6"/>
      <c r="V298" s="60"/>
      <c r="W298" s="60"/>
      <c r="X298" s="60"/>
      <c r="Y298" s="60"/>
      <c r="Z298" s="60"/>
      <c r="AA298" s="60"/>
      <c r="AB298" s="60"/>
      <c r="AC298" s="60"/>
      <c r="AD298" s="60"/>
      <c r="AE298" s="60"/>
      <c r="AF298" s="60"/>
      <c r="AG298" s="60"/>
      <c r="AH298" s="60"/>
      <c r="AI298" s="60"/>
      <c r="AJ298" s="60"/>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row>
    <row r="299" spans="2:65">
      <c r="B299" s="59"/>
      <c r="C299" s="127"/>
      <c r="D299" s="59"/>
      <c r="E299" s="59"/>
      <c r="F299" s="60"/>
      <c r="G299" s="98"/>
      <c r="H299" s="60"/>
      <c r="I299" s="60"/>
      <c r="J299" s="60"/>
      <c r="K299" s="60"/>
      <c r="L299" s="60"/>
      <c r="M299" s="60"/>
      <c r="N299" s="60"/>
      <c r="O299" s="4"/>
      <c r="P299" s="5"/>
      <c r="Q299" s="6"/>
      <c r="R299" s="6"/>
      <c r="S299" s="6"/>
      <c r="T299" s="6"/>
      <c r="U299" s="6"/>
      <c r="V299" s="60"/>
      <c r="W299" s="60"/>
      <c r="X299" s="60"/>
      <c r="Y299" s="60"/>
      <c r="Z299" s="60"/>
      <c r="AA299" s="60"/>
      <c r="AB299" s="60"/>
      <c r="AC299" s="60"/>
      <c r="AD299" s="60"/>
      <c r="AE299" s="60"/>
      <c r="AF299" s="60"/>
      <c r="AG299" s="60"/>
      <c r="AH299" s="60"/>
      <c r="AI299" s="60"/>
      <c r="AJ299" s="60"/>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row>
    <row r="300" spans="2:65">
      <c r="B300" s="59"/>
      <c r="C300" s="127"/>
      <c r="D300" s="59"/>
      <c r="E300" s="59"/>
      <c r="F300" s="60"/>
      <c r="G300" s="98"/>
      <c r="H300" s="60"/>
      <c r="I300" s="60"/>
      <c r="J300" s="60"/>
      <c r="K300" s="60"/>
      <c r="L300" s="60"/>
      <c r="M300" s="60"/>
      <c r="N300" s="60"/>
      <c r="O300" s="4"/>
      <c r="P300" s="5"/>
      <c r="Q300" s="6"/>
      <c r="R300" s="6"/>
      <c r="S300" s="6"/>
      <c r="T300" s="6"/>
      <c r="U300" s="6"/>
      <c r="V300" s="60"/>
      <c r="W300" s="60"/>
      <c r="X300" s="60"/>
      <c r="Y300" s="60"/>
      <c r="Z300" s="60"/>
      <c r="AA300" s="60"/>
      <c r="AB300" s="60"/>
      <c r="AC300" s="60"/>
      <c r="AD300" s="60"/>
      <c r="AE300" s="60"/>
      <c r="AF300" s="60"/>
      <c r="AG300" s="60"/>
      <c r="AH300" s="60"/>
      <c r="AI300" s="60"/>
      <c r="AJ300" s="60"/>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row>
    <row r="301" spans="2:65">
      <c r="B301" s="59"/>
      <c r="C301" s="127"/>
      <c r="D301" s="59"/>
      <c r="E301" s="59"/>
      <c r="F301" s="60"/>
      <c r="G301" s="98"/>
      <c r="H301" s="60"/>
      <c r="I301" s="60"/>
      <c r="J301" s="60"/>
      <c r="K301" s="60"/>
      <c r="L301" s="60"/>
      <c r="M301" s="60"/>
      <c r="N301" s="60"/>
      <c r="O301" s="4"/>
      <c r="P301" s="5"/>
      <c r="Q301" s="6"/>
      <c r="R301" s="6"/>
      <c r="S301" s="6"/>
      <c r="T301" s="6"/>
      <c r="U301" s="6"/>
      <c r="V301" s="60"/>
      <c r="W301" s="60"/>
      <c r="X301" s="60"/>
      <c r="Y301" s="60"/>
      <c r="Z301" s="60"/>
      <c r="AA301" s="60"/>
      <c r="AB301" s="60"/>
      <c r="AC301" s="60"/>
      <c r="AD301" s="60"/>
      <c r="AE301" s="60"/>
      <c r="AF301" s="60"/>
      <c r="AG301" s="60"/>
      <c r="AH301" s="60"/>
      <c r="AI301" s="60"/>
      <c r="AJ301" s="60"/>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row>
    <row r="302" spans="2:65">
      <c r="B302" s="59"/>
      <c r="C302" s="127"/>
      <c r="D302" s="59"/>
      <c r="E302" s="59"/>
      <c r="F302" s="60"/>
      <c r="G302" s="98"/>
      <c r="H302" s="60"/>
      <c r="I302" s="60"/>
      <c r="J302" s="60"/>
      <c r="K302" s="60"/>
      <c r="L302" s="60"/>
      <c r="M302" s="60"/>
      <c r="N302" s="60"/>
      <c r="O302" s="4"/>
      <c r="P302" s="5"/>
      <c r="Q302" s="6"/>
      <c r="R302" s="6"/>
      <c r="S302" s="6"/>
      <c r="T302" s="6"/>
      <c r="U302" s="6"/>
      <c r="V302" s="60"/>
      <c r="W302" s="60"/>
      <c r="X302" s="60"/>
      <c r="Y302" s="60"/>
      <c r="Z302" s="60"/>
      <c r="AA302" s="60"/>
      <c r="AB302" s="60"/>
      <c r="AC302" s="60"/>
      <c r="AD302" s="60"/>
      <c r="AE302" s="60"/>
      <c r="AF302" s="60"/>
      <c r="AG302" s="60"/>
      <c r="AH302" s="60"/>
      <c r="AI302" s="60"/>
      <c r="AJ302" s="60"/>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row>
    <row r="303" spans="2:65">
      <c r="B303" s="59"/>
      <c r="C303" s="127"/>
      <c r="D303" s="59"/>
      <c r="E303" s="59"/>
      <c r="F303" s="60"/>
      <c r="G303" s="98"/>
      <c r="H303" s="60"/>
      <c r="I303" s="60"/>
      <c r="J303" s="60"/>
      <c r="K303" s="60"/>
      <c r="L303" s="60"/>
      <c r="M303" s="60"/>
      <c r="N303" s="60"/>
      <c r="O303" s="4"/>
      <c r="P303" s="5"/>
      <c r="Q303" s="6"/>
      <c r="R303" s="6"/>
      <c r="S303" s="6"/>
      <c r="T303" s="6"/>
      <c r="U303" s="6"/>
      <c r="V303" s="60"/>
      <c r="W303" s="60"/>
      <c r="X303" s="60"/>
      <c r="Y303" s="60"/>
      <c r="Z303" s="60"/>
      <c r="AA303" s="60"/>
      <c r="AB303" s="60"/>
      <c r="AC303" s="60"/>
      <c r="AD303" s="60"/>
      <c r="AE303" s="60"/>
      <c r="AF303" s="60"/>
      <c r="AG303" s="60"/>
      <c r="AH303" s="60"/>
      <c r="AI303" s="60"/>
      <c r="AJ303" s="60"/>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row>
    <row r="304" spans="2:65">
      <c r="B304" s="59"/>
      <c r="C304" s="127"/>
      <c r="D304" s="59"/>
      <c r="E304" s="59"/>
      <c r="F304" s="60"/>
      <c r="G304" s="98"/>
      <c r="H304" s="60"/>
      <c r="I304" s="60"/>
      <c r="J304" s="60"/>
      <c r="K304" s="60"/>
      <c r="L304" s="60"/>
      <c r="M304" s="60"/>
      <c r="N304" s="60"/>
      <c r="O304" s="4"/>
      <c r="P304" s="5"/>
      <c r="Q304" s="6"/>
      <c r="R304" s="6"/>
      <c r="S304" s="6"/>
      <c r="T304" s="6"/>
      <c r="U304" s="6"/>
      <c r="V304" s="60"/>
      <c r="W304" s="60"/>
      <c r="X304" s="60"/>
      <c r="Y304" s="60"/>
      <c r="Z304" s="60"/>
      <c r="AA304" s="60"/>
      <c r="AB304" s="60"/>
      <c r="AC304" s="60"/>
      <c r="AD304" s="60"/>
      <c r="AE304" s="60"/>
      <c r="AF304" s="60"/>
      <c r="AG304" s="60"/>
      <c r="AH304" s="60"/>
      <c r="AI304" s="60"/>
      <c r="AJ304" s="60"/>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row>
    <row r="305" spans="2:65">
      <c r="B305" s="59"/>
      <c r="C305" s="127"/>
      <c r="D305" s="59"/>
      <c r="E305" s="59"/>
      <c r="F305" s="60"/>
      <c r="G305" s="98"/>
      <c r="H305" s="60"/>
      <c r="I305" s="60"/>
      <c r="J305" s="60"/>
      <c r="K305" s="60"/>
      <c r="L305" s="60"/>
      <c r="M305" s="60"/>
      <c r="N305" s="60"/>
      <c r="O305" s="4"/>
      <c r="P305" s="5"/>
      <c r="Q305" s="6"/>
      <c r="R305" s="6"/>
      <c r="S305" s="6"/>
      <c r="T305" s="6"/>
      <c r="U305" s="6"/>
      <c r="V305" s="60"/>
      <c r="W305" s="60"/>
      <c r="X305" s="60"/>
      <c r="Y305" s="60"/>
      <c r="Z305" s="60"/>
      <c r="AA305" s="60"/>
      <c r="AB305" s="60"/>
      <c r="AC305" s="60"/>
      <c r="AD305" s="60"/>
      <c r="AE305" s="60"/>
      <c r="AF305" s="60"/>
      <c r="AG305" s="60"/>
      <c r="AH305" s="60"/>
      <c r="AI305" s="60"/>
      <c r="AJ305" s="60"/>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row>
    <row r="306" spans="2:65">
      <c r="B306" s="59"/>
      <c r="C306" s="127"/>
      <c r="D306" s="59"/>
      <c r="E306" s="59"/>
      <c r="F306" s="60"/>
      <c r="G306" s="98"/>
      <c r="H306" s="60"/>
      <c r="I306" s="60"/>
      <c r="J306" s="60"/>
      <c r="K306" s="60"/>
      <c r="L306" s="60"/>
      <c r="M306" s="60"/>
      <c r="N306" s="60"/>
      <c r="O306" s="4"/>
      <c r="P306" s="5"/>
      <c r="Q306" s="6"/>
      <c r="R306" s="5"/>
      <c r="S306" s="6"/>
      <c r="T306" s="6"/>
      <c r="U306" s="6"/>
      <c r="V306" s="60"/>
      <c r="W306" s="60"/>
      <c r="X306" s="60"/>
      <c r="Y306" s="60"/>
      <c r="Z306" s="60"/>
      <c r="AA306" s="60"/>
      <c r="AB306" s="60"/>
      <c r="AC306" s="60"/>
      <c r="AD306" s="60"/>
      <c r="AE306" s="60"/>
      <c r="AF306" s="60"/>
      <c r="AG306" s="60"/>
      <c r="AH306" s="60"/>
      <c r="AI306" s="60"/>
      <c r="AJ306" s="60"/>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row>
    <row r="307" spans="2:65">
      <c r="B307" s="59"/>
      <c r="C307" s="127"/>
      <c r="D307" s="59"/>
      <c r="E307" s="59"/>
      <c r="F307" s="60"/>
      <c r="G307" s="98"/>
      <c r="H307" s="60"/>
      <c r="I307" s="60"/>
      <c r="J307" s="60"/>
      <c r="K307" s="60"/>
      <c r="L307" s="60"/>
      <c r="M307" s="60"/>
      <c r="N307" s="60"/>
      <c r="O307" s="4"/>
      <c r="P307" s="5"/>
      <c r="Q307" s="6"/>
      <c r="R307" s="6"/>
      <c r="S307" s="6"/>
      <c r="T307" s="6"/>
      <c r="U307" s="6"/>
      <c r="V307" s="60"/>
      <c r="W307" s="60"/>
      <c r="X307" s="60"/>
      <c r="Y307" s="60"/>
      <c r="Z307" s="60"/>
      <c r="AA307" s="60"/>
      <c r="AB307" s="60"/>
      <c r="AC307" s="60"/>
      <c r="AD307" s="60"/>
      <c r="AE307" s="60"/>
      <c r="AF307" s="60"/>
      <c r="AG307" s="60"/>
      <c r="AH307" s="60"/>
      <c r="AI307" s="60"/>
      <c r="AJ307" s="60"/>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row>
    <row r="308" spans="2:65">
      <c r="B308" s="59"/>
      <c r="C308" s="127"/>
      <c r="D308" s="59"/>
      <c r="E308" s="59"/>
      <c r="F308" s="60"/>
      <c r="G308" s="98"/>
      <c r="H308" s="60"/>
      <c r="I308" s="60"/>
      <c r="J308" s="60"/>
      <c r="K308" s="60"/>
      <c r="L308" s="60"/>
      <c r="M308" s="60"/>
      <c r="N308" s="60"/>
      <c r="O308" s="4"/>
      <c r="P308" s="12"/>
      <c r="Q308" s="12"/>
      <c r="R308" s="12"/>
      <c r="S308" s="12"/>
      <c r="T308" s="12"/>
      <c r="U308" s="12"/>
      <c r="V308" s="60"/>
      <c r="W308" s="60"/>
      <c r="X308" s="60"/>
      <c r="Y308" s="60"/>
      <c r="Z308" s="60"/>
      <c r="AA308" s="60"/>
      <c r="AB308" s="60"/>
      <c r="AC308" s="60"/>
      <c r="AD308" s="60"/>
      <c r="AE308" s="60"/>
      <c r="AF308" s="60"/>
      <c r="AG308" s="60"/>
      <c r="AH308" s="60"/>
      <c r="AI308" s="60"/>
      <c r="AJ308" s="60"/>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row>
    <row r="309" spans="2:65">
      <c r="B309" s="59"/>
      <c r="C309" s="127"/>
      <c r="D309" s="59"/>
      <c r="E309" s="59"/>
      <c r="F309" s="60"/>
      <c r="G309" s="98"/>
      <c r="H309" s="60"/>
      <c r="I309" s="60"/>
      <c r="J309" s="60"/>
      <c r="K309" s="60"/>
      <c r="L309" s="60"/>
      <c r="M309" s="60"/>
      <c r="N309" s="60"/>
      <c r="O309" s="60"/>
      <c r="P309" s="60"/>
      <c r="Q309" s="60"/>
      <c r="R309" s="60"/>
      <c r="S309" s="60"/>
      <c r="T309" s="60"/>
      <c r="U309" s="60"/>
      <c r="V309" s="60"/>
      <c r="W309" s="60"/>
      <c r="X309" s="60"/>
      <c r="Y309" s="60"/>
      <c r="Z309" s="60"/>
      <c r="AA309" s="60"/>
      <c r="AB309" s="60"/>
      <c r="AC309" s="60"/>
      <c r="AD309" s="60"/>
      <c r="AE309" s="60"/>
      <c r="AF309" s="60"/>
      <c r="AG309" s="60"/>
      <c r="AH309" s="60"/>
      <c r="AI309" s="60"/>
      <c r="AJ309" s="60"/>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row>
    <row r="310" spans="2:65">
      <c r="B310" s="59"/>
      <c r="C310" s="127"/>
      <c r="D310" s="59"/>
      <c r="E310" s="59"/>
      <c r="F310" s="60"/>
      <c r="G310" s="98"/>
      <c r="H310" s="60"/>
      <c r="I310" s="60"/>
      <c r="J310" s="60"/>
      <c r="K310" s="60"/>
      <c r="L310" s="60"/>
      <c r="M310" s="60"/>
      <c r="N310" s="60"/>
      <c r="O310" s="60"/>
      <c r="P310" s="60"/>
      <c r="Q310" s="60"/>
      <c r="R310" s="60"/>
      <c r="S310" s="60"/>
      <c r="T310" s="60"/>
      <c r="U310" s="60"/>
      <c r="V310" s="60"/>
      <c r="W310" s="60"/>
      <c r="X310" s="60"/>
      <c r="Y310" s="60"/>
      <c r="Z310" s="60"/>
      <c r="AA310" s="60"/>
      <c r="AB310" s="60"/>
      <c r="AC310" s="60"/>
      <c r="AD310" s="60"/>
      <c r="AE310" s="60"/>
      <c r="AF310" s="60"/>
      <c r="AG310" s="60"/>
      <c r="AH310" s="60"/>
      <c r="AI310" s="60"/>
      <c r="AJ310" s="60"/>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row>
    <row r="311" spans="2:65">
      <c r="B311" s="59"/>
      <c r="C311" s="127"/>
      <c r="D311" s="59"/>
      <c r="E311" s="59"/>
      <c r="F311" s="60"/>
      <c r="G311" s="98"/>
      <c r="H311" s="60"/>
      <c r="I311" s="60"/>
      <c r="J311" s="60"/>
      <c r="K311" s="60"/>
      <c r="L311" s="60"/>
      <c r="M311" s="60"/>
      <c r="N311" s="60"/>
      <c r="O311" s="3"/>
      <c r="P311" s="16"/>
      <c r="Q311" s="16"/>
      <c r="R311" s="16"/>
      <c r="S311" s="3"/>
      <c r="T311" s="3"/>
      <c r="U311" s="3"/>
      <c r="V311" s="60"/>
      <c r="W311" s="60"/>
      <c r="X311" s="60"/>
      <c r="Y311" s="60"/>
      <c r="Z311" s="60"/>
      <c r="AA311" s="60"/>
      <c r="AB311" s="60"/>
      <c r="AC311" s="60"/>
      <c r="AD311" s="60"/>
      <c r="AE311" s="60"/>
      <c r="AF311" s="60"/>
      <c r="AG311" s="60"/>
      <c r="AH311" s="60"/>
      <c r="AI311" s="60"/>
      <c r="AJ311" s="60"/>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row>
    <row r="312" spans="2:65">
      <c r="B312" s="59"/>
      <c r="C312" s="127"/>
      <c r="D312" s="59"/>
      <c r="E312" s="59"/>
      <c r="F312" s="60"/>
      <c r="G312" s="98"/>
      <c r="H312" s="60"/>
      <c r="I312" s="60"/>
      <c r="J312" s="60"/>
      <c r="K312" s="60"/>
      <c r="L312" s="60"/>
      <c r="M312" s="60"/>
      <c r="N312" s="60"/>
      <c r="O312" s="4"/>
      <c r="P312" s="61"/>
      <c r="Q312" s="61"/>
      <c r="R312" s="61"/>
      <c r="S312" s="12"/>
      <c r="T312" s="12"/>
      <c r="U312" s="3"/>
      <c r="V312" s="60"/>
      <c r="W312" s="60"/>
      <c r="X312" s="60"/>
      <c r="Y312" s="60"/>
      <c r="Z312" s="60"/>
      <c r="AA312" s="60"/>
      <c r="AB312" s="60"/>
      <c r="AC312" s="60"/>
      <c r="AD312" s="60"/>
      <c r="AE312" s="60"/>
      <c r="AF312" s="60"/>
      <c r="AG312" s="60"/>
      <c r="AH312" s="60"/>
      <c r="AI312" s="60"/>
      <c r="AJ312" s="60"/>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row>
    <row r="313" spans="2:65">
      <c r="B313" s="59"/>
      <c r="C313" s="127"/>
      <c r="D313" s="59"/>
      <c r="E313" s="59"/>
      <c r="F313" s="60"/>
      <c r="G313" s="98"/>
      <c r="H313" s="60"/>
      <c r="I313" s="60"/>
      <c r="J313" s="60"/>
      <c r="K313" s="60"/>
      <c r="L313" s="60"/>
      <c r="M313" s="60"/>
      <c r="N313" s="60"/>
      <c r="O313" s="3"/>
      <c r="P313" s="3"/>
      <c r="Q313" s="3"/>
      <c r="R313" s="3"/>
      <c r="S313" s="3"/>
      <c r="T313" s="3"/>
      <c r="U313" s="3"/>
      <c r="V313" s="60"/>
      <c r="W313" s="60"/>
      <c r="X313" s="60"/>
      <c r="Y313" s="60"/>
      <c r="Z313" s="60"/>
      <c r="AA313" s="60"/>
      <c r="AB313" s="60"/>
      <c r="AC313" s="60"/>
      <c r="AD313" s="60"/>
      <c r="AE313" s="60"/>
      <c r="AF313" s="60"/>
      <c r="AG313" s="60"/>
      <c r="AH313" s="60"/>
      <c r="AI313" s="60"/>
      <c r="AJ313" s="60"/>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row>
    <row r="314" spans="2:65">
      <c r="B314" s="59"/>
      <c r="C314" s="127"/>
      <c r="D314" s="59"/>
      <c r="E314" s="59"/>
      <c r="F314" s="60"/>
      <c r="G314" s="98"/>
      <c r="H314" s="60"/>
      <c r="I314" s="60"/>
      <c r="J314" s="60"/>
      <c r="K314" s="60"/>
      <c r="L314" s="60"/>
      <c r="M314" s="60"/>
      <c r="N314" s="60"/>
      <c r="O314" s="4"/>
      <c r="P314" s="4"/>
      <c r="Q314" s="68"/>
      <c r="R314" s="61"/>
      <c r="S314" s="12"/>
      <c r="T314" s="12"/>
      <c r="U314" s="3"/>
      <c r="V314" s="60"/>
      <c r="W314" s="60"/>
      <c r="X314" s="60"/>
      <c r="Y314" s="60"/>
      <c r="Z314" s="60"/>
      <c r="AA314" s="60"/>
      <c r="AB314" s="60"/>
      <c r="AC314" s="60"/>
      <c r="AD314" s="60"/>
      <c r="AE314" s="60"/>
      <c r="AF314" s="60"/>
      <c r="AG314" s="60"/>
      <c r="AH314" s="60"/>
      <c r="AI314" s="60"/>
      <c r="AJ314" s="60"/>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row>
    <row r="315" spans="2:65">
      <c r="B315" s="59"/>
      <c r="C315" s="127"/>
      <c r="D315" s="59"/>
      <c r="E315" s="59"/>
      <c r="F315" s="60"/>
      <c r="G315" s="98"/>
      <c r="H315" s="60"/>
      <c r="I315" s="60"/>
      <c r="J315" s="60"/>
      <c r="K315" s="60"/>
      <c r="L315" s="60"/>
      <c r="M315" s="60"/>
      <c r="N315" s="60"/>
      <c r="O315" s="3"/>
      <c r="P315" s="3"/>
      <c r="Q315" s="3"/>
      <c r="R315" s="3"/>
      <c r="S315" s="3"/>
      <c r="T315" s="16"/>
      <c r="U315" s="62"/>
      <c r="V315" s="60"/>
      <c r="W315" s="60"/>
      <c r="X315" s="60"/>
      <c r="Y315" s="60"/>
      <c r="Z315" s="60"/>
      <c r="AA315" s="60"/>
      <c r="AB315" s="60"/>
      <c r="AC315" s="60"/>
      <c r="AD315" s="60"/>
      <c r="AE315" s="60"/>
      <c r="AF315" s="60"/>
      <c r="AG315" s="60"/>
      <c r="AH315" s="60"/>
      <c r="AI315" s="60"/>
      <c r="AJ315" s="60"/>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row>
    <row r="316" spans="2:65">
      <c r="B316" s="59"/>
      <c r="C316" s="127"/>
      <c r="D316" s="59"/>
      <c r="E316" s="59"/>
      <c r="F316" s="60"/>
      <c r="G316" s="98"/>
      <c r="H316" s="60"/>
      <c r="I316" s="60"/>
      <c r="J316" s="60"/>
      <c r="K316" s="60"/>
      <c r="L316" s="60"/>
      <c r="M316" s="60"/>
      <c r="N316" s="60"/>
      <c r="O316" s="3"/>
      <c r="P316" s="63"/>
      <c r="Q316" s="63"/>
      <c r="R316" s="5"/>
      <c r="S316" s="5"/>
      <c r="T316" s="16"/>
      <c r="U316" s="62"/>
      <c r="V316" s="60"/>
      <c r="W316" s="60"/>
      <c r="X316" s="60"/>
      <c r="Y316" s="60"/>
      <c r="Z316" s="60"/>
      <c r="AA316" s="60"/>
      <c r="AB316" s="60"/>
      <c r="AC316" s="60"/>
      <c r="AD316" s="60"/>
      <c r="AE316" s="60"/>
      <c r="AF316" s="60"/>
      <c r="AG316" s="60"/>
      <c r="AH316" s="60"/>
      <c r="AI316" s="60"/>
      <c r="AJ316" s="60"/>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row>
    <row r="317" spans="2:65" ht="15.3" thickBot="1">
      <c r="B317" s="59"/>
      <c r="C317" s="127"/>
      <c r="D317" s="59"/>
      <c r="E317" s="59"/>
      <c r="F317" s="60"/>
      <c r="G317" s="98"/>
      <c r="H317" s="60"/>
      <c r="I317" s="60"/>
      <c r="J317" s="60"/>
      <c r="K317" s="60"/>
      <c r="L317" s="60"/>
      <c r="M317" s="60"/>
      <c r="N317" s="60"/>
      <c r="O317" s="64"/>
      <c r="P317" s="65"/>
      <c r="Q317" s="65"/>
      <c r="R317" s="65"/>
      <c r="S317" s="66"/>
      <c r="T317" s="66"/>
      <c r="U317" s="67"/>
      <c r="V317" s="60"/>
      <c r="W317" s="60"/>
      <c r="X317" s="60"/>
      <c r="Y317" s="60"/>
      <c r="Z317" s="60"/>
      <c r="AA317" s="60"/>
      <c r="AB317" s="60"/>
      <c r="AC317" s="60"/>
      <c r="AD317" s="60"/>
      <c r="AE317" s="60"/>
      <c r="AF317" s="60"/>
      <c r="AG317" s="60"/>
      <c r="AH317" s="60"/>
      <c r="AI317" s="60"/>
      <c r="AJ317" s="60"/>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row>
    <row r="318" spans="2:65">
      <c r="B318" s="59"/>
      <c r="C318" s="127"/>
      <c r="D318" s="59"/>
      <c r="E318" s="59"/>
      <c r="F318" s="60"/>
      <c r="G318" s="98"/>
      <c r="H318" s="60"/>
      <c r="I318" s="60"/>
      <c r="J318" s="60"/>
      <c r="K318" s="60"/>
      <c r="L318" s="60"/>
      <c r="M318" s="60"/>
      <c r="N318" s="60"/>
      <c r="O318" s="4"/>
      <c r="P318" s="5"/>
      <c r="Q318" s="6"/>
      <c r="R318" s="6"/>
      <c r="S318" s="6"/>
      <c r="T318" s="6"/>
      <c r="U318" s="6"/>
      <c r="V318" s="60"/>
      <c r="W318" s="60"/>
      <c r="X318" s="60"/>
      <c r="Y318" s="60"/>
      <c r="Z318" s="60"/>
      <c r="AA318" s="60"/>
      <c r="AB318" s="60"/>
      <c r="AC318" s="60"/>
      <c r="AD318" s="60"/>
      <c r="AE318" s="60"/>
      <c r="AF318" s="60"/>
      <c r="AG318" s="60"/>
      <c r="AH318" s="60"/>
      <c r="AI318" s="60"/>
      <c r="AJ318" s="60"/>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row>
    <row r="319" spans="2:65">
      <c r="B319" s="59"/>
      <c r="C319" s="127"/>
      <c r="D319" s="59"/>
      <c r="E319" s="59"/>
      <c r="F319" s="60"/>
      <c r="G319" s="98"/>
      <c r="H319" s="60"/>
      <c r="I319" s="60"/>
      <c r="J319" s="60"/>
      <c r="K319" s="60"/>
      <c r="L319" s="60"/>
      <c r="M319" s="60"/>
      <c r="N319" s="60"/>
      <c r="O319" s="4"/>
      <c r="P319" s="5"/>
      <c r="Q319" s="6"/>
      <c r="R319" s="6"/>
      <c r="S319" s="6"/>
      <c r="T319" s="6"/>
      <c r="U319" s="6"/>
      <c r="V319" s="60"/>
      <c r="W319" s="60"/>
      <c r="X319" s="60"/>
      <c r="Y319" s="60"/>
      <c r="Z319" s="60"/>
      <c r="AA319" s="60"/>
      <c r="AB319" s="60"/>
      <c r="AC319" s="60"/>
      <c r="AD319" s="60"/>
      <c r="AE319" s="60"/>
      <c r="AF319" s="60"/>
      <c r="AG319" s="60"/>
      <c r="AH319" s="60"/>
      <c r="AI319" s="60"/>
      <c r="AJ319" s="60"/>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row>
    <row r="320" spans="2:65">
      <c r="B320" s="59"/>
      <c r="C320" s="127"/>
      <c r="D320" s="59"/>
      <c r="E320" s="59"/>
      <c r="F320" s="60"/>
      <c r="G320" s="98"/>
      <c r="H320" s="60"/>
      <c r="I320" s="60"/>
      <c r="J320" s="60"/>
      <c r="K320" s="60"/>
      <c r="L320" s="60"/>
      <c r="M320" s="60"/>
      <c r="N320" s="60"/>
      <c r="O320" s="4"/>
      <c r="P320" s="5"/>
      <c r="Q320" s="6"/>
      <c r="R320" s="6"/>
      <c r="S320" s="6"/>
      <c r="T320" s="6"/>
      <c r="U320" s="6"/>
      <c r="V320" s="60"/>
      <c r="W320" s="60"/>
      <c r="X320" s="60"/>
      <c r="Y320" s="60"/>
      <c r="Z320" s="60"/>
      <c r="AA320" s="60"/>
      <c r="AB320" s="60"/>
      <c r="AC320" s="60"/>
      <c r="AD320" s="60"/>
      <c r="AE320" s="60"/>
      <c r="AF320" s="60"/>
      <c r="AG320" s="60"/>
      <c r="AH320" s="60"/>
      <c r="AI320" s="60"/>
      <c r="AJ320" s="60"/>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row>
    <row r="321" spans="2:65">
      <c r="B321" s="59"/>
      <c r="C321" s="127"/>
      <c r="D321" s="59"/>
      <c r="E321" s="59"/>
      <c r="F321" s="60"/>
      <c r="G321" s="98"/>
      <c r="H321" s="60"/>
      <c r="I321" s="60"/>
      <c r="J321" s="60"/>
      <c r="K321" s="60"/>
      <c r="L321" s="60"/>
      <c r="M321" s="60"/>
      <c r="N321" s="60"/>
      <c r="O321" s="4"/>
      <c r="P321" s="5"/>
      <c r="Q321" s="6"/>
      <c r="R321" s="6"/>
      <c r="S321" s="6"/>
      <c r="T321" s="6"/>
      <c r="U321" s="6"/>
      <c r="V321" s="60"/>
      <c r="W321" s="60"/>
      <c r="X321" s="60"/>
      <c r="Y321" s="60"/>
      <c r="Z321" s="60"/>
      <c r="AA321" s="60"/>
      <c r="AB321" s="60"/>
      <c r="AC321" s="60"/>
      <c r="AD321" s="60"/>
      <c r="AE321" s="60"/>
      <c r="AF321" s="60"/>
      <c r="AG321" s="60"/>
      <c r="AH321" s="60"/>
      <c r="AI321" s="60"/>
      <c r="AJ321" s="60"/>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row>
    <row r="322" spans="2:65">
      <c r="B322" s="59"/>
      <c r="C322" s="127"/>
      <c r="D322" s="59"/>
      <c r="E322" s="59"/>
      <c r="F322" s="60"/>
      <c r="G322" s="98"/>
      <c r="H322" s="60"/>
      <c r="I322" s="60"/>
      <c r="J322" s="60"/>
      <c r="K322" s="60"/>
      <c r="L322" s="60"/>
      <c r="M322" s="60"/>
      <c r="N322" s="60"/>
      <c r="O322" s="4"/>
      <c r="P322" s="5"/>
      <c r="Q322" s="6"/>
      <c r="R322" s="6"/>
      <c r="S322" s="6"/>
      <c r="T322" s="6"/>
      <c r="U322" s="6"/>
      <c r="V322" s="60"/>
      <c r="W322" s="60"/>
      <c r="X322" s="60"/>
      <c r="Y322" s="60"/>
      <c r="Z322" s="60"/>
      <c r="AA322" s="60"/>
      <c r="AB322" s="60"/>
      <c r="AC322" s="60"/>
      <c r="AD322" s="60"/>
      <c r="AE322" s="60"/>
      <c r="AF322" s="60"/>
      <c r="AG322" s="60"/>
      <c r="AH322" s="60"/>
      <c r="AI322" s="60"/>
      <c r="AJ322" s="60"/>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row>
    <row r="323" spans="2:65">
      <c r="B323" s="59"/>
      <c r="C323" s="127"/>
      <c r="D323" s="59"/>
      <c r="E323" s="59"/>
      <c r="F323" s="60"/>
      <c r="G323" s="98"/>
      <c r="H323" s="60"/>
      <c r="I323" s="60"/>
      <c r="J323" s="60"/>
      <c r="K323" s="60"/>
      <c r="L323" s="60"/>
      <c r="M323" s="60"/>
      <c r="N323" s="60"/>
      <c r="O323" s="4"/>
      <c r="P323" s="5"/>
      <c r="Q323" s="6"/>
      <c r="R323" s="6"/>
      <c r="S323" s="6"/>
      <c r="T323" s="6"/>
      <c r="U323" s="6"/>
      <c r="V323" s="60"/>
      <c r="W323" s="60"/>
      <c r="X323" s="60"/>
      <c r="Y323" s="60"/>
      <c r="Z323" s="60"/>
      <c r="AA323" s="60"/>
      <c r="AB323" s="60"/>
      <c r="AC323" s="60"/>
      <c r="AD323" s="60"/>
      <c r="AE323" s="60"/>
      <c r="AF323" s="60"/>
      <c r="AG323" s="60"/>
      <c r="AH323" s="60"/>
      <c r="AI323" s="60"/>
      <c r="AJ323" s="60"/>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row>
    <row r="324" spans="2:65">
      <c r="B324" s="59"/>
      <c r="C324" s="127"/>
      <c r="D324" s="59"/>
      <c r="E324" s="59"/>
      <c r="F324" s="60"/>
      <c r="G324" s="98"/>
      <c r="H324" s="60"/>
      <c r="I324" s="60"/>
      <c r="J324" s="60"/>
      <c r="K324" s="60"/>
      <c r="L324" s="60"/>
      <c r="M324" s="60"/>
      <c r="N324" s="60"/>
      <c r="O324" s="4"/>
      <c r="P324" s="5"/>
      <c r="Q324" s="6"/>
      <c r="R324" s="6"/>
      <c r="S324" s="6"/>
      <c r="T324" s="6"/>
      <c r="U324" s="6"/>
      <c r="V324" s="60"/>
      <c r="W324" s="60"/>
      <c r="X324" s="60"/>
      <c r="Y324" s="60"/>
      <c r="Z324" s="60"/>
      <c r="AA324" s="60"/>
      <c r="AB324" s="60"/>
      <c r="AC324" s="60"/>
      <c r="AD324" s="60"/>
      <c r="AE324" s="60"/>
      <c r="AF324" s="60"/>
      <c r="AG324" s="60"/>
      <c r="AH324" s="60"/>
      <c r="AI324" s="60"/>
      <c r="AJ324" s="60"/>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row>
    <row r="325" spans="2:65">
      <c r="B325" s="59"/>
      <c r="C325" s="127"/>
      <c r="D325" s="59"/>
      <c r="E325" s="59"/>
      <c r="F325" s="60"/>
      <c r="G325" s="98"/>
      <c r="H325" s="60"/>
      <c r="I325" s="60"/>
      <c r="J325" s="60"/>
      <c r="K325" s="60"/>
      <c r="L325" s="60"/>
      <c r="M325" s="60"/>
      <c r="N325" s="60"/>
      <c r="O325" s="4"/>
      <c r="P325" s="5"/>
      <c r="Q325" s="6"/>
      <c r="R325" s="6"/>
      <c r="S325" s="6"/>
      <c r="T325" s="6"/>
      <c r="U325" s="6"/>
      <c r="V325" s="60"/>
      <c r="W325" s="60"/>
      <c r="X325" s="60"/>
      <c r="Y325" s="60"/>
      <c r="Z325" s="60"/>
      <c r="AA325" s="60"/>
      <c r="AB325" s="60"/>
      <c r="AC325" s="60"/>
      <c r="AD325" s="60"/>
      <c r="AE325" s="60"/>
      <c r="AF325" s="60"/>
      <c r="AG325" s="60"/>
      <c r="AH325" s="60"/>
      <c r="AI325" s="60"/>
      <c r="AJ325" s="60"/>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row>
    <row r="326" spans="2:65">
      <c r="B326" s="59"/>
      <c r="C326" s="127"/>
      <c r="D326" s="59"/>
      <c r="E326" s="59"/>
      <c r="F326" s="60"/>
      <c r="G326" s="98"/>
      <c r="H326" s="60"/>
      <c r="I326" s="60"/>
      <c r="J326" s="60"/>
      <c r="K326" s="60"/>
      <c r="L326" s="60"/>
      <c r="M326" s="60"/>
      <c r="N326" s="60"/>
      <c r="O326" s="4"/>
      <c r="P326" s="5"/>
      <c r="Q326" s="6"/>
      <c r="R326" s="6"/>
      <c r="S326" s="6"/>
      <c r="T326" s="6"/>
      <c r="U326" s="6"/>
      <c r="V326" s="60"/>
      <c r="W326" s="60"/>
      <c r="X326" s="60"/>
      <c r="Y326" s="60"/>
      <c r="Z326" s="60"/>
      <c r="AA326" s="60"/>
      <c r="AB326" s="60"/>
      <c r="AC326" s="60"/>
      <c r="AD326" s="60"/>
      <c r="AE326" s="60"/>
      <c r="AF326" s="60"/>
      <c r="AG326" s="60"/>
      <c r="AH326" s="60"/>
      <c r="AI326" s="60"/>
      <c r="AJ326" s="60"/>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row>
    <row r="327" spans="2:65">
      <c r="B327" s="59"/>
      <c r="C327" s="127"/>
      <c r="D327" s="59"/>
      <c r="E327" s="59"/>
      <c r="F327" s="60"/>
      <c r="G327" s="98"/>
      <c r="H327" s="60"/>
      <c r="I327" s="60"/>
      <c r="J327" s="60"/>
      <c r="K327" s="60"/>
      <c r="L327" s="60"/>
      <c r="M327" s="60"/>
      <c r="N327" s="60"/>
      <c r="O327" s="4"/>
      <c r="P327" s="5"/>
      <c r="Q327" s="6"/>
      <c r="R327" s="6"/>
      <c r="S327" s="6"/>
      <c r="T327" s="6"/>
      <c r="U327" s="6"/>
      <c r="V327" s="60"/>
      <c r="W327" s="60"/>
      <c r="X327" s="60"/>
      <c r="Y327" s="60"/>
      <c r="Z327" s="60"/>
      <c r="AA327" s="60"/>
      <c r="AB327" s="60"/>
      <c r="AC327" s="60"/>
      <c r="AD327" s="60"/>
      <c r="AE327" s="60"/>
      <c r="AF327" s="60"/>
      <c r="AG327" s="60"/>
      <c r="AH327" s="60"/>
      <c r="AI327" s="60"/>
      <c r="AJ327" s="60"/>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row>
    <row r="328" spans="2:65">
      <c r="B328" s="59"/>
      <c r="C328" s="127"/>
      <c r="D328" s="59"/>
      <c r="E328" s="59"/>
      <c r="F328" s="60"/>
      <c r="G328" s="98"/>
      <c r="H328" s="60"/>
      <c r="I328" s="60"/>
      <c r="J328" s="60"/>
      <c r="K328" s="60"/>
      <c r="L328" s="60"/>
      <c r="M328" s="60"/>
      <c r="N328" s="60"/>
      <c r="O328" s="4"/>
      <c r="P328" s="5"/>
      <c r="Q328" s="6"/>
      <c r="R328" s="6"/>
      <c r="S328" s="6"/>
      <c r="T328" s="6"/>
      <c r="U328" s="6"/>
      <c r="V328" s="60"/>
      <c r="W328" s="60"/>
      <c r="X328" s="60"/>
      <c r="Y328" s="60"/>
      <c r="Z328" s="60"/>
      <c r="AA328" s="60"/>
      <c r="AB328" s="60"/>
      <c r="AC328" s="60"/>
      <c r="AD328" s="60"/>
      <c r="AE328" s="60"/>
      <c r="AF328" s="60"/>
      <c r="AG328" s="60"/>
      <c r="AH328" s="60"/>
      <c r="AI328" s="60"/>
      <c r="AJ328" s="60"/>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row>
    <row r="329" spans="2:65">
      <c r="B329" s="59"/>
      <c r="C329" s="127"/>
      <c r="D329" s="59"/>
      <c r="E329" s="59"/>
      <c r="F329" s="60"/>
      <c r="G329" s="98"/>
      <c r="H329" s="60"/>
      <c r="I329" s="60"/>
      <c r="J329" s="60"/>
      <c r="K329" s="60"/>
      <c r="L329" s="60"/>
      <c r="M329" s="60"/>
      <c r="N329" s="60"/>
      <c r="O329" s="4"/>
      <c r="P329" s="5"/>
      <c r="Q329" s="6"/>
      <c r="R329" s="6"/>
      <c r="S329" s="6"/>
      <c r="T329" s="6"/>
      <c r="U329" s="6"/>
      <c r="V329" s="60"/>
      <c r="W329" s="60"/>
      <c r="X329" s="60"/>
      <c r="Y329" s="60"/>
      <c r="Z329" s="60"/>
      <c r="AA329" s="60"/>
      <c r="AB329" s="60"/>
      <c r="AC329" s="60"/>
      <c r="AD329" s="60"/>
      <c r="AE329" s="60"/>
      <c r="AF329" s="60"/>
      <c r="AG329" s="60"/>
      <c r="AH329" s="60"/>
      <c r="AI329" s="60"/>
      <c r="AJ329" s="60"/>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row>
    <row r="330" spans="2:65">
      <c r="B330" s="59"/>
      <c r="C330" s="127"/>
      <c r="D330" s="59"/>
      <c r="E330" s="59"/>
      <c r="F330" s="60"/>
      <c r="G330" s="98"/>
      <c r="H330" s="60"/>
      <c r="I330" s="60"/>
      <c r="J330" s="60"/>
      <c r="K330" s="60"/>
      <c r="L330" s="60"/>
      <c r="M330" s="60"/>
      <c r="N330" s="60"/>
      <c r="O330" s="4"/>
      <c r="P330" s="5"/>
      <c r="Q330" s="6"/>
      <c r="R330" s="6"/>
      <c r="S330" s="6"/>
      <c r="T330" s="6"/>
      <c r="U330" s="6"/>
      <c r="V330" s="60"/>
      <c r="W330" s="60"/>
      <c r="X330" s="60"/>
      <c r="Y330" s="60"/>
      <c r="Z330" s="60"/>
      <c r="AA330" s="60"/>
      <c r="AB330" s="60"/>
      <c r="AC330" s="60"/>
      <c r="AD330" s="60"/>
      <c r="AE330" s="60"/>
      <c r="AF330" s="60"/>
      <c r="AG330" s="60"/>
      <c r="AH330" s="60"/>
      <c r="AI330" s="60"/>
      <c r="AJ330" s="60"/>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row>
    <row r="331" spans="2:65">
      <c r="B331" s="59"/>
      <c r="C331" s="127"/>
      <c r="D331" s="59"/>
      <c r="E331" s="59"/>
      <c r="F331" s="60"/>
      <c r="G331" s="98"/>
      <c r="H331" s="60"/>
      <c r="I331" s="60"/>
      <c r="J331" s="60"/>
      <c r="K331" s="60"/>
      <c r="L331" s="60"/>
      <c r="M331" s="60"/>
      <c r="N331" s="60"/>
      <c r="O331" s="4"/>
      <c r="P331" s="5"/>
      <c r="Q331" s="6"/>
      <c r="R331" s="6"/>
      <c r="S331" s="6"/>
      <c r="T331" s="6"/>
      <c r="U331" s="6"/>
      <c r="V331" s="60"/>
      <c r="W331" s="60"/>
      <c r="X331" s="60"/>
      <c r="Y331" s="60"/>
      <c r="Z331" s="60"/>
      <c r="AA331" s="60"/>
      <c r="AB331" s="60"/>
      <c r="AC331" s="60"/>
      <c r="AD331" s="60"/>
      <c r="AE331" s="60"/>
      <c r="AF331" s="60"/>
      <c r="AG331" s="60"/>
      <c r="AH331" s="60"/>
      <c r="AI331" s="60"/>
      <c r="AJ331" s="60"/>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row>
    <row r="332" spans="2:65">
      <c r="B332" s="59"/>
      <c r="C332" s="127"/>
      <c r="D332" s="59"/>
      <c r="E332" s="59"/>
      <c r="F332" s="60"/>
      <c r="G332" s="98"/>
      <c r="H332" s="60"/>
      <c r="I332" s="60"/>
      <c r="J332" s="60"/>
      <c r="K332" s="60"/>
      <c r="L332" s="60"/>
      <c r="M332" s="60"/>
      <c r="N332" s="60"/>
      <c r="O332" s="4"/>
      <c r="P332" s="5"/>
      <c r="Q332" s="6"/>
      <c r="R332" s="6"/>
      <c r="S332" s="6"/>
      <c r="T332" s="6"/>
      <c r="U332" s="6"/>
      <c r="V332" s="60"/>
      <c r="W332" s="60"/>
      <c r="X332" s="60"/>
      <c r="Y332" s="60"/>
      <c r="Z332" s="60"/>
      <c r="AA332" s="60"/>
      <c r="AB332" s="60"/>
      <c r="AC332" s="60"/>
      <c r="AD332" s="60"/>
      <c r="AE332" s="60"/>
      <c r="AF332" s="60"/>
      <c r="AG332" s="60"/>
      <c r="AH332" s="60"/>
      <c r="AI332" s="60"/>
      <c r="AJ332" s="60"/>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row>
    <row r="333" spans="2:65">
      <c r="B333" s="59"/>
      <c r="C333" s="127"/>
      <c r="D333" s="59"/>
      <c r="E333" s="59"/>
      <c r="F333" s="60"/>
      <c r="G333" s="98"/>
      <c r="H333" s="60"/>
      <c r="I333" s="60"/>
      <c r="J333" s="60"/>
      <c r="K333" s="60"/>
      <c r="L333" s="60"/>
      <c r="M333" s="60"/>
      <c r="N333" s="60"/>
      <c r="O333" s="4"/>
      <c r="P333" s="5"/>
      <c r="Q333" s="6"/>
      <c r="R333" s="6"/>
      <c r="S333" s="6"/>
      <c r="T333" s="6"/>
      <c r="U333" s="6"/>
      <c r="V333" s="60"/>
      <c r="W333" s="60"/>
      <c r="X333" s="60"/>
      <c r="Y333" s="60"/>
      <c r="Z333" s="60"/>
      <c r="AA333" s="60"/>
      <c r="AB333" s="60"/>
      <c r="AC333" s="60"/>
      <c r="AD333" s="60"/>
      <c r="AE333" s="60"/>
      <c r="AF333" s="60"/>
      <c r="AG333" s="60"/>
      <c r="AH333" s="60"/>
      <c r="AI333" s="60"/>
      <c r="AJ333" s="60"/>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row>
    <row r="334" spans="2:65">
      <c r="B334" s="59"/>
      <c r="C334" s="127"/>
      <c r="D334" s="59"/>
      <c r="E334" s="59"/>
      <c r="F334" s="60"/>
      <c r="G334" s="98"/>
      <c r="H334" s="60"/>
      <c r="I334" s="60"/>
      <c r="J334" s="60"/>
      <c r="K334" s="60"/>
      <c r="L334" s="60"/>
      <c r="M334" s="60"/>
      <c r="N334" s="60"/>
      <c r="O334" s="4"/>
      <c r="P334" s="5"/>
      <c r="Q334" s="6"/>
      <c r="R334" s="6"/>
      <c r="S334" s="6"/>
      <c r="T334" s="6"/>
      <c r="U334" s="6"/>
      <c r="V334" s="60"/>
      <c r="W334" s="60"/>
      <c r="X334" s="60"/>
      <c r="Y334" s="60"/>
      <c r="Z334" s="60"/>
      <c r="AA334" s="60"/>
      <c r="AB334" s="60"/>
      <c r="AC334" s="60"/>
      <c r="AD334" s="60"/>
      <c r="AE334" s="60"/>
      <c r="AF334" s="60"/>
      <c r="AG334" s="60"/>
      <c r="AH334" s="60"/>
      <c r="AI334" s="60"/>
      <c r="AJ334" s="60"/>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row>
    <row r="335" spans="2:65">
      <c r="B335" s="59"/>
      <c r="C335" s="127"/>
      <c r="D335" s="59"/>
      <c r="E335" s="59"/>
      <c r="F335" s="60"/>
      <c r="G335" s="98"/>
      <c r="H335" s="60"/>
      <c r="I335" s="60"/>
      <c r="J335" s="60"/>
      <c r="K335" s="60"/>
      <c r="L335" s="60"/>
      <c r="M335" s="60"/>
      <c r="N335" s="60"/>
      <c r="O335" s="4"/>
      <c r="P335" s="5"/>
      <c r="Q335" s="6"/>
      <c r="R335" s="6"/>
      <c r="S335" s="6"/>
      <c r="T335" s="6"/>
      <c r="U335" s="6"/>
      <c r="V335" s="60"/>
      <c r="W335" s="60"/>
      <c r="X335" s="60"/>
      <c r="Y335" s="60"/>
      <c r="Z335" s="60"/>
      <c r="AA335" s="60"/>
      <c r="AB335" s="60"/>
      <c r="AC335" s="60"/>
      <c r="AD335" s="60"/>
      <c r="AE335" s="60"/>
      <c r="AF335" s="60"/>
      <c r="AG335" s="60"/>
      <c r="AH335" s="60"/>
      <c r="AI335" s="60"/>
      <c r="AJ335" s="60"/>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row>
    <row r="336" spans="2:65">
      <c r="B336" s="59"/>
      <c r="C336" s="127"/>
      <c r="D336" s="59"/>
      <c r="E336" s="59"/>
      <c r="F336" s="60"/>
      <c r="G336" s="98"/>
      <c r="H336" s="60"/>
      <c r="I336" s="60"/>
      <c r="J336" s="60"/>
      <c r="K336" s="60"/>
      <c r="L336" s="60"/>
      <c r="M336" s="60"/>
      <c r="N336" s="60"/>
      <c r="O336" s="4"/>
      <c r="P336" s="5"/>
      <c r="Q336" s="6"/>
      <c r="R336" s="6"/>
      <c r="S336" s="6"/>
      <c r="T336" s="6"/>
      <c r="U336" s="6"/>
      <c r="V336" s="60"/>
      <c r="W336" s="60"/>
      <c r="X336" s="60"/>
      <c r="Y336" s="60"/>
      <c r="Z336" s="60"/>
      <c r="AA336" s="60"/>
      <c r="AB336" s="60"/>
      <c r="AC336" s="60"/>
      <c r="AD336" s="60"/>
      <c r="AE336" s="60"/>
      <c r="AF336" s="60"/>
      <c r="AG336" s="60"/>
      <c r="AH336" s="60"/>
      <c r="AI336" s="60"/>
      <c r="AJ336" s="60"/>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row>
    <row r="337" spans="2:65">
      <c r="B337" s="59"/>
      <c r="C337" s="127"/>
      <c r="D337" s="59"/>
      <c r="E337" s="59"/>
      <c r="F337" s="60"/>
      <c r="G337" s="98"/>
      <c r="H337" s="60"/>
      <c r="I337" s="60"/>
      <c r="J337" s="60"/>
      <c r="K337" s="60"/>
      <c r="L337" s="60"/>
      <c r="M337" s="60"/>
      <c r="N337" s="60"/>
      <c r="O337" s="4"/>
      <c r="P337" s="5"/>
      <c r="Q337" s="6"/>
      <c r="R337" s="6"/>
      <c r="S337" s="6"/>
      <c r="T337" s="6"/>
      <c r="U337" s="6"/>
      <c r="V337" s="60"/>
      <c r="W337" s="60"/>
      <c r="X337" s="60"/>
      <c r="Y337" s="60"/>
      <c r="Z337" s="60"/>
      <c r="AA337" s="60"/>
      <c r="AB337" s="60"/>
      <c r="AC337" s="60"/>
      <c r="AD337" s="60"/>
      <c r="AE337" s="60"/>
      <c r="AF337" s="60"/>
      <c r="AG337" s="60"/>
      <c r="AH337" s="60"/>
      <c r="AI337" s="60"/>
      <c r="AJ337" s="60"/>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row>
    <row r="338" spans="2:65">
      <c r="B338" s="59"/>
      <c r="C338" s="127"/>
      <c r="D338" s="59"/>
      <c r="E338" s="59"/>
      <c r="F338" s="60"/>
      <c r="G338" s="98"/>
      <c r="H338" s="60"/>
      <c r="I338" s="60"/>
      <c r="J338" s="60"/>
      <c r="K338" s="60"/>
      <c r="L338" s="60"/>
      <c r="M338" s="60"/>
      <c r="N338" s="60"/>
      <c r="O338" s="4"/>
      <c r="P338" s="5"/>
      <c r="Q338" s="6"/>
      <c r="R338" s="6"/>
      <c r="S338" s="6"/>
      <c r="T338" s="6"/>
      <c r="U338" s="6"/>
      <c r="V338" s="60"/>
      <c r="W338" s="60"/>
      <c r="X338" s="60"/>
      <c r="Y338" s="60"/>
      <c r="Z338" s="60"/>
      <c r="AA338" s="60"/>
      <c r="AB338" s="60"/>
      <c r="AC338" s="60"/>
      <c r="AD338" s="60"/>
      <c r="AE338" s="60"/>
      <c r="AF338" s="60"/>
      <c r="AG338" s="60"/>
      <c r="AH338" s="60"/>
      <c r="AI338" s="60"/>
      <c r="AJ338" s="60"/>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row>
    <row r="339" spans="2:65">
      <c r="B339" s="59"/>
      <c r="C339" s="127"/>
      <c r="D339" s="59"/>
      <c r="E339" s="59"/>
      <c r="F339" s="60"/>
      <c r="G339" s="98"/>
      <c r="H339" s="60"/>
      <c r="I339" s="60"/>
      <c r="J339" s="60"/>
      <c r="K339" s="60"/>
      <c r="L339" s="60"/>
      <c r="M339" s="60"/>
      <c r="N339" s="60"/>
      <c r="O339" s="4"/>
      <c r="P339" s="5"/>
      <c r="Q339" s="6"/>
      <c r="R339" s="6"/>
      <c r="S339" s="6"/>
      <c r="T339" s="6"/>
      <c r="U339" s="6"/>
      <c r="V339" s="60"/>
      <c r="W339" s="60"/>
      <c r="X339" s="60"/>
      <c r="Y339" s="60"/>
      <c r="Z339" s="60"/>
      <c r="AA339" s="60"/>
      <c r="AB339" s="60"/>
      <c r="AC339" s="60"/>
      <c r="AD339" s="60"/>
      <c r="AE339" s="60"/>
      <c r="AF339" s="60"/>
      <c r="AG339" s="60"/>
      <c r="AH339" s="60"/>
      <c r="AI339" s="60"/>
      <c r="AJ339" s="60"/>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row>
    <row r="340" spans="2:65">
      <c r="B340" s="59"/>
      <c r="C340" s="127"/>
      <c r="D340" s="59"/>
      <c r="E340" s="59"/>
      <c r="F340" s="60"/>
      <c r="G340" s="98"/>
      <c r="H340" s="60"/>
      <c r="I340" s="60"/>
      <c r="J340" s="60"/>
      <c r="K340" s="60"/>
      <c r="L340" s="60"/>
      <c r="M340" s="60"/>
      <c r="N340" s="60"/>
      <c r="O340" s="4"/>
      <c r="P340" s="5"/>
      <c r="Q340" s="6"/>
      <c r="R340" s="6"/>
      <c r="S340" s="6"/>
      <c r="T340" s="6"/>
      <c r="U340" s="6"/>
      <c r="V340" s="60"/>
      <c r="W340" s="60"/>
      <c r="X340" s="60"/>
      <c r="Y340" s="60"/>
      <c r="Z340" s="60"/>
      <c r="AA340" s="60"/>
      <c r="AB340" s="60"/>
      <c r="AC340" s="60"/>
      <c r="AD340" s="60"/>
      <c r="AE340" s="60"/>
      <c r="AF340" s="60"/>
      <c r="AG340" s="60"/>
      <c r="AH340" s="60"/>
      <c r="AI340" s="60"/>
      <c r="AJ340" s="60"/>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row>
    <row r="341" spans="2:65">
      <c r="B341" s="59"/>
      <c r="C341" s="127"/>
      <c r="D341" s="59"/>
      <c r="E341" s="59"/>
      <c r="F341" s="60"/>
      <c r="G341" s="98"/>
      <c r="H341" s="60"/>
      <c r="I341" s="60"/>
      <c r="J341" s="60"/>
      <c r="K341" s="60"/>
      <c r="L341" s="60"/>
      <c r="M341" s="60"/>
      <c r="N341" s="60"/>
      <c r="O341" s="4"/>
      <c r="P341" s="5"/>
      <c r="Q341" s="6"/>
      <c r="R341" s="6"/>
      <c r="S341" s="6"/>
      <c r="T341" s="6"/>
      <c r="U341" s="6"/>
      <c r="V341" s="60"/>
      <c r="W341" s="60"/>
      <c r="X341" s="60"/>
      <c r="Y341" s="60"/>
      <c r="Z341" s="60"/>
      <c r="AA341" s="60"/>
      <c r="AB341" s="60"/>
      <c r="AC341" s="60"/>
      <c r="AD341" s="60"/>
      <c r="AE341" s="60"/>
      <c r="AF341" s="60"/>
      <c r="AG341" s="60"/>
      <c r="AH341" s="60"/>
      <c r="AI341" s="60"/>
      <c r="AJ341" s="60"/>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row>
    <row r="342" spans="2:65">
      <c r="B342" s="59"/>
      <c r="C342" s="127"/>
      <c r="D342" s="59"/>
      <c r="E342" s="59"/>
      <c r="F342" s="60"/>
      <c r="G342" s="98"/>
      <c r="H342" s="60"/>
      <c r="I342" s="60"/>
      <c r="J342" s="60"/>
      <c r="K342" s="60"/>
      <c r="L342" s="60"/>
      <c r="M342" s="60"/>
      <c r="N342" s="60"/>
      <c r="O342" s="4"/>
      <c r="P342" s="5"/>
      <c r="Q342" s="6"/>
      <c r="R342" s="6"/>
      <c r="S342" s="6"/>
      <c r="T342" s="6"/>
      <c r="U342" s="6"/>
      <c r="V342" s="60"/>
      <c r="W342" s="60"/>
      <c r="X342" s="60"/>
      <c r="Y342" s="60"/>
      <c r="Z342" s="60"/>
      <c r="AA342" s="60"/>
      <c r="AB342" s="60"/>
      <c r="AC342" s="60"/>
      <c r="AD342" s="60"/>
      <c r="AE342" s="60"/>
      <c r="AF342" s="60"/>
      <c r="AG342" s="60"/>
      <c r="AH342" s="60"/>
      <c r="AI342" s="60"/>
      <c r="AJ342" s="60"/>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row>
    <row r="343" spans="2:65">
      <c r="B343" s="59"/>
      <c r="C343" s="127"/>
      <c r="D343" s="59"/>
      <c r="E343" s="59"/>
      <c r="F343" s="60"/>
      <c r="G343" s="98"/>
      <c r="H343" s="60"/>
      <c r="I343" s="60"/>
      <c r="J343" s="60"/>
      <c r="K343" s="60"/>
      <c r="L343" s="60"/>
      <c r="M343" s="60"/>
      <c r="N343" s="60"/>
      <c r="O343" s="4"/>
      <c r="P343" s="5"/>
      <c r="Q343" s="6"/>
      <c r="R343" s="6"/>
      <c r="S343" s="6"/>
      <c r="T343" s="6"/>
      <c r="U343" s="6"/>
      <c r="V343" s="60"/>
      <c r="W343" s="60"/>
      <c r="X343" s="60"/>
      <c r="Y343" s="60"/>
      <c r="Z343" s="60"/>
      <c r="AA343" s="60"/>
      <c r="AB343" s="60"/>
      <c r="AC343" s="60"/>
      <c r="AD343" s="60"/>
      <c r="AE343" s="60"/>
      <c r="AF343" s="60"/>
      <c r="AG343" s="60"/>
      <c r="AH343" s="60"/>
      <c r="AI343" s="60"/>
      <c r="AJ343" s="60"/>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row>
    <row r="344" spans="2:65">
      <c r="B344" s="59"/>
      <c r="C344" s="127"/>
      <c r="D344" s="59"/>
      <c r="E344" s="59"/>
      <c r="F344" s="60"/>
      <c r="G344" s="98"/>
      <c r="H344" s="60"/>
      <c r="I344" s="60"/>
      <c r="J344" s="60"/>
      <c r="K344" s="60"/>
      <c r="L344" s="60"/>
      <c r="M344" s="60"/>
      <c r="N344" s="60"/>
      <c r="O344" s="4"/>
      <c r="P344" s="5"/>
      <c r="Q344" s="6"/>
      <c r="R344" s="6"/>
      <c r="S344" s="6"/>
      <c r="T344" s="6"/>
      <c r="U344" s="6"/>
      <c r="V344" s="60"/>
      <c r="W344" s="60"/>
      <c r="X344" s="60"/>
      <c r="Y344" s="60"/>
      <c r="Z344" s="60"/>
      <c r="AA344" s="60"/>
      <c r="AB344" s="60"/>
      <c r="AC344" s="60"/>
      <c r="AD344" s="60"/>
      <c r="AE344" s="60"/>
      <c r="AF344" s="60"/>
      <c r="AG344" s="60"/>
      <c r="AH344" s="60"/>
      <c r="AI344" s="60"/>
      <c r="AJ344" s="60"/>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row>
    <row r="345" spans="2:65">
      <c r="B345" s="59"/>
      <c r="C345" s="127"/>
      <c r="D345" s="59"/>
      <c r="E345" s="59"/>
      <c r="F345" s="60"/>
      <c r="G345" s="98"/>
      <c r="H345" s="60"/>
      <c r="I345" s="60"/>
      <c r="J345" s="60"/>
      <c r="K345" s="60"/>
      <c r="L345" s="60"/>
      <c r="M345" s="60"/>
      <c r="N345" s="60"/>
      <c r="O345" s="4"/>
      <c r="P345" s="5"/>
      <c r="Q345" s="6"/>
      <c r="R345" s="5"/>
      <c r="S345" s="6"/>
      <c r="T345" s="6"/>
      <c r="U345" s="6"/>
      <c r="V345" s="60"/>
      <c r="W345" s="60"/>
      <c r="X345" s="60"/>
      <c r="Y345" s="60"/>
      <c r="Z345" s="60"/>
      <c r="AA345" s="60"/>
      <c r="AB345" s="60"/>
      <c r="AC345" s="60"/>
      <c r="AD345" s="60"/>
      <c r="AE345" s="60"/>
      <c r="AF345" s="60"/>
      <c r="AG345" s="60"/>
      <c r="AH345" s="60"/>
      <c r="AI345" s="60"/>
      <c r="AJ345" s="60"/>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row>
    <row r="346" spans="2:65">
      <c r="B346" s="59"/>
      <c r="C346" s="127"/>
      <c r="D346" s="59"/>
      <c r="E346" s="59"/>
      <c r="F346" s="60"/>
      <c r="G346" s="98"/>
      <c r="H346" s="60"/>
      <c r="I346" s="60"/>
      <c r="J346" s="60"/>
      <c r="K346" s="60"/>
      <c r="L346" s="60"/>
      <c r="M346" s="60"/>
      <c r="N346" s="60"/>
      <c r="O346" s="4"/>
      <c r="P346" s="5"/>
      <c r="Q346" s="6"/>
      <c r="R346" s="6"/>
      <c r="S346" s="6"/>
      <c r="T346" s="6"/>
      <c r="U346" s="6"/>
      <c r="V346" s="60"/>
      <c r="W346" s="60"/>
      <c r="X346" s="60"/>
      <c r="Y346" s="60"/>
      <c r="Z346" s="60"/>
      <c r="AA346" s="60"/>
      <c r="AB346" s="60"/>
      <c r="AC346" s="60"/>
      <c r="AD346" s="60"/>
      <c r="AE346" s="60"/>
      <c r="AF346" s="60"/>
      <c r="AG346" s="60"/>
      <c r="AH346" s="60"/>
      <c r="AI346" s="60"/>
      <c r="AJ346" s="60"/>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row>
    <row r="347" spans="2:65">
      <c r="B347" s="59"/>
      <c r="C347" s="127"/>
      <c r="D347" s="59"/>
      <c r="E347" s="59"/>
      <c r="F347" s="60"/>
      <c r="G347" s="98"/>
      <c r="H347" s="60"/>
      <c r="I347" s="60"/>
      <c r="J347" s="60"/>
      <c r="K347" s="60"/>
      <c r="L347" s="60"/>
      <c r="M347" s="60"/>
      <c r="N347" s="60"/>
      <c r="O347" s="4"/>
      <c r="P347" s="12"/>
      <c r="Q347" s="12"/>
      <c r="R347" s="12"/>
      <c r="S347" s="12"/>
      <c r="T347" s="12"/>
      <c r="U347" s="12"/>
      <c r="V347" s="60"/>
      <c r="W347" s="60"/>
      <c r="X347" s="60"/>
      <c r="Y347" s="60"/>
      <c r="Z347" s="60"/>
      <c r="AA347" s="60"/>
      <c r="AB347" s="60"/>
      <c r="AC347" s="60"/>
      <c r="AD347" s="60"/>
      <c r="AE347" s="60"/>
      <c r="AF347" s="60"/>
      <c r="AG347" s="60"/>
      <c r="AH347" s="60"/>
      <c r="AI347" s="60"/>
      <c r="AJ347" s="60"/>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row>
    <row r="348" spans="2:65">
      <c r="B348" s="59"/>
      <c r="C348" s="127"/>
      <c r="D348" s="59"/>
      <c r="E348" s="59"/>
      <c r="F348" s="60"/>
      <c r="G348" s="98"/>
      <c r="H348" s="60"/>
      <c r="I348" s="60"/>
      <c r="J348" s="60"/>
      <c r="K348" s="60"/>
      <c r="L348" s="60"/>
      <c r="M348" s="60"/>
      <c r="N348" s="60"/>
      <c r="O348" s="60"/>
      <c r="P348" s="60"/>
      <c r="Q348" s="60"/>
      <c r="R348" s="60"/>
      <c r="S348" s="60"/>
      <c r="T348" s="60"/>
      <c r="U348" s="60"/>
      <c r="V348" s="60"/>
      <c r="W348" s="60"/>
      <c r="X348" s="60"/>
      <c r="Y348" s="60"/>
      <c r="Z348" s="60"/>
      <c r="AA348" s="60"/>
      <c r="AB348" s="60"/>
      <c r="AC348" s="60"/>
      <c r="AD348" s="60"/>
      <c r="AE348" s="60"/>
      <c r="AF348" s="60"/>
      <c r="AG348" s="60"/>
      <c r="AH348" s="60"/>
      <c r="AI348" s="60"/>
      <c r="AJ348" s="60"/>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row>
    <row r="349" spans="2:65">
      <c r="B349" s="59"/>
      <c r="C349" s="127"/>
      <c r="D349" s="59"/>
      <c r="E349" s="59"/>
      <c r="F349" s="60"/>
      <c r="G349" s="98"/>
      <c r="H349" s="60"/>
      <c r="I349" s="60"/>
      <c r="J349" s="60"/>
      <c r="K349" s="60"/>
      <c r="L349" s="60"/>
      <c r="M349" s="60"/>
      <c r="N349" s="60"/>
      <c r="O349" s="60"/>
      <c r="P349" s="60"/>
      <c r="Q349" s="60"/>
      <c r="R349" s="60"/>
      <c r="S349" s="60"/>
      <c r="T349" s="60"/>
      <c r="U349" s="60"/>
      <c r="V349" s="60"/>
      <c r="W349" s="60"/>
      <c r="X349" s="60"/>
      <c r="Y349" s="60"/>
      <c r="Z349" s="60"/>
      <c r="AA349" s="60"/>
      <c r="AB349" s="60"/>
      <c r="AC349" s="60"/>
      <c r="AD349" s="60"/>
      <c r="AE349" s="60"/>
      <c r="AF349" s="60"/>
      <c r="AG349" s="60"/>
      <c r="AH349" s="60"/>
      <c r="AI349" s="60"/>
      <c r="AJ349" s="60"/>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row>
    <row r="350" spans="2:65">
      <c r="B350" s="59"/>
      <c r="C350" s="127"/>
      <c r="D350" s="59"/>
      <c r="E350" s="59"/>
      <c r="F350" s="60"/>
      <c r="G350" s="98"/>
      <c r="H350" s="60"/>
      <c r="I350" s="60"/>
      <c r="J350" s="60"/>
      <c r="K350" s="60"/>
      <c r="L350" s="60"/>
      <c r="M350" s="60"/>
      <c r="N350" s="60"/>
      <c r="O350" s="3"/>
      <c r="P350" s="16"/>
      <c r="Q350" s="16"/>
      <c r="R350" s="16"/>
      <c r="S350" s="3"/>
      <c r="T350" s="3"/>
      <c r="U350" s="3"/>
      <c r="V350" s="60"/>
      <c r="W350" s="60"/>
      <c r="X350" s="60"/>
      <c r="Y350" s="60"/>
      <c r="Z350" s="60"/>
      <c r="AA350" s="60"/>
      <c r="AB350" s="60"/>
      <c r="AC350" s="60"/>
      <c r="AD350" s="60"/>
      <c r="AE350" s="60"/>
      <c r="AF350" s="60"/>
      <c r="AG350" s="60"/>
      <c r="AH350" s="60"/>
      <c r="AI350" s="60"/>
      <c r="AJ350" s="60"/>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row>
    <row r="351" spans="2:65">
      <c r="B351" s="59"/>
      <c r="C351" s="127"/>
      <c r="D351" s="59"/>
      <c r="E351" s="59"/>
      <c r="F351" s="60"/>
      <c r="G351" s="98"/>
      <c r="H351" s="60"/>
      <c r="I351" s="60"/>
      <c r="J351" s="60"/>
      <c r="K351" s="60"/>
      <c r="L351" s="60"/>
      <c r="M351" s="60"/>
      <c r="N351" s="60"/>
      <c r="O351" s="4"/>
      <c r="P351" s="61"/>
      <c r="Q351" s="61"/>
      <c r="R351" s="61"/>
      <c r="S351" s="12"/>
      <c r="T351" s="12"/>
      <c r="U351" s="3"/>
      <c r="V351" s="60"/>
      <c r="W351" s="60"/>
      <c r="X351" s="60"/>
      <c r="Y351" s="60"/>
      <c r="Z351" s="60"/>
      <c r="AA351" s="60"/>
      <c r="AB351" s="60"/>
      <c r="AC351" s="60"/>
      <c r="AD351" s="60"/>
      <c r="AE351" s="60"/>
      <c r="AF351" s="60"/>
      <c r="AG351" s="60"/>
      <c r="AH351" s="60"/>
      <c r="AI351" s="60"/>
      <c r="AJ351" s="60"/>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row>
    <row r="352" spans="2:65">
      <c r="B352" s="59"/>
      <c r="C352" s="127"/>
      <c r="D352" s="59"/>
      <c r="E352" s="59"/>
      <c r="F352" s="60"/>
      <c r="G352" s="98"/>
      <c r="H352" s="60"/>
      <c r="I352" s="60"/>
      <c r="J352" s="60"/>
      <c r="K352" s="60"/>
      <c r="L352" s="60"/>
      <c r="M352" s="60"/>
      <c r="N352" s="60"/>
      <c r="O352" s="3"/>
      <c r="P352" s="3"/>
      <c r="Q352" s="3"/>
      <c r="R352" s="3"/>
      <c r="S352" s="3"/>
      <c r="T352" s="3"/>
      <c r="U352" s="3"/>
      <c r="V352" s="60"/>
      <c r="W352" s="60"/>
      <c r="X352" s="60"/>
      <c r="Y352" s="60"/>
      <c r="Z352" s="60"/>
      <c r="AA352" s="60"/>
      <c r="AB352" s="60"/>
      <c r="AC352" s="60"/>
      <c r="AD352" s="60"/>
      <c r="AE352" s="60"/>
      <c r="AF352" s="60"/>
      <c r="AG352" s="60"/>
      <c r="AH352" s="60"/>
      <c r="AI352" s="60"/>
      <c r="AJ352" s="60"/>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row>
    <row r="353" spans="2:65">
      <c r="B353" s="59"/>
      <c r="C353" s="127"/>
      <c r="D353" s="59"/>
      <c r="E353" s="59"/>
      <c r="F353" s="60"/>
      <c r="G353" s="98"/>
      <c r="H353" s="60"/>
      <c r="I353" s="60"/>
      <c r="J353" s="60"/>
      <c r="K353" s="60"/>
      <c r="L353" s="60"/>
      <c r="M353" s="60"/>
      <c r="N353" s="60"/>
      <c r="O353" s="4"/>
      <c r="P353" s="4"/>
      <c r="Q353" s="68"/>
      <c r="R353" s="61"/>
      <c r="S353" s="12"/>
      <c r="T353" s="12"/>
      <c r="U353" s="3"/>
      <c r="V353" s="60"/>
      <c r="W353" s="60"/>
      <c r="X353" s="60"/>
      <c r="Y353" s="60"/>
      <c r="Z353" s="60"/>
      <c r="AA353" s="60"/>
      <c r="AB353" s="60"/>
      <c r="AC353" s="60"/>
      <c r="AD353" s="60"/>
      <c r="AE353" s="60"/>
      <c r="AF353" s="60"/>
      <c r="AG353" s="60"/>
      <c r="AH353" s="60"/>
      <c r="AI353" s="60"/>
      <c r="AJ353" s="60"/>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row>
    <row r="354" spans="2:65">
      <c r="B354" s="59"/>
      <c r="C354" s="127"/>
      <c r="D354" s="59"/>
      <c r="E354" s="59"/>
      <c r="F354" s="60"/>
      <c r="G354" s="98"/>
      <c r="H354" s="60"/>
      <c r="I354" s="60"/>
      <c r="J354" s="60"/>
      <c r="K354" s="60"/>
      <c r="L354" s="60"/>
      <c r="M354" s="60"/>
      <c r="N354" s="60"/>
      <c r="O354" s="3"/>
      <c r="P354" s="3"/>
      <c r="Q354" s="3"/>
      <c r="R354" s="3"/>
      <c r="S354" s="3"/>
      <c r="T354" s="16"/>
      <c r="U354" s="62"/>
      <c r="V354" s="60"/>
      <c r="W354" s="60"/>
      <c r="X354" s="60"/>
      <c r="Y354" s="60"/>
      <c r="Z354" s="60"/>
      <c r="AA354" s="60"/>
      <c r="AB354" s="60"/>
      <c r="AC354" s="60"/>
      <c r="AD354" s="60"/>
      <c r="AE354" s="60"/>
      <c r="AF354" s="60"/>
      <c r="AG354" s="60"/>
      <c r="AH354" s="60"/>
      <c r="AI354" s="60"/>
      <c r="AJ354" s="60"/>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row>
    <row r="355" spans="2:65">
      <c r="B355" s="59"/>
      <c r="C355" s="127"/>
      <c r="D355" s="59"/>
      <c r="E355" s="59"/>
      <c r="F355" s="60"/>
      <c r="G355" s="98"/>
      <c r="H355" s="60"/>
      <c r="I355" s="60"/>
      <c r="J355" s="60"/>
      <c r="K355" s="60"/>
      <c r="L355" s="60"/>
      <c r="M355" s="60"/>
      <c r="N355" s="60"/>
      <c r="O355" s="3"/>
      <c r="P355" s="63"/>
      <c r="Q355" s="63"/>
      <c r="R355" s="5"/>
      <c r="S355" s="5"/>
      <c r="T355" s="16"/>
      <c r="U355" s="62"/>
      <c r="V355" s="60"/>
      <c r="W355" s="60"/>
      <c r="X355" s="60"/>
      <c r="Y355" s="60"/>
      <c r="Z355" s="60"/>
      <c r="AA355" s="60"/>
      <c r="AB355" s="60"/>
      <c r="AC355" s="60"/>
      <c r="AD355" s="60"/>
      <c r="AE355" s="60"/>
      <c r="AF355" s="60"/>
      <c r="AG355" s="60"/>
      <c r="AH355" s="60"/>
      <c r="AI355" s="60"/>
      <c r="AJ355" s="60"/>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row>
    <row r="356" spans="2:65" ht="15.3" thickBot="1">
      <c r="B356" s="59"/>
      <c r="C356" s="127"/>
      <c r="D356" s="59"/>
      <c r="E356" s="59"/>
      <c r="F356" s="60"/>
      <c r="G356" s="98"/>
      <c r="H356" s="60"/>
      <c r="I356" s="60"/>
      <c r="J356" s="60"/>
      <c r="K356" s="60"/>
      <c r="L356" s="60"/>
      <c r="M356" s="60"/>
      <c r="N356" s="60"/>
      <c r="O356" s="64"/>
      <c r="P356" s="65"/>
      <c r="Q356" s="65"/>
      <c r="R356" s="65"/>
      <c r="S356" s="66"/>
      <c r="T356" s="66"/>
      <c r="U356" s="67"/>
      <c r="V356" s="60"/>
      <c r="W356" s="60"/>
      <c r="X356" s="60"/>
      <c r="Y356" s="60"/>
      <c r="Z356" s="60"/>
      <c r="AA356" s="60"/>
      <c r="AB356" s="60"/>
      <c r="AC356" s="60"/>
      <c r="AD356" s="60"/>
      <c r="AE356" s="60"/>
      <c r="AF356" s="60"/>
      <c r="AG356" s="60"/>
      <c r="AH356" s="60"/>
      <c r="AI356" s="60"/>
      <c r="AJ356" s="60"/>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row>
    <row r="357" spans="2:65">
      <c r="B357" s="59"/>
      <c r="C357" s="127"/>
      <c r="D357" s="59"/>
      <c r="E357" s="59"/>
      <c r="F357" s="60"/>
      <c r="G357" s="98"/>
      <c r="H357" s="60"/>
      <c r="I357" s="60"/>
      <c r="J357" s="60"/>
      <c r="K357" s="60"/>
      <c r="L357" s="60"/>
      <c r="M357" s="60"/>
      <c r="N357" s="60"/>
      <c r="O357" s="4"/>
      <c r="P357" s="5"/>
      <c r="Q357" s="6"/>
      <c r="R357" s="6"/>
      <c r="S357" s="6"/>
      <c r="T357" s="6"/>
      <c r="U357" s="6"/>
      <c r="V357" s="60"/>
      <c r="W357" s="60"/>
      <c r="X357" s="60"/>
      <c r="Y357" s="60"/>
      <c r="Z357" s="60"/>
      <c r="AA357" s="60"/>
      <c r="AB357" s="60"/>
      <c r="AC357" s="60"/>
      <c r="AD357" s="60"/>
      <c r="AE357" s="60"/>
      <c r="AF357" s="60"/>
      <c r="AG357" s="60"/>
      <c r="AH357" s="60"/>
      <c r="AI357" s="60"/>
      <c r="AJ357" s="60"/>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row>
    <row r="358" spans="2:65">
      <c r="B358" s="59"/>
      <c r="C358" s="127"/>
      <c r="D358" s="59"/>
      <c r="E358" s="59"/>
      <c r="F358" s="60"/>
      <c r="G358" s="98"/>
      <c r="H358" s="60"/>
      <c r="I358" s="60"/>
      <c r="J358" s="60"/>
      <c r="K358" s="60"/>
      <c r="L358" s="60"/>
      <c r="M358" s="60"/>
      <c r="N358" s="60"/>
      <c r="O358" s="4"/>
      <c r="P358" s="5"/>
      <c r="Q358" s="6"/>
      <c r="R358" s="6"/>
      <c r="S358" s="6"/>
      <c r="T358" s="6"/>
      <c r="U358" s="6"/>
      <c r="V358" s="60"/>
      <c r="W358" s="60"/>
      <c r="X358" s="60"/>
      <c r="Y358" s="60"/>
      <c r="Z358" s="60"/>
      <c r="AA358" s="60"/>
      <c r="AB358" s="60"/>
      <c r="AC358" s="60"/>
      <c r="AD358" s="60"/>
      <c r="AE358" s="60"/>
      <c r="AF358" s="60"/>
      <c r="AG358" s="60"/>
      <c r="AH358" s="60"/>
      <c r="AI358" s="60"/>
      <c r="AJ358" s="60"/>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row>
    <row r="359" spans="2:65">
      <c r="B359" s="59"/>
      <c r="C359" s="127"/>
      <c r="D359" s="59"/>
      <c r="E359" s="59"/>
      <c r="F359" s="60"/>
      <c r="G359" s="98"/>
      <c r="H359" s="60"/>
      <c r="I359" s="60"/>
      <c r="J359" s="60"/>
      <c r="K359" s="60"/>
      <c r="L359" s="60"/>
      <c r="M359" s="60"/>
      <c r="N359" s="60"/>
      <c r="O359" s="4"/>
      <c r="P359" s="5"/>
      <c r="Q359" s="6"/>
      <c r="R359" s="6"/>
      <c r="S359" s="6"/>
      <c r="T359" s="6"/>
      <c r="U359" s="6"/>
      <c r="V359" s="60"/>
      <c r="W359" s="60"/>
      <c r="X359" s="60"/>
      <c r="Y359" s="60"/>
      <c r="Z359" s="60"/>
      <c r="AA359" s="60"/>
      <c r="AB359" s="60"/>
      <c r="AC359" s="60"/>
      <c r="AD359" s="60"/>
      <c r="AE359" s="60"/>
      <c r="AF359" s="60"/>
      <c r="AG359" s="60"/>
      <c r="AH359" s="60"/>
      <c r="AI359" s="60"/>
      <c r="AJ359" s="60"/>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row>
    <row r="360" spans="2:65">
      <c r="B360" s="59"/>
      <c r="C360" s="127"/>
      <c r="D360" s="59"/>
      <c r="E360" s="59"/>
      <c r="F360" s="60"/>
      <c r="G360" s="98"/>
      <c r="H360" s="60"/>
      <c r="I360" s="60"/>
      <c r="J360" s="60"/>
      <c r="K360" s="60"/>
      <c r="L360" s="60"/>
      <c r="M360" s="60"/>
      <c r="N360" s="60"/>
      <c r="O360" s="4"/>
      <c r="P360" s="5"/>
      <c r="Q360" s="6"/>
      <c r="R360" s="6"/>
      <c r="S360" s="6"/>
      <c r="T360" s="6"/>
      <c r="U360" s="6"/>
      <c r="V360" s="60"/>
      <c r="W360" s="60"/>
      <c r="X360" s="60"/>
      <c r="Y360" s="60"/>
      <c r="Z360" s="60"/>
      <c r="AA360" s="60"/>
      <c r="AB360" s="60"/>
      <c r="AC360" s="60"/>
      <c r="AD360" s="60"/>
      <c r="AE360" s="60"/>
      <c r="AF360" s="60"/>
      <c r="AG360" s="60"/>
      <c r="AH360" s="60"/>
      <c r="AI360" s="60"/>
      <c r="AJ360" s="60"/>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row>
    <row r="361" spans="2:65">
      <c r="B361" s="59"/>
      <c r="C361" s="127"/>
      <c r="D361" s="59"/>
      <c r="E361" s="59"/>
      <c r="F361" s="60"/>
      <c r="G361" s="98"/>
      <c r="H361" s="60"/>
      <c r="I361" s="60"/>
      <c r="J361" s="60"/>
      <c r="K361" s="60"/>
      <c r="L361" s="60"/>
      <c r="M361" s="60"/>
      <c r="N361" s="60"/>
      <c r="O361" s="4"/>
      <c r="P361" s="5"/>
      <c r="Q361" s="6"/>
      <c r="R361" s="6"/>
      <c r="S361" s="6"/>
      <c r="T361" s="6"/>
      <c r="U361" s="6"/>
      <c r="V361" s="60"/>
      <c r="W361" s="60"/>
      <c r="X361" s="60"/>
      <c r="Y361" s="60"/>
      <c r="Z361" s="60"/>
      <c r="AA361" s="60"/>
      <c r="AB361" s="60"/>
      <c r="AC361" s="60"/>
      <c r="AD361" s="60"/>
      <c r="AE361" s="60"/>
      <c r="AF361" s="60"/>
      <c r="AG361" s="60"/>
      <c r="AH361" s="60"/>
      <c r="AI361" s="60"/>
      <c r="AJ361" s="60"/>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row>
    <row r="362" spans="2:65">
      <c r="B362" s="59"/>
      <c r="C362" s="127"/>
      <c r="D362" s="59"/>
      <c r="E362" s="59"/>
      <c r="F362" s="60"/>
      <c r="G362" s="98"/>
      <c r="H362" s="60"/>
      <c r="I362" s="60"/>
      <c r="J362" s="60"/>
      <c r="K362" s="60"/>
      <c r="L362" s="60"/>
      <c r="M362" s="60"/>
      <c r="N362" s="60"/>
      <c r="O362" s="4"/>
      <c r="P362" s="5"/>
      <c r="Q362" s="6"/>
      <c r="R362" s="6"/>
      <c r="S362" s="6"/>
      <c r="T362" s="6"/>
      <c r="U362" s="6"/>
      <c r="V362" s="60"/>
      <c r="W362" s="60"/>
      <c r="X362" s="60"/>
      <c r="Y362" s="60"/>
      <c r="Z362" s="60"/>
      <c r="AA362" s="60"/>
      <c r="AB362" s="60"/>
      <c r="AC362" s="60"/>
      <c r="AD362" s="60"/>
      <c r="AE362" s="60"/>
      <c r="AF362" s="60"/>
      <c r="AG362" s="60"/>
      <c r="AH362" s="60"/>
      <c r="AI362" s="60"/>
      <c r="AJ362" s="60"/>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row>
    <row r="363" spans="2:65">
      <c r="B363" s="59"/>
      <c r="C363" s="127"/>
      <c r="D363" s="59"/>
      <c r="E363" s="59"/>
      <c r="F363" s="60"/>
      <c r="G363" s="98"/>
      <c r="H363" s="60"/>
      <c r="I363" s="60"/>
      <c r="J363" s="60"/>
      <c r="K363" s="60"/>
      <c r="L363" s="60"/>
      <c r="M363" s="60"/>
      <c r="N363" s="60"/>
      <c r="O363" s="4"/>
      <c r="P363" s="5"/>
      <c r="Q363" s="6"/>
      <c r="R363" s="6"/>
      <c r="S363" s="6"/>
      <c r="T363" s="6"/>
      <c r="U363" s="6"/>
      <c r="V363" s="60"/>
      <c r="W363" s="60"/>
      <c r="X363" s="60"/>
      <c r="Y363" s="60"/>
      <c r="Z363" s="60"/>
      <c r="AA363" s="60"/>
      <c r="AB363" s="60"/>
      <c r="AC363" s="60"/>
      <c r="AD363" s="60"/>
      <c r="AE363" s="60"/>
      <c r="AF363" s="60"/>
      <c r="AG363" s="60"/>
      <c r="AH363" s="60"/>
      <c r="AI363" s="60"/>
      <c r="AJ363" s="60"/>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row>
    <row r="364" spans="2:65">
      <c r="B364" s="59"/>
      <c r="C364" s="127"/>
      <c r="D364" s="59"/>
      <c r="E364" s="59"/>
      <c r="F364" s="60"/>
      <c r="G364" s="98"/>
      <c r="H364" s="60"/>
      <c r="I364" s="60"/>
      <c r="J364" s="60"/>
      <c r="K364" s="60"/>
      <c r="L364" s="60"/>
      <c r="M364" s="60"/>
      <c r="N364" s="60"/>
      <c r="O364" s="4"/>
      <c r="P364" s="5"/>
      <c r="Q364" s="6"/>
      <c r="R364" s="6"/>
      <c r="S364" s="6"/>
      <c r="T364" s="6"/>
      <c r="U364" s="6"/>
      <c r="V364" s="60"/>
      <c r="W364" s="60"/>
      <c r="X364" s="60"/>
      <c r="Y364" s="60"/>
      <c r="Z364" s="60"/>
      <c r="AA364" s="60"/>
      <c r="AB364" s="60"/>
      <c r="AC364" s="60"/>
      <c r="AD364" s="60"/>
      <c r="AE364" s="60"/>
      <c r="AF364" s="60"/>
      <c r="AG364" s="60"/>
      <c r="AH364" s="60"/>
      <c r="AI364" s="60"/>
      <c r="AJ364" s="60"/>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row>
    <row r="365" spans="2:65">
      <c r="B365" s="59"/>
      <c r="C365" s="127"/>
      <c r="D365" s="59"/>
      <c r="E365" s="59"/>
      <c r="F365" s="60"/>
      <c r="G365" s="98"/>
      <c r="H365" s="60"/>
      <c r="I365" s="60"/>
      <c r="J365" s="60"/>
      <c r="K365" s="60"/>
      <c r="L365" s="60"/>
      <c r="M365" s="60"/>
      <c r="N365" s="60"/>
      <c r="O365" s="4"/>
      <c r="P365" s="5"/>
      <c r="Q365" s="6"/>
      <c r="R365" s="6"/>
      <c r="S365" s="6"/>
      <c r="T365" s="6"/>
      <c r="U365" s="6"/>
      <c r="V365" s="60"/>
      <c r="W365" s="60"/>
      <c r="X365" s="60"/>
      <c r="Y365" s="60"/>
      <c r="Z365" s="60"/>
      <c r="AA365" s="60"/>
      <c r="AB365" s="60"/>
      <c r="AC365" s="60"/>
      <c r="AD365" s="60"/>
      <c r="AE365" s="60"/>
      <c r="AF365" s="60"/>
      <c r="AG365" s="60"/>
      <c r="AH365" s="60"/>
      <c r="AI365" s="60"/>
      <c r="AJ365" s="60"/>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row>
    <row r="366" spans="2:65">
      <c r="B366" s="59"/>
      <c r="C366" s="127"/>
      <c r="D366" s="59"/>
      <c r="E366" s="59"/>
      <c r="F366" s="60"/>
      <c r="G366" s="98"/>
      <c r="H366" s="60"/>
      <c r="I366" s="60"/>
      <c r="J366" s="60"/>
      <c r="K366" s="60"/>
      <c r="L366" s="60"/>
      <c r="M366" s="60"/>
      <c r="N366" s="60"/>
      <c r="O366" s="4"/>
      <c r="P366" s="5"/>
      <c r="Q366" s="6"/>
      <c r="R366" s="6"/>
      <c r="S366" s="6"/>
      <c r="T366" s="6"/>
      <c r="U366" s="6"/>
      <c r="V366" s="60"/>
      <c r="W366" s="60"/>
      <c r="X366" s="60"/>
      <c r="Y366" s="60"/>
      <c r="Z366" s="60"/>
      <c r="AA366" s="60"/>
      <c r="AB366" s="60"/>
      <c r="AC366" s="60"/>
      <c r="AD366" s="60"/>
      <c r="AE366" s="60"/>
      <c r="AF366" s="60"/>
      <c r="AG366" s="60"/>
      <c r="AH366" s="60"/>
      <c r="AI366" s="60"/>
      <c r="AJ366" s="60"/>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row>
    <row r="367" spans="2:65">
      <c r="B367" s="59"/>
      <c r="C367" s="127"/>
      <c r="D367" s="59"/>
      <c r="E367" s="59"/>
      <c r="F367" s="60"/>
      <c r="G367" s="98"/>
      <c r="H367" s="60"/>
      <c r="I367" s="60"/>
      <c r="J367" s="60"/>
      <c r="K367" s="60"/>
      <c r="L367" s="60"/>
      <c r="M367" s="60"/>
      <c r="N367" s="60"/>
      <c r="O367" s="4"/>
      <c r="P367" s="5"/>
      <c r="Q367" s="6"/>
      <c r="R367" s="6"/>
      <c r="S367" s="6"/>
      <c r="T367" s="6"/>
      <c r="U367" s="6"/>
      <c r="V367" s="60"/>
      <c r="W367" s="60"/>
      <c r="X367" s="60"/>
      <c r="Y367" s="60"/>
      <c r="Z367" s="60"/>
      <c r="AA367" s="60"/>
      <c r="AB367" s="60"/>
      <c r="AC367" s="60"/>
      <c r="AD367" s="60"/>
      <c r="AE367" s="60"/>
      <c r="AF367" s="60"/>
      <c r="AG367" s="60"/>
      <c r="AH367" s="60"/>
      <c r="AI367" s="60"/>
      <c r="AJ367" s="60"/>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row>
    <row r="368" spans="2:65">
      <c r="B368" s="59"/>
      <c r="C368" s="127"/>
      <c r="D368" s="59"/>
      <c r="E368" s="59"/>
      <c r="F368" s="60"/>
      <c r="G368" s="98"/>
      <c r="H368" s="60"/>
      <c r="I368" s="60"/>
      <c r="J368" s="60"/>
      <c r="K368" s="60"/>
      <c r="L368" s="60"/>
      <c r="M368" s="60"/>
      <c r="N368" s="60"/>
      <c r="O368" s="4"/>
      <c r="P368" s="5"/>
      <c r="Q368" s="6"/>
      <c r="R368" s="6"/>
      <c r="S368" s="6"/>
      <c r="T368" s="6"/>
      <c r="U368" s="6"/>
      <c r="V368" s="60"/>
      <c r="W368" s="60"/>
      <c r="X368" s="60"/>
      <c r="Y368" s="60"/>
      <c r="Z368" s="60"/>
      <c r="AA368" s="60"/>
      <c r="AB368" s="60"/>
      <c r="AC368" s="60"/>
      <c r="AD368" s="60"/>
      <c r="AE368" s="60"/>
      <c r="AF368" s="60"/>
      <c r="AG368" s="60"/>
      <c r="AH368" s="60"/>
      <c r="AI368" s="60"/>
      <c r="AJ368" s="60"/>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row>
    <row r="369" spans="2:65">
      <c r="B369" s="59"/>
      <c r="C369" s="127"/>
      <c r="D369" s="59"/>
      <c r="E369" s="59"/>
      <c r="F369" s="60"/>
      <c r="G369" s="98"/>
      <c r="H369" s="60"/>
      <c r="I369" s="60"/>
      <c r="J369" s="60"/>
      <c r="K369" s="60"/>
      <c r="L369" s="60"/>
      <c r="M369" s="60"/>
      <c r="N369" s="60"/>
      <c r="O369" s="4"/>
      <c r="P369" s="5"/>
      <c r="Q369" s="6"/>
      <c r="R369" s="6"/>
      <c r="S369" s="6"/>
      <c r="T369" s="6"/>
      <c r="U369" s="6"/>
      <c r="V369" s="60"/>
      <c r="W369" s="60"/>
      <c r="X369" s="60"/>
      <c r="Y369" s="60"/>
      <c r="Z369" s="60"/>
      <c r="AA369" s="60"/>
      <c r="AB369" s="60"/>
      <c r="AC369" s="60"/>
      <c r="AD369" s="60"/>
      <c r="AE369" s="60"/>
      <c r="AF369" s="60"/>
      <c r="AG369" s="60"/>
      <c r="AH369" s="60"/>
      <c r="AI369" s="60"/>
      <c r="AJ369" s="60"/>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row>
    <row r="370" spans="2:65">
      <c r="B370" s="59"/>
      <c r="C370" s="127"/>
      <c r="D370" s="59"/>
      <c r="E370" s="59"/>
      <c r="F370" s="60"/>
      <c r="G370" s="98"/>
      <c r="H370" s="60"/>
      <c r="I370" s="60"/>
      <c r="J370" s="60"/>
      <c r="K370" s="60"/>
      <c r="L370" s="60"/>
      <c r="M370" s="60"/>
      <c r="N370" s="60"/>
      <c r="O370" s="4"/>
      <c r="P370" s="5"/>
      <c r="Q370" s="6"/>
      <c r="R370" s="6"/>
      <c r="S370" s="6"/>
      <c r="T370" s="6"/>
      <c r="U370" s="6"/>
      <c r="V370" s="60"/>
      <c r="W370" s="60"/>
      <c r="X370" s="60"/>
      <c r="Y370" s="60"/>
      <c r="Z370" s="60"/>
      <c r="AA370" s="60"/>
      <c r="AB370" s="60"/>
      <c r="AC370" s="60"/>
      <c r="AD370" s="60"/>
      <c r="AE370" s="60"/>
      <c r="AF370" s="60"/>
      <c r="AG370" s="60"/>
      <c r="AH370" s="60"/>
      <c r="AI370" s="60"/>
      <c r="AJ370" s="6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row>
    <row r="371" spans="2:65">
      <c r="B371" s="59"/>
      <c r="C371" s="127"/>
      <c r="D371" s="59"/>
      <c r="E371" s="59"/>
      <c r="F371" s="60"/>
      <c r="G371" s="98"/>
      <c r="H371" s="60"/>
      <c r="I371" s="60"/>
      <c r="J371" s="60"/>
      <c r="K371" s="60"/>
      <c r="L371" s="60"/>
      <c r="M371" s="60"/>
      <c r="N371" s="60"/>
      <c r="O371" s="4"/>
      <c r="P371" s="5"/>
      <c r="Q371" s="6"/>
      <c r="R371" s="6"/>
      <c r="S371" s="6"/>
      <c r="T371" s="6"/>
      <c r="U371" s="6"/>
      <c r="V371" s="60"/>
      <c r="W371" s="60"/>
      <c r="X371" s="60"/>
      <c r="Y371" s="60"/>
      <c r="Z371" s="60"/>
      <c r="AA371" s="60"/>
      <c r="AB371" s="60"/>
      <c r="AC371" s="60"/>
      <c r="AD371" s="60"/>
      <c r="AE371" s="60"/>
      <c r="AF371" s="60"/>
      <c r="AG371" s="60"/>
      <c r="AH371" s="60"/>
      <c r="AI371" s="60"/>
      <c r="AJ371" s="6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row>
    <row r="372" spans="2:65">
      <c r="B372" s="59"/>
      <c r="C372" s="127"/>
      <c r="D372" s="59"/>
      <c r="E372" s="59"/>
      <c r="F372" s="60"/>
      <c r="G372" s="98"/>
      <c r="H372" s="60"/>
      <c r="I372" s="60"/>
      <c r="J372" s="60"/>
      <c r="K372" s="60"/>
      <c r="L372" s="60"/>
      <c r="M372" s="60"/>
      <c r="N372" s="60"/>
      <c r="O372" s="4"/>
      <c r="P372" s="5"/>
      <c r="Q372" s="6"/>
      <c r="R372" s="6"/>
      <c r="S372" s="6"/>
      <c r="T372" s="6"/>
      <c r="U372" s="6"/>
      <c r="V372" s="60"/>
      <c r="W372" s="60"/>
      <c r="X372" s="60"/>
      <c r="Y372" s="60"/>
      <c r="Z372" s="60"/>
      <c r="AA372" s="60"/>
      <c r="AB372" s="60"/>
      <c r="AC372" s="60"/>
      <c r="AD372" s="60"/>
      <c r="AE372" s="60"/>
      <c r="AF372" s="60"/>
      <c r="AG372" s="60"/>
      <c r="AH372" s="60"/>
      <c r="AI372" s="60"/>
      <c r="AJ372" s="60"/>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row>
    <row r="373" spans="2:65">
      <c r="B373" s="59"/>
      <c r="C373" s="127"/>
      <c r="D373" s="59"/>
      <c r="E373" s="59"/>
      <c r="F373" s="60"/>
      <c r="G373" s="98"/>
      <c r="H373" s="60"/>
      <c r="I373" s="60"/>
      <c r="J373" s="60"/>
      <c r="K373" s="60"/>
      <c r="L373" s="60"/>
      <c r="M373" s="60"/>
      <c r="N373" s="60"/>
      <c r="O373" s="4"/>
      <c r="P373" s="5"/>
      <c r="Q373" s="6"/>
      <c r="R373" s="6"/>
      <c r="S373" s="6"/>
      <c r="T373" s="6"/>
      <c r="U373" s="6"/>
      <c r="V373" s="60"/>
      <c r="W373" s="60"/>
      <c r="X373" s="60"/>
      <c r="Y373" s="60"/>
      <c r="Z373" s="60"/>
      <c r="AA373" s="60"/>
      <c r="AB373" s="60"/>
      <c r="AC373" s="60"/>
      <c r="AD373" s="60"/>
      <c r="AE373" s="60"/>
      <c r="AF373" s="60"/>
      <c r="AG373" s="60"/>
      <c r="AH373" s="60"/>
      <c r="AI373" s="60"/>
      <c r="AJ373" s="60"/>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row>
    <row r="374" spans="2:65">
      <c r="B374" s="59"/>
      <c r="C374" s="127"/>
      <c r="D374" s="59"/>
      <c r="E374" s="59"/>
      <c r="F374" s="60"/>
      <c r="G374" s="98"/>
      <c r="H374" s="60"/>
      <c r="I374" s="60"/>
      <c r="J374" s="60"/>
      <c r="K374" s="60"/>
      <c r="L374" s="60"/>
      <c r="M374" s="60"/>
      <c r="N374" s="60"/>
      <c r="O374" s="4"/>
      <c r="P374" s="5"/>
      <c r="Q374" s="6"/>
      <c r="R374" s="6"/>
      <c r="S374" s="6"/>
      <c r="T374" s="6"/>
      <c r="U374" s="6"/>
      <c r="V374" s="60"/>
      <c r="W374" s="60"/>
      <c r="X374" s="60"/>
      <c r="Y374" s="60"/>
      <c r="Z374" s="60"/>
      <c r="AA374" s="60"/>
      <c r="AB374" s="60"/>
      <c r="AC374" s="60"/>
      <c r="AD374" s="60"/>
      <c r="AE374" s="60"/>
      <c r="AF374" s="60"/>
      <c r="AG374" s="60"/>
      <c r="AH374" s="60"/>
      <c r="AI374" s="60"/>
      <c r="AJ374" s="60"/>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row>
    <row r="375" spans="2:65">
      <c r="B375" s="59"/>
      <c r="C375" s="127"/>
      <c r="D375" s="59"/>
      <c r="E375" s="59"/>
      <c r="F375" s="60"/>
      <c r="G375" s="98"/>
      <c r="H375" s="60"/>
      <c r="I375" s="60"/>
      <c r="J375" s="60"/>
      <c r="K375" s="60"/>
      <c r="L375" s="60"/>
      <c r="M375" s="60"/>
      <c r="N375" s="60"/>
      <c r="O375" s="4"/>
      <c r="P375" s="5"/>
      <c r="Q375" s="6"/>
      <c r="R375" s="6"/>
      <c r="S375" s="6"/>
      <c r="T375" s="6"/>
      <c r="U375" s="6"/>
      <c r="V375" s="60"/>
      <c r="W375" s="60"/>
      <c r="X375" s="60"/>
      <c r="Y375" s="60"/>
      <c r="Z375" s="60"/>
      <c r="AA375" s="60"/>
      <c r="AB375" s="60"/>
      <c r="AC375" s="60"/>
      <c r="AD375" s="60"/>
      <c r="AE375" s="60"/>
      <c r="AF375" s="60"/>
      <c r="AG375" s="60"/>
      <c r="AH375" s="60"/>
      <c r="AI375" s="60"/>
      <c r="AJ375" s="60"/>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row>
    <row r="376" spans="2:65">
      <c r="B376" s="59"/>
      <c r="C376" s="127"/>
      <c r="D376" s="59"/>
      <c r="E376" s="59"/>
      <c r="F376" s="60"/>
      <c r="G376" s="98"/>
      <c r="H376" s="60"/>
      <c r="I376" s="60"/>
      <c r="J376" s="60"/>
      <c r="K376" s="60"/>
      <c r="L376" s="60"/>
      <c r="M376" s="60"/>
      <c r="N376" s="60"/>
      <c r="O376" s="4"/>
      <c r="P376" s="5"/>
      <c r="Q376" s="6"/>
      <c r="R376" s="6"/>
      <c r="S376" s="6"/>
      <c r="T376" s="6"/>
      <c r="U376" s="6"/>
      <c r="V376" s="60"/>
      <c r="W376" s="60"/>
      <c r="X376" s="60"/>
      <c r="Y376" s="60"/>
      <c r="Z376" s="60"/>
      <c r="AA376" s="60"/>
      <c r="AB376" s="60"/>
      <c r="AC376" s="60"/>
      <c r="AD376" s="60"/>
      <c r="AE376" s="60"/>
      <c r="AF376" s="60"/>
      <c r="AG376" s="60"/>
      <c r="AH376" s="60"/>
      <c r="AI376" s="60"/>
      <c r="AJ376" s="60"/>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row>
    <row r="377" spans="2:65">
      <c r="B377" s="59"/>
      <c r="C377" s="127"/>
      <c r="D377" s="59"/>
      <c r="E377" s="59"/>
      <c r="F377" s="60"/>
      <c r="G377" s="98"/>
      <c r="H377" s="60"/>
      <c r="I377" s="60"/>
      <c r="J377" s="60"/>
      <c r="K377" s="60"/>
      <c r="L377" s="60"/>
      <c r="M377" s="60"/>
      <c r="N377" s="60"/>
      <c r="O377" s="4"/>
      <c r="P377" s="5"/>
      <c r="Q377" s="6"/>
      <c r="R377" s="6"/>
      <c r="S377" s="6"/>
      <c r="T377" s="6"/>
      <c r="U377" s="6"/>
      <c r="V377" s="60"/>
      <c r="W377" s="60"/>
      <c r="X377" s="60"/>
      <c r="Y377" s="60"/>
      <c r="Z377" s="60"/>
      <c r="AA377" s="60"/>
      <c r="AB377" s="60"/>
      <c r="AC377" s="60"/>
      <c r="AD377" s="60"/>
      <c r="AE377" s="60"/>
      <c r="AF377" s="60"/>
      <c r="AG377" s="60"/>
      <c r="AH377" s="60"/>
      <c r="AI377" s="60"/>
      <c r="AJ377" s="60"/>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row>
    <row r="378" spans="2:65">
      <c r="B378" s="59"/>
      <c r="C378" s="127"/>
      <c r="D378" s="59"/>
      <c r="E378" s="59"/>
      <c r="F378" s="60"/>
      <c r="G378" s="98"/>
      <c r="H378" s="60"/>
      <c r="I378" s="60"/>
      <c r="J378" s="60"/>
      <c r="K378" s="60"/>
      <c r="L378" s="60"/>
      <c r="M378" s="60"/>
      <c r="N378" s="60"/>
      <c r="O378" s="4"/>
      <c r="P378" s="5"/>
      <c r="Q378" s="6"/>
      <c r="R378" s="6"/>
      <c r="S378" s="6"/>
      <c r="T378" s="6"/>
      <c r="U378" s="6"/>
      <c r="V378" s="60"/>
      <c r="W378" s="60"/>
      <c r="X378" s="60"/>
      <c r="Y378" s="60"/>
      <c r="Z378" s="60"/>
      <c r="AA378" s="60"/>
      <c r="AB378" s="60"/>
      <c r="AC378" s="60"/>
      <c r="AD378" s="60"/>
      <c r="AE378" s="60"/>
      <c r="AF378" s="60"/>
      <c r="AG378" s="60"/>
      <c r="AH378" s="60"/>
      <c r="AI378" s="60"/>
      <c r="AJ378" s="60"/>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row>
    <row r="379" spans="2:65">
      <c r="B379" s="59"/>
      <c r="C379" s="127"/>
      <c r="D379" s="59"/>
      <c r="E379" s="59"/>
      <c r="F379" s="60"/>
      <c r="G379" s="98"/>
      <c r="H379" s="60"/>
      <c r="I379" s="60"/>
      <c r="J379" s="60"/>
      <c r="K379" s="60"/>
      <c r="L379" s="60"/>
      <c r="M379" s="60"/>
      <c r="N379" s="60"/>
      <c r="O379" s="4"/>
      <c r="P379" s="5"/>
      <c r="Q379" s="6"/>
      <c r="R379" s="6"/>
      <c r="S379" s="6"/>
      <c r="T379" s="6"/>
      <c r="U379" s="6"/>
      <c r="V379" s="60"/>
      <c r="W379" s="60"/>
      <c r="X379" s="60"/>
      <c r="Y379" s="60"/>
      <c r="Z379" s="60"/>
      <c r="AA379" s="60"/>
      <c r="AB379" s="60"/>
      <c r="AC379" s="60"/>
      <c r="AD379" s="60"/>
      <c r="AE379" s="60"/>
      <c r="AF379" s="60"/>
      <c r="AG379" s="60"/>
      <c r="AH379" s="60"/>
      <c r="AI379" s="60"/>
      <c r="AJ379" s="60"/>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row>
    <row r="380" spans="2:65">
      <c r="B380" s="59"/>
      <c r="C380" s="127"/>
      <c r="D380" s="59"/>
      <c r="E380" s="59"/>
      <c r="F380" s="60"/>
      <c r="G380" s="98"/>
      <c r="H380" s="60"/>
      <c r="I380" s="60"/>
      <c r="J380" s="60"/>
      <c r="K380" s="60"/>
      <c r="L380" s="60"/>
      <c r="M380" s="60"/>
      <c r="N380" s="60"/>
      <c r="O380" s="4"/>
      <c r="P380" s="5"/>
      <c r="Q380" s="6"/>
      <c r="R380" s="6"/>
      <c r="S380" s="6"/>
      <c r="T380" s="6"/>
      <c r="U380" s="6"/>
      <c r="V380" s="60"/>
      <c r="W380" s="60"/>
      <c r="X380" s="60"/>
      <c r="Y380" s="60"/>
      <c r="Z380" s="60"/>
      <c r="AA380" s="60"/>
      <c r="AB380" s="60"/>
      <c r="AC380" s="60"/>
      <c r="AD380" s="60"/>
      <c r="AE380" s="60"/>
      <c r="AF380" s="60"/>
      <c r="AG380" s="60"/>
      <c r="AH380" s="60"/>
      <c r="AI380" s="60"/>
      <c r="AJ380" s="60"/>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row>
    <row r="381" spans="2:65">
      <c r="B381" s="59"/>
      <c r="C381" s="127"/>
      <c r="D381" s="59"/>
      <c r="E381" s="59"/>
      <c r="F381" s="60"/>
      <c r="G381" s="98"/>
      <c r="H381" s="60"/>
      <c r="I381" s="60"/>
      <c r="J381" s="60"/>
      <c r="K381" s="60"/>
      <c r="L381" s="60"/>
      <c r="M381" s="60"/>
      <c r="N381" s="60"/>
      <c r="O381" s="4"/>
      <c r="P381" s="5"/>
      <c r="Q381" s="6"/>
      <c r="R381" s="6"/>
      <c r="S381" s="6"/>
      <c r="T381" s="6"/>
      <c r="U381" s="6"/>
      <c r="V381" s="60"/>
      <c r="W381" s="60"/>
      <c r="X381" s="60"/>
      <c r="Y381" s="60"/>
      <c r="Z381" s="60"/>
      <c r="AA381" s="60"/>
      <c r="AB381" s="60"/>
      <c r="AC381" s="60"/>
      <c r="AD381" s="60"/>
      <c r="AE381" s="60"/>
      <c r="AF381" s="60"/>
      <c r="AG381" s="60"/>
      <c r="AH381" s="60"/>
      <c r="AI381" s="60"/>
      <c r="AJ381" s="60"/>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row>
    <row r="382" spans="2:65">
      <c r="B382" s="59"/>
      <c r="C382" s="127"/>
      <c r="D382" s="59"/>
      <c r="E382" s="59"/>
      <c r="F382" s="60"/>
      <c r="G382" s="98"/>
      <c r="H382" s="60"/>
      <c r="I382" s="60"/>
      <c r="J382" s="60"/>
      <c r="K382" s="60"/>
      <c r="L382" s="60"/>
      <c r="M382" s="60"/>
      <c r="N382" s="60"/>
      <c r="O382" s="4"/>
      <c r="P382" s="5"/>
      <c r="Q382" s="6"/>
      <c r="R382" s="5"/>
      <c r="S382" s="6"/>
      <c r="T382" s="6"/>
      <c r="U382" s="6"/>
      <c r="V382" s="60"/>
      <c r="W382" s="60"/>
      <c r="X382" s="60"/>
      <c r="Y382" s="60"/>
      <c r="Z382" s="60"/>
      <c r="AA382" s="60"/>
      <c r="AB382" s="60"/>
      <c r="AC382" s="60"/>
      <c r="AD382" s="60"/>
      <c r="AE382" s="60"/>
      <c r="AF382" s="60"/>
      <c r="AG382" s="60"/>
      <c r="AH382" s="60"/>
      <c r="AI382" s="60"/>
      <c r="AJ382" s="60"/>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row>
    <row r="383" spans="2:65">
      <c r="B383" s="59"/>
      <c r="C383" s="127"/>
      <c r="D383" s="59"/>
      <c r="E383" s="59"/>
      <c r="F383" s="60"/>
      <c r="G383" s="98"/>
      <c r="H383" s="60"/>
      <c r="I383" s="60"/>
      <c r="J383" s="60"/>
      <c r="K383" s="60"/>
      <c r="L383" s="60"/>
      <c r="M383" s="60"/>
      <c r="N383" s="60"/>
      <c r="O383" s="4"/>
      <c r="P383" s="5"/>
      <c r="Q383" s="6"/>
      <c r="R383" s="6"/>
      <c r="S383" s="6"/>
      <c r="T383" s="6"/>
      <c r="U383" s="6"/>
      <c r="V383" s="60"/>
      <c r="W383" s="60"/>
      <c r="X383" s="60"/>
      <c r="Y383" s="60"/>
      <c r="Z383" s="60"/>
      <c r="AA383" s="60"/>
      <c r="AB383" s="60"/>
      <c r="AC383" s="60"/>
      <c r="AD383" s="60"/>
      <c r="AE383" s="60"/>
      <c r="AF383" s="60"/>
      <c r="AG383" s="60"/>
      <c r="AH383" s="60"/>
      <c r="AI383" s="60"/>
      <c r="AJ383" s="60"/>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row>
    <row r="384" spans="2:65">
      <c r="B384" s="59"/>
      <c r="C384" s="127"/>
      <c r="D384" s="59"/>
      <c r="E384" s="59"/>
      <c r="F384" s="60"/>
      <c r="G384" s="98"/>
      <c r="H384" s="60"/>
      <c r="I384" s="60"/>
      <c r="J384" s="60"/>
      <c r="K384" s="60"/>
      <c r="L384" s="60"/>
      <c r="M384" s="60"/>
      <c r="N384" s="60"/>
      <c r="O384" s="4"/>
      <c r="P384" s="12"/>
      <c r="Q384" s="12"/>
      <c r="R384" s="12"/>
      <c r="S384" s="12"/>
      <c r="T384" s="12"/>
      <c r="U384" s="12"/>
      <c r="V384" s="60"/>
      <c r="W384" s="60"/>
      <c r="X384" s="60"/>
      <c r="Y384" s="60"/>
      <c r="Z384" s="60"/>
      <c r="AA384" s="60"/>
      <c r="AB384" s="60"/>
      <c r="AC384" s="60"/>
      <c r="AD384" s="60"/>
      <c r="AE384" s="60"/>
      <c r="AF384" s="60"/>
      <c r="AG384" s="60"/>
      <c r="AH384" s="60"/>
      <c r="AI384" s="60"/>
      <c r="AJ384" s="60"/>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row>
    <row r="385" spans="2:65">
      <c r="B385" s="59"/>
      <c r="C385" s="127"/>
      <c r="D385" s="59"/>
      <c r="E385" s="59"/>
      <c r="F385" s="60"/>
      <c r="G385" s="98"/>
      <c r="H385" s="60"/>
      <c r="I385" s="60"/>
      <c r="J385" s="60"/>
      <c r="K385" s="60"/>
      <c r="L385" s="60"/>
      <c r="M385" s="60"/>
      <c r="N385" s="60"/>
      <c r="O385" s="60"/>
      <c r="P385" s="60"/>
      <c r="Q385" s="60"/>
      <c r="R385" s="60"/>
      <c r="S385" s="60"/>
      <c r="T385" s="60"/>
      <c r="U385" s="60"/>
      <c r="V385" s="60"/>
      <c r="W385" s="60"/>
      <c r="X385" s="60"/>
      <c r="Y385" s="60"/>
      <c r="Z385" s="60"/>
      <c r="AA385" s="60"/>
      <c r="AB385" s="60"/>
      <c r="AC385" s="60"/>
      <c r="AD385" s="60"/>
      <c r="AE385" s="60"/>
      <c r="AF385" s="60"/>
      <c r="AG385" s="60"/>
      <c r="AH385" s="60"/>
      <c r="AI385" s="60"/>
      <c r="AJ385" s="60"/>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row>
    <row r="386" spans="2:65">
      <c r="B386" s="59"/>
      <c r="C386" s="127"/>
      <c r="D386" s="59"/>
      <c r="E386" s="59"/>
      <c r="F386" s="60"/>
      <c r="G386" s="98"/>
      <c r="H386" s="60"/>
      <c r="I386" s="60"/>
      <c r="J386" s="60"/>
      <c r="K386" s="60"/>
      <c r="L386" s="60"/>
      <c r="M386" s="60"/>
      <c r="N386" s="60"/>
      <c r="O386" s="60"/>
      <c r="P386" s="60"/>
      <c r="Q386" s="60"/>
      <c r="R386" s="60"/>
      <c r="S386" s="60"/>
      <c r="T386" s="60"/>
      <c r="U386" s="60"/>
      <c r="V386" s="60"/>
      <c r="W386" s="60"/>
      <c r="X386" s="60"/>
      <c r="Y386" s="60"/>
      <c r="Z386" s="60"/>
      <c r="AA386" s="60"/>
      <c r="AB386" s="60"/>
      <c r="AC386" s="60"/>
      <c r="AD386" s="60"/>
      <c r="AE386" s="60"/>
      <c r="AF386" s="60"/>
      <c r="AG386" s="60"/>
      <c r="AH386" s="60"/>
      <c r="AI386" s="60"/>
      <c r="AJ386" s="60"/>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row>
    <row r="387" spans="2:65">
      <c r="B387" s="59"/>
      <c r="C387" s="127"/>
      <c r="D387" s="59"/>
      <c r="E387" s="59"/>
      <c r="F387" s="60"/>
      <c r="G387" s="98"/>
      <c r="H387" s="60"/>
      <c r="I387" s="60"/>
      <c r="J387" s="60"/>
      <c r="K387" s="60"/>
      <c r="L387" s="60"/>
      <c r="M387" s="60"/>
      <c r="N387" s="60"/>
      <c r="O387" s="3"/>
      <c r="P387" s="16"/>
      <c r="Q387" s="16"/>
      <c r="R387" s="16"/>
      <c r="S387" s="3"/>
      <c r="T387" s="3"/>
      <c r="U387" s="3"/>
      <c r="V387" s="60"/>
      <c r="W387" s="60"/>
      <c r="X387" s="60"/>
      <c r="Y387" s="60"/>
      <c r="Z387" s="60"/>
      <c r="AA387" s="60"/>
      <c r="AB387" s="60"/>
      <c r="AC387" s="60"/>
      <c r="AD387" s="60"/>
      <c r="AE387" s="60"/>
      <c r="AF387" s="60"/>
      <c r="AG387" s="60"/>
      <c r="AH387" s="60"/>
      <c r="AI387" s="60"/>
      <c r="AJ387" s="60"/>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row>
    <row r="388" spans="2:65">
      <c r="B388" s="59"/>
      <c r="C388" s="127"/>
      <c r="D388" s="59"/>
      <c r="E388" s="59"/>
      <c r="F388" s="60"/>
      <c r="G388" s="98"/>
      <c r="H388" s="60"/>
      <c r="I388" s="60"/>
      <c r="J388" s="60"/>
      <c r="K388" s="60"/>
      <c r="L388" s="60"/>
      <c r="M388" s="60"/>
      <c r="N388" s="60"/>
      <c r="O388" s="4"/>
      <c r="P388" s="61"/>
      <c r="Q388" s="61"/>
      <c r="R388" s="61"/>
      <c r="S388" s="12"/>
      <c r="T388" s="12"/>
      <c r="U388" s="3"/>
      <c r="V388" s="60"/>
      <c r="W388" s="60"/>
      <c r="X388" s="60"/>
      <c r="Y388" s="60"/>
      <c r="Z388" s="60"/>
      <c r="AA388" s="60"/>
      <c r="AB388" s="60"/>
      <c r="AC388" s="60"/>
      <c r="AD388" s="60"/>
      <c r="AE388" s="60"/>
      <c r="AF388" s="60"/>
      <c r="AG388" s="60"/>
      <c r="AH388" s="60"/>
      <c r="AI388" s="60"/>
      <c r="AJ388" s="60"/>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row>
    <row r="389" spans="2:65">
      <c r="B389" s="59"/>
      <c r="C389" s="127"/>
      <c r="D389" s="59"/>
      <c r="E389" s="59"/>
      <c r="F389" s="60"/>
      <c r="G389" s="98"/>
      <c r="H389" s="60"/>
      <c r="I389" s="60"/>
      <c r="J389" s="60"/>
      <c r="K389" s="60"/>
      <c r="L389" s="60"/>
      <c r="M389" s="60"/>
      <c r="N389" s="60"/>
      <c r="O389" s="3"/>
      <c r="P389" s="3"/>
      <c r="Q389" s="3"/>
      <c r="R389" s="3"/>
      <c r="S389" s="3"/>
      <c r="T389" s="3"/>
      <c r="U389" s="3"/>
      <c r="V389" s="60"/>
      <c r="W389" s="60"/>
      <c r="X389" s="60"/>
      <c r="Y389" s="60"/>
      <c r="Z389" s="60"/>
      <c r="AA389" s="60"/>
      <c r="AB389" s="60"/>
      <c r="AC389" s="60"/>
      <c r="AD389" s="60"/>
      <c r="AE389" s="60"/>
      <c r="AF389" s="60"/>
      <c r="AG389" s="60"/>
      <c r="AH389" s="60"/>
      <c r="AI389" s="60"/>
      <c r="AJ389" s="60"/>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row>
    <row r="390" spans="2:65">
      <c r="B390" s="59"/>
      <c r="C390" s="127"/>
      <c r="D390" s="59"/>
      <c r="E390" s="59"/>
      <c r="F390" s="60"/>
      <c r="G390" s="98"/>
      <c r="H390" s="60"/>
      <c r="I390" s="60"/>
      <c r="J390" s="60"/>
      <c r="K390" s="60"/>
      <c r="L390" s="60"/>
      <c r="M390" s="60"/>
      <c r="N390" s="60"/>
      <c r="O390" s="4"/>
      <c r="P390" s="4"/>
      <c r="Q390" s="68"/>
      <c r="R390" s="61"/>
      <c r="S390" s="12"/>
      <c r="T390" s="12"/>
      <c r="U390" s="3"/>
      <c r="V390" s="60"/>
      <c r="W390" s="60"/>
      <c r="X390" s="60"/>
      <c r="Y390" s="60"/>
      <c r="Z390" s="60"/>
      <c r="AA390" s="60"/>
      <c r="AB390" s="60"/>
      <c r="AC390" s="60"/>
      <c r="AD390" s="60"/>
      <c r="AE390" s="60"/>
      <c r="AF390" s="60"/>
      <c r="AG390" s="60"/>
      <c r="AH390" s="60"/>
      <c r="AI390" s="60"/>
      <c r="AJ390" s="60"/>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row>
    <row r="391" spans="2:65">
      <c r="B391" s="59"/>
      <c r="C391" s="127"/>
      <c r="D391" s="59"/>
      <c r="E391" s="59"/>
      <c r="F391" s="60"/>
      <c r="G391" s="98"/>
      <c r="H391" s="60"/>
      <c r="I391" s="60"/>
      <c r="J391" s="60"/>
      <c r="K391" s="60"/>
      <c r="L391" s="60"/>
      <c r="M391" s="60"/>
      <c r="N391" s="60"/>
      <c r="O391" s="3"/>
      <c r="P391" s="3"/>
      <c r="Q391" s="3"/>
      <c r="R391" s="3"/>
      <c r="S391" s="3"/>
      <c r="T391" s="16"/>
      <c r="U391" s="62"/>
      <c r="V391" s="60"/>
      <c r="W391" s="60"/>
      <c r="X391" s="60"/>
      <c r="Y391" s="60"/>
      <c r="Z391" s="60"/>
      <c r="AA391" s="60"/>
      <c r="AB391" s="60"/>
      <c r="AC391" s="60"/>
      <c r="AD391" s="60"/>
      <c r="AE391" s="60"/>
      <c r="AF391" s="60"/>
      <c r="AG391" s="60"/>
      <c r="AH391" s="60"/>
      <c r="AI391" s="60"/>
      <c r="AJ391" s="60"/>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row>
    <row r="392" spans="2:65">
      <c r="B392" s="59"/>
      <c r="C392" s="127"/>
      <c r="D392" s="59"/>
      <c r="E392" s="59"/>
      <c r="F392" s="60"/>
      <c r="G392" s="98"/>
      <c r="H392" s="60"/>
      <c r="I392" s="60"/>
      <c r="J392" s="60"/>
      <c r="K392" s="60"/>
      <c r="L392" s="60"/>
      <c r="M392" s="60"/>
      <c r="N392" s="60"/>
      <c r="O392" s="3"/>
      <c r="P392" s="63"/>
      <c r="Q392" s="63"/>
      <c r="R392" s="5"/>
      <c r="S392" s="5"/>
      <c r="T392" s="16"/>
      <c r="U392" s="62"/>
      <c r="V392" s="60"/>
      <c r="W392" s="60"/>
      <c r="X392" s="60"/>
      <c r="Y392" s="60"/>
      <c r="Z392" s="60"/>
      <c r="AA392" s="60"/>
      <c r="AB392" s="60"/>
      <c r="AC392" s="60"/>
      <c r="AD392" s="60"/>
      <c r="AE392" s="60"/>
      <c r="AF392" s="60"/>
      <c r="AG392" s="60"/>
      <c r="AH392" s="60"/>
      <c r="AI392" s="60"/>
      <c r="AJ392" s="60"/>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row>
    <row r="393" spans="2:65" ht="15.3" thickBot="1">
      <c r="B393" s="59"/>
      <c r="C393" s="127"/>
      <c r="D393" s="59"/>
      <c r="E393" s="59"/>
      <c r="F393" s="60"/>
      <c r="G393" s="98"/>
      <c r="H393" s="60"/>
      <c r="I393" s="60"/>
      <c r="J393" s="60"/>
      <c r="K393" s="60"/>
      <c r="L393" s="60"/>
      <c r="M393" s="60"/>
      <c r="N393" s="60"/>
      <c r="O393" s="64"/>
      <c r="P393" s="65"/>
      <c r="Q393" s="65"/>
      <c r="R393" s="65"/>
      <c r="S393" s="66"/>
      <c r="T393" s="66"/>
      <c r="U393" s="67"/>
      <c r="V393" s="60"/>
      <c r="W393" s="60"/>
      <c r="X393" s="60"/>
      <c r="Y393" s="60"/>
      <c r="Z393" s="60"/>
      <c r="AA393" s="60"/>
      <c r="AB393" s="60"/>
      <c r="AC393" s="60"/>
      <c r="AD393" s="60"/>
      <c r="AE393" s="60"/>
      <c r="AF393" s="60"/>
      <c r="AG393" s="60"/>
      <c r="AH393" s="60"/>
      <c r="AI393" s="60"/>
      <c r="AJ393" s="6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row>
    <row r="394" spans="2:65">
      <c r="B394" s="59"/>
      <c r="C394" s="127"/>
      <c r="D394" s="59"/>
      <c r="E394" s="59"/>
      <c r="F394" s="60"/>
      <c r="G394" s="98"/>
      <c r="H394" s="60"/>
      <c r="I394" s="60"/>
      <c r="J394" s="60"/>
      <c r="K394" s="60"/>
      <c r="L394" s="60"/>
      <c r="M394" s="60"/>
      <c r="N394" s="60"/>
      <c r="O394" s="4"/>
      <c r="P394" s="5"/>
      <c r="Q394" s="6"/>
      <c r="R394" s="6"/>
      <c r="S394" s="6"/>
      <c r="T394" s="6"/>
      <c r="U394" s="6"/>
      <c r="V394" s="60"/>
      <c r="W394" s="60"/>
      <c r="X394" s="60"/>
      <c r="Y394" s="60"/>
      <c r="Z394" s="60"/>
      <c r="AA394" s="60"/>
      <c r="AB394" s="60"/>
      <c r="AC394" s="60"/>
      <c r="AD394" s="60"/>
      <c r="AE394" s="60"/>
      <c r="AF394" s="60"/>
      <c r="AG394" s="60"/>
      <c r="AH394" s="60"/>
      <c r="AI394" s="60"/>
      <c r="AJ394" s="6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row>
    <row r="395" spans="2:65">
      <c r="B395" s="59"/>
      <c r="C395" s="127"/>
      <c r="D395" s="59"/>
      <c r="E395" s="59"/>
      <c r="F395" s="60"/>
      <c r="G395" s="98"/>
      <c r="H395" s="60"/>
      <c r="I395" s="60"/>
      <c r="J395" s="60"/>
      <c r="K395" s="60"/>
      <c r="L395" s="60"/>
      <c r="M395" s="60"/>
      <c r="N395" s="60"/>
      <c r="O395" s="4"/>
      <c r="P395" s="5"/>
      <c r="Q395" s="6"/>
      <c r="R395" s="6"/>
      <c r="S395" s="6"/>
      <c r="T395" s="6"/>
      <c r="U395" s="6"/>
      <c r="V395" s="60"/>
      <c r="W395" s="60"/>
      <c r="X395" s="60"/>
      <c r="Y395" s="60"/>
      <c r="Z395" s="60"/>
      <c r="AA395" s="60"/>
      <c r="AB395" s="60"/>
      <c r="AC395" s="60"/>
      <c r="AD395" s="60"/>
      <c r="AE395" s="60"/>
      <c r="AF395" s="60"/>
      <c r="AG395" s="60"/>
      <c r="AH395" s="60"/>
      <c r="AI395" s="60"/>
      <c r="AJ395" s="60"/>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row>
    <row r="396" spans="2:65">
      <c r="B396" s="59"/>
      <c r="C396" s="127"/>
      <c r="D396" s="59"/>
      <c r="E396" s="59"/>
      <c r="F396" s="60"/>
      <c r="G396" s="98"/>
      <c r="H396" s="60"/>
      <c r="I396" s="60"/>
      <c r="J396" s="60"/>
      <c r="K396" s="60"/>
      <c r="L396" s="60"/>
      <c r="M396" s="60"/>
      <c r="N396" s="60"/>
      <c r="O396" s="4"/>
      <c r="P396" s="5"/>
      <c r="Q396" s="6"/>
      <c r="R396" s="6"/>
      <c r="S396" s="6"/>
      <c r="T396" s="6"/>
      <c r="U396" s="6"/>
      <c r="V396" s="60"/>
      <c r="W396" s="60"/>
      <c r="X396" s="60"/>
      <c r="Y396" s="60"/>
      <c r="Z396" s="60"/>
      <c r="AA396" s="60"/>
      <c r="AB396" s="60"/>
      <c r="AC396" s="60"/>
      <c r="AD396" s="60"/>
      <c r="AE396" s="60"/>
      <c r="AF396" s="60"/>
      <c r="AG396" s="60"/>
      <c r="AH396" s="60"/>
      <c r="AI396" s="60"/>
      <c r="AJ396" s="60"/>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row>
    <row r="397" spans="2:65">
      <c r="B397" s="59"/>
      <c r="C397" s="127"/>
      <c r="D397" s="59"/>
      <c r="E397" s="59"/>
      <c r="F397" s="60"/>
      <c r="G397" s="98"/>
      <c r="H397" s="60"/>
      <c r="I397" s="60"/>
      <c r="J397" s="60"/>
      <c r="K397" s="60"/>
      <c r="L397" s="60"/>
      <c r="M397" s="60"/>
      <c r="N397" s="60"/>
      <c r="O397" s="4"/>
      <c r="P397" s="5"/>
      <c r="Q397" s="6"/>
      <c r="R397" s="6"/>
      <c r="S397" s="6"/>
      <c r="T397" s="6"/>
      <c r="U397" s="6"/>
      <c r="V397" s="60"/>
      <c r="W397" s="60"/>
      <c r="X397" s="60"/>
      <c r="Y397" s="60"/>
      <c r="Z397" s="60"/>
      <c r="AA397" s="60"/>
      <c r="AB397" s="60"/>
      <c r="AC397" s="60"/>
      <c r="AD397" s="60"/>
      <c r="AE397" s="60"/>
      <c r="AF397" s="60"/>
      <c r="AG397" s="60"/>
      <c r="AH397" s="60"/>
      <c r="AI397" s="60"/>
      <c r="AJ397" s="60"/>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row>
    <row r="398" spans="2:65">
      <c r="B398" s="59"/>
      <c r="C398" s="127"/>
      <c r="D398" s="59"/>
      <c r="E398" s="59"/>
      <c r="F398" s="60"/>
      <c r="G398" s="98"/>
      <c r="H398" s="60"/>
      <c r="I398" s="60"/>
      <c r="J398" s="60"/>
      <c r="K398" s="60"/>
      <c r="L398" s="60"/>
      <c r="M398" s="60"/>
      <c r="N398" s="60"/>
      <c r="O398" s="4"/>
      <c r="P398" s="5"/>
      <c r="Q398" s="6"/>
      <c r="R398" s="6"/>
      <c r="S398" s="6"/>
      <c r="T398" s="6"/>
      <c r="U398" s="6"/>
      <c r="V398" s="60"/>
      <c r="W398" s="60"/>
      <c r="X398" s="60"/>
      <c r="Y398" s="60"/>
      <c r="Z398" s="60"/>
      <c r="AA398" s="60"/>
      <c r="AB398" s="60"/>
      <c r="AC398" s="60"/>
      <c r="AD398" s="60"/>
      <c r="AE398" s="60"/>
      <c r="AF398" s="60"/>
      <c r="AG398" s="60"/>
      <c r="AH398" s="60"/>
      <c r="AI398" s="60"/>
      <c r="AJ398" s="60"/>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row>
    <row r="399" spans="2:65">
      <c r="B399" s="59"/>
      <c r="C399" s="127"/>
      <c r="D399" s="59"/>
      <c r="E399" s="59"/>
      <c r="F399" s="60"/>
      <c r="G399" s="98"/>
      <c r="H399" s="60"/>
      <c r="I399" s="60"/>
      <c r="J399" s="60"/>
      <c r="K399" s="60"/>
      <c r="L399" s="60"/>
      <c r="M399" s="60"/>
      <c r="N399" s="60"/>
      <c r="O399" s="4"/>
      <c r="P399" s="5"/>
      <c r="Q399" s="6"/>
      <c r="R399" s="6"/>
      <c r="S399" s="6"/>
      <c r="T399" s="6"/>
      <c r="U399" s="6"/>
      <c r="V399" s="60"/>
      <c r="W399" s="60"/>
      <c r="X399" s="60"/>
      <c r="Y399" s="60"/>
      <c r="Z399" s="60"/>
      <c r="AA399" s="60"/>
      <c r="AB399" s="60"/>
      <c r="AC399" s="60"/>
      <c r="AD399" s="60"/>
      <c r="AE399" s="60"/>
      <c r="AF399" s="60"/>
      <c r="AG399" s="60"/>
      <c r="AH399" s="60"/>
      <c r="AI399" s="60"/>
      <c r="AJ399" s="60"/>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row>
    <row r="400" spans="2:65">
      <c r="B400" s="59"/>
      <c r="C400" s="127"/>
      <c r="D400" s="59"/>
      <c r="E400" s="59"/>
      <c r="F400" s="60"/>
      <c r="G400" s="98"/>
      <c r="H400" s="60"/>
      <c r="I400" s="60"/>
      <c r="J400" s="60"/>
      <c r="K400" s="60"/>
      <c r="L400" s="60"/>
      <c r="M400" s="60"/>
      <c r="N400" s="60"/>
      <c r="O400" s="4"/>
      <c r="P400" s="5"/>
      <c r="Q400" s="6"/>
      <c r="R400" s="6"/>
      <c r="S400" s="6"/>
      <c r="T400" s="6"/>
      <c r="U400" s="6"/>
      <c r="V400" s="60"/>
      <c r="W400" s="60"/>
      <c r="X400" s="60"/>
      <c r="Y400" s="60"/>
      <c r="Z400" s="60"/>
      <c r="AA400" s="60"/>
      <c r="AB400" s="60"/>
      <c r="AC400" s="60"/>
      <c r="AD400" s="60"/>
      <c r="AE400" s="60"/>
      <c r="AF400" s="60"/>
      <c r="AG400" s="60"/>
      <c r="AH400" s="60"/>
      <c r="AI400" s="60"/>
      <c r="AJ400" s="60"/>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row>
    <row r="401" spans="2:65">
      <c r="B401" s="59"/>
      <c r="C401" s="127"/>
      <c r="D401" s="59"/>
      <c r="E401" s="59"/>
      <c r="F401" s="60"/>
      <c r="G401" s="98"/>
      <c r="H401" s="60"/>
      <c r="I401" s="60"/>
      <c r="J401" s="60"/>
      <c r="K401" s="60"/>
      <c r="L401" s="60"/>
      <c r="M401" s="60"/>
      <c r="N401" s="60"/>
      <c r="O401" s="4"/>
      <c r="P401" s="5"/>
      <c r="Q401" s="6"/>
      <c r="R401" s="6"/>
      <c r="S401" s="6"/>
      <c r="T401" s="6"/>
      <c r="U401" s="6"/>
      <c r="V401" s="60"/>
      <c r="W401" s="60"/>
      <c r="X401" s="60"/>
      <c r="Y401" s="60"/>
      <c r="Z401" s="60"/>
      <c r="AA401" s="60"/>
      <c r="AB401" s="60"/>
      <c r="AC401" s="60"/>
      <c r="AD401" s="60"/>
      <c r="AE401" s="60"/>
      <c r="AF401" s="60"/>
      <c r="AG401" s="60"/>
      <c r="AH401" s="60"/>
      <c r="AI401" s="60"/>
      <c r="AJ401" s="60"/>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row>
    <row r="402" spans="2:65">
      <c r="B402" s="59"/>
      <c r="C402" s="127"/>
      <c r="D402" s="59"/>
      <c r="E402" s="59"/>
      <c r="F402" s="60"/>
      <c r="G402" s="98"/>
      <c r="H402" s="60"/>
      <c r="I402" s="60"/>
      <c r="J402" s="60"/>
      <c r="K402" s="60"/>
      <c r="L402" s="60"/>
      <c r="M402" s="60"/>
      <c r="N402" s="60"/>
      <c r="O402" s="4"/>
      <c r="P402" s="5"/>
      <c r="Q402" s="6"/>
      <c r="R402" s="6"/>
      <c r="S402" s="6"/>
      <c r="T402" s="6"/>
      <c r="U402" s="6"/>
      <c r="V402" s="60"/>
      <c r="W402" s="60"/>
      <c r="X402" s="60"/>
      <c r="Y402" s="60"/>
      <c r="Z402" s="60"/>
      <c r="AA402" s="60"/>
      <c r="AB402" s="60"/>
      <c r="AC402" s="60"/>
      <c r="AD402" s="60"/>
      <c r="AE402" s="60"/>
      <c r="AF402" s="60"/>
      <c r="AG402" s="60"/>
      <c r="AH402" s="60"/>
      <c r="AI402" s="60"/>
      <c r="AJ402" s="60"/>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row>
    <row r="403" spans="2:65">
      <c r="B403" s="59"/>
      <c r="C403" s="127"/>
      <c r="D403" s="59"/>
      <c r="E403" s="59"/>
      <c r="F403" s="60"/>
      <c r="G403" s="98"/>
      <c r="H403" s="60"/>
      <c r="I403" s="60"/>
      <c r="J403" s="60"/>
      <c r="K403" s="60"/>
      <c r="L403" s="60"/>
      <c r="M403" s="60"/>
      <c r="N403" s="60"/>
      <c r="O403" s="4"/>
      <c r="P403" s="5"/>
      <c r="Q403" s="6"/>
      <c r="R403" s="6"/>
      <c r="S403" s="6"/>
      <c r="T403" s="6"/>
      <c r="U403" s="6"/>
      <c r="V403" s="60"/>
      <c r="W403" s="60"/>
      <c r="X403" s="60"/>
      <c r="Y403" s="60"/>
      <c r="Z403" s="60"/>
      <c r="AA403" s="60"/>
      <c r="AB403" s="60"/>
      <c r="AC403" s="60"/>
      <c r="AD403" s="60"/>
      <c r="AE403" s="60"/>
      <c r="AF403" s="60"/>
      <c r="AG403" s="60"/>
      <c r="AH403" s="60"/>
      <c r="AI403" s="60"/>
      <c r="AJ403" s="60"/>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row>
    <row r="404" spans="2:65">
      <c r="B404" s="59"/>
      <c r="C404" s="127"/>
      <c r="D404" s="59"/>
      <c r="E404" s="59"/>
      <c r="F404" s="60"/>
      <c r="G404" s="98"/>
      <c r="H404" s="60"/>
      <c r="I404" s="60"/>
      <c r="J404" s="60"/>
      <c r="K404" s="60"/>
      <c r="L404" s="60"/>
      <c r="M404" s="60"/>
      <c r="N404" s="60"/>
      <c r="O404" s="4"/>
      <c r="P404" s="5"/>
      <c r="Q404" s="6"/>
      <c r="R404" s="6"/>
      <c r="S404" s="6"/>
      <c r="T404" s="6"/>
      <c r="U404" s="6"/>
      <c r="V404" s="60"/>
      <c r="W404" s="60"/>
      <c r="X404" s="60"/>
      <c r="Y404" s="60"/>
      <c r="Z404" s="60"/>
      <c r="AA404" s="60"/>
      <c r="AB404" s="60"/>
      <c r="AC404" s="60"/>
      <c r="AD404" s="60"/>
      <c r="AE404" s="60"/>
      <c r="AF404" s="60"/>
      <c r="AG404" s="60"/>
      <c r="AH404" s="60"/>
      <c r="AI404" s="60"/>
      <c r="AJ404" s="60"/>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row>
    <row r="405" spans="2:65">
      <c r="B405" s="59"/>
      <c r="C405" s="127"/>
      <c r="D405" s="59"/>
      <c r="E405" s="59"/>
      <c r="F405" s="60"/>
      <c r="G405" s="98"/>
      <c r="H405" s="60"/>
      <c r="I405" s="60"/>
      <c r="J405" s="60"/>
      <c r="K405" s="60"/>
      <c r="L405" s="60"/>
      <c r="M405" s="60"/>
      <c r="N405" s="60"/>
      <c r="O405" s="4"/>
      <c r="P405" s="5"/>
      <c r="Q405" s="6"/>
      <c r="R405" s="6"/>
      <c r="S405" s="6"/>
      <c r="T405" s="6"/>
      <c r="U405" s="6"/>
      <c r="V405" s="60"/>
      <c r="W405" s="60"/>
      <c r="X405" s="60"/>
      <c r="Y405" s="60"/>
      <c r="Z405" s="60"/>
      <c r="AA405" s="60"/>
      <c r="AB405" s="60"/>
      <c r="AC405" s="60"/>
      <c r="AD405" s="60"/>
      <c r="AE405" s="60"/>
      <c r="AF405" s="60"/>
      <c r="AG405" s="60"/>
      <c r="AH405" s="60"/>
      <c r="AI405" s="60"/>
      <c r="AJ405" s="60"/>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row>
    <row r="406" spans="2:65">
      <c r="B406" s="59"/>
      <c r="C406" s="127"/>
      <c r="D406" s="59"/>
      <c r="E406" s="59"/>
      <c r="F406" s="60"/>
      <c r="G406" s="98"/>
      <c r="H406" s="60"/>
      <c r="I406" s="60"/>
      <c r="J406" s="60"/>
      <c r="K406" s="60"/>
      <c r="L406" s="60"/>
      <c r="M406" s="60"/>
      <c r="N406" s="60"/>
      <c r="O406" s="4"/>
      <c r="P406" s="5"/>
      <c r="Q406" s="6"/>
      <c r="R406" s="6"/>
      <c r="S406" s="6"/>
      <c r="T406" s="6"/>
      <c r="U406" s="6"/>
      <c r="V406" s="60"/>
      <c r="W406" s="60"/>
      <c r="X406" s="60"/>
      <c r="Y406" s="60"/>
      <c r="Z406" s="60"/>
      <c r="AA406" s="60"/>
      <c r="AB406" s="60"/>
      <c r="AC406" s="60"/>
      <c r="AD406" s="60"/>
      <c r="AE406" s="60"/>
      <c r="AF406" s="60"/>
      <c r="AG406" s="60"/>
      <c r="AH406" s="60"/>
      <c r="AI406" s="60"/>
      <c r="AJ406" s="60"/>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row>
    <row r="407" spans="2:65">
      <c r="B407" s="59"/>
      <c r="C407" s="127"/>
      <c r="D407" s="59"/>
      <c r="E407" s="59"/>
      <c r="F407" s="60"/>
      <c r="G407" s="98"/>
      <c r="H407" s="60"/>
      <c r="I407" s="60"/>
      <c r="J407" s="60"/>
      <c r="K407" s="60"/>
      <c r="L407" s="60"/>
      <c r="M407" s="60"/>
      <c r="N407" s="60"/>
      <c r="O407" s="4"/>
      <c r="P407" s="5"/>
      <c r="Q407" s="6"/>
      <c r="R407" s="6"/>
      <c r="S407" s="6"/>
      <c r="T407" s="6"/>
      <c r="U407" s="6"/>
      <c r="V407" s="60"/>
      <c r="W407" s="60"/>
      <c r="X407" s="60"/>
      <c r="Y407" s="60"/>
      <c r="Z407" s="60"/>
      <c r="AA407" s="60"/>
      <c r="AB407" s="60"/>
      <c r="AC407" s="60"/>
      <c r="AD407" s="60"/>
      <c r="AE407" s="60"/>
      <c r="AF407" s="60"/>
      <c r="AG407" s="60"/>
      <c r="AH407" s="60"/>
      <c r="AI407" s="60"/>
      <c r="AJ407" s="60"/>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row>
    <row r="408" spans="2:65">
      <c r="B408" s="59"/>
      <c r="C408" s="127"/>
      <c r="D408" s="59"/>
      <c r="E408" s="59"/>
      <c r="F408" s="60"/>
      <c r="G408" s="98"/>
      <c r="H408" s="60"/>
      <c r="I408" s="60"/>
      <c r="J408" s="60"/>
      <c r="K408" s="60"/>
      <c r="L408" s="60"/>
      <c r="M408" s="60"/>
      <c r="N408" s="60"/>
      <c r="O408" s="4"/>
      <c r="P408" s="5"/>
      <c r="Q408" s="6"/>
      <c r="R408" s="6"/>
      <c r="S408" s="6"/>
      <c r="T408" s="6"/>
      <c r="U408" s="6"/>
      <c r="V408" s="60"/>
      <c r="W408" s="60"/>
      <c r="X408" s="60"/>
      <c r="Y408" s="60"/>
      <c r="Z408" s="60"/>
      <c r="AA408" s="60"/>
      <c r="AB408" s="60"/>
      <c r="AC408" s="60"/>
      <c r="AD408" s="60"/>
      <c r="AE408" s="60"/>
      <c r="AF408" s="60"/>
      <c r="AG408" s="60"/>
      <c r="AH408" s="60"/>
      <c r="AI408" s="60"/>
      <c r="AJ408" s="60"/>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row>
    <row r="409" spans="2:65">
      <c r="B409" s="59"/>
      <c r="C409" s="127"/>
      <c r="D409" s="59"/>
      <c r="E409" s="59"/>
      <c r="F409" s="60"/>
      <c r="G409" s="98"/>
      <c r="H409" s="60"/>
      <c r="I409" s="60"/>
      <c r="J409" s="60"/>
      <c r="K409" s="60"/>
      <c r="L409" s="60"/>
      <c r="M409" s="60"/>
      <c r="N409" s="60"/>
      <c r="O409" s="4"/>
      <c r="P409" s="5"/>
      <c r="Q409" s="6"/>
      <c r="R409" s="6"/>
      <c r="S409" s="6"/>
      <c r="T409" s="6"/>
      <c r="U409" s="6"/>
      <c r="V409" s="60"/>
      <c r="W409" s="60"/>
      <c r="X409" s="60"/>
      <c r="Y409" s="60"/>
      <c r="Z409" s="60"/>
      <c r="AA409" s="60"/>
      <c r="AB409" s="60"/>
      <c r="AC409" s="60"/>
      <c r="AD409" s="60"/>
      <c r="AE409" s="60"/>
      <c r="AF409" s="60"/>
      <c r="AG409" s="60"/>
      <c r="AH409" s="60"/>
      <c r="AI409" s="60"/>
      <c r="AJ409" s="60"/>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row>
    <row r="410" spans="2:65">
      <c r="B410" s="59"/>
      <c r="C410" s="127"/>
      <c r="D410" s="59"/>
      <c r="E410" s="59"/>
      <c r="F410" s="60"/>
      <c r="G410" s="98"/>
      <c r="H410" s="60"/>
      <c r="I410" s="60"/>
      <c r="J410" s="60"/>
      <c r="K410" s="60"/>
      <c r="L410" s="60"/>
      <c r="M410" s="60"/>
      <c r="N410" s="60"/>
      <c r="O410" s="4"/>
      <c r="P410" s="5"/>
      <c r="Q410" s="6"/>
      <c r="R410" s="6"/>
      <c r="S410" s="6"/>
      <c r="T410" s="6"/>
      <c r="U410" s="6"/>
      <c r="V410" s="60"/>
      <c r="W410" s="60"/>
      <c r="X410" s="60"/>
      <c r="Y410" s="60"/>
      <c r="Z410" s="60"/>
      <c r="AA410" s="60"/>
      <c r="AB410" s="60"/>
      <c r="AC410" s="60"/>
      <c r="AD410" s="60"/>
      <c r="AE410" s="60"/>
      <c r="AF410" s="60"/>
      <c r="AG410" s="60"/>
      <c r="AH410" s="60"/>
      <c r="AI410" s="60"/>
      <c r="AJ410" s="60"/>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row>
    <row r="411" spans="2:65">
      <c r="B411" s="59"/>
      <c r="C411" s="127"/>
      <c r="D411" s="59"/>
      <c r="E411" s="59"/>
      <c r="F411" s="60"/>
      <c r="G411" s="98"/>
      <c r="H411" s="60"/>
      <c r="I411" s="60"/>
      <c r="J411" s="60"/>
      <c r="K411" s="60"/>
      <c r="L411" s="60"/>
      <c r="M411" s="60"/>
      <c r="N411" s="60"/>
      <c r="O411" s="4"/>
      <c r="P411" s="5"/>
      <c r="Q411" s="6"/>
      <c r="R411" s="6"/>
      <c r="S411" s="6"/>
      <c r="T411" s="6"/>
      <c r="U411" s="6"/>
      <c r="V411" s="60"/>
      <c r="W411" s="60"/>
      <c r="X411" s="60"/>
      <c r="Y411" s="60"/>
      <c r="Z411" s="60"/>
      <c r="AA411" s="60"/>
      <c r="AB411" s="60"/>
      <c r="AC411" s="60"/>
      <c r="AD411" s="60"/>
      <c r="AE411" s="60"/>
      <c r="AF411" s="60"/>
      <c r="AG411" s="60"/>
      <c r="AH411" s="60"/>
      <c r="AI411" s="60"/>
      <c r="AJ411" s="60"/>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row>
    <row r="412" spans="2:65">
      <c r="B412" s="59"/>
      <c r="C412" s="127"/>
      <c r="D412" s="59"/>
      <c r="E412" s="59"/>
      <c r="F412" s="60"/>
      <c r="G412" s="98"/>
      <c r="H412" s="60"/>
      <c r="I412" s="60"/>
      <c r="J412" s="60"/>
      <c r="K412" s="60"/>
      <c r="L412" s="60"/>
      <c r="M412" s="60"/>
      <c r="N412" s="60"/>
      <c r="O412" s="4"/>
      <c r="P412" s="5"/>
      <c r="Q412" s="6"/>
      <c r="R412" s="6"/>
      <c r="S412" s="6"/>
      <c r="T412" s="6"/>
      <c r="U412" s="6"/>
      <c r="V412" s="60"/>
      <c r="W412" s="60"/>
      <c r="X412" s="60"/>
      <c r="Y412" s="60"/>
      <c r="Z412" s="60"/>
      <c r="AA412" s="60"/>
      <c r="AB412" s="60"/>
      <c r="AC412" s="60"/>
      <c r="AD412" s="60"/>
      <c r="AE412" s="60"/>
      <c r="AF412" s="60"/>
      <c r="AG412" s="60"/>
      <c r="AH412" s="60"/>
      <c r="AI412" s="60"/>
      <c r="AJ412" s="60"/>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row>
    <row r="413" spans="2:65">
      <c r="B413" s="59"/>
      <c r="C413" s="127"/>
      <c r="D413" s="59"/>
      <c r="E413" s="59"/>
      <c r="F413" s="60"/>
      <c r="G413" s="98"/>
      <c r="H413" s="60"/>
      <c r="I413" s="60"/>
      <c r="J413" s="60"/>
      <c r="K413" s="60"/>
      <c r="L413" s="60"/>
      <c r="M413" s="60"/>
      <c r="N413" s="60"/>
      <c r="O413" s="4"/>
      <c r="P413" s="5"/>
      <c r="Q413" s="6"/>
      <c r="R413" s="6"/>
      <c r="S413" s="6"/>
      <c r="T413" s="6"/>
      <c r="U413" s="6"/>
      <c r="V413" s="60"/>
      <c r="W413" s="60"/>
      <c r="X413" s="60"/>
      <c r="Y413" s="60"/>
      <c r="Z413" s="60"/>
      <c r="AA413" s="60"/>
      <c r="AB413" s="60"/>
      <c r="AC413" s="60"/>
      <c r="AD413" s="60"/>
      <c r="AE413" s="60"/>
      <c r="AF413" s="60"/>
      <c r="AG413" s="60"/>
      <c r="AH413" s="60"/>
      <c r="AI413" s="60"/>
      <c r="AJ413" s="60"/>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row>
    <row r="414" spans="2:65">
      <c r="B414" s="59"/>
      <c r="C414" s="127"/>
      <c r="D414" s="59"/>
      <c r="E414" s="59"/>
      <c r="F414" s="60"/>
      <c r="G414" s="98"/>
      <c r="H414" s="60"/>
      <c r="I414" s="60"/>
      <c r="J414" s="60"/>
      <c r="K414" s="60"/>
      <c r="L414" s="60"/>
      <c r="M414" s="60"/>
      <c r="N414" s="60"/>
      <c r="O414" s="4"/>
      <c r="P414" s="5"/>
      <c r="Q414" s="6"/>
      <c r="R414" s="6"/>
      <c r="S414" s="6"/>
      <c r="T414" s="6"/>
      <c r="U414" s="6"/>
      <c r="V414" s="60"/>
      <c r="W414" s="60"/>
      <c r="X414" s="60"/>
      <c r="Y414" s="60"/>
      <c r="Z414" s="60"/>
      <c r="AA414" s="60"/>
      <c r="AB414" s="60"/>
      <c r="AC414" s="60"/>
      <c r="AD414" s="60"/>
      <c r="AE414" s="60"/>
      <c r="AF414" s="60"/>
      <c r="AG414" s="60"/>
      <c r="AH414" s="60"/>
      <c r="AI414" s="60"/>
      <c r="AJ414" s="60"/>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row>
    <row r="415" spans="2:65">
      <c r="B415" s="59"/>
      <c r="C415" s="127"/>
      <c r="D415" s="59"/>
      <c r="E415" s="59"/>
      <c r="F415" s="60"/>
      <c r="G415" s="98"/>
      <c r="H415" s="60"/>
      <c r="I415" s="60"/>
      <c r="J415" s="60"/>
      <c r="K415" s="60"/>
      <c r="L415" s="60"/>
      <c r="M415" s="60"/>
      <c r="N415" s="60"/>
      <c r="O415" s="4"/>
      <c r="P415" s="5"/>
      <c r="Q415" s="6"/>
      <c r="R415" s="6"/>
      <c r="S415" s="6"/>
      <c r="T415" s="6"/>
      <c r="U415" s="6"/>
      <c r="V415" s="60"/>
      <c r="W415" s="60"/>
      <c r="X415" s="60"/>
      <c r="Y415" s="60"/>
      <c r="Z415" s="60"/>
      <c r="AA415" s="60"/>
      <c r="AB415" s="60"/>
      <c r="AC415" s="60"/>
      <c r="AD415" s="60"/>
      <c r="AE415" s="60"/>
      <c r="AF415" s="60"/>
      <c r="AG415" s="60"/>
      <c r="AH415" s="60"/>
      <c r="AI415" s="60"/>
      <c r="AJ415" s="60"/>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row>
    <row r="416" spans="2:65">
      <c r="B416" s="59"/>
      <c r="C416" s="127"/>
      <c r="D416" s="59"/>
      <c r="E416" s="59"/>
      <c r="F416" s="60"/>
      <c r="G416" s="98"/>
      <c r="H416" s="60"/>
      <c r="I416" s="60"/>
      <c r="J416" s="60"/>
      <c r="K416" s="60"/>
      <c r="L416" s="60"/>
      <c r="M416" s="60"/>
      <c r="N416" s="60"/>
      <c r="O416" s="4"/>
      <c r="P416" s="5"/>
      <c r="Q416" s="6"/>
      <c r="R416" s="6"/>
      <c r="S416" s="6"/>
      <c r="T416" s="6"/>
      <c r="U416" s="6"/>
      <c r="V416" s="60"/>
      <c r="W416" s="60"/>
      <c r="X416" s="60"/>
      <c r="Y416" s="60"/>
      <c r="Z416" s="60"/>
      <c r="AA416" s="60"/>
      <c r="AB416" s="60"/>
      <c r="AC416" s="60"/>
      <c r="AD416" s="60"/>
      <c r="AE416" s="60"/>
      <c r="AF416" s="60"/>
      <c r="AG416" s="60"/>
      <c r="AH416" s="60"/>
      <c r="AI416" s="60"/>
      <c r="AJ416" s="60"/>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row>
    <row r="417" spans="2:65">
      <c r="B417" s="59"/>
      <c r="C417" s="127"/>
      <c r="D417" s="59"/>
      <c r="E417" s="59"/>
      <c r="F417" s="60"/>
      <c r="G417" s="98"/>
      <c r="H417" s="60"/>
      <c r="I417" s="60"/>
      <c r="J417" s="60"/>
      <c r="K417" s="60"/>
      <c r="L417" s="60"/>
      <c r="M417" s="60"/>
      <c r="N417" s="60"/>
      <c r="O417" s="4"/>
      <c r="P417" s="5"/>
      <c r="Q417" s="6"/>
      <c r="R417" s="6"/>
      <c r="S417" s="6"/>
      <c r="T417" s="6"/>
      <c r="U417" s="6"/>
      <c r="V417" s="60"/>
      <c r="W417" s="60"/>
      <c r="X417" s="60"/>
      <c r="Y417" s="60"/>
      <c r="Z417" s="60"/>
      <c r="AA417" s="60"/>
      <c r="AB417" s="60"/>
      <c r="AC417" s="60"/>
      <c r="AD417" s="60"/>
      <c r="AE417" s="60"/>
      <c r="AF417" s="60"/>
      <c r="AG417" s="60"/>
      <c r="AH417" s="60"/>
      <c r="AI417" s="60"/>
      <c r="AJ417" s="60"/>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row>
    <row r="418" spans="2:65">
      <c r="B418" s="59"/>
      <c r="C418" s="127"/>
      <c r="D418" s="59"/>
      <c r="E418" s="59"/>
      <c r="F418" s="60"/>
      <c r="G418" s="98"/>
      <c r="H418" s="60"/>
      <c r="I418" s="60"/>
      <c r="J418" s="60"/>
      <c r="K418" s="60"/>
      <c r="L418" s="60"/>
      <c r="M418" s="60"/>
      <c r="N418" s="60"/>
      <c r="O418" s="4"/>
      <c r="P418" s="5"/>
      <c r="Q418" s="6"/>
      <c r="R418" s="5"/>
      <c r="S418" s="6"/>
      <c r="T418" s="6"/>
      <c r="U418" s="6"/>
      <c r="V418" s="60"/>
      <c r="W418" s="60"/>
      <c r="X418" s="60"/>
      <c r="Y418" s="60"/>
      <c r="Z418" s="60"/>
      <c r="AA418" s="60"/>
      <c r="AB418" s="60"/>
      <c r="AC418" s="60"/>
      <c r="AD418" s="60"/>
      <c r="AE418" s="60"/>
      <c r="AF418" s="60"/>
      <c r="AG418" s="60"/>
      <c r="AH418" s="60"/>
      <c r="AI418" s="60"/>
      <c r="AJ418" s="60"/>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row>
    <row r="419" spans="2:65">
      <c r="B419" s="59"/>
      <c r="C419" s="127"/>
      <c r="D419" s="59"/>
      <c r="E419" s="59"/>
      <c r="F419" s="60"/>
      <c r="G419" s="98"/>
      <c r="H419" s="60"/>
      <c r="I419" s="60"/>
      <c r="J419" s="60"/>
      <c r="K419" s="60"/>
      <c r="L419" s="60"/>
      <c r="M419" s="60"/>
      <c r="N419" s="60"/>
      <c r="O419" s="4"/>
      <c r="P419" s="5"/>
      <c r="Q419" s="6"/>
      <c r="R419" s="6"/>
      <c r="S419" s="6"/>
      <c r="T419" s="6"/>
      <c r="U419" s="6"/>
      <c r="V419" s="60"/>
      <c r="W419" s="60"/>
      <c r="X419" s="60"/>
      <c r="Y419" s="60"/>
      <c r="Z419" s="60"/>
      <c r="AA419" s="60"/>
      <c r="AB419" s="60"/>
      <c r="AC419" s="60"/>
      <c r="AD419" s="60"/>
      <c r="AE419" s="60"/>
      <c r="AF419" s="60"/>
      <c r="AG419" s="60"/>
      <c r="AH419" s="60"/>
      <c r="AI419" s="60"/>
      <c r="AJ419" s="60"/>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row>
    <row r="420" spans="2:65">
      <c r="B420" s="59"/>
      <c r="C420" s="127"/>
      <c r="D420" s="59"/>
      <c r="E420" s="59"/>
      <c r="F420" s="60"/>
      <c r="G420" s="98"/>
      <c r="H420" s="60"/>
      <c r="I420" s="60"/>
      <c r="J420" s="60"/>
      <c r="K420" s="60"/>
      <c r="L420" s="60"/>
      <c r="M420" s="60"/>
      <c r="N420" s="60"/>
      <c r="O420" s="4"/>
      <c r="P420" s="12"/>
      <c r="Q420" s="12"/>
      <c r="R420" s="12"/>
      <c r="S420" s="12"/>
      <c r="T420" s="12"/>
      <c r="U420" s="12"/>
      <c r="V420" s="60"/>
      <c r="W420" s="60"/>
      <c r="X420" s="60"/>
      <c r="Y420" s="60"/>
      <c r="Z420" s="60"/>
      <c r="AA420" s="60"/>
      <c r="AB420" s="60"/>
      <c r="AC420" s="60"/>
      <c r="AD420" s="60"/>
      <c r="AE420" s="60"/>
      <c r="AF420" s="60"/>
      <c r="AG420" s="60"/>
      <c r="AH420" s="60"/>
      <c r="AI420" s="60"/>
      <c r="AJ420" s="60"/>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row>
    <row r="421" spans="2:65">
      <c r="B421" s="59"/>
      <c r="C421" s="127"/>
      <c r="D421" s="59"/>
      <c r="E421" s="59"/>
      <c r="F421" s="60"/>
      <c r="G421" s="98"/>
      <c r="H421" s="60"/>
      <c r="I421" s="60"/>
      <c r="J421" s="60"/>
      <c r="K421" s="60"/>
      <c r="L421" s="60"/>
      <c r="M421" s="60"/>
      <c r="N421" s="60"/>
      <c r="O421" s="60"/>
      <c r="P421" s="60"/>
      <c r="Q421" s="60"/>
      <c r="R421" s="60"/>
      <c r="S421" s="60"/>
      <c r="T421" s="60"/>
      <c r="U421" s="60"/>
      <c r="V421" s="60"/>
      <c r="W421" s="60"/>
      <c r="X421" s="60"/>
      <c r="Y421" s="60"/>
      <c r="Z421" s="60"/>
      <c r="AA421" s="60"/>
      <c r="AB421" s="60"/>
      <c r="AC421" s="60"/>
      <c r="AD421" s="60"/>
      <c r="AE421" s="60"/>
      <c r="AF421" s="60"/>
      <c r="AG421" s="60"/>
      <c r="AH421" s="60"/>
      <c r="AI421" s="60"/>
      <c r="AJ421" s="60"/>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row>
    <row r="422" spans="2:65">
      <c r="B422" s="59"/>
      <c r="C422" s="127"/>
      <c r="D422" s="59"/>
      <c r="E422" s="59"/>
      <c r="F422" s="60"/>
      <c r="G422" s="98"/>
      <c r="H422" s="60"/>
      <c r="I422" s="60"/>
      <c r="J422" s="60"/>
      <c r="K422" s="60"/>
      <c r="L422" s="60"/>
      <c r="M422" s="60"/>
      <c r="N422" s="60"/>
      <c r="O422" s="60"/>
      <c r="P422" s="60"/>
      <c r="Q422" s="60"/>
      <c r="R422" s="60"/>
      <c r="S422" s="60"/>
      <c r="T422" s="60"/>
      <c r="U422" s="60"/>
      <c r="V422" s="60"/>
      <c r="W422" s="60"/>
      <c r="X422" s="60"/>
      <c r="Y422" s="60"/>
      <c r="Z422" s="60"/>
      <c r="AA422" s="60"/>
      <c r="AB422" s="60"/>
      <c r="AC422" s="60"/>
      <c r="AD422" s="60"/>
      <c r="AE422" s="60"/>
      <c r="AF422" s="60"/>
      <c r="AG422" s="60"/>
      <c r="AH422" s="60"/>
      <c r="AI422" s="60"/>
      <c r="AJ422" s="60"/>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row>
    <row r="423" spans="2:65">
      <c r="B423" s="59"/>
      <c r="C423" s="127"/>
      <c r="D423" s="59"/>
      <c r="E423" s="59"/>
      <c r="F423" s="60"/>
      <c r="G423" s="98"/>
      <c r="H423" s="60"/>
      <c r="I423" s="60"/>
      <c r="J423" s="60"/>
      <c r="K423" s="60"/>
      <c r="L423" s="60"/>
      <c r="M423" s="60"/>
      <c r="N423" s="60"/>
      <c r="O423" s="3"/>
      <c r="P423" s="16"/>
      <c r="Q423" s="16"/>
      <c r="R423" s="16"/>
      <c r="S423" s="3"/>
      <c r="T423" s="3"/>
      <c r="U423" s="3"/>
      <c r="V423" s="60"/>
      <c r="W423" s="60"/>
      <c r="X423" s="60"/>
      <c r="Y423" s="60"/>
      <c r="Z423" s="60"/>
      <c r="AA423" s="60"/>
      <c r="AB423" s="60"/>
      <c r="AC423" s="60"/>
      <c r="AD423" s="60"/>
      <c r="AE423" s="60"/>
      <c r="AF423" s="60"/>
      <c r="AG423" s="60"/>
      <c r="AH423" s="60"/>
      <c r="AI423" s="60"/>
      <c r="AJ423" s="60"/>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row>
    <row r="424" spans="2:65">
      <c r="B424" s="59"/>
      <c r="C424" s="127"/>
      <c r="D424" s="59"/>
      <c r="E424" s="59"/>
      <c r="F424" s="60"/>
      <c r="G424" s="98"/>
      <c r="H424" s="60"/>
      <c r="I424" s="60"/>
      <c r="J424" s="60"/>
      <c r="K424" s="60"/>
      <c r="L424" s="60"/>
      <c r="M424" s="60"/>
      <c r="N424" s="60"/>
      <c r="O424" s="4"/>
      <c r="P424" s="61"/>
      <c r="Q424" s="61"/>
      <c r="R424" s="61"/>
      <c r="S424" s="12"/>
      <c r="T424" s="12"/>
      <c r="U424" s="3"/>
      <c r="V424" s="60"/>
      <c r="W424" s="60"/>
      <c r="X424" s="60"/>
      <c r="Y424" s="60"/>
      <c r="Z424" s="60"/>
      <c r="AA424" s="60"/>
      <c r="AB424" s="60"/>
      <c r="AC424" s="60"/>
      <c r="AD424" s="60"/>
      <c r="AE424" s="60"/>
      <c r="AF424" s="60"/>
      <c r="AG424" s="60"/>
      <c r="AH424" s="60"/>
      <c r="AI424" s="60"/>
      <c r="AJ424" s="60"/>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row>
    <row r="425" spans="2:65">
      <c r="B425" s="59"/>
      <c r="C425" s="127"/>
      <c r="D425" s="59"/>
      <c r="E425" s="59"/>
      <c r="F425" s="60"/>
      <c r="G425" s="98"/>
      <c r="H425" s="60"/>
      <c r="I425" s="60"/>
      <c r="J425" s="60"/>
      <c r="K425" s="60"/>
      <c r="L425" s="60"/>
      <c r="M425" s="60"/>
      <c r="N425" s="60"/>
      <c r="O425" s="3"/>
      <c r="P425" s="3"/>
      <c r="Q425" s="3"/>
      <c r="R425" s="3"/>
      <c r="S425" s="3"/>
      <c r="T425" s="3"/>
      <c r="U425" s="3"/>
      <c r="V425" s="60"/>
      <c r="W425" s="60"/>
      <c r="X425" s="60"/>
      <c r="Y425" s="60"/>
      <c r="Z425" s="60"/>
      <c r="AA425" s="60"/>
      <c r="AB425" s="60"/>
      <c r="AC425" s="60"/>
      <c r="AD425" s="60"/>
      <c r="AE425" s="60"/>
      <c r="AF425" s="60"/>
      <c r="AG425" s="60"/>
      <c r="AH425" s="60"/>
      <c r="AI425" s="60"/>
      <c r="AJ425" s="60"/>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row>
    <row r="426" spans="2:65">
      <c r="B426" s="59"/>
      <c r="C426" s="127"/>
      <c r="D426" s="59"/>
      <c r="E426" s="59"/>
      <c r="F426" s="60"/>
      <c r="G426" s="98"/>
      <c r="H426" s="60"/>
      <c r="I426" s="60"/>
      <c r="J426" s="60"/>
      <c r="K426" s="60"/>
      <c r="L426" s="60"/>
      <c r="M426" s="60"/>
      <c r="N426" s="60"/>
      <c r="O426" s="4"/>
      <c r="P426" s="4"/>
      <c r="Q426" s="68"/>
      <c r="R426" s="61"/>
      <c r="S426" s="12"/>
      <c r="T426" s="12"/>
      <c r="U426" s="3"/>
      <c r="V426" s="60"/>
      <c r="W426" s="60"/>
      <c r="X426" s="60"/>
      <c r="Y426" s="60"/>
      <c r="Z426" s="60"/>
      <c r="AA426" s="60"/>
      <c r="AB426" s="60"/>
      <c r="AC426" s="60"/>
      <c r="AD426" s="60"/>
      <c r="AE426" s="60"/>
      <c r="AF426" s="60"/>
      <c r="AG426" s="60"/>
      <c r="AH426" s="60"/>
      <c r="AI426" s="60"/>
      <c r="AJ426" s="60"/>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row>
    <row r="427" spans="2:65">
      <c r="B427" s="59"/>
      <c r="C427" s="127"/>
      <c r="D427" s="59"/>
      <c r="E427" s="59"/>
      <c r="F427" s="60"/>
      <c r="G427" s="98"/>
      <c r="H427" s="60"/>
      <c r="I427" s="60"/>
      <c r="J427" s="60"/>
      <c r="K427" s="60"/>
      <c r="L427" s="60"/>
      <c r="M427" s="60"/>
      <c r="N427" s="60"/>
      <c r="O427" s="3"/>
      <c r="P427" s="3"/>
      <c r="Q427" s="3"/>
      <c r="R427" s="3"/>
      <c r="S427" s="3"/>
      <c r="T427" s="16"/>
      <c r="U427" s="62"/>
      <c r="V427" s="60"/>
      <c r="W427" s="60"/>
      <c r="X427" s="60"/>
      <c r="Y427" s="60"/>
      <c r="Z427" s="60"/>
      <c r="AA427" s="60"/>
      <c r="AB427" s="60"/>
      <c r="AC427" s="60"/>
      <c r="AD427" s="60"/>
      <c r="AE427" s="60"/>
      <c r="AF427" s="60"/>
      <c r="AG427" s="60"/>
      <c r="AH427" s="60"/>
      <c r="AI427" s="60"/>
      <c r="AJ427" s="60"/>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row>
    <row r="428" spans="2:65">
      <c r="B428" s="59"/>
      <c r="C428" s="127"/>
      <c r="D428" s="59"/>
      <c r="E428" s="59"/>
      <c r="F428" s="60"/>
      <c r="G428" s="98"/>
      <c r="H428" s="60"/>
      <c r="I428" s="60"/>
      <c r="J428" s="60"/>
      <c r="K428" s="60"/>
      <c r="L428" s="60"/>
      <c r="M428" s="60"/>
      <c r="N428" s="60"/>
      <c r="O428" s="3"/>
      <c r="P428" s="63"/>
      <c r="Q428" s="63"/>
      <c r="R428" s="5"/>
      <c r="S428" s="5"/>
      <c r="T428" s="16"/>
      <c r="U428" s="62"/>
      <c r="V428" s="60"/>
      <c r="W428" s="60"/>
      <c r="X428" s="60"/>
      <c r="Y428" s="60"/>
      <c r="Z428" s="60"/>
      <c r="AA428" s="60"/>
      <c r="AB428" s="60"/>
      <c r="AC428" s="60"/>
      <c r="AD428" s="60"/>
      <c r="AE428" s="60"/>
      <c r="AF428" s="60"/>
      <c r="AG428" s="60"/>
      <c r="AH428" s="60"/>
      <c r="AI428" s="60"/>
      <c r="AJ428" s="60"/>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row>
    <row r="429" spans="2:65" ht="15.3" thickBot="1">
      <c r="B429" s="59"/>
      <c r="C429" s="127"/>
      <c r="D429" s="59"/>
      <c r="E429" s="59"/>
      <c r="F429" s="60"/>
      <c r="G429" s="98"/>
      <c r="H429" s="60"/>
      <c r="I429" s="60"/>
      <c r="J429" s="60"/>
      <c r="K429" s="60"/>
      <c r="L429" s="60"/>
      <c r="M429" s="60"/>
      <c r="N429" s="60"/>
      <c r="O429" s="64"/>
      <c r="P429" s="65"/>
      <c r="Q429" s="65"/>
      <c r="R429" s="65"/>
      <c r="S429" s="66"/>
      <c r="T429" s="66"/>
      <c r="U429" s="67"/>
      <c r="V429" s="60"/>
      <c r="W429" s="60"/>
      <c r="X429" s="60"/>
      <c r="Y429" s="60"/>
      <c r="Z429" s="60"/>
      <c r="AA429" s="60"/>
      <c r="AB429" s="60"/>
      <c r="AC429" s="60"/>
      <c r="AD429" s="60"/>
      <c r="AE429" s="60"/>
      <c r="AF429" s="60"/>
      <c r="AG429" s="60"/>
      <c r="AH429" s="60"/>
      <c r="AI429" s="60"/>
      <c r="AJ429" s="60"/>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row>
    <row r="430" spans="2:65">
      <c r="B430" s="59"/>
      <c r="C430" s="127"/>
      <c r="D430" s="59"/>
      <c r="E430" s="59"/>
      <c r="F430" s="60"/>
      <c r="G430" s="98"/>
      <c r="H430" s="60"/>
      <c r="I430" s="60"/>
      <c r="J430" s="60"/>
      <c r="K430" s="60"/>
      <c r="L430" s="60"/>
      <c r="M430" s="60"/>
      <c r="N430" s="60"/>
      <c r="O430" s="4"/>
      <c r="P430" s="5"/>
      <c r="Q430" s="6"/>
      <c r="R430" s="6"/>
      <c r="S430" s="6"/>
      <c r="T430" s="62"/>
      <c r="U430" s="6"/>
      <c r="V430" s="60"/>
      <c r="W430" s="60"/>
      <c r="X430" s="60"/>
      <c r="Y430" s="60"/>
      <c r="Z430" s="60"/>
      <c r="AA430" s="60"/>
      <c r="AB430" s="60"/>
      <c r="AC430" s="60"/>
      <c r="AD430" s="60"/>
      <c r="AE430" s="60"/>
      <c r="AF430" s="60"/>
      <c r="AG430" s="60"/>
      <c r="AH430" s="60"/>
      <c r="AI430" s="60"/>
      <c r="AJ430" s="60"/>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row>
    <row r="431" spans="2:65">
      <c r="B431" s="59"/>
      <c r="C431" s="127"/>
      <c r="D431" s="59"/>
      <c r="E431" s="59"/>
      <c r="F431" s="60"/>
      <c r="G431" s="98"/>
      <c r="H431" s="60"/>
      <c r="I431" s="60"/>
      <c r="J431" s="60"/>
      <c r="K431" s="60"/>
      <c r="L431" s="60"/>
      <c r="M431" s="60"/>
      <c r="N431" s="60"/>
      <c r="O431" s="4"/>
      <c r="P431" s="5"/>
      <c r="Q431" s="6"/>
      <c r="R431" s="6"/>
      <c r="S431" s="6"/>
      <c r="T431" s="62"/>
      <c r="U431" s="6"/>
      <c r="V431" s="60"/>
      <c r="W431" s="60"/>
      <c r="X431" s="60"/>
      <c r="Y431" s="60"/>
      <c r="Z431" s="60"/>
      <c r="AA431" s="60"/>
      <c r="AB431" s="60"/>
      <c r="AC431" s="60"/>
      <c r="AD431" s="60"/>
      <c r="AE431" s="60"/>
      <c r="AF431" s="60"/>
      <c r="AG431" s="60"/>
      <c r="AH431" s="60"/>
      <c r="AI431" s="60"/>
      <c r="AJ431" s="60"/>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row>
    <row r="432" spans="2:65">
      <c r="B432" s="59"/>
      <c r="C432" s="127"/>
      <c r="D432" s="59"/>
      <c r="E432" s="59"/>
      <c r="F432" s="60"/>
      <c r="G432" s="98"/>
      <c r="H432" s="60"/>
      <c r="I432" s="60"/>
      <c r="J432" s="60"/>
      <c r="K432" s="60"/>
      <c r="L432" s="60"/>
      <c r="M432" s="60"/>
      <c r="N432" s="60"/>
      <c r="O432" s="4"/>
      <c r="P432" s="5"/>
      <c r="Q432" s="6"/>
      <c r="R432" s="6"/>
      <c r="S432" s="6"/>
      <c r="T432" s="62"/>
      <c r="U432" s="6"/>
      <c r="V432" s="60"/>
      <c r="W432" s="60"/>
      <c r="X432" s="60"/>
      <c r="Y432" s="60"/>
      <c r="Z432" s="60"/>
      <c r="AA432" s="60"/>
      <c r="AB432" s="60"/>
      <c r="AC432" s="60"/>
      <c r="AD432" s="60"/>
      <c r="AE432" s="60"/>
      <c r="AF432" s="60"/>
      <c r="AG432" s="60"/>
      <c r="AH432" s="60"/>
      <c r="AI432" s="60"/>
      <c r="AJ432" s="60"/>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row>
    <row r="433" spans="2:65">
      <c r="B433" s="59"/>
      <c r="C433" s="127"/>
      <c r="D433" s="59"/>
      <c r="E433" s="59"/>
      <c r="F433" s="60"/>
      <c r="G433" s="98"/>
      <c r="H433" s="60"/>
      <c r="I433" s="60"/>
      <c r="J433" s="60"/>
      <c r="K433" s="60"/>
      <c r="L433" s="60"/>
      <c r="M433" s="60"/>
      <c r="N433" s="60"/>
      <c r="O433" s="4"/>
      <c r="P433" s="5"/>
      <c r="Q433" s="6"/>
      <c r="R433" s="6"/>
      <c r="S433" s="6"/>
      <c r="T433" s="62"/>
      <c r="U433" s="6"/>
      <c r="V433" s="60"/>
      <c r="W433" s="60"/>
      <c r="X433" s="60"/>
      <c r="Y433" s="60"/>
      <c r="Z433" s="60"/>
      <c r="AA433" s="60"/>
      <c r="AB433" s="60"/>
      <c r="AC433" s="60"/>
      <c r="AD433" s="60"/>
      <c r="AE433" s="60"/>
      <c r="AF433" s="60"/>
      <c r="AG433" s="60"/>
      <c r="AH433" s="60"/>
      <c r="AI433" s="60"/>
      <c r="AJ433" s="60"/>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row>
    <row r="434" spans="2:65">
      <c r="B434" s="59"/>
      <c r="C434" s="127"/>
      <c r="D434" s="59"/>
      <c r="E434" s="59"/>
      <c r="F434" s="60"/>
      <c r="G434" s="98"/>
      <c r="H434" s="60"/>
      <c r="I434" s="60"/>
      <c r="J434" s="60"/>
      <c r="K434" s="60"/>
      <c r="L434" s="60"/>
      <c r="M434" s="60"/>
      <c r="N434" s="60"/>
      <c r="O434" s="4"/>
      <c r="P434" s="5"/>
      <c r="Q434" s="6"/>
      <c r="R434" s="6"/>
      <c r="S434" s="6"/>
      <c r="T434" s="62"/>
      <c r="U434" s="6"/>
      <c r="V434" s="60"/>
      <c r="W434" s="60"/>
      <c r="X434" s="60"/>
      <c r="Y434" s="60"/>
      <c r="Z434" s="60"/>
      <c r="AA434" s="60"/>
      <c r="AB434" s="60"/>
      <c r="AC434" s="60"/>
      <c r="AD434" s="60"/>
      <c r="AE434" s="60"/>
      <c r="AF434" s="60"/>
      <c r="AG434" s="60"/>
      <c r="AH434" s="60"/>
      <c r="AI434" s="60"/>
      <c r="AJ434" s="60"/>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row>
    <row r="435" spans="2:65">
      <c r="B435" s="59"/>
      <c r="C435" s="127"/>
      <c r="D435" s="59"/>
      <c r="E435" s="59"/>
      <c r="F435" s="60"/>
      <c r="G435" s="98"/>
      <c r="H435" s="60"/>
      <c r="I435" s="60"/>
      <c r="J435" s="60"/>
      <c r="K435" s="60"/>
      <c r="L435" s="60"/>
      <c r="M435" s="60"/>
      <c r="N435" s="60"/>
      <c r="O435" s="4"/>
      <c r="P435" s="5"/>
      <c r="Q435" s="6"/>
      <c r="R435" s="6"/>
      <c r="S435" s="6"/>
      <c r="T435" s="62"/>
      <c r="U435" s="6"/>
      <c r="V435" s="60"/>
      <c r="W435" s="60"/>
      <c r="X435" s="60"/>
      <c r="Y435" s="60"/>
      <c r="Z435" s="60"/>
      <c r="AA435" s="60"/>
      <c r="AB435" s="60"/>
      <c r="AC435" s="60"/>
      <c r="AD435" s="60"/>
      <c r="AE435" s="60"/>
      <c r="AF435" s="60"/>
      <c r="AG435" s="60"/>
      <c r="AH435" s="60"/>
      <c r="AI435" s="60"/>
      <c r="AJ435" s="60"/>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row>
    <row r="436" spans="2:65">
      <c r="B436" s="59"/>
      <c r="C436" s="127"/>
      <c r="D436" s="59"/>
      <c r="E436" s="59"/>
      <c r="F436" s="60"/>
      <c r="G436" s="98"/>
      <c r="H436" s="60"/>
      <c r="I436" s="60"/>
      <c r="J436" s="60"/>
      <c r="K436" s="60"/>
      <c r="L436" s="60"/>
      <c r="M436" s="60"/>
      <c r="N436" s="60"/>
      <c r="O436" s="4"/>
      <c r="P436" s="5"/>
      <c r="Q436" s="6"/>
      <c r="R436" s="6"/>
      <c r="S436" s="6"/>
      <c r="T436" s="62"/>
      <c r="U436" s="6"/>
      <c r="V436" s="60"/>
      <c r="W436" s="60"/>
      <c r="X436" s="60"/>
      <c r="Y436" s="60"/>
      <c r="Z436" s="60"/>
      <c r="AA436" s="60"/>
      <c r="AB436" s="60"/>
      <c r="AC436" s="60"/>
      <c r="AD436" s="60"/>
      <c r="AE436" s="60"/>
      <c r="AF436" s="60"/>
      <c r="AG436" s="60"/>
      <c r="AH436" s="60"/>
      <c r="AI436" s="60"/>
      <c r="AJ436" s="60"/>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row>
    <row r="437" spans="2:65">
      <c r="B437" s="59"/>
      <c r="C437" s="127"/>
      <c r="D437" s="59"/>
      <c r="E437" s="59"/>
      <c r="F437" s="60"/>
      <c r="G437" s="98"/>
      <c r="H437" s="60"/>
      <c r="I437" s="60"/>
      <c r="J437" s="60"/>
      <c r="K437" s="60"/>
      <c r="L437" s="60"/>
      <c r="M437" s="60"/>
      <c r="N437" s="60"/>
      <c r="O437" s="4"/>
      <c r="P437" s="5"/>
      <c r="Q437" s="6"/>
      <c r="R437" s="6"/>
      <c r="S437" s="6"/>
      <c r="T437" s="62"/>
      <c r="U437" s="6"/>
      <c r="V437" s="60"/>
      <c r="W437" s="60"/>
      <c r="X437" s="60"/>
      <c r="Y437" s="60"/>
      <c r="Z437" s="60"/>
      <c r="AA437" s="60"/>
      <c r="AB437" s="60"/>
      <c r="AC437" s="60"/>
      <c r="AD437" s="60"/>
      <c r="AE437" s="60"/>
      <c r="AF437" s="60"/>
      <c r="AG437" s="60"/>
      <c r="AH437" s="60"/>
      <c r="AI437" s="60"/>
      <c r="AJ437" s="60"/>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row>
    <row r="438" spans="2:65">
      <c r="B438" s="59"/>
      <c r="C438" s="127"/>
      <c r="D438" s="59"/>
      <c r="E438" s="59"/>
      <c r="F438" s="60"/>
      <c r="G438" s="98"/>
      <c r="H438" s="60"/>
      <c r="I438" s="60"/>
      <c r="J438" s="60"/>
      <c r="K438" s="60"/>
      <c r="L438" s="60"/>
      <c r="M438" s="60"/>
      <c r="N438" s="60"/>
      <c r="O438" s="4"/>
      <c r="P438" s="5"/>
      <c r="Q438" s="6"/>
      <c r="R438" s="6"/>
      <c r="S438" s="6"/>
      <c r="T438" s="62"/>
      <c r="U438" s="6"/>
      <c r="V438" s="60"/>
      <c r="W438" s="60"/>
      <c r="X438" s="60"/>
      <c r="Y438" s="60"/>
      <c r="Z438" s="60"/>
      <c r="AA438" s="60"/>
      <c r="AB438" s="60"/>
      <c r="AC438" s="60"/>
      <c r="AD438" s="60"/>
      <c r="AE438" s="60"/>
      <c r="AF438" s="60"/>
      <c r="AG438" s="60"/>
      <c r="AH438" s="60"/>
      <c r="AI438" s="60"/>
      <c r="AJ438" s="60"/>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row>
    <row r="439" spans="2:65">
      <c r="B439" s="59"/>
      <c r="C439" s="127"/>
      <c r="D439" s="59"/>
      <c r="E439" s="59"/>
      <c r="F439" s="60"/>
      <c r="G439" s="98"/>
      <c r="H439" s="60"/>
      <c r="I439" s="60"/>
      <c r="J439" s="60"/>
      <c r="K439" s="60"/>
      <c r="L439" s="60"/>
      <c r="M439" s="60"/>
      <c r="N439" s="60"/>
      <c r="O439" s="4"/>
      <c r="P439" s="5"/>
      <c r="Q439" s="6"/>
      <c r="R439" s="6"/>
      <c r="S439" s="6"/>
      <c r="T439" s="62"/>
      <c r="U439" s="6"/>
      <c r="V439" s="60"/>
      <c r="W439" s="60"/>
      <c r="X439" s="60"/>
      <c r="Y439" s="60"/>
      <c r="Z439" s="60"/>
      <c r="AA439" s="60"/>
      <c r="AB439" s="60"/>
      <c r="AC439" s="60"/>
      <c r="AD439" s="60"/>
      <c r="AE439" s="60"/>
      <c r="AF439" s="60"/>
      <c r="AG439" s="60"/>
      <c r="AH439" s="60"/>
      <c r="AI439" s="60"/>
      <c r="AJ439" s="60"/>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row>
    <row r="440" spans="2:65">
      <c r="B440" s="59"/>
      <c r="C440" s="127"/>
      <c r="D440" s="59"/>
      <c r="E440" s="59"/>
      <c r="F440" s="60"/>
      <c r="G440" s="98"/>
      <c r="H440" s="60"/>
      <c r="I440" s="60"/>
      <c r="J440" s="60"/>
      <c r="K440" s="60"/>
      <c r="L440" s="60"/>
      <c r="M440" s="60"/>
      <c r="N440" s="60"/>
      <c r="O440" s="4"/>
      <c r="P440" s="5"/>
      <c r="Q440" s="6"/>
      <c r="R440" s="6"/>
      <c r="S440" s="6"/>
      <c r="T440" s="62"/>
      <c r="U440" s="6"/>
      <c r="V440" s="60"/>
      <c r="W440" s="60"/>
      <c r="X440" s="60"/>
      <c r="Y440" s="60"/>
      <c r="Z440" s="60"/>
      <c r="AA440" s="60"/>
      <c r="AB440" s="60"/>
      <c r="AC440" s="60"/>
      <c r="AD440" s="60"/>
      <c r="AE440" s="60"/>
      <c r="AF440" s="60"/>
      <c r="AG440" s="60"/>
      <c r="AH440" s="60"/>
      <c r="AI440" s="60"/>
      <c r="AJ440" s="60"/>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row>
    <row r="441" spans="2:65">
      <c r="B441" s="59"/>
      <c r="C441" s="127"/>
      <c r="D441" s="59"/>
      <c r="E441" s="59"/>
      <c r="F441" s="60"/>
      <c r="G441" s="98"/>
      <c r="H441" s="60"/>
      <c r="I441" s="60"/>
      <c r="J441" s="60"/>
      <c r="K441" s="60"/>
      <c r="L441" s="60"/>
      <c r="M441" s="60"/>
      <c r="N441" s="60"/>
      <c r="O441" s="4"/>
      <c r="P441" s="5"/>
      <c r="Q441" s="6"/>
      <c r="R441" s="6"/>
      <c r="S441" s="6"/>
      <c r="T441" s="62"/>
      <c r="U441" s="6"/>
      <c r="V441" s="60"/>
      <c r="W441" s="60"/>
      <c r="X441" s="60"/>
      <c r="Y441" s="60"/>
      <c r="Z441" s="60"/>
      <c r="AA441" s="60"/>
      <c r="AB441" s="60"/>
      <c r="AC441" s="60"/>
      <c r="AD441" s="60"/>
      <c r="AE441" s="60"/>
      <c r="AF441" s="60"/>
      <c r="AG441" s="60"/>
      <c r="AH441" s="60"/>
      <c r="AI441" s="60"/>
      <c r="AJ441" s="60"/>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row>
    <row r="442" spans="2:65">
      <c r="B442" s="59"/>
      <c r="C442" s="127"/>
      <c r="D442" s="59"/>
      <c r="E442" s="59"/>
      <c r="F442" s="60"/>
      <c r="G442" s="98"/>
      <c r="H442" s="60"/>
      <c r="I442" s="60"/>
      <c r="J442" s="60"/>
      <c r="K442" s="60"/>
      <c r="L442" s="60"/>
      <c r="M442" s="60"/>
      <c r="N442" s="60"/>
      <c r="O442" s="4"/>
      <c r="P442" s="5"/>
      <c r="Q442" s="6"/>
      <c r="R442" s="6"/>
      <c r="S442" s="6"/>
      <c r="T442" s="62"/>
      <c r="U442" s="6"/>
      <c r="V442" s="60"/>
      <c r="W442" s="60"/>
      <c r="X442" s="60"/>
      <c r="Y442" s="60"/>
      <c r="Z442" s="60"/>
      <c r="AA442" s="60"/>
      <c r="AB442" s="60"/>
      <c r="AC442" s="60"/>
      <c r="AD442" s="60"/>
      <c r="AE442" s="60"/>
      <c r="AF442" s="60"/>
      <c r="AG442" s="60"/>
      <c r="AH442" s="60"/>
      <c r="AI442" s="60"/>
      <c r="AJ442" s="60"/>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row>
    <row r="443" spans="2:65">
      <c r="B443" s="59"/>
      <c r="C443" s="127"/>
      <c r="D443" s="59"/>
      <c r="E443" s="59"/>
      <c r="F443" s="60"/>
      <c r="G443" s="98"/>
      <c r="H443" s="60"/>
      <c r="I443" s="60"/>
      <c r="J443" s="60"/>
      <c r="K443" s="60"/>
      <c r="L443" s="60"/>
      <c r="M443" s="60"/>
      <c r="N443" s="60"/>
      <c r="O443" s="4"/>
      <c r="P443" s="5"/>
      <c r="Q443" s="6"/>
      <c r="R443" s="6"/>
      <c r="S443" s="6"/>
      <c r="T443" s="62"/>
      <c r="U443" s="6"/>
      <c r="V443" s="60"/>
      <c r="W443" s="60"/>
      <c r="X443" s="60"/>
      <c r="Y443" s="60"/>
      <c r="Z443" s="60"/>
      <c r="AA443" s="60"/>
      <c r="AB443" s="60"/>
      <c r="AC443" s="60"/>
      <c r="AD443" s="60"/>
      <c r="AE443" s="60"/>
      <c r="AF443" s="60"/>
      <c r="AG443" s="60"/>
      <c r="AH443" s="60"/>
      <c r="AI443" s="60"/>
      <c r="AJ443" s="60"/>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row>
    <row r="444" spans="2:65">
      <c r="B444" s="59"/>
      <c r="C444" s="127"/>
      <c r="D444" s="59"/>
      <c r="E444" s="59"/>
      <c r="F444" s="60"/>
      <c r="G444" s="98"/>
      <c r="H444" s="60"/>
      <c r="I444" s="60"/>
      <c r="J444" s="60"/>
      <c r="K444" s="60"/>
      <c r="L444" s="60"/>
      <c r="M444" s="60"/>
      <c r="N444" s="60"/>
      <c r="O444" s="4"/>
      <c r="P444" s="5"/>
      <c r="Q444" s="6"/>
      <c r="R444" s="6"/>
      <c r="S444" s="6"/>
      <c r="T444" s="62"/>
      <c r="U444" s="6"/>
      <c r="V444" s="60"/>
      <c r="W444" s="60"/>
      <c r="X444" s="60"/>
      <c r="Y444" s="60"/>
      <c r="Z444" s="60"/>
      <c r="AA444" s="60"/>
      <c r="AB444" s="60"/>
      <c r="AC444" s="60"/>
      <c r="AD444" s="60"/>
      <c r="AE444" s="60"/>
      <c r="AF444" s="60"/>
      <c r="AG444" s="60"/>
      <c r="AH444" s="60"/>
      <c r="AI444" s="60"/>
      <c r="AJ444" s="60"/>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row>
    <row r="445" spans="2:65">
      <c r="B445" s="59"/>
      <c r="C445" s="127"/>
      <c r="D445" s="59"/>
      <c r="E445" s="59"/>
      <c r="F445" s="60"/>
      <c r="G445" s="98"/>
      <c r="H445" s="60"/>
      <c r="I445" s="60"/>
      <c r="J445" s="60"/>
      <c r="K445" s="60"/>
      <c r="L445" s="60"/>
      <c r="M445" s="60"/>
      <c r="N445" s="60"/>
      <c r="O445" s="4"/>
      <c r="P445" s="5"/>
      <c r="Q445" s="6"/>
      <c r="R445" s="6"/>
      <c r="S445" s="6"/>
      <c r="T445" s="62"/>
      <c r="U445" s="6"/>
      <c r="V445" s="60"/>
      <c r="W445" s="60"/>
      <c r="X445" s="60"/>
      <c r="Y445" s="60"/>
      <c r="Z445" s="60"/>
      <c r="AA445" s="60"/>
      <c r="AB445" s="60"/>
      <c r="AC445" s="60"/>
      <c r="AD445" s="60"/>
      <c r="AE445" s="60"/>
      <c r="AF445" s="60"/>
      <c r="AG445" s="60"/>
      <c r="AH445" s="60"/>
      <c r="AI445" s="60"/>
      <c r="AJ445" s="60"/>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row>
    <row r="446" spans="2:65">
      <c r="B446" s="59"/>
      <c r="C446" s="127"/>
      <c r="D446" s="59"/>
      <c r="E446" s="59"/>
      <c r="F446" s="60"/>
      <c r="G446" s="98"/>
      <c r="H446" s="60"/>
      <c r="I446" s="60"/>
      <c r="J446" s="60"/>
      <c r="K446" s="60"/>
      <c r="L446" s="60"/>
      <c r="M446" s="60"/>
      <c r="N446" s="60"/>
      <c r="O446" s="4"/>
      <c r="P446" s="5"/>
      <c r="Q446" s="6"/>
      <c r="R446" s="6"/>
      <c r="S446" s="6"/>
      <c r="T446" s="62"/>
      <c r="U446" s="6"/>
      <c r="V446" s="60"/>
      <c r="W446" s="60"/>
      <c r="X446" s="60"/>
      <c r="Y446" s="60"/>
      <c r="Z446" s="60"/>
      <c r="AA446" s="60"/>
      <c r="AB446" s="60"/>
      <c r="AC446" s="60"/>
      <c r="AD446" s="60"/>
      <c r="AE446" s="60"/>
      <c r="AF446" s="60"/>
      <c r="AG446" s="60"/>
      <c r="AH446" s="60"/>
      <c r="AI446" s="60"/>
      <c r="AJ446" s="60"/>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row>
    <row r="447" spans="2:65">
      <c r="B447" s="59"/>
      <c r="C447" s="127"/>
      <c r="D447" s="59"/>
      <c r="E447" s="59"/>
      <c r="F447" s="60"/>
      <c r="G447" s="98"/>
      <c r="H447" s="60"/>
      <c r="I447" s="60"/>
      <c r="J447" s="60"/>
      <c r="K447" s="60"/>
      <c r="L447" s="60"/>
      <c r="M447" s="60"/>
      <c r="N447" s="60"/>
      <c r="O447" s="4"/>
      <c r="P447" s="5"/>
      <c r="Q447" s="6"/>
      <c r="R447" s="6"/>
      <c r="S447" s="6"/>
      <c r="T447" s="62"/>
      <c r="U447" s="6"/>
      <c r="V447" s="60"/>
      <c r="W447" s="60"/>
      <c r="X447" s="60"/>
      <c r="Y447" s="60"/>
      <c r="Z447" s="60"/>
      <c r="AA447" s="60"/>
      <c r="AB447" s="60"/>
      <c r="AC447" s="60"/>
      <c r="AD447" s="60"/>
      <c r="AE447" s="60"/>
      <c r="AF447" s="60"/>
      <c r="AG447" s="60"/>
      <c r="AH447" s="60"/>
      <c r="AI447" s="60"/>
      <c r="AJ447" s="60"/>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row>
    <row r="448" spans="2:65">
      <c r="B448" s="59"/>
      <c r="C448" s="127"/>
      <c r="D448" s="59"/>
      <c r="E448" s="59"/>
      <c r="F448" s="60"/>
      <c r="G448" s="98"/>
      <c r="H448" s="60"/>
      <c r="I448" s="60"/>
      <c r="J448" s="60"/>
      <c r="K448" s="60"/>
      <c r="L448" s="60"/>
      <c r="M448" s="60"/>
      <c r="N448" s="60"/>
      <c r="O448" s="4"/>
      <c r="P448" s="5"/>
      <c r="Q448" s="6"/>
      <c r="R448" s="6"/>
      <c r="S448" s="6"/>
      <c r="T448" s="62"/>
      <c r="U448" s="6"/>
      <c r="V448" s="60"/>
      <c r="W448" s="60"/>
      <c r="X448" s="60"/>
      <c r="Y448" s="60"/>
      <c r="Z448" s="60"/>
      <c r="AA448" s="60"/>
      <c r="AB448" s="60"/>
      <c r="AC448" s="60"/>
      <c r="AD448" s="60"/>
      <c r="AE448" s="60"/>
      <c r="AF448" s="60"/>
      <c r="AG448" s="60"/>
      <c r="AH448" s="60"/>
      <c r="AI448" s="60"/>
      <c r="AJ448" s="60"/>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row>
    <row r="449" spans="2:65">
      <c r="B449" s="59"/>
      <c r="C449" s="127"/>
      <c r="D449" s="59"/>
      <c r="E449" s="59"/>
      <c r="F449" s="60"/>
      <c r="G449" s="98"/>
      <c r="H449" s="60"/>
      <c r="I449" s="60"/>
      <c r="J449" s="60"/>
      <c r="K449" s="60"/>
      <c r="L449" s="60"/>
      <c r="M449" s="60"/>
      <c r="N449" s="60"/>
      <c r="O449" s="4"/>
      <c r="P449" s="5"/>
      <c r="Q449" s="6"/>
      <c r="R449" s="6"/>
      <c r="S449" s="6"/>
      <c r="T449" s="62"/>
      <c r="U449" s="6"/>
      <c r="V449" s="60"/>
      <c r="W449" s="60"/>
      <c r="X449" s="60"/>
      <c r="Y449" s="60"/>
      <c r="Z449" s="60"/>
      <c r="AA449" s="60"/>
      <c r="AB449" s="60"/>
      <c r="AC449" s="60"/>
      <c r="AD449" s="60"/>
      <c r="AE449" s="60"/>
      <c r="AF449" s="60"/>
      <c r="AG449" s="60"/>
      <c r="AH449" s="60"/>
      <c r="AI449" s="60"/>
      <c r="AJ449" s="60"/>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row>
    <row r="450" spans="2:65">
      <c r="B450" s="59"/>
      <c r="C450" s="127"/>
      <c r="D450" s="59"/>
      <c r="E450" s="59"/>
      <c r="F450" s="60"/>
      <c r="G450" s="98"/>
      <c r="H450" s="60"/>
      <c r="I450" s="60"/>
      <c r="J450" s="60"/>
      <c r="K450" s="60"/>
      <c r="L450" s="60"/>
      <c r="M450" s="60"/>
      <c r="N450" s="60"/>
      <c r="O450" s="4"/>
      <c r="P450" s="5"/>
      <c r="Q450" s="6"/>
      <c r="R450" s="6"/>
      <c r="S450" s="6"/>
      <c r="T450" s="62"/>
      <c r="U450" s="6"/>
      <c r="V450" s="60"/>
      <c r="W450" s="60"/>
      <c r="X450" s="60"/>
      <c r="Y450" s="60"/>
      <c r="Z450" s="60"/>
      <c r="AA450" s="60"/>
      <c r="AB450" s="60"/>
      <c r="AC450" s="60"/>
      <c r="AD450" s="60"/>
      <c r="AE450" s="60"/>
      <c r="AF450" s="60"/>
      <c r="AG450" s="60"/>
      <c r="AH450" s="60"/>
      <c r="AI450" s="60"/>
      <c r="AJ450" s="60"/>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row>
    <row r="451" spans="2:65">
      <c r="B451" s="59"/>
      <c r="C451" s="127"/>
      <c r="D451" s="59"/>
      <c r="E451" s="59"/>
      <c r="F451" s="60"/>
      <c r="G451" s="98"/>
      <c r="H451" s="60"/>
      <c r="I451" s="60"/>
      <c r="J451" s="60"/>
      <c r="K451" s="60"/>
      <c r="L451" s="60"/>
      <c r="M451" s="60"/>
      <c r="N451" s="60"/>
      <c r="O451" s="4"/>
      <c r="P451" s="5"/>
      <c r="Q451" s="6"/>
      <c r="R451" s="6"/>
      <c r="S451" s="6"/>
      <c r="T451" s="62"/>
      <c r="U451" s="6"/>
      <c r="V451" s="60"/>
      <c r="W451" s="60"/>
      <c r="X451" s="60"/>
      <c r="Y451" s="60"/>
      <c r="Z451" s="60"/>
      <c r="AA451" s="60"/>
      <c r="AB451" s="60"/>
      <c r="AC451" s="60"/>
      <c r="AD451" s="60"/>
      <c r="AE451" s="60"/>
      <c r="AF451" s="60"/>
      <c r="AG451" s="60"/>
      <c r="AH451" s="60"/>
      <c r="AI451" s="60"/>
      <c r="AJ451" s="60"/>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row>
    <row r="452" spans="2:65">
      <c r="B452" s="59"/>
      <c r="C452" s="127"/>
      <c r="D452" s="59"/>
      <c r="E452" s="59"/>
      <c r="F452" s="60"/>
      <c r="G452" s="98"/>
      <c r="H452" s="60"/>
      <c r="I452" s="60"/>
      <c r="J452" s="60"/>
      <c r="K452" s="60"/>
      <c r="L452" s="60"/>
      <c r="M452" s="60"/>
      <c r="N452" s="60"/>
      <c r="O452" s="4"/>
      <c r="P452" s="5"/>
      <c r="Q452" s="6"/>
      <c r="R452" s="6"/>
      <c r="S452" s="6"/>
      <c r="T452" s="62"/>
      <c r="U452" s="6"/>
      <c r="V452" s="60"/>
      <c r="W452" s="60"/>
      <c r="X452" s="60"/>
      <c r="Y452" s="60"/>
      <c r="Z452" s="60"/>
      <c r="AA452" s="60"/>
      <c r="AB452" s="60"/>
      <c r="AC452" s="60"/>
      <c r="AD452" s="60"/>
      <c r="AE452" s="60"/>
      <c r="AF452" s="60"/>
      <c r="AG452" s="60"/>
      <c r="AH452" s="60"/>
      <c r="AI452" s="60"/>
      <c r="AJ452" s="60"/>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row>
    <row r="453" spans="2:65">
      <c r="B453" s="59"/>
      <c r="C453" s="127"/>
      <c r="D453" s="59"/>
      <c r="E453" s="59"/>
      <c r="F453" s="60"/>
      <c r="G453" s="98"/>
      <c r="H453" s="60"/>
      <c r="I453" s="60"/>
      <c r="J453" s="60"/>
      <c r="K453" s="60"/>
      <c r="L453" s="60"/>
      <c r="M453" s="60"/>
      <c r="N453" s="60"/>
      <c r="O453" s="4"/>
      <c r="P453" s="5"/>
      <c r="Q453" s="6"/>
      <c r="R453" s="6"/>
      <c r="S453" s="6"/>
      <c r="T453" s="62"/>
      <c r="U453" s="6"/>
      <c r="V453" s="60"/>
      <c r="W453" s="60"/>
      <c r="X453" s="60"/>
      <c r="Y453" s="60"/>
      <c r="Z453" s="60"/>
      <c r="AA453" s="60"/>
      <c r="AB453" s="60"/>
      <c r="AC453" s="60"/>
      <c r="AD453" s="60"/>
      <c r="AE453" s="60"/>
      <c r="AF453" s="60"/>
      <c r="AG453" s="60"/>
      <c r="AH453" s="60"/>
      <c r="AI453" s="60"/>
      <c r="AJ453" s="60"/>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row>
    <row r="454" spans="2:65">
      <c r="B454" s="69"/>
      <c r="C454" s="128"/>
      <c r="D454" s="69"/>
      <c r="E454" s="69"/>
      <c r="F454" s="60"/>
      <c r="G454" s="98"/>
      <c r="H454" s="60"/>
      <c r="I454" s="60"/>
      <c r="J454" s="60"/>
      <c r="K454" s="60"/>
      <c r="L454" s="60"/>
      <c r="M454" s="60"/>
      <c r="N454" s="60"/>
      <c r="O454" s="4"/>
      <c r="P454" s="5"/>
      <c r="Q454" s="6"/>
      <c r="R454" s="6"/>
      <c r="S454" s="6"/>
      <c r="T454" s="62"/>
      <c r="U454" s="6"/>
      <c r="V454" s="60"/>
      <c r="W454" s="60"/>
      <c r="X454" s="60"/>
      <c r="Y454" s="60"/>
      <c r="Z454" s="60"/>
      <c r="AA454" s="60"/>
      <c r="AB454" s="60"/>
      <c r="AC454" s="60"/>
      <c r="AD454" s="60"/>
      <c r="AE454" s="60"/>
      <c r="AF454" s="60"/>
      <c r="AG454" s="60"/>
      <c r="AH454" s="60"/>
      <c r="AI454" s="60"/>
      <c r="AJ454" s="60"/>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row>
    <row r="455" spans="2:65">
      <c r="B455" s="69"/>
      <c r="C455" s="128"/>
      <c r="D455" s="69"/>
      <c r="E455" s="69"/>
      <c r="F455" s="60"/>
      <c r="G455" s="98"/>
      <c r="H455" s="60"/>
      <c r="I455" s="60"/>
      <c r="J455" s="60"/>
      <c r="K455" s="60"/>
      <c r="L455" s="60"/>
      <c r="M455" s="60"/>
      <c r="N455" s="60"/>
      <c r="O455" s="4"/>
      <c r="P455" s="5"/>
      <c r="Q455" s="6"/>
      <c r="R455" s="6"/>
      <c r="S455" s="6"/>
      <c r="T455" s="62"/>
      <c r="U455" s="6"/>
      <c r="V455" s="60"/>
      <c r="W455" s="60"/>
      <c r="X455" s="60"/>
      <c r="Y455" s="60"/>
      <c r="Z455" s="60"/>
      <c r="AA455" s="60"/>
      <c r="AB455" s="60"/>
      <c r="AC455" s="60"/>
      <c r="AD455" s="60"/>
      <c r="AE455" s="60"/>
      <c r="AF455" s="60"/>
      <c r="AG455" s="60"/>
      <c r="AH455" s="60"/>
      <c r="AI455" s="60"/>
      <c r="AJ455" s="60"/>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row>
    <row r="456" spans="2:65">
      <c r="B456" s="69"/>
      <c r="C456" s="128"/>
      <c r="D456" s="69"/>
      <c r="E456" s="69"/>
      <c r="F456" s="60"/>
      <c r="G456" s="98"/>
      <c r="H456" s="60"/>
      <c r="I456" s="60"/>
      <c r="J456" s="60"/>
      <c r="K456" s="60"/>
      <c r="L456" s="60"/>
      <c r="M456" s="60"/>
      <c r="N456" s="60"/>
      <c r="O456" s="4"/>
      <c r="P456" s="5"/>
      <c r="Q456" s="6"/>
      <c r="R456" s="6"/>
      <c r="S456" s="6"/>
      <c r="T456" s="62"/>
      <c r="U456" s="6"/>
      <c r="V456" s="60"/>
      <c r="W456" s="60"/>
      <c r="X456" s="60"/>
      <c r="Y456" s="60"/>
      <c r="Z456" s="60"/>
      <c r="AA456" s="60"/>
      <c r="AB456" s="60"/>
      <c r="AC456" s="60"/>
      <c r="AD456" s="60"/>
      <c r="AE456" s="60"/>
      <c r="AF456" s="60"/>
      <c r="AG456" s="60"/>
      <c r="AH456" s="60"/>
      <c r="AI456" s="60"/>
      <c r="AJ456" s="60"/>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row>
    <row r="457" spans="2:65">
      <c r="B457" s="69"/>
      <c r="C457" s="128"/>
      <c r="D457" s="69"/>
      <c r="E457" s="69"/>
      <c r="F457" s="60"/>
      <c r="G457" s="98"/>
      <c r="H457" s="60"/>
      <c r="I457" s="60"/>
      <c r="J457" s="60"/>
      <c r="K457" s="60"/>
      <c r="L457" s="60"/>
      <c r="M457" s="60"/>
      <c r="N457" s="60"/>
      <c r="O457" s="4"/>
      <c r="P457" s="5"/>
      <c r="Q457" s="6"/>
      <c r="R457" s="6"/>
      <c r="S457" s="6"/>
      <c r="T457" s="62"/>
      <c r="U457" s="6"/>
      <c r="V457" s="60"/>
      <c r="W457" s="60"/>
      <c r="X457" s="60"/>
      <c r="Y457" s="60"/>
      <c r="Z457" s="60"/>
      <c r="AA457" s="60"/>
      <c r="AB457" s="60"/>
      <c r="AC457" s="60"/>
      <c r="AD457" s="60"/>
      <c r="AE457" s="60"/>
      <c r="AF457" s="60"/>
      <c r="AG457" s="60"/>
      <c r="AH457" s="60"/>
      <c r="AI457" s="60"/>
      <c r="AJ457" s="60"/>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row>
    <row r="458" spans="2:65">
      <c r="B458" s="69"/>
      <c r="C458" s="128"/>
      <c r="D458" s="69"/>
      <c r="E458" s="69"/>
      <c r="F458" s="60"/>
      <c r="G458" s="98"/>
      <c r="H458" s="60"/>
      <c r="I458" s="60"/>
      <c r="J458" s="60"/>
      <c r="K458" s="60"/>
      <c r="L458" s="60"/>
      <c r="M458" s="60"/>
      <c r="N458" s="60"/>
      <c r="O458" s="4"/>
      <c r="P458" s="5"/>
      <c r="Q458" s="6"/>
      <c r="R458" s="6"/>
      <c r="S458" s="6"/>
      <c r="T458" s="62"/>
      <c r="U458" s="6"/>
      <c r="V458" s="60"/>
      <c r="W458" s="60"/>
      <c r="X458" s="60"/>
      <c r="Y458" s="60"/>
      <c r="Z458" s="60"/>
      <c r="AA458" s="60"/>
      <c r="AB458" s="60"/>
      <c r="AC458" s="60"/>
      <c r="AD458" s="60"/>
      <c r="AE458" s="60"/>
      <c r="AF458" s="60"/>
      <c r="AG458" s="60"/>
      <c r="AH458" s="60"/>
      <c r="AI458" s="60"/>
      <c r="AJ458" s="60"/>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row>
    <row r="459" spans="2:65">
      <c r="B459" s="69"/>
      <c r="C459" s="128"/>
      <c r="D459" s="69"/>
      <c r="E459" s="69"/>
      <c r="F459" s="60"/>
      <c r="G459" s="98"/>
      <c r="H459" s="60"/>
      <c r="I459" s="60"/>
      <c r="J459" s="60"/>
      <c r="K459" s="60"/>
      <c r="L459" s="60"/>
      <c r="M459" s="60"/>
      <c r="N459" s="60"/>
      <c r="O459" s="4"/>
      <c r="P459" s="5"/>
      <c r="Q459" s="70"/>
      <c r="R459" s="71"/>
      <c r="S459" s="6"/>
      <c r="T459" s="62"/>
      <c r="U459" s="6"/>
      <c r="V459" s="60"/>
      <c r="W459" s="60"/>
      <c r="X459" s="60"/>
      <c r="Y459" s="60"/>
      <c r="Z459" s="60"/>
      <c r="AA459" s="60"/>
      <c r="AB459" s="60"/>
      <c r="AC459" s="60"/>
      <c r="AD459" s="60"/>
      <c r="AE459" s="60"/>
      <c r="AF459" s="60"/>
      <c r="AG459" s="60"/>
      <c r="AH459" s="60"/>
      <c r="AI459" s="60"/>
      <c r="AJ459" s="60"/>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row>
    <row r="460" spans="2:65">
      <c r="B460" s="69"/>
      <c r="C460" s="128"/>
      <c r="D460" s="69"/>
      <c r="E460" s="69"/>
      <c r="F460" s="60"/>
      <c r="G460" s="98"/>
      <c r="H460" s="60"/>
      <c r="I460" s="60"/>
      <c r="J460" s="60"/>
      <c r="K460" s="60"/>
      <c r="L460" s="60"/>
      <c r="M460" s="60"/>
      <c r="N460" s="60"/>
      <c r="O460" s="4"/>
      <c r="P460" s="5"/>
      <c r="Q460" s="70"/>
      <c r="R460" s="72"/>
      <c r="S460" s="6"/>
      <c r="T460" s="62"/>
      <c r="U460" s="6"/>
      <c r="V460" s="60"/>
      <c r="W460" s="60"/>
      <c r="X460" s="60"/>
      <c r="Y460" s="60"/>
      <c r="Z460" s="60"/>
      <c r="AA460" s="60"/>
      <c r="AB460" s="60"/>
      <c r="AC460" s="60"/>
      <c r="AD460" s="60"/>
      <c r="AE460" s="60"/>
      <c r="AF460" s="60"/>
      <c r="AG460" s="60"/>
      <c r="AH460" s="60"/>
      <c r="AI460" s="60"/>
      <c r="AJ460" s="60"/>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row>
    <row r="461" spans="2:65">
      <c r="B461" s="69"/>
      <c r="C461" s="128"/>
      <c r="D461" s="69"/>
      <c r="E461" s="69"/>
      <c r="F461" s="60"/>
      <c r="G461" s="98"/>
      <c r="H461" s="60"/>
      <c r="I461" s="60"/>
      <c r="J461" s="60"/>
      <c r="K461" s="60"/>
      <c r="L461" s="60"/>
      <c r="M461" s="60"/>
      <c r="N461" s="60"/>
      <c r="O461" s="4"/>
      <c r="P461" s="5"/>
      <c r="Q461" s="70"/>
      <c r="R461" s="73"/>
      <c r="S461" s="6"/>
      <c r="T461" s="62"/>
      <c r="U461" s="6"/>
      <c r="V461" s="60"/>
      <c r="W461" s="60"/>
      <c r="X461" s="60"/>
      <c r="Y461" s="60"/>
      <c r="Z461" s="60"/>
      <c r="AA461" s="60"/>
      <c r="AB461" s="60"/>
      <c r="AC461" s="60"/>
      <c r="AD461" s="60"/>
      <c r="AE461" s="60"/>
      <c r="AF461" s="60"/>
      <c r="AG461" s="60"/>
      <c r="AH461" s="60"/>
      <c r="AI461" s="60"/>
      <c r="AJ461" s="60"/>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row>
    <row r="462" spans="2:65">
      <c r="B462" s="69"/>
      <c r="C462" s="128"/>
      <c r="D462" s="69"/>
      <c r="E462" s="69"/>
      <c r="F462" s="60"/>
      <c r="G462" s="98"/>
      <c r="H462" s="60"/>
      <c r="I462" s="60"/>
      <c r="J462" s="60"/>
      <c r="K462" s="60"/>
      <c r="L462" s="60"/>
      <c r="M462" s="60"/>
      <c r="N462" s="60"/>
      <c r="O462" s="4"/>
      <c r="P462" s="5"/>
      <c r="Q462" s="70"/>
      <c r="R462" s="6"/>
      <c r="S462" s="6"/>
      <c r="T462" s="62"/>
      <c r="U462" s="6"/>
      <c r="V462" s="60"/>
      <c r="W462" s="60"/>
      <c r="X462" s="60"/>
      <c r="Y462" s="60"/>
      <c r="Z462" s="60"/>
      <c r="AA462" s="60"/>
      <c r="AB462" s="60"/>
      <c r="AC462" s="60"/>
      <c r="AD462" s="60"/>
      <c r="AE462" s="60"/>
      <c r="AF462" s="60"/>
      <c r="AG462" s="60"/>
      <c r="AH462" s="60"/>
      <c r="AI462" s="60"/>
      <c r="AJ462" s="60"/>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row>
    <row r="463" spans="2:65">
      <c r="B463" s="69"/>
      <c r="C463" s="128"/>
      <c r="D463" s="69"/>
      <c r="E463" s="69"/>
      <c r="F463" s="60"/>
      <c r="G463" s="98"/>
      <c r="H463" s="60"/>
      <c r="I463" s="60"/>
      <c r="J463" s="60"/>
      <c r="K463" s="60"/>
      <c r="L463" s="60"/>
      <c r="M463" s="60"/>
      <c r="N463" s="60"/>
      <c r="O463" s="4"/>
      <c r="P463" s="5"/>
      <c r="Q463" s="70"/>
      <c r="R463" s="6"/>
      <c r="S463" s="6"/>
      <c r="T463" s="62"/>
      <c r="U463" s="6"/>
      <c r="V463" s="60"/>
      <c r="W463" s="60"/>
      <c r="X463" s="60"/>
      <c r="Y463" s="60"/>
      <c r="Z463" s="60"/>
      <c r="AA463" s="60"/>
      <c r="AB463" s="60"/>
      <c r="AC463" s="60"/>
      <c r="AD463" s="60"/>
      <c r="AE463" s="60"/>
      <c r="AF463" s="60"/>
      <c r="AG463" s="60"/>
      <c r="AH463" s="60"/>
      <c r="AI463" s="60"/>
      <c r="AJ463" s="60"/>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row>
    <row r="464" spans="2:65">
      <c r="B464" s="69"/>
      <c r="C464" s="128"/>
      <c r="D464" s="69"/>
      <c r="E464" s="69"/>
      <c r="F464" s="60"/>
      <c r="G464" s="98"/>
      <c r="H464" s="60"/>
      <c r="I464" s="60"/>
      <c r="J464" s="60"/>
      <c r="K464" s="60"/>
      <c r="L464" s="60"/>
      <c r="M464" s="60"/>
      <c r="N464" s="60"/>
      <c r="O464" s="4"/>
      <c r="P464" s="5"/>
      <c r="Q464" s="70"/>
      <c r="R464" s="6"/>
      <c r="S464" s="6"/>
      <c r="T464" s="62"/>
      <c r="U464" s="6"/>
      <c r="V464" s="60"/>
      <c r="W464" s="60"/>
      <c r="X464" s="60"/>
      <c r="Y464" s="60"/>
      <c r="Z464" s="60"/>
      <c r="AA464" s="60"/>
      <c r="AB464" s="60"/>
      <c r="AC464" s="60"/>
      <c r="AD464" s="60"/>
      <c r="AE464" s="60"/>
      <c r="AF464" s="60"/>
      <c r="AG464" s="60"/>
      <c r="AH464" s="60"/>
      <c r="AI464" s="60"/>
      <c r="AJ464" s="60"/>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row>
    <row r="465" spans="2:65">
      <c r="B465" s="69"/>
      <c r="C465" s="128"/>
      <c r="D465" s="69"/>
      <c r="E465" s="69"/>
      <c r="F465" s="60"/>
      <c r="G465" s="98"/>
      <c r="H465" s="60"/>
      <c r="I465" s="60"/>
      <c r="J465" s="60"/>
      <c r="K465" s="60"/>
      <c r="L465" s="60"/>
      <c r="M465" s="60"/>
      <c r="N465" s="60"/>
      <c r="O465" s="4"/>
      <c r="P465" s="5"/>
      <c r="Q465" s="70"/>
      <c r="R465" s="6"/>
      <c r="S465" s="6"/>
      <c r="T465" s="62"/>
      <c r="U465" s="6"/>
      <c r="V465" s="60"/>
      <c r="W465" s="60"/>
      <c r="X465" s="60"/>
      <c r="Y465" s="60"/>
      <c r="Z465" s="60"/>
      <c r="AA465" s="60"/>
      <c r="AB465" s="60"/>
      <c r="AC465" s="60"/>
      <c r="AD465" s="60"/>
      <c r="AE465" s="60"/>
      <c r="AF465" s="60"/>
      <c r="AG465" s="60"/>
      <c r="AH465" s="60"/>
      <c r="AI465" s="60"/>
      <c r="AJ465" s="60"/>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row>
    <row r="466" spans="2:65">
      <c r="B466" s="69"/>
      <c r="C466" s="128"/>
      <c r="D466" s="69"/>
      <c r="E466" s="69"/>
      <c r="F466" s="60"/>
      <c r="G466" s="98"/>
      <c r="H466" s="60"/>
      <c r="I466" s="60"/>
      <c r="J466" s="60"/>
      <c r="K466" s="60"/>
      <c r="L466" s="60"/>
      <c r="M466" s="60"/>
      <c r="N466" s="60"/>
      <c r="O466" s="4"/>
      <c r="P466" s="5"/>
      <c r="Q466" s="70"/>
      <c r="R466" s="6"/>
      <c r="S466" s="6"/>
      <c r="T466" s="62"/>
      <c r="U466" s="6"/>
      <c r="V466" s="60"/>
      <c r="W466" s="60"/>
      <c r="X466" s="60"/>
      <c r="Y466" s="60"/>
      <c r="Z466" s="60"/>
      <c r="AA466" s="60"/>
      <c r="AB466" s="60"/>
      <c r="AC466" s="60"/>
      <c r="AD466" s="60"/>
      <c r="AE466" s="60"/>
      <c r="AF466" s="60"/>
      <c r="AG466" s="60"/>
      <c r="AH466" s="60"/>
      <c r="AI466" s="60"/>
      <c r="AJ466" s="60"/>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row>
    <row r="467" spans="2:65">
      <c r="B467" s="69"/>
      <c r="C467" s="128"/>
      <c r="D467" s="69"/>
      <c r="E467" s="69"/>
      <c r="F467" s="60"/>
      <c r="G467" s="98"/>
      <c r="H467" s="60"/>
      <c r="I467" s="60"/>
      <c r="J467" s="60"/>
      <c r="K467" s="60"/>
      <c r="L467" s="60"/>
      <c r="M467" s="60"/>
      <c r="N467" s="60"/>
      <c r="O467" s="4"/>
      <c r="P467" s="5"/>
      <c r="Q467" s="70"/>
      <c r="R467" s="6"/>
      <c r="S467" s="6"/>
      <c r="T467" s="62"/>
      <c r="U467" s="6"/>
      <c r="V467" s="60"/>
      <c r="W467" s="60"/>
      <c r="X467" s="60"/>
      <c r="Y467" s="60"/>
      <c r="Z467" s="60"/>
      <c r="AA467" s="60"/>
      <c r="AB467" s="60"/>
      <c r="AC467" s="60"/>
      <c r="AD467" s="60"/>
      <c r="AE467" s="60"/>
      <c r="AF467" s="60"/>
      <c r="AG467" s="60"/>
      <c r="AH467" s="60"/>
      <c r="AI467" s="60"/>
      <c r="AJ467" s="60"/>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row>
    <row r="468" spans="2:65">
      <c r="B468" s="69"/>
      <c r="C468" s="128"/>
      <c r="D468" s="69"/>
      <c r="E468" s="69"/>
      <c r="F468" s="60"/>
      <c r="G468" s="98"/>
      <c r="H468" s="60"/>
      <c r="I468" s="60"/>
      <c r="J468" s="60"/>
      <c r="K468" s="60"/>
      <c r="L468" s="60"/>
      <c r="M468" s="60"/>
      <c r="N468" s="60"/>
      <c r="O468" s="4"/>
      <c r="P468" s="5"/>
      <c r="Q468" s="70"/>
      <c r="R468" s="6"/>
      <c r="S468" s="6"/>
      <c r="T468" s="62"/>
      <c r="U468" s="6"/>
      <c r="V468" s="60"/>
      <c r="W468" s="60"/>
      <c r="X468" s="60"/>
      <c r="Y468" s="60"/>
      <c r="Z468" s="60"/>
      <c r="AA468" s="60"/>
      <c r="AB468" s="60"/>
      <c r="AC468" s="60"/>
      <c r="AD468" s="60"/>
      <c r="AE468" s="60"/>
      <c r="AF468" s="60"/>
      <c r="AG468" s="60"/>
      <c r="AH468" s="60"/>
      <c r="AI468" s="60"/>
      <c r="AJ468" s="60"/>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row>
    <row r="469" spans="2:65">
      <c r="B469" s="69"/>
      <c r="C469" s="128"/>
      <c r="D469" s="69"/>
      <c r="E469" s="69"/>
      <c r="F469" s="60"/>
      <c r="G469" s="98"/>
      <c r="H469" s="60"/>
      <c r="I469" s="60"/>
      <c r="J469" s="60"/>
      <c r="K469" s="60"/>
      <c r="L469" s="60"/>
      <c r="M469" s="60"/>
      <c r="N469" s="60"/>
      <c r="O469" s="4"/>
      <c r="P469" s="5"/>
      <c r="Q469" s="70"/>
      <c r="R469" s="6"/>
      <c r="S469" s="6"/>
      <c r="T469" s="62"/>
      <c r="U469" s="6"/>
      <c r="V469" s="60"/>
      <c r="W469" s="60"/>
      <c r="X469" s="60"/>
      <c r="Y469" s="60"/>
      <c r="Z469" s="60"/>
      <c r="AA469" s="60"/>
      <c r="AB469" s="60"/>
      <c r="AC469" s="60"/>
      <c r="AD469" s="60"/>
      <c r="AE469" s="60"/>
      <c r="AF469" s="60"/>
      <c r="AG469" s="60"/>
      <c r="AH469" s="60"/>
      <c r="AI469" s="60"/>
      <c r="AJ469" s="60"/>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row>
    <row r="470" spans="2:65">
      <c r="B470" s="69"/>
      <c r="C470" s="128"/>
      <c r="D470" s="69"/>
      <c r="E470" s="69"/>
      <c r="F470" s="60"/>
      <c r="G470" s="98"/>
      <c r="H470" s="60"/>
      <c r="I470" s="60"/>
      <c r="J470" s="60"/>
      <c r="K470" s="60"/>
      <c r="L470" s="60"/>
      <c r="M470" s="60"/>
      <c r="N470" s="60"/>
      <c r="O470" s="4"/>
      <c r="P470" s="5"/>
      <c r="Q470" s="70"/>
      <c r="R470" s="6"/>
      <c r="S470" s="6"/>
      <c r="T470" s="62"/>
      <c r="U470" s="6"/>
      <c r="V470" s="60"/>
      <c r="W470" s="60"/>
      <c r="X470" s="60"/>
      <c r="Y470" s="60"/>
      <c r="Z470" s="60"/>
      <c r="AA470" s="60"/>
      <c r="AB470" s="60"/>
      <c r="AC470" s="60"/>
      <c r="AD470" s="60"/>
      <c r="AE470" s="60"/>
      <c r="AF470" s="60"/>
      <c r="AG470" s="60"/>
      <c r="AH470" s="60"/>
      <c r="AI470" s="60"/>
      <c r="AJ470" s="60"/>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row>
    <row r="471" spans="2:65">
      <c r="B471" s="69"/>
      <c r="C471" s="128"/>
      <c r="D471" s="69"/>
      <c r="E471" s="69"/>
      <c r="F471" s="60"/>
      <c r="G471" s="98"/>
      <c r="H471" s="60"/>
      <c r="I471" s="60"/>
      <c r="J471" s="60"/>
      <c r="K471" s="60"/>
      <c r="L471" s="60"/>
      <c r="M471" s="60"/>
      <c r="N471" s="60"/>
      <c r="O471" s="4"/>
      <c r="P471" s="5"/>
      <c r="Q471" s="70"/>
      <c r="R471" s="6"/>
      <c r="S471" s="6"/>
      <c r="T471" s="62"/>
      <c r="U471" s="6"/>
      <c r="V471" s="60"/>
      <c r="W471" s="60"/>
      <c r="X471" s="60"/>
      <c r="Y471" s="60"/>
      <c r="Z471" s="60"/>
      <c r="AA471" s="60"/>
      <c r="AB471" s="60"/>
      <c r="AC471" s="60"/>
      <c r="AD471" s="60"/>
      <c r="AE471" s="60"/>
      <c r="AF471" s="60"/>
      <c r="AG471" s="60"/>
      <c r="AH471" s="60"/>
      <c r="AI471" s="60"/>
      <c r="AJ471" s="60"/>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row>
    <row r="472" spans="2:65">
      <c r="B472" s="69"/>
      <c r="C472" s="128"/>
      <c r="D472" s="69"/>
      <c r="E472" s="69"/>
      <c r="F472" s="60"/>
      <c r="G472" s="98"/>
      <c r="H472" s="60"/>
      <c r="I472" s="60"/>
      <c r="J472" s="60"/>
      <c r="K472" s="60"/>
      <c r="L472" s="60"/>
      <c r="M472" s="60"/>
      <c r="N472" s="60"/>
      <c r="O472" s="4"/>
      <c r="P472" s="5"/>
      <c r="Q472" s="70"/>
      <c r="R472" s="6"/>
      <c r="S472" s="6"/>
      <c r="T472" s="62"/>
      <c r="U472" s="6"/>
      <c r="V472" s="60"/>
      <c r="W472" s="60"/>
      <c r="X472" s="60"/>
      <c r="Y472" s="60"/>
      <c r="Z472" s="60"/>
      <c r="AA472" s="60"/>
      <c r="AB472" s="60"/>
      <c r="AC472" s="60"/>
      <c r="AD472" s="60"/>
      <c r="AE472" s="60"/>
      <c r="AF472" s="60"/>
      <c r="AG472" s="60"/>
      <c r="AH472" s="60"/>
      <c r="AI472" s="60"/>
      <c r="AJ472" s="60"/>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row>
    <row r="473" spans="2:65">
      <c r="B473" s="69"/>
      <c r="C473" s="128"/>
      <c r="D473" s="69"/>
      <c r="E473" s="69"/>
      <c r="F473" s="60"/>
      <c r="G473" s="98"/>
      <c r="H473" s="60"/>
      <c r="I473" s="60"/>
      <c r="J473" s="60"/>
      <c r="K473" s="60"/>
      <c r="L473" s="60"/>
      <c r="M473" s="60"/>
      <c r="N473" s="60"/>
      <c r="O473" s="4"/>
      <c r="P473" s="5"/>
      <c r="Q473" s="70"/>
      <c r="R473" s="6"/>
      <c r="S473" s="6"/>
      <c r="T473" s="62"/>
      <c r="U473" s="6"/>
      <c r="V473" s="60"/>
      <c r="W473" s="60"/>
      <c r="X473" s="60"/>
      <c r="Y473" s="60"/>
      <c r="Z473" s="60"/>
      <c r="AA473" s="60"/>
      <c r="AB473" s="60"/>
      <c r="AC473" s="60"/>
      <c r="AD473" s="60"/>
      <c r="AE473" s="60"/>
      <c r="AF473" s="60"/>
      <c r="AG473" s="60"/>
      <c r="AH473" s="60"/>
      <c r="AI473" s="60"/>
      <c r="AJ473" s="60"/>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row>
    <row r="474" spans="2:65">
      <c r="B474" s="69"/>
      <c r="C474" s="128"/>
      <c r="D474" s="69"/>
      <c r="E474" s="69"/>
      <c r="F474" s="60"/>
      <c r="G474" s="98"/>
      <c r="H474" s="60"/>
      <c r="I474" s="60"/>
      <c r="J474" s="60"/>
      <c r="K474" s="60"/>
      <c r="L474" s="60"/>
      <c r="M474" s="60"/>
      <c r="N474" s="60"/>
      <c r="O474" s="4"/>
      <c r="P474" s="5"/>
      <c r="Q474" s="70"/>
      <c r="R474" s="6"/>
      <c r="S474" s="6"/>
      <c r="T474" s="62"/>
      <c r="U474" s="6"/>
      <c r="V474" s="60"/>
      <c r="W474" s="60"/>
      <c r="X474" s="60"/>
      <c r="Y474" s="60"/>
      <c r="Z474" s="60"/>
      <c r="AA474" s="60"/>
      <c r="AB474" s="60"/>
      <c r="AC474" s="60"/>
      <c r="AD474" s="60"/>
      <c r="AE474" s="60"/>
      <c r="AF474" s="60"/>
      <c r="AG474" s="60"/>
      <c r="AH474" s="60"/>
      <c r="AI474" s="60"/>
      <c r="AJ474" s="60"/>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row>
    <row r="475" spans="2:65" ht="15.3" thickBot="1">
      <c r="B475" s="69"/>
      <c r="C475" s="128"/>
      <c r="D475" s="69"/>
      <c r="E475" s="69"/>
      <c r="F475" s="60"/>
      <c r="G475" s="98"/>
      <c r="H475" s="60"/>
      <c r="I475" s="60"/>
      <c r="J475" s="60"/>
      <c r="K475" s="60"/>
      <c r="L475" s="60"/>
      <c r="M475" s="60"/>
      <c r="N475" s="60"/>
      <c r="O475" s="74"/>
      <c r="P475" s="64"/>
      <c r="Q475" s="75"/>
      <c r="R475" s="76"/>
      <c r="S475" s="76"/>
      <c r="T475" s="67"/>
      <c r="U475" s="76"/>
      <c r="V475" s="60"/>
      <c r="W475" s="60"/>
      <c r="X475" s="60"/>
      <c r="Y475" s="60"/>
      <c r="Z475" s="60"/>
      <c r="AA475" s="60"/>
      <c r="AB475" s="60"/>
      <c r="AC475" s="60"/>
      <c r="AD475" s="60"/>
      <c r="AE475" s="60"/>
      <c r="AF475" s="60"/>
      <c r="AG475" s="60"/>
      <c r="AH475" s="60"/>
      <c r="AI475" s="60"/>
      <c r="AJ475" s="60"/>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row>
    <row r="476" spans="2:65">
      <c r="B476" s="69"/>
      <c r="C476" s="128"/>
      <c r="D476" s="69"/>
      <c r="E476" s="69"/>
      <c r="F476" s="60"/>
      <c r="G476" s="98"/>
      <c r="H476" s="60"/>
      <c r="I476" s="60"/>
      <c r="J476" s="60"/>
      <c r="K476" s="60"/>
      <c r="L476" s="60"/>
      <c r="M476" s="60"/>
      <c r="N476" s="60"/>
      <c r="O476" s="60"/>
      <c r="P476" s="5"/>
      <c r="Q476" s="70"/>
      <c r="R476" s="70"/>
      <c r="S476" s="6"/>
      <c r="T476" s="73"/>
      <c r="U476" s="6"/>
      <c r="V476" s="60"/>
      <c r="W476" s="60"/>
      <c r="X476" s="60"/>
      <c r="Y476" s="60"/>
      <c r="Z476" s="60"/>
      <c r="AA476" s="60"/>
      <c r="AB476" s="60"/>
      <c r="AC476" s="60"/>
      <c r="AD476" s="60"/>
      <c r="AE476" s="60"/>
      <c r="AF476" s="60"/>
      <c r="AG476" s="60"/>
      <c r="AH476" s="60"/>
      <c r="AI476" s="60"/>
      <c r="AJ476" s="60"/>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row>
    <row r="477" spans="2:65">
      <c r="B477" s="69"/>
      <c r="C477" s="128"/>
      <c r="D477" s="69"/>
      <c r="E477" s="69"/>
      <c r="F477" s="60"/>
      <c r="G477" s="98"/>
      <c r="H477" s="60"/>
      <c r="I477" s="60"/>
      <c r="J477" s="60"/>
      <c r="K477" s="60"/>
      <c r="L477" s="60"/>
      <c r="M477" s="60"/>
      <c r="N477" s="60"/>
      <c r="O477" s="60"/>
      <c r="P477" s="5"/>
      <c r="Q477" s="73"/>
      <c r="R477" s="73"/>
      <c r="S477" s="6"/>
      <c r="T477" s="73"/>
      <c r="U477" s="73"/>
      <c r="V477" s="60"/>
      <c r="W477" s="60"/>
      <c r="X477" s="60"/>
      <c r="Y477" s="60"/>
      <c r="Z477" s="60"/>
      <c r="AA477" s="60"/>
      <c r="AB477" s="60"/>
      <c r="AC477" s="60"/>
      <c r="AD477" s="60"/>
      <c r="AE477" s="60"/>
      <c r="AF477" s="60"/>
      <c r="AG477" s="60"/>
      <c r="AH477" s="60"/>
      <c r="AI477" s="60"/>
      <c r="AJ477" s="60"/>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row>
    <row r="478" spans="2:65">
      <c r="B478" s="69"/>
      <c r="C478" s="128"/>
      <c r="D478" s="69"/>
      <c r="E478" s="69"/>
      <c r="F478" s="60"/>
      <c r="G478" s="98"/>
      <c r="H478" s="60"/>
      <c r="I478" s="60"/>
      <c r="J478" s="60"/>
      <c r="K478" s="60"/>
      <c r="L478" s="60"/>
      <c r="M478" s="60"/>
      <c r="N478" s="60"/>
      <c r="O478" s="60"/>
      <c r="P478" s="5"/>
      <c r="Q478" s="73"/>
      <c r="R478" s="73"/>
      <c r="S478" s="6"/>
      <c r="T478" s="73"/>
      <c r="U478" s="73"/>
      <c r="V478" s="60"/>
      <c r="W478" s="60"/>
      <c r="X478" s="60"/>
      <c r="Y478" s="60"/>
      <c r="Z478" s="60"/>
      <c r="AA478" s="60"/>
      <c r="AB478" s="60"/>
      <c r="AC478" s="60"/>
      <c r="AD478" s="60"/>
      <c r="AE478" s="60"/>
      <c r="AF478" s="60"/>
      <c r="AG478" s="60"/>
      <c r="AH478" s="60"/>
      <c r="AI478" s="60"/>
      <c r="AJ478" s="60"/>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row>
    <row r="479" spans="2:65">
      <c r="B479" s="69"/>
      <c r="C479" s="128"/>
      <c r="D479" s="69"/>
      <c r="E479" s="69"/>
      <c r="F479" s="60"/>
      <c r="G479" s="98"/>
      <c r="H479" s="60"/>
      <c r="I479" s="60"/>
      <c r="J479" s="60"/>
      <c r="K479" s="60"/>
      <c r="L479" s="60"/>
      <c r="M479" s="60"/>
      <c r="N479" s="60"/>
      <c r="O479" s="3"/>
      <c r="P479" s="16"/>
      <c r="Q479" s="16"/>
      <c r="R479" s="16"/>
      <c r="S479" s="3"/>
      <c r="T479" s="3"/>
      <c r="U479" s="3"/>
      <c r="V479" s="60"/>
      <c r="W479" s="60"/>
      <c r="X479" s="60"/>
      <c r="Y479" s="60"/>
      <c r="Z479" s="60"/>
      <c r="AA479" s="60"/>
      <c r="AB479" s="60"/>
      <c r="AC479" s="60"/>
      <c r="AD479" s="60"/>
      <c r="AE479" s="60"/>
      <c r="AF479" s="60"/>
      <c r="AG479" s="60"/>
      <c r="AH479" s="60"/>
      <c r="AI479" s="60"/>
      <c r="AJ479" s="60"/>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row>
    <row r="480" spans="2:65">
      <c r="B480" s="69"/>
      <c r="C480" s="128"/>
      <c r="D480" s="69"/>
      <c r="E480" s="69"/>
      <c r="F480" s="60"/>
      <c r="G480" s="98"/>
      <c r="H480" s="60"/>
      <c r="I480" s="60"/>
      <c r="J480" s="60"/>
      <c r="K480" s="60"/>
      <c r="L480" s="60"/>
      <c r="M480" s="60"/>
      <c r="N480" s="60"/>
      <c r="O480" s="4"/>
      <c r="P480" s="61"/>
      <c r="Q480" s="61"/>
      <c r="R480" s="61"/>
      <c r="S480" s="12"/>
      <c r="T480" s="12"/>
      <c r="U480" s="3"/>
      <c r="V480" s="60"/>
      <c r="W480" s="60"/>
      <c r="X480" s="60"/>
      <c r="Y480" s="60"/>
      <c r="Z480" s="60"/>
      <c r="AA480" s="60"/>
      <c r="AB480" s="60"/>
      <c r="AC480" s="60"/>
      <c r="AD480" s="60"/>
      <c r="AE480" s="60"/>
      <c r="AF480" s="60"/>
      <c r="AG480" s="60"/>
      <c r="AH480" s="60"/>
      <c r="AI480" s="60"/>
      <c r="AJ480" s="60"/>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row>
    <row r="481" spans="2:65">
      <c r="B481" s="69"/>
      <c r="C481" s="128"/>
      <c r="D481" s="69"/>
      <c r="E481" s="69"/>
      <c r="F481" s="60"/>
      <c r="G481" s="98"/>
      <c r="H481" s="60"/>
      <c r="I481" s="60"/>
      <c r="J481" s="60"/>
      <c r="K481" s="60"/>
      <c r="L481" s="60"/>
      <c r="M481" s="60"/>
      <c r="N481" s="60"/>
      <c r="O481" s="3"/>
      <c r="P481" s="3"/>
      <c r="Q481" s="3"/>
      <c r="R481" s="3"/>
      <c r="S481" s="3"/>
      <c r="T481" s="3"/>
      <c r="U481" s="3"/>
      <c r="V481" s="60"/>
      <c r="W481" s="60"/>
      <c r="X481" s="60"/>
      <c r="Y481" s="60"/>
      <c r="Z481" s="60"/>
      <c r="AA481" s="60"/>
      <c r="AB481" s="60"/>
      <c r="AC481" s="60"/>
      <c r="AD481" s="60"/>
      <c r="AE481" s="60"/>
      <c r="AF481" s="60"/>
      <c r="AG481" s="60"/>
      <c r="AH481" s="60"/>
      <c r="AI481" s="60"/>
      <c r="AJ481" s="60"/>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row>
    <row r="482" spans="2:65">
      <c r="B482" s="69"/>
      <c r="C482" s="128"/>
      <c r="D482" s="69"/>
      <c r="E482" s="69"/>
      <c r="F482" s="60"/>
      <c r="G482" s="98"/>
      <c r="H482" s="60"/>
      <c r="I482" s="60"/>
      <c r="J482" s="60"/>
      <c r="K482" s="60"/>
      <c r="L482" s="60"/>
      <c r="M482" s="60"/>
      <c r="N482" s="60"/>
      <c r="O482" s="4"/>
      <c r="P482" s="4"/>
      <c r="Q482" s="68"/>
      <c r="R482" s="61"/>
      <c r="S482" s="12"/>
      <c r="T482" s="12"/>
      <c r="U482" s="3"/>
      <c r="V482" s="60"/>
      <c r="W482" s="60"/>
      <c r="X482" s="60"/>
      <c r="Y482" s="60"/>
      <c r="Z482" s="60"/>
      <c r="AA482" s="60"/>
      <c r="AB482" s="60"/>
      <c r="AC482" s="60"/>
      <c r="AD482" s="60"/>
      <c r="AE482" s="60"/>
      <c r="AF482" s="60"/>
      <c r="AG482" s="60"/>
      <c r="AH482" s="60"/>
      <c r="AI482" s="60"/>
      <c r="AJ482" s="60"/>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row>
    <row r="483" spans="2:65">
      <c r="B483" s="69"/>
      <c r="C483" s="128"/>
      <c r="D483" s="69"/>
      <c r="E483" s="69"/>
      <c r="F483" s="60"/>
      <c r="G483" s="98"/>
      <c r="H483" s="60"/>
      <c r="I483" s="60"/>
      <c r="J483" s="60"/>
      <c r="K483" s="60"/>
      <c r="L483" s="60"/>
      <c r="M483" s="60"/>
      <c r="N483" s="60"/>
      <c r="O483" s="3"/>
      <c r="P483" s="3"/>
      <c r="Q483" s="3"/>
      <c r="R483" s="3"/>
      <c r="S483" s="3"/>
      <c r="T483" s="16"/>
      <c r="U483" s="62"/>
      <c r="V483" s="60"/>
      <c r="W483" s="60"/>
      <c r="X483" s="60"/>
      <c r="Y483" s="60"/>
      <c r="Z483" s="60"/>
      <c r="AA483" s="60"/>
      <c r="AB483" s="60"/>
      <c r="AC483" s="60"/>
      <c r="AD483" s="60"/>
      <c r="AE483" s="60"/>
      <c r="AF483" s="60"/>
      <c r="AG483" s="60"/>
      <c r="AH483" s="60"/>
      <c r="AI483" s="60"/>
      <c r="AJ483" s="60"/>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row>
    <row r="484" spans="2:65">
      <c r="B484" s="69"/>
      <c r="C484" s="128"/>
      <c r="D484" s="69"/>
      <c r="E484" s="69"/>
      <c r="F484" s="60"/>
      <c r="G484" s="98"/>
      <c r="H484" s="60"/>
      <c r="I484" s="60"/>
      <c r="J484" s="60"/>
      <c r="K484" s="60"/>
      <c r="L484" s="60"/>
      <c r="M484" s="60"/>
      <c r="N484" s="60"/>
      <c r="O484" s="3"/>
      <c r="P484" s="63"/>
      <c r="Q484" s="63"/>
      <c r="R484" s="5"/>
      <c r="S484" s="5"/>
      <c r="T484" s="16"/>
      <c r="U484" s="62"/>
      <c r="V484" s="60"/>
      <c r="W484" s="60"/>
      <c r="X484" s="60"/>
      <c r="Y484" s="60"/>
      <c r="Z484" s="60"/>
      <c r="AA484" s="60"/>
      <c r="AB484" s="60"/>
      <c r="AC484" s="60"/>
      <c r="AD484" s="60"/>
      <c r="AE484" s="60"/>
      <c r="AF484" s="60"/>
      <c r="AG484" s="60"/>
      <c r="AH484" s="60"/>
      <c r="AI484" s="60"/>
      <c r="AJ484" s="60"/>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row>
    <row r="485" spans="2:65" ht="15.3" thickBot="1">
      <c r="B485" s="69"/>
      <c r="C485" s="128"/>
      <c r="D485" s="69"/>
      <c r="E485" s="69"/>
      <c r="F485" s="60"/>
      <c r="G485" s="98"/>
      <c r="H485" s="60"/>
      <c r="I485" s="60"/>
      <c r="J485" s="60"/>
      <c r="K485" s="60"/>
      <c r="L485" s="60"/>
      <c r="M485" s="60"/>
      <c r="N485" s="60"/>
      <c r="O485" s="64"/>
      <c r="P485" s="65"/>
      <c r="Q485" s="65"/>
      <c r="R485" s="65"/>
      <c r="S485" s="66"/>
      <c r="T485" s="66"/>
      <c r="U485" s="67"/>
      <c r="V485" s="60"/>
      <c r="W485" s="60"/>
      <c r="X485" s="60"/>
      <c r="Y485" s="60"/>
      <c r="Z485" s="60"/>
      <c r="AA485" s="60"/>
      <c r="AB485" s="60"/>
      <c r="AC485" s="60"/>
      <c r="AD485" s="60"/>
      <c r="AE485" s="60"/>
      <c r="AF485" s="60"/>
      <c r="AG485" s="60"/>
      <c r="AH485" s="60"/>
      <c r="AI485" s="60"/>
      <c r="AJ485" s="60"/>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row>
    <row r="486" spans="2:65">
      <c r="B486" s="69"/>
      <c r="C486" s="128"/>
      <c r="D486" s="69"/>
      <c r="E486" s="69"/>
      <c r="F486" s="60"/>
      <c r="G486" s="98"/>
      <c r="H486" s="60"/>
      <c r="I486" s="60"/>
      <c r="J486" s="60"/>
      <c r="K486" s="60"/>
      <c r="L486" s="60"/>
      <c r="M486" s="60"/>
      <c r="N486" s="60"/>
      <c r="O486" s="4"/>
      <c r="P486" s="61"/>
      <c r="Q486" s="61"/>
      <c r="R486" s="61"/>
      <c r="S486" s="12"/>
      <c r="T486" s="12"/>
      <c r="U486" s="62"/>
      <c r="V486" s="60"/>
      <c r="W486" s="60"/>
      <c r="X486" s="60"/>
      <c r="Y486" s="60"/>
      <c r="Z486" s="60"/>
      <c r="AA486" s="60"/>
      <c r="AB486" s="60"/>
      <c r="AC486" s="60"/>
      <c r="AD486" s="60"/>
      <c r="AE486" s="60"/>
      <c r="AF486" s="60"/>
      <c r="AG486" s="60"/>
      <c r="AH486" s="60"/>
      <c r="AI486" s="60"/>
      <c r="AJ486" s="60"/>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row>
    <row r="487" spans="2:65">
      <c r="B487" s="69"/>
      <c r="C487" s="128"/>
      <c r="D487" s="69"/>
      <c r="E487" s="69"/>
      <c r="F487" s="60"/>
      <c r="G487" s="98"/>
      <c r="H487" s="60"/>
      <c r="I487" s="60"/>
      <c r="J487" s="60"/>
      <c r="K487" s="60"/>
      <c r="L487" s="60"/>
      <c r="M487" s="60"/>
      <c r="N487" s="60"/>
      <c r="O487" s="4"/>
      <c r="P487" s="5"/>
      <c r="Q487" s="6"/>
      <c r="R487" s="6"/>
      <c r="S487" s="6"/>
      <c r="T487" s="62"/>
      <c r="U487" s="6"/>
      <c r="V487" s="60"/>
      <c r="W487" s="60"/>
      <c r="X487" s="60"/>
      <c r="Y487" s="60"/>
      <c r="Z487" s="60"/>
      <c r="AA487" s="60"/>
      <c r="AB487" s="60"/>
      <c r="AC487" s="60"/>
      <c r="AD487" s="60"/>
      <c r="AE487" s="60"/>
      <c r="AF487" s="60"/>
      <c r="AG487" s="60"/>
      <c r="AH487" s="60"/>
      <c r="AI487" s="60"/>
      <c r="AJ487" s="60"/>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row>
    <row r="488" spans="2:65">
      <c r="B488" s="69"/>
      <c r="C488" s="128"/>
      <c r="D488" s="69"/>
      <c r="E488" s="69"/>
      <c r="F488" s="60"/>
      <c r="G488" s="98"/>
      <c r="H488" s="60"/>
      <c r="I488" s="60"/>
      <c r="J488" s="60"/>
      <c r="K488" s="60"/>
      <c r="L488" s="60"/>
      <c r="M488" s="60"/>
      <c r="N488" s="60"/>
      <c r="O488" s="4"/>
      <c r="P488" s="5"/>
      <c r="Q488" s="6"/>
      <c r="R488" s="6"/>
      <c r="S488" s="6"/>
      <c r="T488" s="62"/>
      <c r="U488" s="6"/>
      <c r="V488" s="60"/>
      <c r="W488" s="60"/>
      <c r="X488" s="60"/>
      <c r="Y488" s="60"/>
      <c r="Z488" s="60"/>
      <c r="AA488" s="60"/>
      <c r="AB488" s="60"/>
      <c r="AC488" s="60"/>
      <c r="AD488" s="60"/>
      <c r="AE488" s="60"/>
      <c r="AF488" s="60"/>
      <c r="AG488" s="60"/>
      <c r="AH488" s="60"/>
      <c r="AI488" s="60"/>
      <c r="AJ488" s="60"/>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row>
    <row r="489" spans="2:65">
      <c r="B489" s="69"/>
      <c r="C489" s="128"/>
      <c r="D489" s="69"/>
      <c r="E489" s="69"/>
      <c r="F489" s="60"/>
      <c r="G489" s="98"/>
      <c r="H489" s="60"/>
      <c r="I489" s="60"/>
      <c r="J489" s="60"/>
      <c r="K489" s="60"/>
      <c r="L489" s="60"/>
      <c r="M489" s="60"/>
      <c r="N489" s="60"/>
      <c r="O489" s="4"/>
      <c r="P489" s="5"/>
      <c r="Q489" s="6"/>
      <c r="R489" s="6"/>
      <c r="S489" s="6"/>
      <c r="T489" s="62"/>
      <c r="U489" s="6"/>
      <c r="V489" s="60"/>
      <c r="W489" s="60"/>
      <c r="X489" s="60"/>
      <c r="Y489" s="60"/>
      <c r="Z489" s="60"/>
      <c r="AA489" s="60"/>
      <c r="AB489" s="60"/>
      <c r="AC489" s="60"/>
      <c r="AD489" s="60"/>
      <c r="AE489" s="60"/>
      <c r="AF489" s="60"/>
      <c r="AG489" s="60"/>
      <c r="AH489" s="60"/>
      <c r="AI489" s="60"/>
      <c r="AJ489" s="60"/>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row>
    <row r="490" spans="2:65">
      <c r="B490" s="69"/>
      <c r="C490" s="128"/>
      <c r="D490" s="69"/>
      <c r="E490" s="69"/>
      <c r="F490" s="60"/>
      <c r="G490" s="98"/>
      <c r="H490" s="60"/>
      <c r="I490" s="60"/>
      <c r="J490" s="60"/>
      <c r="K490" s="60"/>
      <c r="L490" s="60"/>
      <c r="M490" s="60"/>
      <c r="N490" s="60"/>
      <c r="O490" s="4"/>
      <c r="P490" s="5"/>
      <c r="Q490" s="6"/>
      <c r="R490" s="6"/>
      <c r="S490" s="6"/>
      <c r="T490" s="62"/>
      <c r="U490" s="6"/>
      <c r="V490" s="60"/>
      <c r="W490" s="60"/>
      <c r="X490" s="60"/>
      <c r="Y490" s="60"/>
      <c r="Z490" s="60"/>
      <c r="AA490" s="60"/>
      <c r="AB490" s="60"/>
      <c r="AC490" s="60"/>
      <c r="AD490" s="60"/>
      <c r="AE490" s="60"/>
      <c r="AF490" s="60"/>
      <c r="AG490" s="60"/>
      <c r="AH490" s="60"/>
      <c r="AI490" s="60"/>
      <c r="AJ490" s="60"/>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row>
    <row r="491" spans="2:65">
      <c r="B491" s="69"/>
      <c r="C491" s="128"/>
      <c r="D491" s="69"/>
      <c r="E491" s="69"/>
      <c r="F491" s="60"/>
      <c r="G491" s="98"/>
      <c r="H491" s="60"/>
      <c r="I491" s="60"/>
      <c r="J491" s="60"/>
      <c r="K491" s="60"/>
      <c r="L491" s="60"/>
      <c r="M491" s="60"/>
      <c r="N491" s="60"/>
      <c r="O491" s="4"/>
      <c r="P491" s="5"/>
      <c r="Q491" s="6"/>
      <c r="R491" s="6"/>
      <c r="S491" s="6"/>
      <c r="T491" s="62"/>
      <c r="U491" s="6"/>
      <c r="V491" s="60"/>
      <c r="W491" s="60"/>
      <c r="X491" s="60"/>
      <c r="Y491" s="60"/>
      <c r="Z491" s="60"/>
      <c r="AA491" s="60"/>
      <c r="AB491" s="60"/>
      <c r="AC491" s="60"/>
      <c r="AD491" s="60"/>
      <c r="AE491" s="60"/>
      <c r="AF491" s="60"/>
      <c r="AG491" s="60"/>
      <c r="AH491" s="60"/>
      <c r="AI491" s="60"/>
      <c r="AJ491" s="60"/>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row>
    <row r="492" spans="2:65">
      <c r="B492" s="69"/>
      <c r="C492" s="128"/>
      <c r="D492" s="69"/>
      <c r="E492" s="69"/>
      <c r="F492" s="60"/>
      <c r="G492" s="98"/>
      <c r="H492" s="60"/>
      <c r="I492" s="60"/>
      <c r="J492" s="60"/>
      <c r="K492" s="60"/>
      <c r="L492" s="60"/>
      <c r="M492" s="60"/>
      <c r="N492" s="60"/>
      <c r="O492" s="4"/>
      <c r="P492" s="5"/>
      <c r="Q492" s="6"/>
      <c r="R492" s="6"/>
      <c r="S492" s="6"/>
      <c r="T492" s="62"/>
      <c r="U492" s="6"/>
      <c r="V492" s="60"/>
      <c r="W492" s="60"/>
      <c r="X492" s="60"/>
      <c r="Y492" s="60"/>
      <c r="Z492" s="60"/>
      <c r="AA492" s="60"/>
      <c r="AB492" s="60"/>
      <c r="AC492" s="60"/>
      <c r="AD492" s="60"/>
      <c r="AE492" s="60"/>
      <c r="AF492" s="60"/>
      <c r="AG492" s="60"/>
      <c r="AH492" s="60"/>
      <c r="AI492" s="60"/>
      <c r="AJ492" s="60"/>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row>
    <row r="493" spans="2:65">
      <c r="B493" s="69"/>
      <c r="C493" s="128"/>
      <c r="D493" s="69"/>
      <c r="E493" s="69"/>
      <c r="F493" s="60"/>
      <c r="G493" s="98"/>
      <c r="H493" s="60"/>
      <c r="I493" s="60"/>
      <c r="J493" s="60"/>
      <c r="K493" s="60"/>
      <c r="L493" s="60"/>
      <c r="M493" s="60"/>
      <c r="N493" s="60"/>
      <c r="O493" s="4"/>
      <c r="P493" s="5"/>
      <c r="Q493" s="6"/>
      <c r="R493" s="6"/>
      <c r="S493" s="6"/>
      <c r="T493" s="62"/>
      <c r="U493" s="6"/>
      <c r="V493" s="60"/>
      <c r="W493" s="60"/>
      <c r="X493" s="60"/>
      <c r="Y493" s="60"/>
      <c r="Z493" s="60"/>
      <c r="AA493" s="60"/>
      <c r="AB493" s="60"/>
      <c r="AC493" s="60"/>
      <c r="AD493" s="60"/>
      <c r="AE493" s="60"/>
      <c r="AF493" s="60"/>
      <c r="AG493" s="60"/>
      <c r="AH493" s="60"/>
      <c r="AI493" s="60"/>
      <c r="AJ493" s="60"/>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row>
    <row r="494" spans="2:65">
      <c r="B494" s="69"/>
      <c r="C494" s="128"/>
      <c r="D494" s="69"/>
      <c r="E494" s="69"/>
      <c r="F494" s="60"/>
      <c r="G494" s="98"/>
      <c r="H494" s="60"/>
      <c r="I494" s="60"/>
      <c r="J494" s="60"/>
      <c r="K494" s="60"/>
      <c r="L494" s="60"/>
      <c r="M494" s="60"/>
      <c r="N494" s="60"/>
      <c r="O494" s="4"/>
      <c r="P494" s="5"/>
      <c r="Q494" s="6"/>
      <c r="R494" s="6"/>
      <c r="S494" s="6"/>
      <c r="T494" s="62"/>
      <c r="U494" s="6"/>
      <c r="V494" s="60"/>
      <c r="W494" s="60"/>
      <c r="X494" s="60"/>
      <c r="Y494" s="60"/>
      <c r="Z494" s="60"/>
      <c r="AA494" s="60"/>
      <c r="AB494" s="60"/>
      <c r="AC494" s="60"/>
      <c r="AD494" s="60"/>
      <c r="AE494" s="60"/>
      <c r="AF494" s="60"/>
      <c r="AG494" s="60"/>
      <c r="AH494" s="60"/>
      <c r="AI494" s="60"/>
      <c r="AJ494" s="60"/>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row>
    <row r="495" spans="2:65">
      <c r="B495" s="69"/>
      <c r="C495" s="128"/>
      <c r="D495" s="69"/>
      <c r="E495" s="69"/>
      <c r="F495" s="60"/>
      <c r="G495" s="98"/>
      <c r="H495" s="60"/>
      <c r="I495" s="60"/>
      <c r="J495" s="60"/>
      <c r="K495" s="60"/>
      <c r="L495" s="60"/>
      <c r="M495" s="60"/>
      <c r="N495" s="60"/>
      <c r="O495" s="4"/>
      <c r="P495" s="5"/>
      <c r="Q495" s="6"/>
      <c r="R495" s="6"/>
      <c r="S495" s="6"/>
      <c r="T495" s="62"/>
      <c r="U495" s="6"/>
      <c r="V495" s="60"/>
      <c r="W495" s="60"/>
      <c r="X495" s="60"/>
      <c r="Y495" s="60"/>
      <c r="Z495" s="60"/>
      <c r="AA495" s="60"/>
      <c r="AB495" s="60"/>
      <c r="AC495" s="60"/>
      <c r="AD495" s="60"/>
      <c r="AE495" s="60"/>
      <c r="AF495" s="60"/>
      <c r="AG495" s="60"/>
      <c r="AH495" s="60"/>
      <c r="AI495" s="60"/>
      <c r="AJ495" s="60"/>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row>
    <row r="496" spans="2:65">
      <c r="B496" s="69"/>
      <c r="C496" s="128"/>
      <c r="D496" s="69"/>
      <c r="E496" s="69"/>
      <c r="F496" s="60"/>
      <c r="G496" s="98"/>
      <c r="H496" s="60"/>
      <c r="I496" s="60"/>
      <c r="J496" s="60"/>
      <c r="K496" s="60"/>
      <c r="L496" s="60"/>
      <c r="M496" s="60"/>
      <c r="N496" s="60"/>
      <c r="O496" s="4"/>
      <c r="P496" s="5"/>
      <c r="Q496" s="77"/>
      <c r="R496" s="6"/>
      <c r="S496" s="6"/>
      <c r="T496" s="62"/>
      <c r="U496" s="6"/>
      <c r="V496" s="60"/>
      <c r="W496" s="60"/>
      <c r="X496" s="60"/>
      <c r="Y496" s="60"/>
      <c r="Z496" s="60"/>
      <c r="AA496" s="60"/>
      <c r="AB496" s="60"/>
      <c r="AC496" s="60"/>
      <c r="AD496" s="60"/>
      <c r="AE496" s="60"/>
      <c r="AF496" s="60"/>
      <c r="AG496" s="60"/>
      <c r="AH496" s="60"/>
      <c r="AI496" s="60"/>
      <c r="AJ496" s="60"/>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row>
    <row r="497" spans="2:65">
      <c r="B497" s="69"/>
      <c r="C497" s="128"/>
      <c r="D497" s="69"/>
      <c r="E497" s="69"/>
      <c r="F497" s="60"/>
      <c r="G497" s="98"/>
      <c r="H497" s="60"/>
      <c r="I497" s="60"/>
      <c r="J497" s="60"/>
      <c r="K497" s="60"/>
      <c r="L497" s="60"/>
      <c r="M497" s="60"/>
      <c r="N497" s="60"/>
      <c r="O497" s="4"/>
      <c r="P497" s="5"/>
      <c r="Q497" s="78"/>
      <c r="R497" s="6"/>
      <c r="S497" s="6"/>
      <c r="T497" s="62"/>
      <c r="U497" s="6"/>
      <c r="V497" s="60"/>
      <c r="W497" s="60"/>
      <c r="X497" s="60"/>
      <c r="Y497" s="60"/>
      <c r="Z497" s="60"/>
      <c r="AA497" s="60"/>
      <c r="AB497" s="60"/>
      <c r="AC497" s="60"/>
      <c r="AD497" s="60"/>
      <c r="AE497" s="60"/>
      <c r="AF497" s="60"/>
      <c r="AG497" s="60"/>
      <c r="AH497" s="60"/>
      <c r="AI497" s="60"/>
      <c r="AJ497" s="60"/>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row>
    <row r="498" spans="2:65" ht="15.3" thickBot="1">
      <c r="B498" s="69"/>
      <c r="C498" s="128"/>
      <c r="D498" s="69"/>
      <c r="E498" s="69"/>
      <c r="F498" s="60"/>
      <c r="G498" s="98"/>
      <c r="H498" s="60"/>
      <c r="I498" s="60"/>
      <c r="J498" s="60"/>
      <c r="K498" s="60"/>
      <c r="L498" s="60"/>
      <c r="M498" s="60"/>
      <c r="N498" s="60"/>
      <c r="O498" s="4"/>
      <c r="P498" s="5"/>
      <c r="Q498" s="76"/>
      <c r="R498" s="76"/>
      <c r="S498" s="76"/>
      <c r="T498" s="67"/>
      <c r="U498" s="76"/>
      <c r="V498" s="60"/>
      <c r="W498" s="60"/>
      <c r="X498" s="60"/>
      <c r="Y498" s="60"/>
      <c r="Z498" s="60"/>
      <c r="AA498" s="60"/>
      <c r="AB498" s="60"/>
      <c r="AC498" s="60"/>
      <c r="AD498" s="60"/>
      <c r="AE498" s="60"/>
      <c r="AF498" s="60"/>
      <c r="AG498" s="60"/>
      <c r="AH498" s="60"/>
      <c r="AI498" s="60"/>
      <c r="AJ498" s="60"/>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row>
    <row r="499" spans="2:65">
      <c r="B499" s="69"/>
      <c r="C499" s="128"/>
      <c r="D499" s="69"/>
      <c r="E499" s="69"/>
      <c r="F499" s="60"/>
      <c r="G499" s="98"/>
      <c r="H499" s="60"/>
      <c r="I499" s="60"/>
      <c r="J499" s="60"/>
      <c r="K499" s="60"/>
      <c r="L499" s="60"/>
      <c r="M499" s="60"/>
      <c r="N499" s="60"/>
      <c r="O499" s="4"/>
      <c r="P499" s="5"/>
      <c r="Q499" s="6"/>
      <c r="R499" s="6"/>
      <c r="S499" s="6"/>
      <c r="T499" s="62"/>
      <c r="U499" s="6"/>
      <c r="V499" s="60"/>
      <c r="W499" s="60"/>
      <c r="X499" s="60"/>
      <c r="Y499" s="60"/>
      <c r="Z499" s="60"/>
      <c r="AA499" s="60"/>
      <c r="AB499" s="60"/>
      <c r="AC499" s="60"/>
      <c r="AD499" s="60"/>
      <c r="AE499" s="60"/>
      <c r="AF499" s="60"/>
      <c r="AG499" s="60"/>
      <c r="AH499" s="60"/>
      <c r="AI499" s="60"/>
      <c r="AJ499" s="60"/>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row>
    <row r="500" spans="2:65">
      <c r="B500" s="69"/>
      <c r="C500" s="128"/>
      <c r="D500" s="69"/>
      <c r="E500" s="69"/>
      <c r="F500" s="60"/>
      <c r="G500" s="98"/>
      <c r="H500" s="60"/>
      <c r="I500" s="60"/>
      <c r="J500" s="60"/>
      <c r="K500" s="60"/>
      <c r="L500" s="60"/>
      <c r="M500" s="60"/>
      <c r="N500" s="60"/>
      <c r="O500" s="4"/>
      <c r="P500" s="5"/>
      <c r="Q500" s="6"/>
      <c r="R500" s="6"/>
      <c r="S500" s="6"/>
      <c r="T500" s="62"/>
      <c r="U500" s="6"/>
      <c r="V500" s="60"/>
      <c r="W500" s="60"/>
      <c r="X500" s="60"/>
      <c r="Y500" s="60"/>
      <c r="Z500" s="60"/>
      <c r="AA500" s="60"/>
      <c r="AB500" s="60"/>
      <c r="AC500" s="60"/>
      <c r="AD500" s="60"/>
      <c r="AE500" s="60"/>
      <c r="AF500" s="60"/>
      <c r="AG500" s="60"/>
      <c r="AH500" s="60"/>
      <c r="AI500" s="60"/>
      <c r="AJ500" s="60"/>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row>
    <row r="501" spans="2:65">
      <c r="B501" s="69"/>
      <c r="C501" s="128"/>
      <c r="D501" s="69"/>
      <c r="E501" s="69"/>
      <c r="F501" s="60"/>
      <c r="G501" s="98"/>
      <c r="H501" s="60"/>
      <c r="I501" s="60"/>
      <c r="J501" s="60"/>
      <c r="K501" s="60"/>
      <c r="L501" s="60"/>
      <c r="M501" s="60"/>
      <c r="N501" s="60"/>
      <c r="O501" s="4"/>
      <c r="P501" s="5"/>
      <c r="Q501" s="6"/>
      <c r="R501" s="6"/>
      <c r="S501" s="6"/>
      <c r="T501" s="62"/>
      <c r="U501" s="6"/>
      <c r="V501" s="60"/>
      <c r="W501" s="60"/>
      <c r="X501" s="60"/>
      <c r="Y501" s="60"/>
      <c r="Z501" s="60"/>
      <c r="AA501" s="60"/>
      <c r="AB501" s="60"/>
      <c r="AC501" s="60"/>
      <c r="AD501" s="60"/>
      <c r="AE501" s="60"/>
      <c r="AF501" s="60"/>
      <c r="AG501" s="60"/>
      <c r="AH501" s="60"/>
      <c r="AI501" s="60"/>
      <c r="AJ501" s="60"/>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row>
    <row r="502" spans="2:65">
      <c r="B502" s="69"/>
      <c r="C502" s="128"/>
      <c r="D502" s="69"/>
      <c r="E502" s="69"/>
      <c r="F502" s="60"/>
      <c r="G502" s="98"/>
      <c r="H502" s="60"/>
      <c r="I502" s="60"/>
      <c r="J502" s="60"/>
      <c r="K502" s="60"/>
      <c r="L502" s="60"/>
      <c r="M502" s="60"/>
      <c r="N502" s="60"/>
      <c r="O502" s="4"/>
      <c r="P502" s="5"/>
      <c r="Q502" s="6"/>
      <c r="R502" s="6"/>
      <c r="S502" s="6"/>
      <c r="T502" s="62"/>
      <c r="U502" s="6"/>
      <c r="V502" s="60"/>
      <c r="W502" s="60"/>
      <c r="X502" s="60"/>
      <c r="Y502" s="60"/>
      <c r="Z502" s="60"/>
      <c r="AA502" s="60"/>
      <c r="AB502" s="60"/>
      <c r="AC502" s="60"/>
      <c r="AD502" s="60"/>
      <c r="AE502" s="60"/>
      <c r="AF502" s="60"/>
      <c r="AG502" s="60"/>
      <c r="AH502" s="60"/>
      <c r="AI502" s="60"/>
      <c r="AJ502" s="60"/>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row>
    <row r="503" spans="2:65">
      <c r="B503" s="69"/>
      <c r="C503" s="128"/>
      <c r="D503" s="69"/>
      <c r="E503" s="69"/>
      <c r="F503" s="60"/>
      <c r="G503" s="98"/>
      <c r="H503" s="60"/>
      <c r="I503" s="60"/>
      <c r="J503" s="60"/>
      <c r="K503" s="60"/>
      <c r="L503" s="60"/>
      <c r="M503" s="60"/>
      <c r="N503" s="60"/>
      <c r="O503" s="4"/>
      <c r="P503" s="5"/>
      <c r="Q503" s="6"/>
      <c r="R503" s="6"/>
      <c r="S503" s="6"/>
      <c r="T503" s="62"/>
      <c r="U503" s="6"/>
      <c r="V503" s="60"/>
      <c r="W503" s="60"/>
      <c r="X503" s="60"/>
      <c r="Y503" s="60"/>
      <c r="Z503" s="60"/>
      <c r="AA503" s="60"/>
      <c r="AB503" s="60"/>
      <c r="AC503" s="60"/>
      <c r="AD503" s="60"/>
      <c r="AE503" s="60"/>
      <c r="AF503" s="60"/>
      <c r="AG503" s="60"/>
      <c r="AH503" s="60"/>
      <c r="AI503" s="60"/>
      <c r="AJ503" s="60"/>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row>
    <row r="504" spans="2:65">
      <c r="B504" s="69"/>
      <c r="C504" s="128"/>
      <c r="D504" s="69"/>
      <c r="E504" s="69"/>
      <c r="F504" s="60"/>
      <c r="G504" s="98"/>
      <c r="H504" s="60"/>
      <c r="I504" s="60"/>
      <c r="J504" s="60"/>
      <c r="K504" s="60"/>
      <c r="L504" s="60"/>
      <c r="M504" s="60"/>
      <c r="N504" s="60"/>
      <c r="O504" s="4"/>
      <c r="P504" s="5"/>
      <c r="Q504" s="6"/>
      <c r="R504" s="6"/>
      <c r="S504" s="6"/>
      <c r="T504" s="62"/>
      <c r="U504" s="6"/>
      <c r="V504" s="60"/>
      <c r="W504" s="60"/>
      <c r="X504" s="60"/>
      <c r="Y504" s="60"/>
      <c r="Z504" s="60"/>
      <c r="AA504" s="60"/>
      <c r="AB504" s="60"/>
      <c r="AC504" s="60"/>
      <c r="AD504" s="60"/>
      <c r="AE504" s="60"/>
      <c r="AF504" s="60"/>
      <c r="AG504" s="60"/>
      <c r="AH504" s="60"/>
      <c r="AI504" s="60"/>
      <c r="AJ504" s="60"/>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row>
    <row r="505" spans="2:65">
      <c r="B505" s="69"/>
      <c r="C505" s="128"/>
      <c r="D505" s="69"/>
      <c r="E505" s="69"/>
      <c r="F505" s="60"/>
      <c r="G505" s="98"/>
      <c r="H505" s="60"/>
      <c r="I505" s="60"/>
      <c r="J505" s="60"/>
      <c r="K505" s="60"/>
      <c r="L505" s="60"/>
      <c r="M505" s="60"/>
      <c r="N505" s="60"/>
      <c r="O505" s="4"/>
      <c r="P505" s="5"/>
      <c r="Q505" s="6"/>
      <c r="R505" s="6"/>
      <c r="S505" s="6"/>
      <c r="T505" s="62"/>
      <c r="U505" s="6"/>
      <c r="V505" s="60"/>
      <c r="W505" s="60"/>
      <c r="X505" s="60"/>
      <c r="Y505" s="60"/>
      <c r="Z505" s="60"/>
      <c r="AA505" s="60"/>
      <c r="AB505" s="60"/>
      <c r="AC505" s="60"/>
      <c r="AD505" s="60"/>
      <c r="AE505" s="60"/>
      <c r="AF505" s="60"/>
      <c r="AG505" s="60"/>
      <c r="AH505" s="60"/>
      <c r="AI505" s="60"/>
      <c r="AJ505" s="60"/>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row>
    <row r="506" spans="2:65">
      <c r="B506" s="69"/>
      <c r="C506" s="128"/>
      <c r="D506" s="69"/>
      <c r="E506" s="69"/>
      <c r="F506" s="60"/>
      <c r="G506" s="98"/>
      <c r="H506" s="60"/>
      <c r="I506" s="60"/>
      <c r="J506" s="60"/>
      <c r="K506" s="60"/>
      <c r="L506" s="60"/>
      <c r="M506" s="60"/>
      <c r="N506" s="60"/>
      <c r="O506" s="4"/>
      <c r="P506" s="5"/>
      <c r="Q506" s="6"/>
      <c r="R506" s="6"/>
      <c r="S506" s="6"/>
      <c r="T506" s="62"/>
      <c r="U506" s="6"/>
      <c r="V506" s="60"/>
      <c r="W506" s="60"/>
      <c r="X506" s="60"/>
      <c r="Y506" s="60"/>
      <c r="Z506" s="60"/>
      <c r="AA506" s="60"/>
      <c r="AB506" s="60"/>
      <c r="AC506" s="60"/>
      <c r="AD506" s="60"/>
      <c r="AE506" s="60"/>
      <c r="AF506" s="60"/>
      <c r="AG506" s="60"/>
      <c r="AH506" s="60"/>
      <c r="AI506" s="60"/>
      <c r="AJ506" s="60"/>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row>
    <row r="507" spans="2:65">
      <c r="B507" s="69"/>
      <c r="C507" s="128"/>
      <c r="D507" s="69"/>
      <c r="E507" s="69"/>
      <c r="F507" s="60"/>
      <c r="G507" s="98"/>
      <c r="H507" s="60"/>
      <c r="I507" s="60"/>
      <c r="J507" s="60"/>
      <c r="K507" s="60"/>
      <c r="L507" s="60"/>
      <c r="M507" s="60"/>
      <c r="N507" s="60"/>
      <c r="O507" s="4"/>
      <c r="P507" s="5"/>
      <c r="Q507" s="6"/>
      <c r="R507" s="6"/>
      <c r="S507" s="6"/>
      <c r="T507" s="62"/>
      <c r="U507" s="6"/>
      <c r="V507" s="60"/>
      <c r="W507" s="60"/>
      <c r="X507" s="60"/>
      <c r="Y507" s="60"/>
      <c r="Z507" s="60"/>
      <c r="AA507" s="60"/>
      <c r="AB507" s="60"/>
      <c r="AC507" s="60"/>
      <c r="AD507" s="60"/>
      <c r="AE507" s="60"/>
      <c r="AF507" s="60"/>
      <c r="AG507" s="60"/>
      <c r="AH507" s="60"/>
      <c r="AI507" s="60"/>
      <c r="AJ507" s="60"/>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row>
    <row r="508" spans="2:65">
      <c r="B508" s="69"/>
      <c r="C508" s="128"/>
      <c r="D508" s="69"/>
      <c r="E508" s="69"/>
      <c r="F508" s="60"/>
      <c r="G508" s="98"/>
      <c r="H508" s="60"/>
      <c r="I508" s="60"/>
      <c r="J508" s="60"/>
      <c r="K508" s="60"/>
      <c r="L508" s="60"/>
      <c r="M508" s="60"/>
      <c r="N508" s="60"/>
      <c r="O508" s="4"/>
      <c r="P508" s="5"/>
      <c r="Q508" s="6"/>
      <c r="R508" s="6"/>
      <c r="S508" s="6"/>
      <c r="T508" s="62"/>
      <c r="U508" s="6"/>
      <c r="V508" s="60"/>
      <c r="W508" s="60"/>
      <c r="X508" s="60"/>
      <c r="Y508" s="60"/>
      <c r="Z508" s="60"/>
      <c r="AA508" s="60"/>
      <c r="AB508" s="60"/>
      <c r="AC508" s="60"/>
      <c r="AD508" s="60"/>
      <c r="AE508" s="60"/>
      <c r="AF508" s="60"/>
      <c r="AG508" s="60"/>
      <c r="AH508" s="60"/>
      <c r="AI508" s="60"/>
      <c r="AJ508" s="60"/>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row>
    <row r="509" spans="2:65">
      <c r="B509" s="69"/>
      <c r="C509" s="128"/>
      <c r="D509" s="69"/>
      <c r="E509" s="69"/>
      <c r="F509" s="60"/>
      <c r="G509" s="98"/>
      <c r="H509" s="60"/>
      <c r="I509" s="60"/>
      <c r="J509" s="60"/>
      <c r="K509" s="60"/>
      <c r="L509" s="60"/>
      <c r="M509" s="60"/>
      <c r="N509" s="60"/>
      <c r="O509" s="4"/>
      <c r="P509" s="5"/>
      <c r="Q509" s="6"/>
      <c r="R509" s="6"/>
      <c r="S509" s="6"/>
      <c r="T509" s="62"/>
      <c r="U509" s="6"/>
      <c r="V509" s="60"/>
      <c r="W509" s="60"/>
      <c r="X509" s="60"/>
      <c r="Y509" s="60"/>
      <c r="Z509" s="60"/>
      <c r="AA509" s="60"/>
      <c r="AB509" s="60"/>
      <c r="AC509" s="60"/>
      <c r="AD509" s="60"/>
      <c r="AE509" s="60"/>
      <c r="AF509" s="60"/>
      <c r="AG509" s="60"/>
      <c r="AH509" s="60"/>
      <c r="AI509" s="60"/>
      <c r="AJ509" s="60"/>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row>
    <row r="510" spans="2:65">
      <c r="B510" s="69"/>
      <c r="C510" s="128"/>
      <c r="D510" s="69"/>
      <c r="E510" s="69"/>
      <c r="F510" s="60"/>
      <c r="G510" s="98"/>
      <c r="H510" s="60"/>
      <c r="I510" s="60"/>
      <c r="J510" s="60"/>
      <c r="K510" s="60"/>
      <c r="L510" s="60"/>
      <c r="M510" s="60"/>
      <c r="N510" s="60"/>
      <c r="O510" s="4"/>
      <c r="P510" s="5"/>
      <c r="Q510" s="6"/>
      <c r="R510" s="6"/>
      <c r="S510" s="6"/>
      <c r="T510" s="62"/>
      <c r="U510" s="6"/>
      <c r="V510" s="60"/>
      <c r="W510" s="60"/>
      <c r="X510" s="60"/>
      <c r="Y510" s="60"/>
      <c r="Z510" s="60"/>
      <c r="AA510" s="60"/>
      <c r="AB510" s="60"/>
      <c r="AC510" s="60"/>
      <c r="AD510" s="60"/>
      <c r="AE510" s="60"/>
      <c r="AF510" s="60"/>
      <c r="AG510" s="60"/>
      <c r="AH510" s="60"/>
      <c r="AI510" s="60"/>
      <c r="AJ510" s="60"/>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row>
    <row r="511" spans="2:65" ht="15.3" thickBot="1">
      <c r="B511" s="69"/>
      <c r="C511" s="128"/>
      <c r="D511" s="69"/>
      <c r="E511" s="69"/>
      <c r="F511" s="60"/>
      <c r="G511" s="98"/>
      <c r="H511" s="60"/>
      <c r="I511" s="60"/>
      <c r="J511" s="60"/>
      <c r="K511" s="60"/>
      <c r="L511" s="60"/>
      <c r="M511" s="60"/>
      <c r="N511" s="60"/>
      <c r="O511" s="4"/>
      <c r="P511" s="5"/>
      <c r="Q511" s="76"/>
      <c r="R511" s="76"/>
      <c r="S511" s="76"/>
      <c r="T511" s="67"/>
      <c r="U511" s="76"/>
      <c r="V511" s="60"/>
      <c r="W511" s="60"/>
      <c r="X511" s="60"/>
      <c r="Y511" s="60"/>
      <c r="Z511" s="60"/>
      <c r="AA511" s="60"/>
      <c r="AB511" s="60"/>
      <c r="AC511" s="60"/>
      <c r="AD511" s="60"/>
      <c r="AE511" s="60"/>
      <c r="AF511" s="60"/>
      <c r="AG511" s="60"/>
      <c r="AH511" s="60"/>
      <c r="AI511" s="60"/>
      <c r="AJ511" s="60"/>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row>
    <row r="512" spans="2:65">
      <c r="B512" s="69"/>
      <c r="C512" s="128"/>
      <c r="D512" s="69"/>
      <c r="E512" s="69"/>
      <c r="F512" s="60"/>
      <c r="G512" s="98"/>
      <c r="H512" s="60"/>
      <c r="I512" s="60"/>
      <c r="J512" s="60"/>
      <c r="K512" s="60"/>
      <c r="L512" s="60"/>
      <c r="M512" s="60"/>
      <c r="N512" s="60"/>
      <c r="O512" s="4"/>
      <c r="P512" s="5"/>
      <c r="Q512" s="6"/>
      <c r="R512" s="6"/>
      <c r="S512" s="6"/>
      <c r="T512" s="62"/>
      <c r="U512" s="6"/>
      <c r="V512" s="60"/>
      <c r="W512" s="60"/>
      <c r="X512" s="60"/>
      <c r="Y512" s="60"/>
      <c r="Z512" s="60"/>
      <c r="AA512" s="60"/>
      <c r="AB512" s="60"/>
      <c r="AC512" s="60"/>
      <c r="AD512" s="60"/>
      <c r="AE512" s="60"/>
      <c r="AF512" s="60"/>
      <c r="AG512" s="60"/>
      <c r="AH512" s="60"/>
      <c r="AI512" s="60"/>
      <c r="AJ512" s="60"/>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row>
    <row r="513" spans="2:65">
      <c r="B513" s="69"/>
      <c r="C513" s="128"/>
      <c r="D513" s="69"/>
      <c r="E513" s="69"/>
      <c r="F513" s="60"/>
      <c r="G513" s="98"/>
      <c r="H513" s="60"/>
      <c r="I513" s="60"/>
      <c r="J513" s="60"/>
      <c r="K513" s="60"/>
      <c r="L513" s="60"/>
      <c r="M513" s="60"/>
      <c r="N513" s="60"/>
      <c r="O513" s="4"/>
      <c r="P513" s="5"/>
      <c r="Q513" s="6"/>
      <c r="R513" s="6"/>
      <c r="S513" s="6"/>
      <c r="T513" s="62"/>
      <c r="U513" s="6"/>
      <c r="V513" s="60"/>
      <c r="W513" s="60"/>
      <c r="X513" s="60"/>
      <c r="Y513" s="60"/>
      <c r="Z513" s="60"/>
      <c r="AA513" s="60"/>
      <c r="AB513" s="60"/>
      <c r="AC513" s="60"/>
      <c r="AD513" s="60"/>
      <c r="AE513" s="60"/>
      <c r="AF513" s="60"/>
      <c r="AG513" s="60"/>
      <c r="AH513" s="60"/>
      <c r="AI513" s="60"/>
      <c r="AJ513" s="60"/>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row>
    <row r="514" spans="2:65">
      <c r="B514" s="69"/>
      <c r="C514" s="128"/>
      <c r="D514" s="69"/>
      <c r="E514" s="69"/>
      <c r="F514" s="60"/>
      <c r="G514" s="98"/>
      <c r="H514" s="60"/>
      <c r="I514" s="60"/>
      <c r="J514" s="60"/>
      <c r="K514" s="60"/>
      <c r="L514" s="60"/>
      <c r="M514" s="60"/>
      <c r="N514" s="60"/>
      <c r="O514" s="4"/>
      <c r="P514" s="5"/>
      <c r="Q514" s="6"/>
      <c r="R514" s="6"/>
      <c r="S514" s="6"/>
      <c r="T514" s="62"/>
      <c r="U514" s="6"/>
      <c r="V514" s="60"/>
      <c r="W514" s="60"/>
      <c r="X514" s="60"/>
      <c r="Y514" s="60"/>
      <c r="Z514" s="60"/>
      <c r="AA514" s="60"/>
      <c r="AB514" s="60"/>
      <c r="AC514" s="60"/>
      <c r="AD514" s="60"/>
      <c r="AE514" s="60"/>
      <c r="AF514" s="60"/>
      <c r="AG514" s="60"/>
      <c r="AH514" s="60"/>
      <c r="AI514" s="60"/>
      <c r="AJ514" s="60"/>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row>
    <row r="515" spans="2:65">
      <c r="B515" s="69"/>
      <c r="C515" s="128"/>
      <c r="D515" s="69"/>
      <c r="E515" s="69"/>
      <c r="F515" s="60"/>
      <c r="G515" s="98"/>
      <c r="H515" s="60"/>
      <c r="I515" s="60"/>
      <c r="J515" s="60"/>
      <c r="K515" s="60"/>
      <c r="L515" s="60"/>
      <c r="M515" s="60"/>
      <c r="N515" s="60"/>
      <c r="O515" s="4"/>
      <c r="P515" s="5"/>
      <c r="Q515" s="6"/>
      <c r="R515" s="6"/>
      <c r="S515" s="6"/>
      <c r="T515" s="62"/>
      <c r="U515" s="6"/>
      <c r="V515" s="60"/>
      <c r="W515" s="60"/>
      <c r="X515" s="60"/>
      <c r="Y515" s="60"/>
      <c r="Z515" s="60"/>
      <c r="AA515" s="60"/>
      <c r="AB515" s="60"/>
      <c r="AC515" s="60"/>
      <c r="AD515" s="60"/>
      <c r="AE515" s="60"/>
      <c r="AF515" s="60"/>
      <c r="AG515" s="60"/>
      <c r="AH515" s="60"/>
      <c r="AI515" s="60"/>
      <c r="AJ515" s="60"/>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row>
    <row r="516" spans="2:65">
      <c r="B516" s="69"/>
      <c r="C516" s="128"/>
      <c r="D516" s="69"/>
      <c r="E516" s="69"/>
      <c r="F516" s="60"/>
      <c r="G516" s="98"/>
      <c r="H516" s="60"/>
      <c r="I516" s="60"/>
      <c r="J516" s="60"/>
      <c r="K516" s="60"/>
      <c r="L516" s="60"/>
      <c r="M516" s="60"/>
      <c r="N516" s="60"/>
      <c r="O516" s="4"/>
      <c r="P516" s="5"/>
      <c r="Q516" s="6"/>
      <c r="R516" s="6"/>
      <c r="S516" s="6"/>
      <c r="T516" s="62"/>
      <c r="U516" s="6"/>
      <c r="V516" s="60"/>
      <c r="W516" s="60"/>
      <c r="X516" s="60"/>
      <c r="Y516" s="60"/>
      <c r="Z516" s="60"/>
      <c r="AA516" s="60"/>
      <c r="AB516" s="60"/>
      <c r="AC516" s="60"/>
      <c r="AD516" s="60"/>
      <c r="AE516" s="60"/>
      <c r="AF516" s="60"/>
      <c r="AG516" s="60"/>
      <c r="AH516" s="60"/>
      <c r="AI516" s="60"/>
      <c r="AJ516" s="60"/>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row>
    <row r="517" spans="2:65">
      <c r="B517" s="69"/>
      <c r="C517" s="128"/>
      <c r="D517" s="69"/>
      <c r="E517" s="69"/>
      <c r="F517" s="60"/>
      <c r="G517" s="98"/>
      <c r="H517" s="60"/>
      <c r="I517" s="60"/>
      <c r="J517" s="60"/>
      <c r="K517" s="60"/>
      <c r="L517" s="60"/>
      <c r="M517" s="60"/>
      <c r="N517" s="60"/>
      <c r="O517" s="4"/>
      <c r="P517" s="5"/>
      <c r="Q517" s="6"/>
      <c r="R517" s="6"/>
      <c r="S517" s="6"/>
      <c r="T517" s="62"/>
      <c r="U517" s="6"/>
      <c r="V517" s="60"/>
      <c r="W517" s="60"/>
      <c r="X517" s="60"/>
      <c r="Y517" s="60"/>
      <c r="Z517" s="60"/>
      <c r="AA517" s="60"/>
      <c r="AB517" s="60"/>
      <c r="AC517" s="60"/>
      <c r="AD517" s="60"/>
      <c r="AE517" s="60"/>
      <c r="AF517" s="60"/>
      <c r="AG517" s="60"/>
      <c r="AH517" s="60"/>
      <c r="AI517" s="60"/>
      <c r="AJ517" s="60"/>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row>
    <row r="518" spans="2:65">
      <c r="B518" s="69"/>
      <c r="C518" s="128"/>
      <c r="D518" s="69"/>
      <c r="E518" s="69"/>
      <c r="F518" s="60"/>
      <c r="G518" s="98"/>
      <c r="H518" s="60"/>
      <c r="I518" s="60"/>
      <c r="J518" s="60"/>
      <c r="K518" s="60"/>
      <c r="L518" s="60"/>
      <c r="M518" s="60"/>
      <c r="N518" s="60"/>
      <c r="O518" s="4"/>
      <c r="P518" s="5"/>
      <c r="Q518" s="6"/>
      <c r="R518" s="6"/>
      <c r="S518" s="6"/>
      <c r="T518" s="62"/>
      <c r="U518" s="6"/>
      <c r="V518" s="60"/>
      <c r="W518" s="60"/>
      <c r="X518" s="60"/>
      <c r="Y518" s="60"/>
      <c r="Z518" s="60"/>
      <c r="AA518" s="60"/>
      <c r="AB518" s="60"/>
      <c r="AC518" s="60"/>
      <c r="AD518" s="60"/>
      <c r="AE518" s="60"/>
      <c r="AF518" s="60"/>
      <c r="AG518" s="60"/>
      <c r="AH518" s="60"/>
      <c r="AI518" s="60"/>
      <c r="AJ518" s="60"/>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row>
    <row r="519" spans="2:65">
      <c r="B519" s="69"/>
      <c r="C519" s="128"/>
      <c r="D519" s="69"/>
      <c r="E519" s="69"/>
      <c r="F519" s="60"/>
      <c r="G519" s="98"/>
      <c r="H519" s="60"/>
      <c r="I519" s="60"/>
      <c r="J519" s="60"/>
      <c r="K519" s="60"/>
      <c r="L519" s="60"/>
      <c r="M519" s="60"/>
      <c r="N519" s="60"/>
      <c r="O519" s="4"/>
      <c r="P519" s="5"/>
      <c r="Q519" s="6"/>
      <c r="R519" s="6"/>
      <c r="S519" s="6"/>
      <c r="T519" s="62"/>
      <c r="U519" s="6"/>
      <c r="V519" s="60"/>
      <c r="W519" s="60"/>
      <c r="X519" s="60"/>
      <c r="Y519" s="60"/>
      <c r="Z519" s="60"/>
      <c r="AA519" s="60"/>
      <c r="AB519" s="60"/>
      <c r="AC519" s="60"/>
      <c r="AD519" s="60"/>
      <c r="AE519" s="60"/>
      <c r="AF519" s="60"/>
      <c r="AG519" s="60"/>
      <c r="AH519" s="60"/>
      <c r="AI519" s="60"/>
      <c r="AJ519" s="60"/>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row>
    <row r="520" spans="2:65">
      <c r="B520" s="69"/>
      <c r="C520" s="128"/>
      <c r="D520" s="69"/>
      <c r="E520" s="69"/>
      <c r="F520" s="60"/>
      <c r="G520" s="98"/>
      <c r="H520" s="60"/>
      <c r="I520" s="60"/>
      <c r="J520" s="60"/>
      <c r="K520" s="60"/>
      <c r="L520" s="60"/>
      <c r="M520" s="60"/>
      <c r="N520" s="60"/>
      <c r="O520" s="4"/>
      <c r="P520" s="5"/>
      <c r="Q520" s="6"/>
      <c r="R520" s="6"/>
      <c r="S520" s="6"/>
      <c r="T520" s="62"/>
      <c r="U520" s="6"/>
      <c r="V520" s="60"/>
      <c r="W520" s="60"/>
      <c r="X520" s="60"/>
      <c r="Y520" s="60"/>
      <c r="Z520" s="60"/>
      <c r="AA520" s="60"/>
      <c r="AB520" s="60"/>
      <c r="AC520" s="60"/>
      <c r="AD520" s="60"/>
      <c r="AE520" s="60"/>
      <c r="AF520" s="60"/>
      <c r="AG520" s="60"/>
      <c r="AH520" s="60"/>
      <c r="AI520" s="60"/>
      <c r="AJ520" s="60"/>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row>
    <row r="521" spans="2:65">
      <c r="B521" s="69"/>
      <c r="C521" s="128"/>
      <c r="D521" s="69"/>
      <c r="E521" s="69"/>
      <c r="F521" s="60"/>
      <c r="G521" s="98"/>
      <c r="H521" s="60"/>
      <c r="I521" s="60"/>
      <c r="J521" s="60"/>
      <c r="K521" s="60"/>
      <c r="L521" s="60"/>
      <c r="M521" s="60"/>
      <c r="N521" s="60"/>
      <c r="O521" s="4"/>
      <c r="P521" s="5"/>
      <c r="Q521" s="6"/>
      <c r="R521" s="6"/>
      <c r="S521" s="6"/>
      <c r="T521" s="62"/>
      <c r="U521" s="6"/>
      <c r="V521" s="60"/>
      <c r="W521" s="60"/>
      <c r="X521" s="60"/>
      <c r="Y521" s="60"/>
      <c r="Z521" s="60"/>
      <c r="AA521" s="60"/>
      <c r="AB521" s="60"/>
      <c r="AC521" s="60"/>
      <c r="AD521" s="60"/>
      <c r="AE521" s="60"/>
      <c r="AF521" s="60"/>
      <c r="AG521" s="60"/>
      <c r="AH521" s="60"/>
      <c r="AI521" s="60"/>
      <c r="AJ521" s="60"/>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row>
    <row r="522" spans="2:65">
      <c r="B522" s="69"/>
      <c r="C522" s="128"/>
      <c r="D522" s="69"/>
      <c r="E522" s="69"/>
      <c r="F522" s="60"/>
      <c r="G522" s="98"/>
      <c r="H522" s="60"/>
      <c r="I522" s="60"/>
      <c r="J522" s="60"/>
      <c r="K522" s="60"/>
      <c r="L522" s="60"/>
      <c r="M522" s="60"/>
      <c r="N522" s="60"/>
      <c r="O522" s="4"/>
      <c r="P522" s="5"/>
      <c r="Q522" s="6"/>
      <c r="R522" s="6"/>
      <c r="S522" s="6"/>
      <c r="T522" s="62"/>
      <c r="U522" s="6"/>
      <c r="V522" s="60"/>
      <c r="W522" s="60"/>
      <c r="X522" s="60"/>
      <c r="Y522" s="60"/>
      <c r="Z522" s="60"/>
      <c r="AA522" s="60"/>
      <c r="AB522" s="60"/>
      <c r="AC522" s="60"/>
      <c r="AD522" s="60"/>
      <c r="AE522" s="60"/>
      <c r="AF522" s="60"/>
      <c r="AG522" s="60"/>
      <c r="AH522" s="60"/>
      <c r="AI522" s="60"/>
      <c r="AJ522" s="60"/>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row>
    <row r="523" spans="2:65">
      <c r="B523" s="69"/>
      <c r="C523" s="128"/>
      <c r="D523" s="69"/>
      <c r="E523" s="69"/>
      <c r="F523" s="60"/>
      <c r="G523" s="98"/>
      <c r="H523" s="60"/>
      <c r="I523" s="60"/>
      <c r="J523" s="60"/>
      <c r="K523" s="60"/>
      <c r="L523" s="60"/>
      <c r="M523" s="60"/>
      <c r="N523" s="60"/>
      <c r="O523" s="4"/>
      <c r="P523" s="5"/>
      <c r="Q523" s="6"/>
      <c r="R523" s="6"/>
      <c r="S523" s="6"/>
      <c r="T523" s="62"/>
      <c r="U523" s="6"/>
      <c r="V523" s="60"/>
      <c r="W523" s="60"/>
      <c r="X523" s="60"/>
      <c r="Y523" s="60"/>
      <c r="Z523" s="60"/>
      <c r="AA523" s="60"/>
      <c r="AB523" s="60"/>
      <c r="AC523" s="60"/>
      <c r="AD523" s="60"/>
      <c r="AE523" s="60"/>
      <c r="AF523" s="60"/>
      <c r="AG523" s="60"/>
      <c r="AH523" s="60"/>
      <c r="AI523" s="60"/>
      <c r="AJ523" s="60"/>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row>
    <row r="524" spans="2:65">
      <c r="B524" s="69"/>
      <c r="C524" s="128"/>
      <c r="D524" s="69"/>
      <c r="E524" s="69"/>
      <c r="F524" s="60"/>
      <c r="G524" s="98"/>
      <c r="H524" s="60"/>
      <c r="I524" s="60"/>
      <c r="J524" s="60"/>
      <c r="K524" s="60"/>
      <c r="L524" s="60"/>
      <c r="M524" s="60"/>
      <c r="N524" s="60"/>
      <c r="O524" s="4"/>
      <c r="P524" s="5"/>
      <c r="Q524" s="6"/>
      <c r="R524" s="6"/>
      <c r="S524" s="6"/>
      <c r="T524" s="62"/>
      <c r="U524" s="6"/>
      <c r="V524" s="60"/>
      <c r="W524" s="60"/>
      <c r="X524" s="60"/>
      <c r="Y524" s="60"/>
      <c r="Z524" s="60"/>
      <c r="AA524" s="60"/>
      <c r="AB524" s="60"/>
      <c r="AC524" s="60"/>
      <c r="AD524" s="60"/>
      <c r="AE524" s="60"/>
      <c r="AF524" s="60"/>
      <c r="AG524" s="60"/>
      <c r="AH524" s="60"/>
      <c r="AI524" s="60"/>
      <c r="AJ524" s="60"/>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row>
    <row r="525" spans="2:65">
      <c r="B525" s="69"/>
      <c r="C525" s="128"/>
      <c r="D525" s="69"/>
      <c r="E525" s="69"/>
      <c r="F525" s="60"/>
      <c r="G525" s="98"/>
      <c r="H525" s="60"/>
      <c r="I525" s="60"/>
      <c r="J525" s="60"/>
      <c r="K525" s="60"/>
      <c r="L525" s="60"/>
      <c r="M525" s="60"/>
      <c r="N525" s="60"/>
      <c r="O525" s="4"/>
      <c r="P525" s="5"/>
      <c r="Q525" s="6"/>
      <c r="R525" s="6"/>
      <c r="S525" s="6"/>
      <c r="T525" s="62"/>
      <c r="U525" s="6"/>
      <c r="V525" s="60"/>
      <c r="W525" s="60"/>
      <c r="X525" s="60"/>
      <c r="Y525" s="60"/>
      <c r="Z525" s="60"/>
      <c r="AA525" s="60"/>
      <c r="AB525" s="60"/>
      <c r="AC525" s="60"/>
      <c r="AD525" s="60"/>
      <c r="AE525" s="60"/>
      <c r="AF525" s="60"/>
      <c r="AG525" s="60"/>
      <c r="AH525" s="60"/>
      <c r="AI525" s="60"/>
      <c r="AJ525" s="60"/>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row>
    <row r="526" spans="2:65">
      <c r="B526" s="69"/>
      <c r="C526" s="128"/>
      <c r="D526" s="69"/>
      <c r="E526" s="69"/>
      <c r="F526" s="60"/>
      <c r="G526" s="98"/>
      <c r="H526" s="60"/>
      <c r="I526" s="60"/>
      <c r="J526" s="60"/>
      <c r="K526" s="60"/>
      <c r="L526" s="60"/>
      <c r="M526" s="60"/>
      <c r="N526" s="60"/>
      <c r="O526" s="4"/>
      <c r="P526" s="5"/>
      <c r="Q526" s="6"/>
      <c r="R526" s="6"/>
      <c r="S526" s="6"/>
      <c r="T526" s="62"/>
      <c r="U526" s="6"/>
      <c r="V526" s="60"/>
      <c r="W526" s="60"/>
      <c r="X526" s="60"/>
      <c r="Y526" s="60"/>
      <c r="Z526" s="60"/>
      <c r="AA526" s="60"/>
      <c r="AB526" s="60"/>
      <c r="AC526" s="60"/>
      <c r="AD526" s="60"/>
      <c r="AE526" s="60"/>
      <c r="AF526" s="60"/>
      <c r="AG526" s="60"/>
      <c r="AH526" s="60"/>
      <c r="AI526" s="60"/>
      <c r="AJ526" s="60"/>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row>
    <row r="527" spans="2:65">
      <c r="B527" s="69"/>
      <c r="C527" s="128"/>
      <c r="D527" s="69"/>
      <c r="E527" s="69"/>
      <c r="F527" s="60"/>
      <c r="G527" s="98"/>
      <c r="H527" s="60"/>
      <c r="I527" s="60"/>
      <c r="J527" s="60"/>
      <c r="K527" s="60"/>
      <c r="L527" s="60"/>
      <c r="M527" s="60"/>
      <c r="N527" s="60"/>
      <c r="O527" s="4"/>
      <c r="P527" s="5"/>
      <c r="Q527" s="6"/>
      <c r="R527" s="6"/>
      <c r="S527" s="6"/>
      <c r="T527" s="62"/>
      <c r="U527" s="6"/>
      <c r="V527" s="60"/>
      <c r="W527" s="60"/>
      <c r="X527" s="60"/>
      <c r="Y527" s="60"/>
      <c r="Z527" s="60"/>
      <c r="AA527" s="60"/>
      <c r="AB527" s="60"/>
      <c r="AC527" s="60"/>
      <c r="AD527" s="60"/>
      <c r="AE527" s="60"/>
      <c r="AF527" s="60"/>
      <c r="AG527" s="60"/>
      <c r="AH527" s="60"/>
      <c r="AI527" s="60"/>
      <c r="AJ527" s="60"/>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row>
    <row r="528" spans="2:65">
      <c r="B528" s="69"/>
      <c r="C528" s="128"/>
      <c r="D528" s="69"/>
      <c r="E528" s="69"/>
      <c r="F528" s="60"/>
      <c r="G528" s="98"/>
      <c r="H528" s="60"/>
      <c r="I528" s="60"/>
      <c r="J528" s="60"/>
      <c r="K528" s="60"/>
      <c r="L528" s="60"/>
      <c r="M528" s="60"/>
      <c r="N528" s="60"/>
      <c r="O528" s="4"/>
      <c r="P528" s="5"/>
      <c r="Q528" s="6"/>
      <c r="R528" s="6"/>
      <c r="S528" s="6"/>
      <c r="T528" s="62"/>
      <c r="U528" s="6"/>
      <c r="V528" s="60"/>
      <c r="W528" s="60"/>
      <c r="X528" s="60"/>
      <c r="Y528" s="60"/>
      <c r="Z528" s="60"/>
      <c r="AA528" s="60"/>
      <c r="AB528" s="60"/>
      <c r="AC528" s="60"/>
      <c r="AD528" s="60"/>
      <c r="AE528" s="60"/>
      <c r="AF528" s="60"/>
      <c r="AG528" s="60"/>
      <c r="AH528" s="60"/>
      <c r="AI528" s="60"/>
      <c r="AJ528" s="60"/>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row>
    <row r="529" spans="2:65">
      <c r="B529" s="69"/>
      <c r="C529" s="128"/>
      <c r="D529" s="69"/>
      <c r="E529" s="69"/>
      <c r="F529" s="60"/>
      <c r="G529" s="98"/>
      <c r="H529" s="60"/>
      <c r="I529" s="60"/>
      <c r="J529" s="60"/>
      <c r="K529" s="60"/>
      <c r="L529" s="60"/>
      <c r="M529" s="60"/>
      <c r="N529" s="60"/>
      <c r="O529" s="4"/>
      <c r="P529" s="5"/>
      <c r="Q529" s="6"/>
      <c r="R529" s="6"/>
      <c r="S529" s="6"/>
      <c r="T529" s="62"/>
      <c r="U529" s="6"/>
      <c r="V529" s="60"/>
      <c r="W529" s="60"/>
      <c r="X529" s="60"/>
      <c r="Y529" s="60"/>
      <c r="Z529" s="60"/>
      <c r="AA529" s="60"/>
      <c r="AB529" s="60"/>
      <c r="AC529" s="60"/>
      <c r="AD529" s="60"/>
      <c r="AE529" s="60"/>
      <c r="AF529" s="60"/>
      <c r="AG529" s="60"/>
      <c r="AH529" s="60"/>
      <c r="AI529" s="60"/>
      <c r="AJ529" s="60"/>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row>
    <row r="530" spans="2:65">
      <c r="B530" s="69"/>
      <c r="C530" s="128"/>
      <c r="D530" s="69"/>
      <c r="E530" s="69"/>
      <c r="F530" s="60"/>
      <c r="G530" s="98"/>
      <c r="H530" s="60"/>
      <c r="I530" s="60"/>
      <c r="J530" s="60"/>
      <c r="K530" s="60"/>
      <c r="L530" s="60"/>
      <c r="M530" s="60"/>
      <c r="N530" s="60"/>
      <c r="O530" s="4"/>
      <c r="P530" s="5"/>
      <c r="Q530" s="6"/>
      <c r="R530" s="6"/>
      <c r="S530" s="6"/>
      <c r="T530" s="62"/>
      <c r="U530" s="6"/>
      <c r="V530" s="60"/>
      <c r="W530" s="60"/>
      <c r="X530" s="60"/>
      <c r="Y530" s="60"/>
      <c r="Z530" s="60"/>
      <c r="AA530" s="60"/>
      <c r="AB530" s="60"/>
      <c r="AC530" s="60"/>
      <c r="AD530" s="60"/>
      <c r="AE530" s="60"/>
      <c r="AF530" s="60"/>
      <c r="AG530" s="60"/>
      <c r="AH530" s="60"/>
      <c r="AI530" s="60"/>
      <c r="AJ530" s="60"/>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row>
    <row r="531" spans="2:65">
      <c r="B531" s="69"/>
      <c r="C531" s="128"/>
      <c r="D531" s="69"/>
      <c r="E531" s="69"/>
      <c r="F531" s="60"/>
      <c r="G531" s="98"/>
      <c r="H531" s="60"/>
      <c r="I531" s="60"/>
      <c r="J531" s="60"/>
      <c r="K531" s="60"/>
      <c r="L531" s="60"/>
      <c r="M531" s="60"/>
      <c r="N531" s="60"/>
      <c r="O531" s="4"/>
      <c r="P531" s="5"/>
      <c r="Q531" s="6"/>
      <c r="R531" s="6"/>
      <c r="S531" s="6"/>
      <c r="T531" s="62"/>
      <c r="U531" s="6"/>
      <c r="V531" s="60"/>
      <c r="W531" s="60"/>
      <c r="X531" s="60"/>
      <c r="Y531" s="60"/>
      <c r="Z531" s="60"/>
      <c r="AA531" s="60"/>
      <c r="AB531" s="60"/>
      <c r="AC531" s="60"/>
      <c r="AD531" s="60"/>
      <c r="AE531" s="60"/>
      <c r="AF531" s="60"/>
      <c r="AG531" s="60"/>
      <c r="AH531" s="60"/>
      <c r="AI531" s="60"/>
      <c r="AJ531" s="60"/>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row>
    <row r="532" spans="2:65">
      <c r="B532" s="69"/>
      <c r="C532" s="128"/>
      <c r="D532" s="69"/>
      <c r="E532" s="69"/>
      <c r="F532" s="60"/>
      <c r="G532" s="98"/>
      <c r="H532" s="60"/>
      <c r="I532" s="60"/>
      <c r="J532" s="60"/>
      <c r="K532" s="60"/>
      <c r="L532" s="60"/>
      <c r="M532" s="60"/>
      <c r="N532" s="60"/>
      <c r="O532" s="4"/>
      <c r="P532" s="5"/>
      <c r="Q532" s="6"/>
      <c r="R532" s="6"/>
      <c r="S532" s="6"/>
      <c r="T532" s="62"/>
      <c r="U532" s="6"/>
      <c r="V532" s="60"/>
      <c r="W532" s="60"/>
      <c r="X532" s="60"/>
      <c r="Y532" s="60"/>
      <c r="Z532" s="60"/>
      <c r="AA532" s="60"/>
      <c r="AB532" s="60"/>
      <c r="AC532" s="60"/>
      <c r="AD532" s="60"/>
      <c r="AE532" s="60"/>
      <c r="AF532" s="60"/>
      <c r="AG532" s="60"/>
      <c r="AH532" s="60"/>
      <c r="AI532" s="60"/>
      <c r="AJ532" s="60"/>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row>
    <row r="533" spans="2:65">
      <c r="B533" s="69"/>
      <c r="C533" s="128"/>
      <c r="D533" s="69"/>
      <c r="E533" s="69"/>
      <c r="F533" s="60"/>
      <c r="G533" s="98"/>
      <c r="H533" s="60"/>
      <c r="I533" s="60"/>
      <c r="J533" s="60"/>
      <c r="K533" s="60"/>
      <c r="L533" s="60"/>
      <c r="M533" s="60"/>
      <c r="N533" s="60"/>
      <c r="O533" s="4"/>
      <c r="P533" s="5"/>
      <c r="Q533" s="6"/>
      <c r="R533" s="6"/>
      <c r="S533" s="6"/>
      <c r="T533" s="62"/>
      <c r="U533" s="6"/>
      <c r="V533" s="60"/>
      <c r="W533" s="60"/>
      <c r="X533" s="60"/>
      <c r="Y533" s="60"/>
      <c r="Z533" s="60"/>
      <c r="AA533" s="60"/>
      <c r="AB533" s="60"/>
      <c r="AC533" s="60"/>
      <c r="AD533" s="60"/>
      <c r="AE533" s="60"/>
      <c r="AF533" s="60"/>
      <c r="AG533" s="60"/>
      <c r="AH533" s="60"/>
      <c r="AI533" s="60"/>
      <c r="AJ533" s="60"/>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row>
    <row r="534" spans="2:65">
      <c r="B534" s="69"/>
      <c r="C534" s="128"/>
      <c r="D534" s="69"/>
      <c r="E534" s="69"/>
      <c r="F534" s="60"/>
      <c r="G534" s="98"/>
      <c r="H534" s="60"/>
      <c r="I534" s="60"/>
      <c r="J534" s="60"/>
      <c r="K534" s="60"/>
      <c r="L534" s="60"/>
      <c r="M534" s="60"/>
      <c r="N534" s="60"/>
      <c r="O534" s="4"/>
      <c r="P534" s="5"/>
      <c r="Q534" s="6"/>
      <c r="R534" s="6"/>
      <c r="S534" s="6"/>
      <c r="T534" s="62"/>
      <c r="U534" s="6"/>
      <c r="V534" s="60"/>
      <c r="W534" s="60"/>
      <c r="X534" s="60"/>
      <c r="Y534" s="60"/>
      <c r="Z534" s="60"/>
      <c r="AA534" s="60"/>
      <c r="AB534" s="60"/>
      <c r="AC534" s="60"/>
      <c r="AD534" s="60"/>
      <c r="AE534" s="60"/>
      <c r="AF534" s="60"/>
      <c r="AG534" s="60"/>
      <c r="AH534" s="60"/>
      <c r="AI534" s="60"/>
      <c r="AJ534" s="60"/>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row>
    <row r="535" spans="2:65">
      <c r="B535" s="69"/>
      <c r="C535" s="128"/>
      <c r="D535" s="69"/>
      <c r="E535" s="69"/>
      <c r="F535" s="60"/>
      <c r="G535" s="98"/>
      <c r="H535" s="60"/>
      <c r="I535" s="60"/>
      <c r="J535" s="60"/>
      <c r="K535" s="60"/>
      <c r="L535" s="60"/>
      <c r="M535" s="60"/>
      <c r="N535" s="60"/>
      <c r="O535" s="4"/>
      <c r="P535" s="5"/>
      <c r="Q535" s="6"/>
      <c r="R535" s="6"/>
      <c r="S535" s="6"/>
      <c r="T535" s="62"/>
      <c r="U535" s="6"/>
      <c r="V535" s="60"/>
      <c r="W535" s="60"/>
      <c r="X535" s="60"/>
      <c r="Y535" s="60"/>
      <c r="Z535" s="60"/>
      <c r="AA535" s="60"/>
      <c r="AB535" s="60"/>
      <c r="AC535" s="60"/>
      <c r="AD535" s="60"/>
      <c r="AE535" s="60"/>
      <c r="AF535" s="60"/>
      <c r="AG535" s="60"/>
      <c r="AH535" s="60"/>
      <c r="AI535" s="60"/>
      <c r="AJ535" s="60"/>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row>
    <row r="536" spans="2:65">
      <c r="B536" s="69"/>
      <c r="C536" s="128"/>
      <c r="D536" s="69"/>
      <c r="E536" s="69"/>
      <c r="F536" s="60"/>
      <c r="G536" s="98"/>
      <c r="H536" s="60"/>
      <c r="I536" s="60"/>
      <c r="J536" s="60"/>
      <c r="K536" s="60"/>
      <c r="L536" s="60"/>
      <c r="M536" s="60"/>
      <c r="N536" s="60"/>
      <c r="O536" s="4"/>
      <c r="P536" s="5"/>
      <c r="Q536" s="6"/>
      <c r="R536" s="6"/>
      <c r="S536" s="6"/>
      <c r="T536" s="62"/>
      <c r="U536" s="6"/>
      <c r="V536" s="60"/>
      <c r="W536" s="60"/>
      <c r="X536" s="60"/>
      <c r="Y536" s="60"/>
      <c r="Z536" s="60"/>
      <c r="AA536" s="60"/>
      <c r="AB536" s="60"/>
      <c r="AC536" s="60"/>
      <c r="AD536" s="60"/>
      <c r="AE536" s="60"/>
      <c r="AF536" s="60"/>
      <c r="AG536" s="60"/>
      <c r="AH536" s="60"/>
      <c r="AI536" s="60"/>
      <c r="AJ536" s="60"/>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row>
    <row r="537" spans="2:65">
      <c r="B537" s="69"/>
      <c r="C537" s="128"/>
      <c r="D537" s="69"/>
      <c r="E537" s="69"/>
      <c r="F537" s="60"/>
      <c r="G537" s="98"/>
      <c r="H537" s="60"/>
      <c r="I537" s="60"/>
      <c r="J537" s="60"/>
      <c r="K537" s="60"/>
      <c r="L537" s="60"/>
      <c r="M537" s="60"/>
      <c r="N537" s="60"/>
      <c r="O537" s="4"/>
      <c r="P537" s="5"/>
      <c r="Q537" s="6"/>
      <c r="R537" s="6"/>
      <c r="S537" s="6"/>
      <c r="T537" s="62"/>
      <c r="U537" s="6"/>
      <c r="V537" s="60"/>
      <c r="W537" s="60"/>
      <c r="X537" s="60"/>
      <c r="Y537" s="60"/>
      <c r="Z537" s="60"/>
      <c r="AA537" s="60"/>
      <c r="AB537" s="60"/>
      <c r="AC537" s="60"/>
      <c r="AD537" s="60"/>
      <c r="AE537" s="60"/>
      <c r="AF537" s="60"/>
      <c r="AG537" s="60"/>
      <c r="AH537" s="60"/>
      <c r="AI537" s="60"/>
      <c r="AJ537" s="60"/>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row>
    <row r="538" spans="2:65">
      <c r="B538" s="69"/>
      <c r="C538" s="128"/>
      <c r="D538" s="69"/>
      <c r="E538" s="69"/>
      <c r="F538" s="60"/>
      <c r="G538" s="98"/>
      <c r="H538" s="60"/>
      <c r="I538" s="60"/>
      <c r="J538" s="60"/>
      <c r="K538" s="60"/>
      <c r="L538" s="60"/>
      <c r="M538" s="60"/>
      <c r="N538" s="60"/>
      <c r="O538" s="4"/>
      <c r="P538" s="5"/>
      <c r="Q538" s="6"/>
      <c r="R538" s="6"/>
      <c r="S538" s="6"/>
      <c r="T538" s="62"/>
      <c r="U538" s="6"/>
      <c r="V538" s="60"/>
      <c r="W538" s="60"/>
      <c r="X538" s="60"/>
      <c r="Y538" s="60"/>
      <c r="Z538" s="60"/>
      <c r="AA538" s="60"/>
      <c r="AB538" s="60"/>
      <c r="AC538" s="60"/>
      <c r="AD538" s="60"/>
      <c r="AE538" s="60"/>
      <c r="AF538" s="60"/>
      <c r="AG538" s="60"/>
      <c r="AH538" s="60"/>
      <c r="AI538" s="60"/>
      <c r="AJ538" s="60"/>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row>
    <row r="539" spans="2:65">
      <c r="B539" s="69"/>
      <c r="C539" s="128"/>
      <c r="D539" s="69"/>
      <c r="E539" s="69"/>
      <c r="F539" s="60"/>
      <c r="G539" s="98"/>
      <c r="H539" s="60"/>
      <c r="I539" s="60"/>
      <c r="J539" s="60"/>
      <c r="K539" s="60"/>
      <c r="L539" s="60"/>
      <c r="M539" s="60"/>
      <c r="N539" s="60"/>
      <c r="O539" s="4"/>
      <c r="P539" s="5"/>
      <c r="Q539" s="6"/>
      <c r="R539" s="6"/>
      <c r="S539" s="6"/>
      <c r="T539" s="62"/>
      <c r="U539" s="6"/>
      <c r="V539" s="60"/>
      <c r="W539" s="60"/>
      <c r="X539" s="60"/>
      <c r="Y539" s="60"/>
      <c r="Z539" s="60"/>
      <c r="AA539" s="60"/>
      <c r="AB539" s="60"/>
      <c r="AC539" s="60"/>
      <c r="AD539" s="60"/>
      <c r="AE539" s="60"/>
      <c r="AF539" s="60"/>
      <c r="AG539" s="60"/>
      <c r="AH539" s="60"/>
      <c r="AI539" s="60"/>
      <c r="AJ539" s="60"/>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row>
    <row r="540" spans="2:65">
      <c r="B540" s="69"/>
      <c r="C540" s="128"/>
      <c r="D540" s="69"/>
      <c r="E540" s="69"/>
      <c r="F540" s="60"/>
      <c r="G540" s="98"/>
      <c r="H540" s="60"/>
      <c r="I540" s="60"/>
      <c r="J540" s="60"/>
      <c r="K540" s="60"/>
      <c r="L540" s="60"/>
      <c r="M540" s="60"/>
      <c r="N540" s="60"/>
      <c r="O540" s="4"/>
      <c r="P540" s="5"/>
      <c r="Q540" s="6"/>
      <c r="R540" s="6"/>
      <c r="S540" s="6"/>
      <c r="T540" s="62"/>
      <c r="U540" s="6"/>
      <c r="V540" s="60"/>
      <c r="W540" s="60"/>
      <c r="X540" s="60"/>
      <c r="Y540" s="60"/>
      <c r="Z540" s="60"/>
      <c r="AA540" s="60"/>
      <c r="AB540" s="60"/>
      <c r="AC540" s="60"/>
      <c r="AD540" s="60"/>
      <c r="AE540" s="60"/>
      <c r="AF540" s="60"/>
      <c r="AG540" s="60"/>
      <c r="AH540" s="60"/>
      <c r="AI540" s="60"/>
      <c r="AJ540" s="60"/>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row>
    <row r="541" spans="2:65">
      <c r="B541" s="69"/>
      <c r="C541" s="128"/>
      <c r="D541" s="69"/>
      <c r="E541" s="69"/>
      <c r="F541" s="60"/>
      <c r="G541" s="98"/>
      <c r="H541" s="60"/>
      <c r="I541" s="60"/>
      <c r="J541" s="60"/>
      <c r="K541" s="60"/>
      <c r="L541" s="60"/>
      <c r="M541" s="60"/>
      <c r="N541" s="60"/>
      <c r="O541" s="4"/>
      <c r="P541" s="5"/>
      <c r="Q541" s="6"/>
      <c r="R541" s="6"/>
      <c r="S541" s="6"/>
      <c r="T541" s="62"/>
      <c r="U541" s="6"/>
      <c r="V541" s="60"/>
      <c r="W541" s="60"/>
      <c r="X541" s="60"/>
      <c r="Y541" s="60"/>
      <c r="Z541" s="60"/>
      <c r="AA541" s="60"/>
      <c r="AB541" s="60"/>
      <c r="AC541" s="60"/>
      <c r="AD541" s="60"/>
      <c r="AE541" s="60"/>
      <c r="AF541" s="60"/>
      <c r="AG541" s="60"/>
      <c r="AH541" s="60"/>
      <c r="AI541" s="60"/>
      <c r="AJ541" s="60"/>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row>
    <row r="542" spans="2:65">
      <c r="B542" s="69"/>
      <c r="C542" s="128"/>
      <c r="D542" s="69"/>
      <c r="E542" s="69"/>
      <c r="F542" s="60"/>
      <c r="G542" s="98"/>
      <c r="H542" s="60"/>
      <c r="I542" s="60"/>
      <c r="J542" s="60"/>
      <c r="K542" s="60"/>
      <c r="L542" s="60"/>
      <c r="M542" s="60"/>
      <c r="N542" s="60"/>
      <c r="O542" s="4"/>
      <c r="P542" s="5"/>
      <c r="Q542" s="6"/>
      <c r="R542" s="6"/>
      <c r="S542" s="6"/>
      <c r="T542" s="62"/>
      <c r="U542" s="6"/>
      <c r="V542" s="60"/>
      <c r="W542" s="60"/>
      <c r="X542" s="60"/>
      <c r="Y542" s="60"/>
      <c r="Z542" s="60"/>
      <c r="AA542" s="60"/>
      <c r="AB542" s="60"/>
      <c r="AC542" s="60"/>
      <c r="AD542" s="60"/>
      <c r="AE542" s="60"/>
      <c r="AF542" s="60"/>
      <c r="AG542" s="60"/>
      <c r="AH542" s="60"/>
      <c r="AI542" s="60"/>
      <c r="AJ542" s="60"/>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row>
    <row r="543" spans="2:65">
      <c r="B543" s="69"/>
      <c r="C543" s="128"/>
      <c r="D543" s="69"/>
      <c r="E543" s="69"/>
      <c r="F543" s="60"/>
      <c r="G543" s="98"/>
      <c r="H543" s="60"/>
      <c r="I543" s="60"/>
      <c r="J543" s="60"/>
      <c r="K543" s="60"/>
      <c r="L543" s="60"/>
      <c r="M543" s="60"/>
      <c r="N543" s="60"/>
      <c r="O543" s="4"/>
      <c r="P543" s="5"/>
      <c r="Q543" s="6"/>
      <c r="R543" s="6"/>
      <c r="S543" s="6"/>
      <c r="T543" s="62"/>
      <c r="U543" s="6"/>
      <c r="V543" s="60"/>
      <c r="W543" s="60"/>
      <c r="X543" s="60"/>
      <c r="Y543" s="60"/>
      <c r="Z543" s="60"/>
      <c r="AA543" s="60"/>
      <c r="AB543" s="60"/>
      <c r="AC543" s="60"/>
      <c r="AD543" s="60"/>
      <c r="AE543" s="60"/>
      <c r="AF543" s="60"/>
      <c r="AG543" s="60"/>
      <c r="AH543" s="60"/>
      <c r="AI543" s="60"/>
      <c r="AJ543" s="60"/>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row>
    <row r="544" spans="2:65">
      <c r="B544" s="69"/>
      <c r="C544" s="128"/>
      <c r="D544" s="69"/>
      <c r="E544" s="69"/>
      <c r="F544" s="60"/>
      <c r="G544" s="98"/>
      <c r="H544" s="60"/>
      <c r="I544" s="60"/>
      <c r="J544" s="60"/>
      <c r="K544" s="60"/>
      <c r="L544" s="60"/>
      <c r="M544" s="60"/>
      <c r="N544" s="60"/>
      <c r="O544" s="4"/>
      <c r="P544" s="5"/>
      <c r="Q544" s="6"/>
      <c r="R544" s="6"/>
      <c r="S544" s="6"/>
      <c r="T544" s="62"/>
      <c r="U544" s="6"/>
      <c r="V544" s="60"/>
      <c r="W544" s="60"/>
      <c r="X544" s="60"/>
      <c r="Y544" s="60"/>
      <c r="Z544" s="60"/>
      <c r="AA544" s="60"/>
      <c r="AB544" s="60"/>
      <c r="AC544" s="60"/>
      <c r="AD544" s="60"/>
      <c r="AE544" s="60"/>
      <c r="AF544" s="60"/>
      <c r="AG544" s="60"/>
      <c r="AH544" s="60"/>
      <c r="AI544" s="60"/>
      <c r="AJ544" s="60"/>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row>
    <row r="545" spans="2:65">
      <c r="B545" s="69"/>
      <c r="C545" s="128"/>
      <c r="D545" s="69"/>
      <c r="E545" s="69"/>
      <c r="F545" s="60"/>
      <c r="G545" s="98"/>
      <c r="H545" s="60"/>
      <c r="I545" s="60"/>
      <c r="J545" s="60"/>
      <c r="K545" s="60"/>
      <c r="L545" s="60"/>
      <c r="M545" s="60"/>
      <c r="N545" s="60"/>
      <c r="O545" s="4"/>
      <c r="P545" s="5"/>
      <c r="Q545" s="6"/>
      <c r="R545" s="6"/>
      <c r="S545" s="6"/>
      <c r="T545" s="62"/>
      <c r="U545" s="6"/>
      <c r="V545" s="60"/>
      <c r="W545" s="60"/>
      <c r="X545" s="60"/>
      <c r="Y545" s="60"/>
      <c r="Z545" s="60"/>
      <c r="AA545" s="60"/>
      <c r="AB545" s="60"/>
      <c r="AC545" s="60"/>
      <c r="AD545" s="60"/>
      <c r="AE545" s="60"/>
      <c r="AF545" s="60"/>
      <c r="AG545" s="60"/>
      <c r="AH545" s="60"/>
      <c r="AI545" s="60"/>
      <c r="AJ545" s="60"/>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row>
    <row r="546" spans="2:65">
      <c r="B546" s="69"/>
      <c r="C546" s="128"/>
      <c r="D546" s="69"/>
      <c r="E546" s="69"/>
      <c r="F546" s="60"/>
      <c r="G546" s="98"/>
      <c r="H546" s="60"/>
      <c r="I546" s="60"/>
      <c r="J546" s="60"/>
      <c r="K546" s="60"/>
      <c r="L546" s="60"/>
      <c r="M546" s="60"/>
      <c r="N546" s="60"/>
      <c r="O546" s="4"/>
      <c r="P546" s="5"/>
      <c r="Q546" s="6"/>
      <c r="R546" s="6"/>
      <c r="S546" s="6"/>
      <c r="T546" s="62"/>
      <c r="U546" s="6"/>
      <c r="V546" s="60"/>
      <c r="W546" s="60"/>
      <c r="X546" s="60"/>
      <c r="Y546" s="60"/>
      <c r="Z546" s="60"/>
      <c r="AA546" s="60"/>
      <c r="AB546" s="60"/>
      <c r="AC546" s="60"/>
      <c r="AD546" s="60"/>
      <c r="AE546" s="60"/>
      <c r="AF546" s="60"/>
      <c r="AG546" s="60"/>
      <c r="AH546" s="60"/>
      <c r="AI546" s="60"/>
      <c r="AJ546" s="60"/>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row>
    <row r="547" spans="2:65" ht="15.3">
      <c r="B547" s="79"/>
      <c r="C547" s="129"/>
      <c r="D547" s="79"/>
      <c r="E547" s="79"/>
      <c r="F547" s="8"/>
      <c r="G547" s="99"/>
      <c r="H547" s="8"/>
      <c r="I547" s="8"/>
      <c r="J547" s="8"/>
      <c r="K547" s="8"/>
      <c r="L547" s="8"/>
      <c r="M547" s="8"/>
      <c r="N547" s="8"/>
      <c r="O547" s="4"/>
      <c r="P547" s="5"/>
      <c r="Q547" s="6"/>
      <c r="R547" s="6"/>
      <c r="S547" s="6"/>
      <c r="T547" s="62"/>
      <c r="U547" s="6"/>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row>
    <row r="548" spans="2:65" ht="15.6" thickBot="1">
      <c r="B548" s="79"/>
      <c r="C548" s="129"/>
      <c r="D548" s="79"/>
      <c r="E548" s="79"/>
      <c r="F548" s="8"/>
      <c r="G548" s="99"/>
      <c r="H548" s="8"/>
      <c r="I548" s="8"/>
      <c r="J548" s="8"/>
      <c r="K548" s="8"/>
      <c r="L548" s="8"/>
      <c r="M548" s="8"/>
      <c r="N548" s="8"/>
      <c r="O548" s="4"/>
      <c r="P548" s="5"/>
      <c r="Q548" s="76"/>
      <c r="R548" s="76"/>
      <c r="S548" s="76"/>
      <c r="T548" s="67"/>
      <c r="U548" s="76"/>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row>
    <row r="549" spans="2:65" ht="15.6" thickBot="1">
      <c r="B549" s="79"/>
      <c r="C549" s="129"/>
      <c r="D549" s="79"/>
      <c r="E549" s="79"/>
      <c r="F549" s="8"/>
      <c r="G549" s="99"/>
      <c r="H549" s="8"/>
      <c r="I549" s="8"/>
      <c r="J549" s="8"/>
      <c r="K549" s="8"/>
      <c r="L549" s="8"/>
      <c r="M549" s="8"/>
      <c r="N549" s="8"/>
      <c r="O549" s="4"/>
      <c r="P549" s="5"/>
      <c r="Q549" s="76"/>
      <c r="R549" s="76"/>
      <c r="S549" s="76"/>
      <c r="T549" s="67"/>
      <c r="U549" s="76"/>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row>
    <row r="550" spans="2:65" ht="15.3">
      <c r="B550" s="79"/>
      <c r="C550" s="129"/>
      <c r="D550" s="79"/>
      <c r="E550" s="79"/>
      <c r="F550" s="8"/>
      <c r="G550" s="99"/>
      <c r="H550" s="8"/>
      <c r="I550" s="8"/>
      <c r="J550" s="8"/>
      <c r="K550" s="8"/>
      <c r="L550" s="8"/>
      <c r="M550" s="8"/>
      <c r="N550" s="8"/>
      <c r="O550" s="60"/>
      <c r="P550" s="5"/>
      <c r="Q550" s="70"/>
      <c r="R550" s="70"/>
      <c r="S550" s="70"/>
      <c r="T550" s="73"/>
      <c r="U550" s="70"/>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row>
    <row r="551" spans="2:65" ht="15.3">
      <c r="B551" s="79"/>
      <c r="C551" s="129"/>
      <c r="D551" s="79"/>
      <c r="E551" s="79"/>
      <c r="F551" s="8"/>
      <c r="G551" s="99"/>
      <c r="H551" s="8"/>
      <c r="I551" s="8"/>
      <c r="J551" s="8"/>
      <c r="K551" s="8"/>
      <c r="L551" s="8"/>
      <c r="M551" s="8"/>
      <c r="N551" s="8"/>
      <c r="O551" s="8"/>
      <c r="P551" s="8"/>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row>
    <row r="552" spans="2:65" ht="15.3">
      <c r="B552" s="79"/>
      <c r="C552" s="129"/>
      <c r="D552" s="79"/>
      <c r="E552" s="79"/>
      <c r="F552" s="8"/>
      <c r="G552" s="99"/>
      <c r="H552" s="8"/>
      <c r="I552" s="8"/>
      <c r="J552" s="8"/>
      <c r="K552" s="8"/>
      <c r="L552" s="8"/>
      <c r="M552" s="8"/>
      <c r="N552" s="8"/>
      <c r="O552" s="8"/>
      <c r="P552" s="8"/>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row>
    <row r="553" spans="2:65" ht="15.3">
      <c r="B553" s="79"/>
      <c r="C553" s="129"/>
      <c r="D553" s="79"/>
      <c r="E553" s="79"/>
      <c r="F553" s="8"/>
      <c r="G553" s="99"/>
      <c r="H553" s="8"/>
      <c r="I553" s="8"/>
      <c r="J553" s="8"/>
      <c r="K553" s="8"/>
      <c r="L553" s="8"/>
      <c r="M553" s="8"/>
      <c r="N553" s="8"/>
      <c r="O553" s="8"/>
      <c r="P553" s="8"/>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row>
    <row r="554" spans="2:65" ht="15.3">
      <c r="B554" s="79"/>
      <c r="C554" s="129"/>
      <c r="D554" s="79"/>
      <c r="E554" s="79"/>
      <c r="F554" s="8"/>
      <c r="G554" s="99"/>
      <c r="H554" s="8"/>
      <c r="I554" s="8"/>
      <c r="J554" s="8"/>
      <c r="K554" s="8"/>
      <c r="L554" s="8"/>
      <c r="M554" s="8"/>
      <c r="N554" s="8"/>
      <c r="O554" s="8"/>
      <c r="P554" s="8"/>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row>
    <row r="555" spans="2:65" ht="15.3">
      <c r="B555" s="79"/>
      <c r="C555" s="129"/>
      <c r="D555" s="79"/>
      <c r="E555" s="79"/>
      <c r="F555" s="8"/>
      <c r="G555" s="99"/>
      <c r="H555" s="8"/>
      <c r="I555" s="8"/>
      <c r="J555" s="8"/>
      <c r="K555" s="8"/>
      <c r="L555" s="8"/>
      <c r="M555" s="8"/>
      <c r="N555" s="8"/>
      <c r="O555" s="8"/>
      <c r="P555" s="8"/>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row>
    <row r="556" spans="2:65" ht="15.3">
      <c r="B556" s="79"/>
      <c r="C556" s="129"/>
      <c r="D556" s="79"/>
      <c r="E556" s="79"/>
      <c r="F556" s="8"/>
      <c r="G556" s="99"/>
      <c r="H556" s="8"/>
      <c r="I556" s="8"/>
      <c r="J556" s="8"/>
      <c r="K556" s="8"/>
      <c r="L556" s="8"/>
      <c r="M556" s="8"/>
      <c r="N556" s="8"/>
      <c r="O556" s="8"/>
      <c r="P556" s="8"/>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row>
    <row r="557" spans="2:65" ht="15.3">
      <c r="B557" s="79"/>
      <c r="C557" s="129"/>
      <c r="D557" s="79"/>
      <c r="E557" s="79"/>
      <c r="F557" s="8"/>
      <c r="G557" s="99"/>
      <c r="H557" s="8"/>
      <c r="I557" s="8"/>
      <c r="J557" s="8"/>
      <c r="K557" s="8"/>
      <c r="L557" s="8"/>
      <c r="M557" s="8"/>
      <c r="N557" s="8"/>
      <c r="O557" s="8"/>
      <c r="P557" s="8"/>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row>
    <row r="558" spans="2:65" ht="15.3">
      <c r="B558" s="79"/>
      <c r="C558" s="129"/>
      <c r="D558" s="79"/>
      <c r="E558" s="79"/>
      <c r="F558" s="8"/>
      <c r="G558" s="99"/>
      <c r="H558" s="8"/>
      <c r="I558" s="8"/>
      <c r="J558" s="8"/>
      <c r="K558" s="8"/>
      <c r="L558" s="8"/>
      <c r="M558" s="8"/>
      <c r="N558" s="8"/>
      <c r="O558" s="8"/>
      <c r="P558" s="8"/>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row>
    <row r="559" spans="2:65" ht="15.3">
      <c r="B559" s="79"/>
      <c r="C559" s="129"/>
      <c r="D559" s="79"/>
      <c r="E559" s="79"/>
      <c r="F559" s="8"/>
      <c r="G559" s="99"/>
      <c r="H559" s="8"/>
      <c r="I559" s="8"/>
      <c r="J559" s="8"/>
      <c r="K559" s="8"/>
      <c r="L559" s="8"/>
      <c r="M559" s="8"/>
      <c r="N559" s="8"/>
      <c r="O559" s="8"/>
      <c r="P559" s="8"/>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row>
    <row r="560" spans="2:65" ht="15.3">
      <c r="B560" s="79"/>
      <c r="C560" s="129"/>
      <c r="D560" s="79"/>
      <c r="E560" s="79"/>
      <c r="F560" s="8"/>
      <c r="G560" s="99"/>
      <c r="H560" s="8"/>
      <c r="I560" s="8"/>
      <c r="J560" s="8"/>
      <c r="K560" s="8"/>
      <c r="L560" s="8"/>
      <c r="M560" s="8"/>
      <c r="N560" s="8"/>
      <c r="O560" s="8"/>
      <c r="P560" s="8"/>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row>
    <row r="561" spans="2:65" ht="15.3">
      <c r="B561" s="79"/>
      <c r="C561" s="129"/>
      <c r="D561" s="79"/>
      <c r="E561" s="79"/>
      <c r="F561" s="8"/>
      <c r="G561" s="99"/>
      <c r="H561" s="8"/>
      <c r="I561" s="8"/>
      <c r="J561" s="8"/>
      <c r="K561" s="8"/>
      <c r="L561" s="8"/>
      <c r="M561" s="8"/>
      <c r="N561" s="8"/>
      <c r="O561" s="8"/>
      <c r="P561" s="8"/>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row>
    <row r="562" spans="2:65" ht="15.3">
      <c r="B562" s="79"/>
      <c r="C562" s="129"/>
      <c r="D562" s="79"/>
      <c r="E562" s="79"/>
      <c r="F562" s="8"/>
      <c r="G562" s="99"/>
      <c r="H562" s="8"/>
      <c r="I562" s="8"/>
      <c r="J562" s="8"/>
      <c r="K562" s="8"/>
      <c r="L562" s="8"/>
      <c r="M562" s="8"/>
      <c r="N562" s="8"/>
      <c r="O562" s="8"/>
      <c r="P562" s="8"/>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row>
    <row r="563" spans="2:65" ht="15.3">
      <c r="B563" s="79"/>
      <c r="C563" s="129"/>
      <c r="D563" s="79"/>
      <c r="E563" s="79"/>
      <c r="F563" s="8"/>
      <c r="G563" s="99"/>
      <c r="H563" s="8"/>
      <c r="I563" s="8"/>
      <c r="J563" s="8"/>
      <c r="K563" s="8"/>
      <c r="L563" s="8"/>
      <c r="M563" s="8"/>
      <c r="N563" s="8"/>
      <c r="O563" s="8"/>
      <c r="P563" s="8"/>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row>
    <row r="564" spans="2:65" ht="15.3">
      <c r="B564" s="79"/>
      <c r="C564" s="129"/>
      <c r="D564" s="79"/>
      <c r="E564" s="79"/>
      <c r="F564" s="8"/>
      <c r="G564" s="99"/>
      <c r="H564" s="8"/>
      <c r="I564" s="8"/>
      <c r="J564" s="8"/>
      <c r="K564" s="8"/>
      <c r="L564" s="8"/>
      <c r="M564" s="8"/>
      <c r="N564" s="8"/>
      <c r="O564" s="8"/>
      <c r="P564" s="8"/>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row>
    <row r="565" spans="2:65" ht="15.3">
      <c r="B565" s="79"/>
      <c r="C565" s="129"/>
      <c r="D565" s="79"/>
      <c r="E565" s="79"/>
      <c r="F565" s="8"/>
      <c r="G565" s="99"/>
      <c r="H565" s="8"/>
      <c r="I565" s="8"/>
      <c r="J565" s="8"/>
      <c r="K565" s="8"/>
      <c r="L565" s="8"/>
      <c r="M565" s="8"/>
      <c r="N565" s="8"/>
      <c r="O565" s="8"/>
      <c r="P565" s="8"/>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row>
    <row r="566" spans="2:65" ht="15.3">
      <c r="B566" s="79"/>
      <c r="C566" s="129"/>
      <c r="D566" s="79"/>
      <c r="E566" s="79"/>
      <c r="F566" s="8"/>
      <c r="G566" s="99"/>
      <c r="H566" s="8"/>
      <c r="I566" s="8"/>
      <c r="J566" s="8"/>
      <c r="K566" s="8"/>
      <c r="L566" s="8"/>
      <c r="M566" s="8"/>
      <c r="N566" s="8"/>
      <c r="O566" s="8"/>
      <c r="P566" s="8"/>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row>
    <row r="567" spans="2:65" ht="15.3">
      <c r="B567" s="79"/>
      <c r="C567" s="129"/>
      <c r="D567" s="79"/>
      <c r="E567" s="79"/>
      <c r="F567" s="8"/>
      <c r="G567" s="99"/>
      <c r="H567" s="8"/>
      <c r="I567" s="8"/>
      <c r="J567" s="8"/>
      <c r="K567" s="8"/>
      <c r="L567" s="8"/>
      <c r="M567" s="8"/>
      <c r="N567" s="8"/>
      <c r="O567" s="8"/>
      <c r="P567" s="8"/>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row>
    <row r="568" spans="2:65" ht="15.3">
      <c r="B568" s="79"/>
      <c r="C568" s="129"/>
      <c r="D568" s="79"/>
      <c r="E568" s="79"/>
      <c r="F568" s="8"/>
      <c r="G568" s="99"/>
      <c r="H568" s="8"/>
      <c r="I568" s="8"/>
      <c r="J568" s="8"/>
      <c r="K568" s="8"/>
      <c r="L568" s="8"/>
      <c r="M568" s="8"/>
      <c r="N568" s="8"/>
      <c r="O568" s="8"/>
      <c r="P568" s="8"/>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row>
    <row r="569" spans="2:65" ht="15.3">
      <c r="B569" s="79"/>
      <c r="C569" s="129"/>
      <c r="D569" s="79"/>
      <c r="E569" s="79"/>
      <c r="F569" s="8"/>
      <c r="G569" s="99"/>
      <c r="H569" s="8"/>
      <c r="I569" s="8"/>
      <c r="J569" s="8"/>
      <c r="K569" s="8"/>
      <c r="L569" s="8"/>
      <c r="M569" s="8"/>
      <c r="N569" s="8"/>
      <c r="O569" s="8"/>
      <c r="P569" s="8"/>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row>
    <row r="570" spans="2:65" ht="15.3">
      <c r="B570" s="79"/>
      <c r="C570" s="129"/>
      <c r="D570" s="79"/>
      <c r="E570" s="79"/>
      <c r="F570" s="8"/>
      <c r="G570" s="99"/>
      <c r="H570" s="8"/>
      <c r="I570" s="8"/>
      <c r="J570" s="8"/>
      <c r="K570" s="8"/>
      <c r="L570" s="8"/>
      <c r="M570" s="8"/>
      <c r="N570" s="8"/>
      <c r="O570" s="8"/>
      <c r="P570" s="8"/>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row>
    <row r="571" spans="2:65" ht="15.3">
      <c r="B571" s="79"/>
      <c r="C571" s="129"/>
      <c r="D571" s="79"/>
      <c r="E571" s="79"/>
      <c r="F571" s="8"/>
      <c r="G571" s="99"/>
      <c r="H571" s="8"/>
      <c r="I571" s="8"/>
      <c r="J571" s="8"/>
      <c r="K571" s="8"/>
      <c r="L571" s="8"/>
      <c r="M571" s="8"/>
      <c r="N571" s="8"/>
      <c r="O571" s="8"/>
      <c r="P571" s="8"/>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row>
    <row r="572" spans="2:65" ht="15.3">
      <c r="B572" s="79"/>
      <c r="C572" s="129"/>
      <c r="D572" s="79"/>
      <c r="E572" s="79"/>
      <c r="F572" s="8"/>
      <c r="G572" s="99"/>
      <c r="H572" s="8"/>
      <c r="I572" s="8"/>
      <c r="J572" s="8"/>
      <c r="K572" s="8"/>
      <c r="L572" s="8"/>
      <c r="M572" s="8"/>
      <c r="N572" s="8"/>
      <c r="O572" s="8"/>
      <c r="P572" s="8"/>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row>
    <row r="573" spans="2:65" ht="15.3">
      <c r="B573" s="79"/>
      <c r="C573" s="129"/>
      <c r="D573" s="79"/>
      <c r="E573" s="79"/>
      <c r="F573" s="8"/>
      <c r="G573" s="99"/>
      <c r="H573" s="8"/>
      <c r="I573" s="8"/>
      <c r="J573" s="8"/>
      <c r="K573" s="8"/>
      <c r="L573" s="8"/>
      <c r="M573" s="8"/>
      <c r="N573" s="8"/>
      <c r="O573" s="8"/>
      <c r="P573" s="8"/>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row>
    <row r="574" spans="2:65" ht="15.3">
      <c r="B574" s="79"/>
      <c r="C574" s="129"/>
      <c r="D574" s="79"/>
      <c r="E574" s="79"/>
      <c r="F574" s="8"/>
      <c r="G574" s="99"/>
      <c r="H574" s="8"/>
      <c r="I574" s="8"/>
      <c r="J574" s="8"/>
      <c r="K574" s="8"/>
      <c r="L574" s="8"/>
      <c r="M574" s="8"/>
      <c r="N574" s="8"/>
      <c r="O574" s="8"/>
      <c r="P574" s="8"/>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row>
    <row r="575" spans="2:65" ht="15.3">
      <c r="B575" s="79"/>
      <c r="C575" s="129"/>
      <c r="D575" s="79"/>
      <c r="E575" s="79"/>
      <c r="F575" s="8"/>
      <c r="G575" s="99"/>
      <c r="H575" s="8"/>
      <c r="I575" s="8"/>
      <c r="J575" s="8"/>
      <c r="K575" s="8"/>
      <c r="L575" s="8"/>
      <c r="M575" s="8"/>
      <c r="N575" s="8"/>
      <c r="O575" s="8"/>
      <c r="P575" s="8"/>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row>
    <row r="576" spans="2:65" ht="15.3">
      <c r="B576" s="79"/>
      <c r="C576" s="129"/>
      <c r="D576" s="79"/>
      <c r="E576" s="79"/>
      <c r="F576" s="8"/>
      <c r="G576" s="99"/>
      <c r="H576" s="8"/>
      <c r="I576" s="8"/>
      <c r="J576" s="8"/>
      <c r="K576" s="8"/>
      <c r="L576" s="8"/>
      <c r="M576" s="8"/>
      <c r="N576" s="8"/>
      <c r="O576" s="8"/>
      <c r="P576" s="8"/>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row>
    <row r="577" spans="2:65" ht="15.3">
      <c r="B577" s="79"/>
      <c r="C577" s="129"/>
      <c r="D577" s="79"/>
      <c r="E577" s="79"/>
      <c r="F577" s="8"/>
      <c r="G577" s="99"/>
      <c r="H577" s="8"/>
      <c r="I577" s="8"/>
      <c r="J577" s="8"/>
      <c r="K577" s="8"/>
      <c r="L577" s="8"/>
      <c r="M577" s="8"/>
      <c r="N577" s="8"/>
      <c r="O577" s="8"/>
      <c r="P577" s="8"/>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row>
    <row r="578" spans="2:65" ht="15.3">
      <c r="B578" s="79"/>
      <c r="C578" s="129"/>
      <c r="D578" s="79"/>
      <c r="E578" s="79"/>
      <c r="F578" s="8"/>
      <c r="G578" s="99"/>
      <c r="H578" s="8"/>
      <c r="I578" s="8"/>
      <c r="J578" s="8"/>
      <c r="K578" s="8"/>
      <c r="L578" s="8"/>
      <c r="M578" s="8"/>
      <c r="N578" s="8"/>
      <c r="O578" s="8"/>
      <c r="P578" s="8"/>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row>
    <row r="579" spans="2:65" ht="15.3">
      <c r="B579" s="79"/>
      <c r="C579" s="129"/>
      <c r="D579" s="79"/>
      <c r="E579" s="79"/>
      <c r="F579" s="8"/>
      <c r="G579" s="99"/>
      <c r="H579" s="8"/>
      <c r="I579" s="8"/>
      <c r="J579" s="8"/>
      <c r="K579" s="8"/>
      <c r="L579" s="8"/>
      <c r="M579" s="8"/>
      <c r="N579" s="8"/>
      <c r="O579" s="8"/>
      <c r="P579" s="8"/>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row>
    <row r="580" spans="2:65" ht="15.3">
      <c r="B580" s="79"/>
      <c r="C580" s="129"/>
      <c r="D580" s="79"/>
      <c r="E580" s="79"/>
      <c r="F580" s="8"/>
      <c r="G580" s="99"/>
      <c r="H580" s="8"/>
      <c r="I580" s="8"/>
      <c r="J580" s="8"/>
      <c r="K580" s="8"/>
      <c r="L580" s="8"/>
      <c r="M580" s="8"/>
      <c r="N580" s="8"/>
      <c r="O580" s="8"/>
      <c r="P580" s="8"/>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row>
    <row r="581" spans="2:65" ht="15.3">
      <c r="B581" s="79"/>
      <c r="C581" s="129"/>
      <c r="D581" s="79"/>
      <c r="E581" s="79"/>
      <c r="F581" s="8"/>
      <c r="G581" s="99"/>
      <c r="H581" s="8"/>
      <c r="I581" s="8"/>
      <c r="J581" s="8"/>
      <c r="K581" s="8"/>
      <c r="L581" s="8"/>
      <c r="M581" s="8"/>
      <c r="N581" s="8"/>
      <c r="O581" s="8"/>
      <c r="P581" s="8"/>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row>
    <row r="582" spans="2:65" ht="15.3">
      <c r="B582" s="79"/>
      <c r="C582" s="129"/>
      <c r="D582" s="79"/>
      <c r="E582" s="79"/>
      <c r="F582" s="8"/>
      <c r="G582" s="99"/>
      <c r="H582" s="8"/>
      <c r="I582" s="8"/>
      <c r="J582" s="8"/>
      <c r="K582" s="8"/>
      <c r="L582" s="8"/>
      <c r="M582" s="8"/>
      <c r="N582" s="8"/>
      <c r="O582" s="8"/>
      <c r="P582" s="8"/>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row>
    <row r="583" spans="2:65" ht="15.3">
      <c r="B583" s="79"/>
      <c r="C583" s="129"/>
      <c r="D583" s="79"/>
      <c r="E583" s="79"/>
      <c r="F583" s="8"/>
      <c r="G583" s="99"/>
      <c r="H583" s="8"/>
      <c r="I583" s="8"/>
      <c r="J583" s="8"/>
      <c r="K583" s="8"/>
      <c r="L583" s="8"/>
      <c r="M583" s="8"/>
      <c r="N583" s="8"/>
      <c r="O583" s="8"/>
      <c r="P583" s="8"/>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row>
    <row r="584" spans="2:65" ht="15.3">
      <c r="B584" s="79"/>
      <c r="C584" s="129"/>
      <c r="D584" s="79"/>
      <c r="E584" s="79"/>
      <c r="F584" s="8"/>
      <c r="G584" s="99"/>
      <c r="H584" s="8"/>
      <c r="I584" s="8"/>
      <c r="J584" s="8"/>
      <c r="K584" s="8"/>
      <c r="L584" s="8"/>
      <c r="M584" s="8"/>
      <c r="N584" s="8"/>
      <c r="O584" s="8"/>
      <c r="P584" s="8"/>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row>
    <row r="585" spans="2:65" ht="15.3">
      <c r="B585" s="79"/>
      <c r="C585" s="129"/>
      <c r="D585" s="79"/>
      <c r="E585" s="79"/>
      <c r="F585" s="8"/>
      <c r="G585" s="99"/>
      <c r="H585" s="8"/>
      <c r="I585" s="8"/>
      <c r="J585" s="8"/>
      <c r="K585" s="8"/>
      <c r="L585" s="8"/>
      <c r="M585" s="8"/>
      <c r="N585" s="8"/>
      <c r="O585" s="8"/>
      <c r="P585" s="8"/>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row>
    <row r="586" spans="2:65" ht="15.3">
      <c r="B586" s="79"/>
      <c r="C586" s="129"/>
      <c r="D586" s="79"/>
      <c r="E586" s="79"/>
      <c r="F586" s="8"/>
      <c r="G586" s="99"/>
      <c r="H586" s="8"/>
      <c r="I586" s="8"/>
      <c r="J586" s="8"/>
      <c r="K586" s="8"/>
      <c r="L586" s="8"/>
      <c r="M586" s="8"/>
      <c r="N586" s="8"/>
      <c r="O586" s="8"/>
      <c r="P586" s="8"/>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row>
    <row r="587" spans="2:65" ht="15.3">
      <c r="B587" s="79"/>
      <c r="C587" s="129"/>
      <c r="D587" s="79"/>
      <c r="E587" s="79"/>
      <c r="F587" s="8"/>
      <c r="G587" s="99"/>
      <c r="H587" s="8"/>
      <c r="I587" s="8"/>
      <c r="J587" s="8"/>
      <c r="K587" s="8"/>
      <c r="L587" s="8"/>
      <c r="M587" s="8"/>
      <c r="N587" s="8"/>
      <c r="O587" s="8"/>
      <c r="P587" s="8"/>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row>
    <row r="588" spans="2:65" ht="15.3">
      <c r="B588" s="79"/>
      <c r="C588" s="129"/>
      <c r="D588" s="79"/>
      <c r="E588" s="79"/>
      <c r="F588" s="8"/>
      <c r="G588" s="99"/>
      <c r="H588" s="8"/>
      <c r="I588" s="8"/>
      <c r="J588" s="8"/>
      <c r="K588" s="8"/>
      <c r="L588" s="8"/>
      <c r="M588" s="8"/>
      <c r="N588" s="8"/>
      <c r="O588" s="8"/>
      <c r="P588" s="8"/>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row>
    <row r="589" spans="2:65" ht="15.3">
      <c r="B589" s="79"/>
      <c r="C589" s="129"/>
      <c r="D589" s="79"/>
      <c r="E589" s="79"/>
      <c r="F589" s="8"/>
      <c r="G589" s="99"/>
      <c r="H589" s="8"/>
      <c r="I589" s="8"/>
      <c r="J589" s="8"/>
      <c r="K589" s="8"/>
      <c r="L589" s="8"/>
      <c r="M589" s="8"/>
      <c r="N589" s="8"/>
      <c r="O589" s="8"/>
      <c r="P589" s="8"/>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row>
    <row r="590" spans="2:65" ht="15.3">
      <c r="B590" s="79"/>
      <c r="C590" s="129"/>
      <c r="D590" s="79"/>
      <c r="E590" s="79"/>
      <c r="F590" s="8"/>
      <c r="G590" s="99"/>
      <c r="H590" s="8"/>
      <c r="I590" s="8"/>
      <c r="J590" s="8"/>
      <c r="K590" s="8"/>
      <c r="L590" s="8"/>
      <c r="M590" s="8"/>
      <c r="N590" s="8"/>
      <c r="O590" s="8"/>
      <c r="P590" s="8"/>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row>
    <row r="591" spans="2:65" ht="15.3">
      <c r="B591" s="79"/>
      <c r="C591" s="129"/>
      <c r="D591" s="79"/>
      <c r="E591" s="79"/>
      <c r="F591" s="8"/>
      <c r="G591" s="99"/>
      <c r="H591" s="8"/>
      <c r="I591" s="8"/>
      <c r="J591" s="8"/>
      <c r="K591" s="8"/>
      <c r="L591" s="8"/>
      <c r="M591" s="8"/>
      <c r="N591" s="8"/>
      <c r="O591" s="8"/>
      <c r="P591" s="8"/>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row>
    <row r="592" spans="2:65" ht="15.3">
      <c r="B592" s="79"/>
      <c r="C592" s="129"/>
      <c r="D592" s="79"/>
      <c r="E592" s="79"/>
      <c r="F592" s="8"/>
      <c r="G592" s="99"/>
      <c r="H592" s="8"/>
      <c r="I592" s="8"/>
      <c r="J592" s="8"/>
      <c r="K592" s="8"/>
      <c r="L592" s="8"/>
      <c r="M592" s="8"/>
      <c r="N592" s="8"/>
      <c r="O592" s="8"/>
      <c r="P592" s="8"/>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row>
    <row r="593" spans="2:65" ht="15.3">
      <c r="B593" s="79"/>
      <c r="C593" s="129"/>
      <c r="D593" s="79"/>
      <c r="E593" s="79"/>
      <c r="F593" s="8"/>
      <c r="G593" s="99"/>
      <c r="H593" s="8"/>
      <c r="I593" s="8"/>
      <c r="J593" s="8"/>
      <c r="K593" s="8"/>
      <c r="L593" s="8"/>
      <c r="M593" s="8"/>
      <c r="N593" s="8"/>
      <c r="O593" s="8"/>
      <c r="P593" s="8"/>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row>
    <row r="594" spans="2:65" ht="15.3">
      <c r="B594" s="79"/>
      <c r="C594" s="129"/>
      <c r="D594" s="79"/>
      <c r="E594" s="79"/>
      <c r="F594" s="8"/>
      <c r="G594" s="99"/>
      <c r="H594" s="8"/>
      <c r="I594" s="8"/>
      <c r="J594" s="8"/>
      <c r="K594" s="8"/>
      <c r="L594" s="8"/>
      <c r="M594" s="8"/>
      <c r="N594" s="8"/>
      <c r="O594" s="8"/>
      <c r="P594" s="8"/>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row>
    <row r="595" spans="2:65" ht="15.3">
      <c r="B595" s="79"/>
      <c r="C595" s="129"/>
      <c r="D595" s="79"/>
      <c r="E595" s="79"/>
      <c r="F595" s="8"/>
      <c r="G595" s="99"/>
      <c r="H595" s="8"/>
      <c r="I595" s="8"/>
      <c r="J595" s="8"/>
      <c r="K595" s="8"/>
      <c r="L595" s="8"/>
      <c r="M595" s="8"/>
      <c r="N595" s="8"/>
      <c r="O595" s="8"/>
      <c r="P595" s="8"/>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row>
    <row r="596" spans="2:65" ht="15.6">
      <c r="B596" s="79"/>
      <c r="C596" s="129"/>
      <c r="D596" s="79"/>
      <c r="E596" s="79"/>
      <c r="F596" s="79"/>
      <c r="G596" s="100"/>
      <c r="H596" s="79"/>
      <c r="I596" s="79"/>
      <c r="J596" s="79"/>
      <c r="K596" s="79"/>
      <c r="L596" s="79"/>
      <c r="M596" s="79"/>
      <c r="N596" s="79"/>
      <c r="O596" s="79"/>
      <c r="P596" s="79"/>
      <c r="Q596" s="79"/>
      <c r="R596" s="79"/>
      <c r="S596" s="79"/>
      <c r="T596" s="79"/>
      <c r="U596" s="79"/>
      <c r="V596" s="79"/>
      <c r="W596" s="79"/>
      <c r="X596" s="79"/>
      <c r="Y596" s="79"/>
      <c r="Z596" s="79"/>
      <c r="AA596" s="79"/>
      <c r="AB596" s="79"/>
      <c r="AC596" s="79"/>
      <c r="AD596" s="79"/>
      <c r="AE596" s="79"/>
      <c r="AF596" s="79"/>
      <c r="AG596" s="79"/>
      <c r="AH596" s="79"/>
      <c r="AI596" s="79"/>
      <c r="AJ596" s="79"/>
      <c r="AK596" s="79"/>
      <c r="AL596" s="9"/>
      <c r="AM596" s="9"/>
      <c r="AN596" s="9"/>
      <c r="AO596" s="9"/>
      <c r="AP596" s="9"/>
      <c r="AQ596" s="9"/>
      <c r="AR596" s="9"/>
      <c r="AS596" s="9"/>
      <c r="AT596" s="9"/>
    </row>
    <row r="597" spans="2:65" ht="15.6">
      <c r="B597" s="79"/>
      <c r="C597" s="129"/>
      <c r="D597" s="79"/>
      <c r="E597" s="79"/>
      <c r="F597" s="79"/>
      <c r="G597" s="100"/>
      <c r="H597" s="79"/>
      <c r="I597" s="79"/>
      <c r="J597" s="79"/>
      <c r="K597" s="79"/>
      <c r="L597" s="79"/>
      <c r="M597" s="79"/>
      <c r="N597" s="79"/>
      <c r="O597" s="79"/>
      <c r="P597" s="79"/>
      <c r="Q597" s="79"/>
      <c r="R597" s="79"/>
      <c r="S597" s="79"/>
      <c r="T597" s="79"/>
      <c r="U597" s="79"/>
      <c r="V597" s="79"/>
      <c r="W597" s="79"/>
      <c r="X597" s="79"/>
      <c r="Y597" s="79"/>
      <c r="Z597" s="79"/>
      <c r="AA597" s="79"/>
      <c r="AB597" s="79"/>
      <c r="AC597" s="79"/>
      <c r="AD597" s="79"/>
      <c r="AE597" s="79"/>
      <c r="AF597" s="79"/>
      <c r="AG597" s="79"/>
      <c r="AH597" s="79"/>
      <c r="AI597" s="79"/>
      <c r="AJ597" s="79"/>
      <c r="AK597" s="79"/>
      <c r="AL597" s="9"/>
      <c r="AM597" s="9"/>
      <c r="AN597" s="9"/>
      <c r="AO597" s="9"/>
      <c r="AP597" s="9"/>
      <c r="AQ597" s="9"/>
      <c r="AR597" s="9"/>
      <c r="AS597" s="9"/>
      <c r="AT597" s="9"/>
    </row>
    <row r="598" spans="2:65" ht="15.6">
      <c r="B598" s="79"/>
      <c r="C598" s="129"/>
      <c r="D598" s="79"/>
      <c r="E598" s="79"/>
      <c r="F598" s="79"/>
      <c r="G598" s="100"/>
      <c r="H598" s="79"/>
      <c r="I598" s="79"/>
      <c r="J598" s="79"/>
      <c r="K598" s="79"/>
      <c r="L598" s="79"/>
      <c r="M598" s="79"/>
      <c r="N598" s="79"/>
      <c r="O598" s="79"/>
      <c r="P598" s="79"/>
      <c r="Q598" s="79"/>
      <c r="R598" s="79"/>
      <c r="S598" s="79"/>
      <c r="T598" s="79"/>
      <c r="U598" s="79"/>
      <c r="V598" s="79"/>
      <c r="W598" s="79"/>
      <c r="X598" s="79"/>
      <c r="Y598" s="79"/>
      <c r="Z598" s="79"/>
      <c r="AA598" s="79"/>
      <c r="AB598" s="79"/>
      <c r="AC598" s="79"/>
      <c r="AD598" s="79"/>
      <c r="AE598" s="79"/>
      <c r="AF598" s="79"/>
      <c r="AG598" s="79"/>
      <c r="AH598" s="79"/>
      <c r="AI598" s="79"/>
      <c r="AJ598" s="79"/>
      <c r="AK598" s="79"/>
      <c r="AL598" s="9"/>
      <c r="AM598" s="9"/>
      <c r="AN598" s="9"/>
      <c r="AO598" s="9"/>
      <c r="AP598" s="9"/>
      <c r="AQ598" s="9"/>
      <c r="AR598" s="9"/>
      <c r="AS598" s="9"/>
      <c r="AT598" s="9"/>
    </row>
    <row r="599" spans="2:65" ht="15.6">
      <c r="B599" s="79"/>
      <c r="C599" s="129"/>
      <c r="D599" s="79"/>
      <c r="E599" s="79"/>
      <c r="F599" s="79"/>
      <c r="G599" s="100"/>
      <c r="H599" s="79"/>
      <c r="I599" s="79"/>
      <c r="J599" s="79"/>
      <c r="K599" s="79"/>
      <c r="L599" s="79"/>
      <c r="M599" s="79"/>
      <c r="N599" s="79"/>
      <c r="O599" s="79"/>
      <c r="P599" s="79"/>
      <c r="Q599" s="79"/>
      <c r="R599" s="79"/>
      <c r="S599" s="79"/>
      <c r="T599" s="79"/>
      <c r="U599" s="79"/>
      <c r="V599" s="79"/>
      <c r="W599" s="79"/>
      <c r="X599" s="79"/>
      <c r="Y599" s="79"/>
      <c r="Z599" s="79"/>
      <c r="AA599" s="79"/>
      <c r="AB599" s="79"/>
      <c r="AC599" s="79"/>
      <c r="AD599" s="79"/>
      <c r="AE599" s="79"/>
      <c r="AF599" s="79"/>
      <c r="AG599" s="79"/>
      <c r="AH599" s="79"/>
      <c r="AI599" s="79"/>
      <c r="AJ599" s="79"/>
      <c r="AK599" s="79"/>
      <c r="AL599" s="9"/>
      <c r="AM599" s="9"/>
      <c r="AN599" s="9"/>
      <c r="AO599" s="9"/>
      <c r="AP599" s="9"/>
      <c r="AQ599" s="9"/>
      <c r="AR599" s="9"/>
      <c r="AS599" s="9"/>
      <c r="AT599" s="9"/>
    </row>
    <row r="600" spans="2:65" ht="15.6">
      <c r="B600" s="79"/>
      <c r="C600" s="129"/>
      <c r="D600" s="79"/>
      <c r="E600" s="79"/>
      <c r="F600" s="79"/>
      <c r="G600" s="100"/>
      <c r="H600" s="79"/>
      <c r="I600" s="79"/>
      <c r="J600" s="79"/>
      <c r="K600" s="79"/>
      <c r="L600" s="79"/>
      <c r="M600" s="79"/>
      <c r="N600" s="79"/>
      <c r="O600" s="79"/>
      <c r="P600" s="79"/>
      <c r="Q600" s="79"/>
      <c r="R600" s="79"/>
      <c r="S600" s="79"/>
      <c r="T600" s="79"/>
      <c r="U600" s="79"/>
      <c r="V600" s="79"/>
      <c r="W600" s="79"/>
      <c r="X600" s="79"/>
      <c r="Y600" s="79"/>
      <c r="Z600" s="79"/>
      <c r="AA600" s="79"/>
      <c r="AB600" s="79"/>
      <c r="AC600" s="79"/>
      <c r="AD600" s="79"/>
      <c r="AE600" s="79"/>
      <c r="AF600" s="79"/>
      <c r="AG600" s="79"/>
      <c r="AH600" s="79"/>
      <c r="AI600" s="79"/>
      <c r="AJ600" s="79"/>
      <c r="AK600" s="79"/>
      <c r="AL600" s="9"/>
      <c r="AM600" s="9"/>
      <c r="AN600" s="9"/>
      <c r="AO600" s="9"/>
      <c r="AP600" s="9"/>
      <c r="AQ600" s="9"/>
      <c r="AR600" s="9"/>
      <c r="AS600" s="9"/>
      <c r="AT600" s="9"/>
    </row>
    <row r="601" spans="2:65" ht="15.6">
      <c r="B601" s="79"/>
      <c r="C601" s="129"/>
      <c r="D601" s="79"/>
      <c r="E601" s="79"/>
      <c r="F601" s="79"/>
      <c r="G601" s="100"/>
      <c r="H601" s="79"/>
      <c r="I601" s="79"/>
      <c r="J601" s="79"/>
      <c r="K601" s="79"/>
      <c r="L601" s="79"/>
      <c r="M601" s="79"/>
      <c r="N601" s="79"/>
      <c r="O601" s="79"/>
      <c r="P601" s="79"/>
      <c r="Q601" s="79"/>
      <c r="R601" s="79"/>
      <c r="S601" s="79"/>
      <c r="T601" s="79"/>
      <c r="U601" s="79"/>
      <c r="V601" s="79"/>
      <c r="W601" s="79"/>
      <c r="X601" s="79"/>
      <c r="Y601" s="79"/>
      <c r="Z601" s="79"/>
      <c r="AA601" s="79"/>
      <c r="AB601" s="79"/>
      <c r="AC601" s="79"/>
      <c r="AD601" s="79"/>
      <c r="AE601" s="79"/>
      <c r="AF601" s="79"/>
      <c r="AG601" s="79"/>
      <c r="AH601" s="79"/>
      <c r="AI601" s="79"/>
      <c r="AJ601" s="79"/>
      <c r="AK601" s="79"/>
      <c r="AL601" s="9"/>
      <c r="AM601" s="9"/>
      <c r="AN601" s="9"/>
      <c r="AO601" s="9"/>
      <c r="AP601" s="9"/>
      <c r="AQ601" s="9"/>
      <c r="AR601" s="9"/>
      <c r="AS601" s="9"/>
      <c r="AT601" s="9"/>
    </row>
    <row r="602" spans="2:65" ht="15.6">
      <c r="B602" s="79"/>
      <c r="C602" s="129"/>
      <c r="D602" s="79"/>
      <c r="E602" s="79"/>
      <c r="F602" s="79"/>
      <c r="G602" s="100"/>
      <c r="H602" s="79"/>
      <c r="I602" s="79"/>
      <c r="J602" s="79"/>
      <c r="K602" s="79"/>
      <c r="L602" s="79"/>
      <c r="M602" s="79"/>
      <c r="N602" s="79"/>
      <c r="O602" s="79"/>
      <c r="P602" s="79"/>
      <c r="Q602" s="79"/>
      <c r="R602" s="79"/>
      <c r="S602" s="79"/>
      <c r="T602" s="79"/>
      <c r="U602" s="79"/>
      <c r="V602" s="79"/>
      <c r="W602" s="79"/>
      <c r="X602" s="79"/>
      <c r="Y602" s="79"/>
      <c r="Z602" s="79"/>
      <c r="AA602" s="79"/>
      <c r="AB602" s="79"/>
      <c r="AC602" s="79"/>
      <c r="AD602" s="79"/>
      <c r="AE602" s="79"/>
      <c r="AF602" s="79"/>
      <c r="AG602" s="79"/>
      <c r="AH602" s="79"/>
      <c r="AI602" s="79"/>
      <c r="AJ602" s="79"/>
      <c r="AK602" s="79"/>
      <c r="AL602" s="9"/>
      <c r="AM602" s="9"/>
      <c r="AN602" s="9"/>
      <c r="AO602" s="9"/>
      <c r="AP602" s="9"/>
      <c r="AQ602" s="9"/>
      <c r="AR602" s="9"/>
      <c r="AS602" s="9"/>
      <c r="AT602" s="9"/>
    </row>
    <row r="603" spans="2:65" ht="15.6">
      <c r="B603" s="79"/>
      <c r="C603" s="129"/>
      <c r="D603" s="79"/>
      <c r="E603" s="79"/>
      <c r="F603" s="79"/>
      <c r="G603" s="100"/>
      <c r="H603" s="79"/>
      <c r="I603" s="79"/>
      <c r="J603" s="79"/>
      <c r="K603" s="79"/>
      <c r="L603" s="79"/>
      <c r="M603" s="79"/>
      <c r="N603" s="79"/>
      <c r="O603" s="79"/>
      <c r="P603" s="79"/>
      <c r="Q603" s="79"/>
      <c r="R603" s="79"/>
      <c r="S603" s="79"/>
      <c r="T603" s="79"/>
      <c r="U603" s="79"/>
      <c r="V603" s="79"/>
      <c r="W603" s="79"/>
      <c r="X603" s="79"/>
      <c r="Y603" s="79"/>
      <c r="Z603" s="79"/>
      <c r="AA603" s="79"/>
      <c r="AB603" s="79"/>
      <c r="AC603" s="79"/>
      <c r="AD603" s="79"/>
      <c r="AE603" s="79"/>
      <c r="AF603" s="79"/>
      <c r="AG603" s="79"/>
      <c r="AH603" s="79"/>
      <c r="AI603" s="79"/>
      <c r="AJ603" s="79"/>
      <c r="AK603" s="79"/>
      <c r="AL603" s="9"/>
      <c r="AM603" s="9"/>
      <c r="AN603" s="9"/>
      <c r="AO603" s="9"/>
      <c r="AP603" s="9"/>
      <c r="AQ603" s="9"/>
      <c r="AR603" s="9"/>
      <c r="AS603" s="9"/>
      <c r="AT603" s="9"/>
    </row>
    <row r="604" spans="2:65" ht="15.6">
      <c r="B604" s="79"/>
      <c r="C604" s="129"/>
      <c r="D604" s="79"/>
      <c r="E604" s="79"/>
      <c r="F604" s="79"/>
      <c r="G604" s="100"/>
      <c r="H604" s="79"/>
      <c r="I604" s="79"/>
      <c r="J604" s="79"/>
      <c r="K604" s="79"/>
      <c r="L604" s="79"/>
      <c r="M604" s="79"/>
      <c r="N604" s="79"/>
      <c r="O604" s="79"/>
      <c r="P604" s="79"/>
      <c r="Q604" s="79"/>
      <c r="R604" s="79"/>
      <c r="S604" s="79"/>
      <c r="T604" s="79"/>
      <c r="U604" s="79"/>
      <c r="V604" s="79"/>
      <c r="W604" s="79"/>
      <c r="X604" s="79"/>
      <c r="Y604" s="79"/>
      <c r="Z604" s="79"/>
      <c r="AA604" s="79"/>
      <c r="AB604" s="79"/>
      <c r="AC604" s="79"/>
      <c r="AD604" s="79"/>
      <c r="AE604" s="79"/>
      <c r="AF604" s="79"/>
      <c r="AG604" s="79"/>
      <c r="AH604" s="79"/>
      <c r="AI604" s="79"/>
      <c r="AJ604" s="79"/>
      <c r="AK604" s="79"/>
      <c r="AL604" s="9"/>
      <c r="AM604" s="9"/>
      <c r="AN604" s="9"/>
      <c r="AO604" s="9"/>
      <c r="AP604" s="9"/>
      <c r="AQ604" s="9"/>
      <c r="AR604" s="9"/>
      <c r="AS604" s="9"/>
      <c r="AT604" s="9"/>
    </row>
    <row r="605" spans="2:65" ht="15.6">
      <c r="B605" s="79"/>
      <c r="C605" s="129"/>
      <c r="D605" s="79"/>
      <c r="E605" s="79"/>
      <c r="F605" s="79"/>
      <c r="G605" s="100"/>
      <c r="H605" s="79"/>
      <c r="I605" s="79"/>
      <c r="J605" s="79"/>
      <c r="K605" s="79"/>
      <c r="L605" s="79"/>
      <c r="M605" s="79"/>
      <c r="N605" s="79"/>
      <c r="O605" s="79"/>
      <c r="P605" s="79"/>
      <c r="Q605" s="79"/>
      <c r="R605" s="79"/>
      <c r="S605" s="79"/>
      <c r="T605" s="79"/>
      <c r="U605" s="79"/>
      <c r="V605" s="79"/>
      <c r="W605" s="79"/>
      <c r="X605" s="79"/>
      <c r="Y605" s="79"/>
      <c r="Z605" s="79"/>
      <c r="AA605" s="79"/>
      <c r="AB605" s="79"/>
      <c r="AC605" s="79"/>
      <c r="AD605" s="79"/>
      <c r="AE605" s="79"/>
      <c r="AF605" s="79"/>
      <c r="AG605" s="79"/>
      <c r="AH605" s="79"/>
      <c r="AI605" s="79"/>
      <c r="AJ605" s="79"/>
      <c r="AK605" s="79"/>
      <c r="AL605" s="9"/>
      <c r="AM605" s="9"/>
      <c r="AN605" s="9"/>
      <c r="AO605" s="9"/>
      <c r="AP605" s="9"/>
      <c r="AQ605" s="9"/>
      <c r="AR605" s="9"/>
      <c r="AS605" s="9"/>
      <c r="AT605" s="9"/>
    </row>
    <row r="606" spans="2:65" ht="15.6">
      <c r="B606" s="79"/>
      <c r="C606" s="129"/>
      <c r="D606" s="79"/>
      <c r="E606" s="79"/>
      <c r="F606" s="79"/>
      <c r="G606" s="100"/>
      <c r="H606" s="79"/>
      <c r="I606" s="79"/>
      <c r="J606" s="79"/>
      <c r="K606" s="79"/>
      <c r="L606" s="79"/>
      <c r="M606" s="79"/>
      <c r="N606" s="79"/>
      <c r="O606" s="79"/>
      <c r="P606" s="79"/>
      <c r="Q606" s="79"/>
      <c r="R606" s="79"/>
      <c r="S606" s="79"/>
      <c r="T606" s="79"/>
      <c r="U606" s="79"/>
      <c r="V606" s="79"/>
      <c r="W606" s="79"/>
      <c r="X606" s="79"/>
      <c r="Y606" s="79"/>
      <c r="Z606" s="79"/>
      <c r="AA606" s="79"/>
      <c r="AB606" s="79"/>
      <c r="AC606" s="79"/>
      <c r="AD606" s="79"/>
      <c r="AE606" s="79"/>
      <c r="AF606" s="79"/>
      <c r="AG606" s="79"/>
      <c r="AH606" s="79"/>
      <c r="AI606" s="79"/>
      <c r="AJ606" s="79"/>
      <c r="AK606" s="79"/>
      <c r="AL606" s="9"/>
      <c r="AM606" s="9"/>
      <c r="AN606" s="9"/>
      <c r="AO606" s="9"/>
      <c r="AP606" s="9"/>
      <c r="AQ606" s="9"/>
      <c r="AR606" s="9"/>
      <c r="AS606" s="9"/>
      <c r="AT606" s="9"/>
    </row>
    <row r="607" spans="2:65" ht="15.6">
      <c r="B607" s="79"/>
      <c r="C607" s="129"/>
      <c r="D607" s="79"/>
      <c r="E607" s="79"/>
      <c r="F607" s="79"/>
      <c r="G607" s="100"/>
      <c r="H607" s="79"/>
      <c r="I607" s="79"/>
      <c r="J607" s="79"/>
      <c r="K607" s="79"/>
      <c r="L607" s="79"/>
      <c r="M607" s="79"/>
      <c r="N607" s="79"/>
      <c r="O607" s="79"/>
      <c r="P607" s="79"/>
      <c r="Q607" s="79"/>
      <c r="R607" s="79"/>
      <c r="S607" s="79"/>
      <c r="T607" s="79"/>
      <c r="U607" s="79"/>
      <c r="V607" s="79"/>
      <c r="W607" s="79"/>
      <c r="X607" s="79"/>
      <c r="Y607" s="79"/>
      <c r="Z607" s="79"/>
      <c r="AA607" s="79"/>
      <c r="AB607" s="79"/>
      <c r="AC607" s="79"/>
      <c r="AD607" s="79"/>
      <c r="AE607" s="79"/>
      <c r="AF607" s="79"/>
      <c r="AG607" s="79"/>
      <c r="AH607" s="79"/>
      <c r="AI607" s="79"/>
      <c r="AJ607" s="79"/>
      <c r="AK607" s="79"/>
      <c r="AL607" s="9"/>
      <c r="AM607" s="9"/>
      <c r="AN607" s="9"/>
      <c r="AO607" s="9"/>
      <c r="AP607" s="9"/>
      <c r="AQ607" s="9"/>
      <c r="AR607" s="9"/>
      <c r="AS607" s="9"/>
      <c r="AT607" s="9"/>
    </row>
    <row r="608" spans="2:65" ht="15.6">
      <c r="B608" s="79"/>
      <c r="C608" s="129"/>
      <c r="D608" s="79"/>
      <c r="E608" s="79"/>
      <c r="F608" s="79"/>
      <c r="G608" s="100"/>
      <c r="H608" s="79"/>
      <c r="I608" s="79"/>
      <c r="J608" s="79"/>
      <c r="K608" s="79"/>
      <c r="L608" s="79"/>
      <c r="M608" s="79"/>
      <c r="N608" s="79"/>
      <c r="O608" s="79"/>
      <c r="P608" s="79"/>
      <c r="Q608" s="79"/>
      <c r="R608" s="79"/>
      <c r="S608" s="79"/>
      <c r="T608" s="79"/>
      <c r="U608" s="79"/>
      <c r="V608" s="79"/>
      <c r="W608" s="79"/>
      <c r="X608" s="79"/>
      <c r="Y608" s="79"/>
      <c r="Z608" s="79"/>
      <c r="AA608" s="79"/>
      <c r="AB608" s="79"/>
      <c r="AC608" s="79"/>
      <c r="AD608" s="79"/>
      <c r="AE608" s="79"/>
      <c r="AF608" s="79"/>
      <c r="AG608" s="79"/>
      <c r="AH608" s="79"/>
      <c r="AI608" s="79"/>
      <c r="AJ608" s="79"/>
      <c r="AK608" s="79"/>
      <c r="AL608" s="9"/>
      <c r="AM608" s="9"/>
      <c r="AN608" s="9"/>
      <c r="AO608" s="9"/>
      <c r="AP608" s="9"/>
      <c r="AQ608" s="9"/>
      <c r="AR608" s="9"/>
      <c r="AS608" s="9"/>
      <c r="AT608" s="9"/>
    </row>
    <row r="609" spans="2:46" ht="15.6">
      <c r="B609" s="79"/>
      <c r="C609" s="129"/>
      <c r="D609" s="79"/>
      <c r="E609" s="79"/>
      <c r="F609" s="79"/>
      <c r="G609" s="100"/>
      <c r="H609" s="79"/>
      <c r="I609" s="79"/>
      <c r="J609" s="79"/>
      <c r="K609" s="79"/>
      <c r="L609" s="79"/>
      <c r="M609" s="79"/>
      <c r="N609" s="79"/>
      <c r="O609" s="79"/>
      <c r="P609" s="79"/>
      <c r="Q609" s="79"/>
      <c r="R609" s="79"/>
      <c r="S609" s="79"/>
      <c r="T609" s="79"/>
      <c r="U609" s="79"/>
      <c r="V609" s="79"/>
      <c r="W609" s="79"/>
      <c r="X609" s="79"/>
      <c r="Y609" s="79"/>
      <c r="Z609" s="79"/>
      <c r="AA609" s="79"/>
      <c r="AB609" s="79"/>
      <c r="AC609" s="79"/>
      <c r="AD609" s="79"/>
      <c r="AE609" s="79"/>
      <c r="AF609" s="79"/>
      <c r="AG609" s="79"/>
      <c r="AH609" s="79"/>
      <c r="AI609" s="79"/>
      <c r="AJ609" s="79"/>
      <c r="AK609" s="79"/>
      <c r="AL609" s="9"/>
      <c r="AM609" s="9"/>
      <c r="AN609" s="9"/>
      <c r="AO609" s="9"/>
      <c r="AP609" s="9"/>
      <c r="AQ609" s="9"/>
      <c r="AR609" s="9"/>
      <c r="AS609" s="9"/>
      <c r="AT609" s="9"/>
    </row>
    <row r="610" spans="2:46" ht="15.6">
      <c r="B610" s="79"/>
      <c r="C610" s="129"/>
      <c r="D610" s="79"/>
      <c r="E610" s="79"/>
      <c r="F610" s="79"/>
      <c r="G610" s="100"/>
      <c r="H610" s="79"/>
      <c r="I610" s="79"/>
      <c r="J610" s="79"/>
      <c r="K610" s="79"/>
      <c r="L610" s="79"/>
      <c r="M610" s="79"/>
      <c r="N610" s="79"/>
      <c r="O610" s="79"/>
      <c r="P610" s="79"/>
      <c r="Q610" s="79"/>
      <c r="R610" s="79"/>
      <c r="S610" s="79"/>
      <c r="T610" s="79"/>
      <c r="U610" s="79"/>
      <c r="V610" s="79"/>
      <c r="W610" s="79"/>
      <c r="X610" s="79"/>
      <c r="Y610" s="79"/>
      <c r="Z610" s="79"/>
      <c r="AA610" s="79"/>
      <c r="AB610" s="79"/>
      <c r="AC610" s="79"/>
      <c r="AD610" s="79"/>
      <c r="AE610" s="79"/>
      <c r="AF610" s="79"/>
      <c r="AG610" s="79"/>
      <c r="AH610" s="79"/>
      <c r="AI610" s="79"/>
      <c r="AJ610" s="79"/>
      <c r="AK610" s="79"/>
      <c r="AL610" s="9"/>
      <c r="AM610" s="9"/>
      <c r="AN610" s="9"/>
      <c r="AO610" s="9"/>
      <c r="AP610" s="9"/>
      <c r="AQ610" s="9"/>
      <c r="AR610" s="9"/>
      <c r="AS610" s="9"/>
      <c r="AT610" s="9"/>
    </row>
    <row r="611" spans="2:46" ht="15.6">
      <c r="B611" s="79"/>
      <c r="C611" s="129"/>
      <c r="D611" s="79"/>
      <c r="E611" s="79"/>
      <c r="F611" s="79"/>
      <c r="G611" s="100"/>
      <c r="H611" s="79"/>
      <c r="I611" s="79"/>
      <c r="J611" s="79"/>
      <c r="K611" s="79"/>
      <c r="L611" s="79"/>
      <c r="M611" s="79"/>
      <c r="N611" s="79"/>
      <c r="O611" s="79"/>
      <c r="P611" s="79"/>
      <c r="Q611" s="79"/>
      <c r="R611" s="79"/>
      <c r="S611" s="79"/>
      <c r="T611" s="79"/>
      <c r="U611" s="79"/>
      <c r="V611" s="79"/>
      <c r="W611" s="79"/>
      <c r="X611" s="79"/>
      <c r="Y611" s="79"/>
      <c r="Z611" s="79"/>
      <c r="AA611" s="79"/>
      <c r="AB611" s="79"/>
      <c r="AC611" s="79"/>
      <c r="AD611" s="79"/>
      <c r="AE611" s="79"/>
      <c r="AF611" s="79"/>
      <c r="AG611" s="79"/>
      <c r="AH611" s="79"/>
      <c r="AI611" s="79"/>
      <c r="AJ611" s="79"/>
      <c r="AK611" s="79"/>
      <c r="AL611" s="9"/>
      <c r="AM611" s="9"/>
      <c r="AN611" s="9"/>
      <c r="AO611" s="9"/>
      <c r="AP611" s="9"/>
      <c r="AQ611" s="9"/>
      <c r="AR611" s="9"/>
      <c r="AS611" s="9"/>
      <c r="AT611" s="9"/>
    </row>
    <row r="612" spans="2:46" ht="15.6">
      <c r="B612" s="79"/>
      <c r="C612" s="129"/>
      <c r="D612" s="79"/>
      <c r="E612" s="79"/>
      <c r="F612" s="79"/>
      <c r="G612" s="100"/>
      <c r="H612" s="79"/>
      <c r="I612" s="79"/>
      <c r="J612" s="79"/>
      <c r="K612" s="79"/>
      <c r="L612" s="79"/>
      <c r="M612" s="79"/>
      <c r="N612" s="79"/>
      <c r="O612" s="79"/>
      <c r="P612" s="79"/>
      <c r="Q612" s="79"/>
      <c r="R612" s="79"/>
      <c r="S612" s="79"/>
      <c r="T612" s="79"/>
      <c r="U612" s="79"/>
      <c r="V612" s="79"/>
      <c r="W612" s="79"/>
      <c r="X612" s="79"/>
      <c r="Y612" s="79"/>
      <c r="Z612" s="79"/>
      <c r="AA612" s="79"/>
      <c r="AB612" s="79"/>
      <c r="AC612" s="79"/>
      <c r="AD612" s="79"/>
      <c r="AE612" s="79"/>
      <c r="AF612" s="79"/>
      <c r="AG612" s="79"/>
      <c r="AH612" s="79"/>
      <c r="AI612" s="79"/>
      <c r="AJ612" s="79"/>
      <c r="AK612" s="79"/>
      <c r="AL612" s="9"/>
      <c r="AM612" s="9"/>
      <c r="AN612" s="9"/>
      <c r="AO612" s="9"/>
      <c r="AP612" s="9"/>
      <c r="AQ612" s="9"/>
      <c r="AR612" s="9"/>
      <c r="AS612" s="9"/>
      <c r="AT612" s="9"/>
    </row>
    <row r="613" spans="2:46" ht="15.6">
      <c r="B613" s="79"/>
      <c r="C613" s="129"/>
      <c r="D613" s="79"/>
      <c r="E613" s="79"/>
      <c r="F613" s="79"/>
      <c r="G613" s="100"/>
      <c r="H613" s="79"/>
      <c r="I613" s="79"/>
      <c r="J613" s="79"/>
      <c r="K613" s="79"/>
      <c r="L613" s="79"/>
      <c r="M613" s="79"/>
      <c r="N613" s="79"/>
      <c r="O613" s="79"/>
      <c r="P613" s="79"/>
      <c r="Q613" s="79"/>
      <c r="R613" s="79"/>
      <c r="S613" s="79"/>
      <c r="T613" s="79"/>
      <c r="U613" s="79"/>
      <c r="V613" s="79"/>
      <c r="W613" s="79"/>
      <c r="X613" s="79"/>
      <c r="Y613" s="79"/>
      <c r="Z613" s="79"/>
      <c r="AA613" s="79"/>
      <c r="AB613" s="79"/>
      <c r="AC613" s="79"/>
      <c r="AD613" s="79"/>
      <c r="AE613" s="79"/>
      <c r="AF613" s="79"/>
      <c r="AG613" s="79"/>
      <c r="AH613" s="79"/>
      <c r="AI613" s="79"/>
      <c r="AJ613" s="79"/>
      <c r="AK613" s="79"/>
      <c r="AL613" s="9"/>
      <c r="AM613" s="9"/>
      <c r="AN613" s="9"/>
      <c r="AO613" s="9"/>
      <c r="AP613" s="9"/>
      <c r="AQ613" s="9"/>
      <c r="AR613" s="9"/>
      <c r="AS613" s="9"/>
      <c r="AT613" s="9"/>
    </row>
    <row r="614" spans="2:46" ht="15.6">
      <c r="B614" s="79"/>
      <c r="C614" s="129"/>
      <c r="D614" s="79"/>
      <c r="E614" s="79"/>
      <c r="F614" s="79"/>
      <c r="G614" s="100"/>
      <c r="H614" s="79"/>
      <c r="I614" s="79"/>
      <c r="J614" s="79"/>
      <c r="K614" s="79"/>
      <c r="L614" s="79"/>
      <c r="M614" s="79"/>
      <c r="N614" s="79"/>
      <c r="O614" s="79"/>
      <c r="P614" s="79"/>
      <c r="Q614" s="79"/>
      <c r="R614" s="79"/>
      <c r="S614" s="79"/>
      <c r="T614" s="79"/>
      <c r="U614" s="79"/>
      <c r="V614" s="79"/>
      <c r="W614" s="79"/>
      <c r="X614" s="79"/>
      <c r="Y614" s="79"/>
      <c r="Z614" s="79"/>
      <c r="AA614" s="79"/>
      <c r="AB614" s="79"/>
      <c r="AC614" s="79"/>
      <c r="AD614" s="79"/>
      <c r="AE614" s="79"/>
      <c r="AF614" s="79"/>
      <c r="AG614" s="79"/>
      <c r="AH614" s="79"/>
      <c r="AI614" s="79"/>
      <c r="AJ614" s="79"/>
      <c r="AK614" s="79"/>
      <c r="AL614" s="9"/>
      <c r="AM614" s="9"/>
      <c r="AN614" s="9"/>
      <c r="AO614" s="9"/>
      <c r="AP614" s="9"/>
      <c r="AQ614" s="9"/>
      <c r="AR614" s="9"/>
      <c r="AS614" s="9"/>
      <c r="AT614" s="9"/>
    </row>
    <row r="615" spans="2:46" ht="15.6">
      <c r="B615" s="79"/>
      <c r="C615" s="129"/>
      <c r="D615" s="79"/>
      <c r="E615" s="79"/>
      <c r="F615" s="79"/>
      <c r="G615" s="100"/>
      <c r="H615" s="79"/>
      <c r="I615" s="79"/>
      <c r="J615" s="79"/>
      <c r="K615" s="79"/>
      <c r="L615" s="79"/>
      <c r="M615" s="79"/>
      <c r="N615" s="79"/>
      <c r="O615" s="79"/>
      <c r="P615" s="79"/>
      <c r="Q615" s="79"/>
      <c r="R615" s="79"/>
      <c r="S615" s="79"/>
      <c r="T615" s="79"/>
      <c r="U615" s="79"/>
      <c r="V615" s="79"/>
      <c r="W615" s="79"/>
      <c r="X615" s="79"/>
      <c r="Y615" s="79"/>
      <c r="Z615" s="79"/>
      <c r="AA615" s="79"/>
      <c r="AB615" s="79"/>
      <c r="AC615" s="79"/>
      <c r="AD615" s="79"/>
      <c r="AE615" s="79"/>
      <c r="AF615" s="79"/>
      <c r="AG615" s="79"/>
      <c r="AH615" s="79"/>
      <c r="AI615" s="79"/>
      <c r="AJ615" s="79"/>
      <c r="AK615" s="79"/>
      <c r="AL615" s="9"/>
      <c r="AM615" s="9"/>
      <c r="AN615" s="9"/>
      <c r="AO615" s="9"/>
      <c r="AP615" s="9"/>
      <c r="AQ615" s="9"/>
      <c r="AR615" s="9"/>
      <c r="AS615" s="9"/>
      <c r="AT615" s="9"/>
    </row>
    <row r="616" spans="2:46" ht="15.6">
      <c r="B616" s="79"/>
      <c r="C616" s="129"/>
      <c r="D616" s="79"/>
      <c r="E616" s="79"/>
      <c r="F616" s="79"/>
      <c r="G616" s="100"/>
      <c r="H616" s="79"/>
      <c r="I616" s="79"/>
      <c r="J616" s="79"/>
      <c r="K616" s="79"/>
      <c r="L616" s="79"/>
      <c r="M616" s="79"/>
      <c r="N616" s="79"/>
      <c r="O616" s="79"/>
      <c r="P616" s="79"/>
      <c r="Q616" s="79"/>
      <c r="R616" s="79"/>
      <c r="S616" s="79"/>
      <c r="T616" s="79"/>
      <c r="U616" s="79"/>
      <c r="V616" s="79"/>
      <c r="W616" s="79"/>
      <c r="X616" s="79"/>
      <c r="Y616" s="79"/>
      <c r="Z616" s="79"/>
      <c r="AA616" s="79"/>
      <c r="AB616" s="79"/>
      <c r="AC616" s="79"/>
      <c r="AD616" s="79"/>
      <c r="AE616" s="79"/>
      <c r="AF616" s="79"/>
      <c r="AG616" s="79"/>
      <c r="AH616" s="79"/>
      <c r="AI616" s="79"/>
      <c r="AJ616" s="79"/>
      <c r="AK616" s="79"/>
      <c r="AL616" s="9"/>
      <c r="AM616" s="9"/>
      <c r="AN616" s="9"/>
      <c r="AO616" s="9"/>
      <c r="AP616" s="9"/>
      <c r="AQ616" s="9"/>
      <c r="AR616" s="9"/>
      <c r="AS616" s="9"/>
      <c r="AT616" s="9"/>
    </row>
    <row r="617" spans="2:46" ht="15.6">
      <c r="B617" s="79"/>
      <c r="C617" s="129"/>
      <c r="D617" s="79"/>
      <c r="E617" s="79"/>
      <c r="F617" s="79"/>
      <c r="G617" s="100"/>
      <c r="H617" s="79"/>
      <c r="I617" s="79"/>
      <c r="J617" s="79"/>
      <c r="K617" s="79"/>
      <c r="L617" s="79"/>
      <c r="M617" s="79"/>
      <c r="N617" s="79"/>
      <c r="O617" s="79"/>
      <c r="P617" s="79"/>
      <c r="Q617" s="79"/>
      <c r="R617" s="79"/>
      <c r="S617" s="79"/>
      <c r="T617" s="79"/>
      <c r="U617" s="79"/>
      <c r="V617" s="79"/>
      <c r="W617" s="79"/>
      <c r="X617" s="79"/>
      <c r="Y617" s="79"/>
      <c r="Z617" s="79"/>
      <c r="AA617" s="79"/>
      <c r="AB617" s="79"/>
      <c r="AC617" s="79"/>
      <c r="AD617" s="79"/>
      <c r="AE617" s="79"/>
      <c r="AF617" s="79"/>
      <c r="AG617" s="79"/>
      <c r="AH617" s="79"/>
      <c r="AI617" s="79"/>
      <c r="AJ617" s="79"/>
      <c r="AK617" s="79"/>
      <c r="AL617" s="9"/>
      <c r="AM617" s="9"/>
      <c r="AN617" s="9"/>
      <c r="AO617" s="9"/>
      <c r="AP617" s="9"/>
      <c r="AQ617" s="9"/>
      <c r="AR617" s="9"/>
      <c r="AS617" s="9"/>
      <c r="AT617" s="9"/>
    </row>
    <row r="618" spans="2:46" ht="15.6">
      <c r="B618" s="79"/>
      <c r="C618" s="129"/>
      <c r="D618" s="79"/>
      <c r="E618" s="79"/>
      <c r="F618" s="79"/>
      <c r="G618" s="100"/>
      <c r="H618" s="79"/>
      <c r="I618" s="79"/>
      <c r="J618" s="79"/>
      <c r="K618" s="79"/>
      <c r="L618" s="79"/>
      <c r="M618" s="79"/>
      <c r="N618" s="79"/>
      <c r="O618" s="79"/>
      <c r="P618" s="79"/>
      <c r="Q618" s="79"/>
      <c r="R618" s="79"/>
      <c r="S618" s="79"/>
      <c r="T618" s="79"/>
      <c r="U618" s="79"/>
      <c r="V618" s="79"/>
      <c r="W618" s="79"/>
      <c r="X618" s="79"/>
      <c r="Y618" s="79"/>
      <c r="Z618" s="79"/>
      <c r="AA618" s="79"/>
      <c r="AB618" s="79"/>
      <c r="AC618" s="79"/>
      <c r="AD618" s="79"/>
      <c r="AE618" s="79"/>
      <c r="AF618" s="79"/>
      <c r="AG618" s="79"/>
      <c r="AH618" s="79"/>
      <c r="AI618" s="79"/>
      <c r="AJ618" s="79"/>
      <c r="AK618" s="79"/>
      <c r="AL618" s="9"/>
      <c r="AM618" s="9"/>
      <c r="AN618" s="9"/>
      <c r="AO618" s="9"/>
      <c r="AP618" s="9"/>
      <c r="AQ618" s="9"/>
      <c r="AR618" s="9"/>
      <c r="AS618" s="9"/>
      <c r="AT618" s="9"/>
    </row>
    <row r="619" spans="2:46" ht="15.6">
      <c r="B619" s="79"/>
      <c r="C619" s="129"/>
      <c r="D619" s="79"/>
      <c r="E619" s="79"/>
      <c r="F619" s="79"/>
      <c r="G619" s="100"/>
      <c r="H619" s="79"/>
      <c r="I619" s="79"/>
      <c r="J619" s="79"/>
      <c r="K619" s="79"/>
      <c r="L619" s="79"/>
      <c r="M619" s="79"/>
      <c r="N619" s="79"/>
      <c r="O619" s="79"/>
      <c r="P619" s="79"/>
      <c r="Q619" s="79"/>
      <c r="R619" s="79"/>
      <c r="S619" s="79"/>
      <c r="T619" s="79"/>
      <c r="U619" s="79"/>
      <c r="V619" s="79"/>
      <c r="W619" s="79"/>
      <c r="X619" s="79"/>
      <c r="Y619" s="79"/>
      <c r="Z619" s="79"/>
      <c r="AA619" s="79"/>
      <c r="AB619" s="79"/>
      <c r="AC619" s="79"/>
      <c r="AD619" s="79"/>
      <c r="AE619" s="79"/>
      <c r="AF619" s="79"/>
      <c r="AG619" s="79"/>
      <c r="AH619" s="79"/>
      <c r="AI619" s="79"/>
      <c r="AJ619" s="79"/>
      <c r="AK619" s="79"/>
      <c r="AL619" s="9"/>
      <c r="AM619" s="9"/>
      <c r="AN619" s="9"/>
      <c r="AO619" s="9"/>
      <c r="AP619" s="9"/>
      <c r="AQ619" s="9"/>
      <c r="AR619" s="9"/>
      <c r="AS619" s="9"/>
      <c r="AT619" s="9"/>
    </row>
    <row r="620" spans="2:46" ht="15.6">
      <c r="B620" s="79"/>
      <c r="C620" s="129"/>
      <c r="D620" s="79"/>
      <c r="E620" s="79"/>
      <c r="F620" s="79"/>
      <c r="G620" s="100"/>
      <c r="H620" s="79"/>
      <c r="I620" s="79"/>
      <c r="J620" s="79"/>
      <c r="K620" s="79"/>
      <c r="L620" s="79"/>
      <c r="M620" s="79"/>
      <c r="N620" s="79"/>
      <c r="O620" s="79"/>
      <c r="P620" s="79"/>
      <c r="Q620" s="79"/>
      <c r="R620" s="79"/>
      <c r="S620" s="79"/>
      <c r="T620" s="79"/>
      <c r="U620" s="79"/>
      <c r="V620" s="79"/>
      <c r="W620" s="79"/>
      <c r="X620" s="79"/>
      <c r="Y620" s="79"/>
      <c r="Z620" s="79"/>
      <c r="AA620" s="79"/>
      <c r="AB620" s="79"/>
      <c r="AC620" s="79"/>
      <c r="AD620" s="79"/>
      <c r="AE620" s="79"/>
      <c r="AF620" s="79"/>
      <c r="AG620" s="79"/>
      <c r="AH620" s="79"/>
      <c r="AI620" s="79"/>
      <c r="AJ620" s="79"/>
      <c r="AK620" s="79"/>
      <c r="AL620" s="9"/>
      <c r="AM620" s="9"/>
      <c r="AN620" s="9"/>
      <c r="AO620" s="9"/>
      <c r="AP620" s="9"/>
      <c r="AQ620" s="9"/>
      <c r="AR620" s="9"/>
      <c r="AS620" s="9"/>
      <c r="AT620" s="9"/>
    </row>
    <row r="621" spans="2:46" ht="15.6">
      <c r="B621" s="79"/>
      <c r="C621" s="129"/>
      <c r="D621" s="79"/>
      <c r="E621" s="79"/>
      <c r="F621" s="79"/>
      <c r="G621" s="100"/>
      <c r="H621" s="79"/>
      <c r="I621" s="79"/>
      <c r="J621" s="79"/>
      <c r="K621" s="79"/>
      <c r="L621" s="79"/>
      <c r="M621" s="79"/>
      <c r="N621" s="79"/>
      <c r="O621" s="79"/>
      <c r="P621" s="79"/>
      <c r="Q621" s="79"/>
      <c r="R621" s="79"/>
      <c r="S621" s="79"/>
      <c r="T621" s="79"/>
      <c r="U621" s="79"/>
      <c r="V621" s="79"/>
      <c r="W621" s="79"/>
      <c r="X621" s="79"/>
      <c r="Y621" s="79"/>
      <c r="Z621" s="79"/>
      <c r="AA621" s="79"/>
      <c r="AB621" s="79"/>
      <c r="AC621" s="79"/>
      <c r="AD621" s="79"/>
      <c r="AE621" s="79"/>
      <c r="AF621" s="79"/>
      <c r="AG621" s="79"/>
      <c r="AH621" s="79"/>
      <c r="AI621" s="79"/>
      <c r="AJ621" s="79"/>
      <c r="AK621" s="79"/>
      <c r="AL621" s="9"/>
      <c r="AM621" s="9"/>
      <c r="AN621" s="9"/>
      <c r="AO621" s="9"/>
      <c r="AP621" s="9"/>
      <c r="AQ621" s="9"/>
      <c r="AR621" s="9"/>
      <c r="AS621" s="9"/>
      <c r="AT621" s="9"/>
    </row>
    <row r="622" spans="2:46" ht="15.6">
      <c r="B622" s="79"/>
      <c r="C622" s="129"/>
      <c r="D622" s="79"/>
      <c r="E622" s="79"/>
      <c r="F622" s="79"/>
      <c r="G622" s="100"/>
      <c r="H622" s="79"/>
      <c r="I622" s="79"/>
      <c r="J622" s="79"/>
      <c r="K622" s="79"/>
      <c r="L622" s="79"/>
      <c r="M622" s="79"/>
      <c r="N622" s="79"/>
      <c r="O622" s="79"/>
      <c r="P622" s="79"/>
      <c r="Q622" s="79"/>
      <c r="R622" s="79"/>
      <c r="S622" s="79"/>
      <c r="T622" s="79"/>
      <c r="U622" s="79"/>
      <c r="V622" s="79"/>
      <c r="W622" s="79"/>
      <c r="X622" s="79"/>
      <c r="Y622" s="79"/>
      <c r="Z622" s="79"/>
      <c r="AA622" s="79"/>
      <c r="AB622" s="79"/>
      <c r="AC622" s="79"/>
      <c r="AD622" s="79"/>
      <c r="AE622" s="79"/>
      <c r="AF622" s="79"/>
      <c r="AG622" s="79"/>
      <c r="AH622" s="79"/>
      <c r="AI622" s="79"/>
      <c r="AJ622" s="79"/>
      <c r="AK622" s="79"/>
      <c r="AL622" s="9"/>
      <c r="AM622" s="9"/>
      <c r="AN622" s="9"/>
      <c r="AO622" s="9"/>
      <c r="AP622" s="9"/>
      <c r="AQ622" s="9"/>
      <c r="AR622" s="9"/>
      <c r="AS622" s="9"/>
      <c r="AT622" s="9"/>
    </row>
    <row r="623" spans="2:46" ht="15.6">
      <c r="B623" s="79"/>
      <c r="C623" s="129"/>
      <c r="D623" s="79"/>
      <c r="E623" s="79"/>
      <c r="F623" s="79"/>
      <c r="G623" s="100"/>
      <c r="H623" s="79"/>
      <c r="I623" s="79"/>
      <c r="J623" s="79"/>
      <c r="K623" s="79"/>
      <c r="L623" s="79"/>
      <c r="M623" s="79"/>
      <c r="N623" s="79"/>
      <c r="O623" s="79"/>
      <c r="P623" s="79"/>
      <c r="Q623" s="79"/>
      <c r="R623" s="79"/>
      <c r="S623" s="79"/>
      <c r="T623" s="79"/>
      <c r="U623" s="79"/>
      <c r="V623" s="79"/>
      <c r="W623" s="79"/>
      <c r="X623" s="79"/>
      <c r="Y623" s="79"/>
      <c r="Z623" s="79"/>
      <c r="AA623" s="79"/>
      <c r="AB623" s="79"/>
      <c r="AC623" s="79"/>
      <c r="AD623" s="79"/>
      <c r="AE623" s="79"/>
      <c r="AF623" s="79"/>
      <c r="AG623" s="79"/>
      <c r="AH623" s="79"/>
      <c r="AI623" s="79"/>
      <c r="AJ623" s="79"/>
      <c r="AK623" s="79"/>
      <c r="AL623" s="9"/>
      <c r="AM623" s="9"/>
      <c r="AN623" s="9"/>
      <c r="AO623" s="9"/>
      <c r="AP623" s="9"/>
      <c r="AQ623" s="9"/>
      <c r="AR623" s="9"/>
      <c r="AS623" s="9"/>
      <c r="AT623" s="9"/>
    </row>
    <row r="624" spans="2:46" ht="15.6">
      <c r="B624" s="79"/>
      <c r="C624" s="129"/>
      <c r="D624" s="79"/>
      <c r="E624" s="79"/>
      <c r="F624" s="79"/>
      <c r="G624" s="100"/>
      <c r="H624" s="79"/>
      <c r="I624" s="79"/>
      <c r="J624" s="79"/>
      <c r="K624" s="79"/>
      <c r="L624" s="79"/>
      <c r="M624" s="79"/>
      <c r="N624" s="79"/>
      <c r="O624" s="79"/>
      <c r="P624" s="79"/>
      <c r="Q624" s="79"/>
      <c r="R624" s="79"/>
      <c r="S624" s="79"/>
      <c r="T624" s="79"/>
      <c r="U624" s="79"/>
      <c r="V624" s="79"/>
      <c r="W624" s="79"/>
      <c r="X624" s="79"/>
      <c r="Y624" s="79"/>
      <c r="Z624" s="79"/>
      <c r="AA624" s="79"/>
      <c r="AB624" s="79"/>
      <c r="AC624" s="79"/>
      <c r="AD624" s="79"/>
      <c r="AE624" s="79"/>
      <c r="AF624" s="79"/>
      <c r="AG624" s="79"/>
      <c r="AH624" s="79"/>
      <c r="AI624" s="79"/>
      <c r="AJ624" s="79"/>
      <c r="AK624" s="79"/>
      <c r="AL624" s="9"/>
      <c r="AM624" s="9"/>
      <c r="AN624" s="9"/>
      <c r="AO624" s="9"/>
      <c r="AP624" s="9"/>
      <c r="AQ624" s="9"/>
      <c r="AR624" s="9"/>
      <c r="AS624" s="9"/>
      <c r="AT624" s="9"/>
    </row>
    <row r="625" spans="2:46" ht="15.6">
      <c r="B625" s="79"/>
      <c r="C625" s="129"/>
      <c r="D625" s="79"/>
      <c r="E625" s="79"/>
      <c r="F625" s="79"/>
      <c r="G625" s="100"/>
      <c r="H625" s="79"/>
      <c r="I625" s="79"/>
      <c r="J625" s="79"/>
      <c r="K625" s="79"/>
      <c r="L625" s="79"/>
      <c r="M625" s="79"/>
      <c r="N625" s="79"/>
      <c r="O625" s="79"/>
      <c r="P625" s="79"/>
      <c r="Q625" s="79"/>
      <c r="R625" s="79"/>
      <c r="S625" s="79"/>
      <c r="T625" s="79"/>
      <c r="U625" s="79"/>
      <c r="V625" s="79"/>
      <c r="W625" s="79"/>
      <c r="X625" s="79"/>
      <c r="Y625" s="79"/>
      <c r="Z625" s="79"/>
      <c r="AA625" s="79"/>
      <c r="AB625" s="79"/>
      <c r="AC625" s="79"/>
      <c r="AD625" s="79"/>
      <c r="AE625" s="79"/>
      <c r="AF625" s="79"/>
      <c r="AG625" s="79"/>
      <c r="AH625" s="79"/>
      <c r="AI625" s="79"/>
      <c r="AJ625" s="79"/>
      <c r="AK625" s="79"/>
      <c r="AL625" s="9"/>
      <c r="AM625" s="9"/>
      <c r="AN625" s="9"/>
      <c r="AO625" s="9"/>
      <c r="AP625" s="9"/>
      <c r="AQ625" s="9"/>
      <c r="AR625" s="9"/>
      <c r="AS625" s="9"/>
      <c r="AT625" s="9"/>
    </row>
    <row r="626" spans="2:46" ht="15.6">
      <c r="B626" s="79"/>
      <c r="C626" s="129"/>
      <c r="D626" s="79"/>
      <c r="E626" s="79"/>
      <c r="F626" s="79"/>
      <c r="G626" s="100"/>
      <c r="H626" s="79"/>
      <c r="I626" s="79"/>
      <c r="J626" s="79"/>
      <c r="K626" s="79"/>
      <c r="L626" s="79"/>
      <c r="M626" s="79"/>
      <c r="N626" s="79"/>
      <c r="O626" s="79"/>
      <c r="P626" s="79"/>
      <c r="Q626" s="79"/>
      <c r="R626" s="79"/>
      <c r="S626" s="79"/>
      <c r="T626" s="79"/>
      <c r="U626" s="79"/>
      <c r="V626" s="79"/>
      <c r="W626" s="79"/>
      <c r="X626" s="79"/>
      <c r="Y626" s="79"/>
      <c r="Z626" s="79"/>
      <c r="AA626" s="79"/>
      <c r="AB626" s="79"/>
      <c r="AC626" s="79"/>
      <c r="AD626" s="79"/>
      <c r="AE626" s="79"/>
      <c r="AF626" s="79"/>
      <c r="AG626" s="79"/>
      <c r="AH626" s="79"/>
      <c r="AI626" s="79"/>
      <c r="AJ626" s="79"/>
      <c r="AK626" s="79"/>
      <c r="AL626" s="9"/>
      <c r="AM626" s="9"/>
      <c r="AN626" s="9"/>
      <c r="AO626" s="9"/>
      <c r="AP626" s="9"/>
      <c r="AQ626" s="9"/>
      <c r="AR626" s="9"/>
      <c r="AS626" s="9"/>
      <c r="AT626" s="9"/>
    </row>
    <row r="627" spans="2:46" ht="15.6">
      <c r="B627" s="79"/>
      <c r="C627" s="129"/>
      <c r="D627" s="79"/>
      <c r="E627" s="79"/>
      <c r="F627" s="79"/>
      <c r="G627" s="100"/>
      <c r="H627" s="79"/>
      <c r="I627" s="79"/>
      <c r="J627" s="79"/>
      <c r="K627" s="79"/>
      <c r="L627" s="79"/>
      <c r="M627" s="79"/>
      <c r="N627" s="79"/>
      <c r="O627" s="79"/>
      <c r="P627" s="79"/>
      <c r="Q627" s="79"/>
      <c r="R627" s="79"/>
      <c r="S627" s="79"/>
      <c r="T627" s="79"/>
      <c r="U627" s="79"/>
      <c r="V627" s="79"/>
      <c r="W627" s="79"/>
      <c r="X627" s="79"/>
      <c r="Y627" s="79"/>
      <c r="Z627" s="79"/>
      <c r="AA627" s="79"/>
      <c r="AB627" s="79"/>
      <c r="AC627" s="79"/>
      <c r="AD627" s="79"/>
      <c r="AE627" s="79"/>
      <c r="AF627" s="79"/>
      <c r="AG627" s="79"/>
      <c r="AH627" s="79"/>
      <c r="AI627" s="79"/>
      <c r="AJ627" s="79"/>
      <c r="AK627" s="79"/>
      <c r="AL627" s="9"/>
      <c r="AM627" s="9"/>
      <c r="AN627" s="9"/>
      <c r="AO627" s="9"/>
      <c r="AP627" s="9"/>
      <c r="AQ627" s="9"/>
      <c r="AR627" s="9"/>
      <c r="AS627" s="9"/>
      <c r="AT627" s="9"/>
    </row>
    <row r="628" spans="2:46" ht="15.6">
      <c r="B628" s="79"/>
      <c r="C628" s="129"/>
      <c r="D628" s="79"/>
      <c r="E628" s="79"/>
      <c r="F628" s="79"/>
      <c r="G628" s="100"/>
      <c r="H628" s="79"/>
      <c r="I628" s="79"/>
      <c r="J628" s="79"/>
      <c r="K628" s="79"/>
      <c r="L628" s="79"/>
      <c r="M628" s="79"/>
      <c r="N628" s="79"/>
      <c r="O628" s="79"/>
      <c r="P628" s="79"/>
      <c r="Q628" s="79"/>
      <c r="R628" s="79"/>
      <c r="S628" s="79"/>
      <c r="T628" s="79"/>
      <c r="U628" s="79"/>
      <c r="V628" s="79"/>
      <c r="W628" s="79"/>
      <c r="X628" s="79"/>
      <c r="Y628" s="79"/>
      <c r="Z628" s="79"/>
      <c r="AA628" s="79"/>
      <c r="AB628" s="79"/>
      <c r="AC628" s="79"/>
      <c r="AD628" s="79"/>
      <c r="AE628" s="79"/>
      <c r="AF628" s="79"/>
      <c r="AG628" s="79"/>
      <c r="AH628" s="79"/>
      <c r="AI628" s="79"/>
      <c r="AJ628" s="79"/>
      <c r="AK628" s="79"/>
      <c r="AL628" s="9"/>
      <c r="AM628" s="9"/>
      <c r="AN628" s="9"/>
      <c r="AO628" s="9"/>
      <c r="AP628" s="9"/>
      <c r="AQ628" s="9"/>
      <c r="AR628" s="9"/>
      <c r="AS628" s="9"/>
      <c r="AT628" s="9"/>
    </row>
    <row r="629" spans="2:46" ht="15.6">
      <c r="B629" s="79"/>
      <c r="C629" s="129"/>
      <c r="D629" s="79"/>
      <c r="E629" s="79"/>
      <c r="F629" s="79"/>
      <c r="G629" s="100"/>
      <c r="H629" s="79"/>
      <c r="I629" s="79"/>
      <c r="J629" s="79"/>
      <c r="K629" s="79"/>
      <c r="L629" s="79"/>
      <c r="M629" s="79"/>
      <c r="N629" s="79"/>
      <c r="O629" s="79"/>
      <c r="P629" s="79"/>
      <c r="Q629" s="79"/>
      <c r="R629" s="79"/>
      <c r="S629" s="79"/>
      <c r="T629" s="79"/>
      <c r="U629" s="79"/>
      <c r="V629" s="79"/>
      <c r="W629" s="79"/>
      <c r="X629" s="79"/>
      <c r="Y629" s="79"/>
      <c r="Z629" s="79"/>
      <c r="AA629" s="79"/>
      <c r="AB629" s="79"/>
      <c r="AC629" s="79"/>
      <c r="AD629" s="79"/>
      <c r="AE629" s="79"/>
      <c r="AF629" s="79"/>
      <c r="AG629" s="79"/>
      <c r="AH629" s="79"/>
      <c r="AI629" s="79"/>
      <c r="AJ629" s="79"/>
      <c r="AK629" s="79"/>
      <c r="AL629" s="9"/>
      <c r="AM629" s="9"/>
      <c r="AN629" s="9"/>
      <c r="AO629" s="9"/>
      <c r="AP629" s="9"/>
      <c r="AQ629" s="9"/>
      <c r="AR629" s="9"/>
      <c r="AS629" s="9"/>
      <c r="AT629" s="9"/>
    </row>
    <row r="630" spans="2:46" ht="15.6">
      <c r="B630" s="79"/>
      <c r="C630" s="129"/>
      <c r="D630" s="79"/>
      <c r="E630" s="79"/>
      <c r="F630" s="79"/>
      <c r="G630" s="100"/>
      <c r="H630" s="79"/>
      <c r="I630" s="79"/>
      <c r="J630" s="79"/>
      <c r="K630" s="79"/>
      <c r="L630" s="79"/>
      <c r="M630" s="79"/>
      <c r="N630" s="79"/>
      <c r="O630" s="79"/>
      <c r="P630" s="79"/>
      <c r="Q630" s="79"/>
      <c r="R630" s="79"/>
      <c r="S630" s="79"/>
      <c r="T630" s="79"/>
      <c r="U630" s="79"/>
      <c r="V630" s="79"/>
      <c r="W630" s="79"/>
      <c r="X630" s="79"/>
      <c r="Y630" s="79"/>
      <c r="Z630" s="79"/>
      <c r="AA630" s="79"/>
      <c r="AB630" s="79"/>
      <c r="AC630" s="79"/>
      <c r="AD630" s="79"/>
      <c r="AE630" s="79"/>
      <c r="AF630" s="79"/>
      <c r="AG630" s="79"/>
      <c r="AH630" s="79"/>
      <c r="AI630" s="79"/>
      <c r="AJ630" s="79"/>
      <c r="AK630" s="79"/>
      <c r="AL630" s="9"/>
      <c r="AM630" s="9"/>
      <c r="AN630" s="9"/>
      <c r="AO630" s="9"/>
      <c r="AP630" s="9"/>
      <c r="AQ630" s="9"/>
      <c r="AR630" s="9"/>
      <c r="AS630" s="9"/>
      <c r="AT630" s="9"/>
    </row>
    <row r="631" spans="2:46" ht="15.6">
      <c r="B631" s="79"/>
      <c r="C631" s="129"/>
      <c r="D631" s="79"/>
      <c r="E631" s="79"/>
      <c r="F631" s="79"/>
      <c r="G631" s="100"/>
      <c r="H631" s="79"/>
      <c r="I631" s="79"/>
      <c r="J631" s="79"/>
      <c r="K631" s="79"/>
      <c r="L631" s="79"/>
      <c r="M631" s="79"/>
      <c r="N631" s="79"/>
      <c r="O631" s="79"/>
      <c r="P631" s="79"/>
      <c r="Q631" s="79"/>
      <c r="R631" s="79"/>
      <c r="S631" s="79"/>
      <c r="T631" s="79"/>
      <c r="U631" s="79"/>
      <c r="V631" s="79"/>
      <c r="W631" s="79"/>
      <c r="X631" s="79"/>
      <c r="Y631" s="79"/>
      <c r="Z631" s="79"/>
      <c r="AA631" s="79"/>
      <c r="AB631" s="79"/>
      <c r="AC631" s="79"/>
      <c r="AD631" s="79"/>
      <c r="AE631" s="79"/>
      <c r="AF631" s="79"/>
      <c r="AG631" s="79"/>
      <c r="AH631" s="79"/>
      <c r="AI631" s="79"/>
      <c r="AJ631" s="79"/>
      <c r="AK631" s="79"/>
      <c r="AL631" s="9"/>
      <c r="AM631" s="9"/>
      <c r="AN631" s="9"/>
      <c r="AO631" s="9"/>
      <c r="AP631" s="9"/>
      <c r="AQ631" s="9"/>
      <c r="AR631" s="9"/>
      <c r="AS631" s="9"/>
      <c r="AT631" s="9"/>
    </row>
    <row r="632" spans="2:46" ht="15.6">
      <c r="B632" s="79"/>
      <c r="C632" s="129"/>
      <c r="D632" s="79"/>
      <c r="E632" s="79"/>
      <c r="F632" s="79"/>
      <c r="G632" s="100"/>
      <c r="H632" s="79"/>
      <c r="I632" s="79"/>
      <c r="J632" s="79"/>
      <c r="K632" s="79"/>
      <c r="L632" s="79"/>
      <c r="M632" s="79"/>
      <c r="N632" s="79"/>
      <c r="O632" s="79"/>
      <c r="P632" s="79"/>
      <c r="Q632" s="79"/>
      <c r="R632" s="79"/>
      <c r="S632" s="79"/>
      <c r="T632" s="79"/>
      <c r="U632" s="79"/>
      <c r="V632" s="79"/>
      <c r="W632" s="79"/>
      <c r="X632" s="79"/>
      <c r="Y632" s="79"/>
      <c r="Z632" s="79"/>
      <c r="AA632" s="79"/>
      <c r="AB632" s="79"/>
      <c r="AC632" s="79"/>
      <c r="AD632" s="79"/>
      <c r="AE632" s="79"/>
      <c r="AF632" s="79"/>
      <c r="AG632" s="79"/>
      <c r="AH632" s="79"/>
      <c r="AI632" s="79"/>
      <c r="AJ632" s="79"/>
      <c r="AK632" s="79"/>
      <c r="AL632" s="9"/>
      <c r="AM632" s="9"/>
      <c r="AN632" s="9"/>
      <c r="AO632" s="9"/>
      <c r="AP632" s="9"/>
      <c r="AQ632" s="9"/>
      <c r="AR632" s="9"/>
      <c r="AS632" s="9"/>
      <c r="AT632" s="9"/>
    </row>
    <row r="633" spans="2:46" ht="15.6">
      <c r="B633" s="79"/>
      <c r="C633" s="129"/>
      <c r="D633" s="79"/>
      <c r="E633" s="79"/>
      <c r="F633" s="79"/>
      <c r="G633" s="100"/>
      <c r="H633" s="79"/>
      <c r="I633" s="79"/>
      <c r="J633" s="79"/>
      <c r="K633" s="79"/>
      <c r="L633" s="79"/>
      <c r="M633" s="79"/>
      <c r="N633" s="79"/>
      <c r="O633" s="79"/>
      <c r="P633" s="79"/>
      <c r="Q633" s="79"/>
      <c r="R633" s="79"/>
      <c r="S633" s="79"/>
      <c r="T633" s="79"/>
      <c r="U633" s="79"/>
      <c r="V633" s="79"/>
      <c r="W633" s="79"/>
      <c r="X633" s="79"/>
      <c r="Y633" s="79"/>
      <c r="Z633" s="79"/>
      <c r="AA633" s="79"/>
      <c r="AB633" s="79"/>
      <c r="AC633" s="79"/>
      <c r="AD633" s="79"/>
      <c r="AE633" s="79"/>
      <c r="AF633" s="79"/>
      <c r="AG633" s="79"/>
      <c r="AH633" s="79"/>
      <c r="AI633" s="79"/>
      <c r="AJ633" s="79"/>
      <c r="AK633" s="79"/>
      <c r="AL633" s="9"/>
      <c r="AM633" s="9"/>
      <c r="AN633" s="9"/>
      <c r="AO633" s="9"/>
      <c r="AP633" s="9"/>
      <c r="AQ633" s="9"/>
      <c r="AR633" s="9"/>
      <c r="AS633" s="9"/>
      <c r="AT633" s="9"/>
    </row>
    <row r="634" spans="2:46" ht="15.6">
      <c r="B634" s="79"/>
      <c r="C634" s="129"/>
      <c r="D634" s="79"/>
      <c r="E634" s="79"/>
      <c r="F634" s="79"/>
      <c r="G634" s="100"/>
      <c r="H634" s="79"/>
      <c r="I634" s="79"/>
      <c r="J634" s="79"/>
      <c r="K634" s="79"/>
      <c r="L634" s="79"/>
      <c r="M634" s="79"/>
      <c r="N634" s="79"/>
      <c r="O634" s="79"/>
      <c r="P634" s="79"/>
      <c r="Q634" s="79"/>
      <c r="R634" s="79"/>
      <c r="S634" s="79"/>
      <c r="T634" s="79"/>
      <c r="U634" s="79"/>
      <c r="V634" s="79"/>
      <c r="W634" s="79"/>
      <c r="X634" s="79"/>
      <c r="Y634" s="79"/>
      <c r="Z634" s="79"/>
      <c r="AA634" s="79"/>
      <c r="AB634" s="79"/>
      <c r="AC634" s="79"/>
      <c r="AD634" s="79"/>
      <c r="AE634" s="79"/>
      <c r="AF634" s="79"/>
      <c r="AG634" s="79"/>
      <c r="AH634" s="79"/>
      <c r="AI634" s="79"/>
      <c r="AJ634" s="79"/>
      <c r="AK634" s="79"/>
      <c r="AL634" s="9"/>
      <c r="AM634" s="9"/>
      <c r="AN634" s="9"/>
      <c r="AO634" s="9"/>
      <c r="AP634" s="9"/>
      <c r="AQ634" s="9"/>
      <c r="AR634" s="9"/>
      <c r="AS634" s="9"/>
      <c r="AT634" s="9"/>
    </row>
    <row r="635" spans="2:46" ht="15.6">
      <c r="B635" s="79"/>
      <c r="C635" s="129"/>
      <c r="D635" s="79"/>
      <c r="E635" s="79"/>
      <c r="F635" s="79"/>
      <c r="G635" s="100"/>
      <c r="H635" s="79"/>
      <c r="I635" s="79"/>
      <c r="J635" s="79"/>
      <c r="K635" s="79"/>
      <c r="L635" s="79"/>
      <c r="M635" s="79"/>
      <c r="N635" s="79"/>
      <c r="O635" s="79"/>
      <c r="P635" s="79"/>
      <c r="Q635" s="79"/>
      <c r="R635" s="79"/>
      <c r="S635" s="79"/>
      <c r="T635" s="79"/>
      <c r="U635" s="79"/>
      <c r="V635" s="79"/>
      <c r="W635" s="79"/>
      <c r="X635" s="79"/>
      <c r="Y635" s="79"/>
      <c r="Z635" s="79"/>
      <c r="AA635" s="79"/>
      <c r="AB635" s="79"/>
      <c r="AC635" s="79"/>
      <c r="AD635" s="79"/>
      <c r="AE635" s="79"/>
      <c r="AF635" s="79"/>
      <c r="AG635" s="79"/>
      <c r="AH635" s="79"/>
      <c r="AI635" s="79"/>
      <c r="AJ635" s="79"/>
      <c r="AK635" s="79"/>
      <c r="AL635" s="9"/>
      <c r="AM635" s="9"/>
      <c r="AN635" s="9"/>
      <c r="AO635" s="9"/>
      <c r="AP635" s="9"/>
      <c r="AQ635" s="9"/>
      <c r="AR635" s="9"/>
      <c r="AS635" s="9"/>
      <c r="AT635" s="9"/>
    </row>
    <row r="636" spans="2:46" ht="15.6">
      <c r="B636" s="79"/>
      <c r="C636" s="129"/>
      <c r="D636" s="79"/>
      <c r="E636" s="79"/>
      <c r="F636" s="79"/>
      <c r="G636" s="100"/>
      <c r="H636" s="79"/>
      <c r="I636" s="79"/>
      <c r="J636" s="79"/>
      <c r="K636" s="79"/>
      <c r="L636" s="79"/>
      <c r="M636" s="79"/>
      <c r="N636" s="79"/>
      <c r="O636" s="79"/>
      <c r="P636" s="79"/>
      <c r="Q636" s="79"/>
      <c r="R636" s="79"/>
      <c r="S636" s="79"/>
      <c r="T636" s="79"/>
      <c r="U636" s="79"/>
      <c r="V636" s="79"/>
      <c r="W636" s="79"/>
      <c r="X636" s="79"/>
      <c r="Y636" s="79"/>
      <c r="Z636" s="79"/>
      <c r="AA636" s="79"/>
      <c r="AB636" s="79"/>
      <c r="AC636" s="79"/>
      <c r="AD636" s="79"/>
      <c r="AE636" s="79"/>
      <c r="AF636" s="79"/>
      <c r="AG636" s="79"/>
      <c r="AH636" s="79"/>
      <c r="AI636" s="79"/>
      <c r="AJ636" s="79"/>
      <c r="AK636" s="79"/>
      <c r="AL636" s="9"/>
      <c r="AM636" s="9"/>
      <c r="AN636" s="9"/>
      <c r="AO636" s="9"/>
      <c r="AP636" s="9"/>
      <c r="AQ636" s="9"/>
      <c r="AR636" s="9"/>
      <c r="AS636" s="9"/>
      <c r="AT636" s="9"/>
    </row>
    <row r="637" spans="2:46" ht="15.6">
      <c r="B637" s="79"/>
      <c r="C637" s="129"/>
      <c r="D637" s="79"/>
      <c r="E637" s="79"/>
      <c r="F637" s="79"/>
      <c r="G637" s="100"/>
      <c r="H637" s="79"/>
      <c r="I637" s="79"/>
      <c r="J637" s="79"/>
      <c r="K637" s="79"/>
      <c r="L637" s="79"/>
      <c r="M637" s="79"/>
      <c r="N637" s="79"/>
      <c r="O637" s="79"/>
      <c r="P637" s="79"/>
      <c r="Q637" s="79"/>
      <c r="R637" s="79"/>
      <c r="S637" s="79"/>
      <c r="T637" s="79"/>
      <c r="U637" s="79"/>
      <c r="V637" s="79"/>
      <c r="W637" s="79"/>
      <c r="X637" s="79"/>
      <c r="Y637" s="79"/>
      <c r="Z637" s="79"/>
      <c r="AA637" s="79"/>
      <c r="AB637" s="79"/>
      <c r="AC637" s="79"/>
      <c r="AD637" s="79"/>
      <c r="AE637" s="79"/>
      <c r="AF637" s="79"/>
      <c r="AG637" s="79"/>
      <c r="AH637" s="79"/>
      <c r="AI637" s="79"/>
      <c r="AJ637" s="79"/>
      <c r="AK637" s="79"/>
      <c r="AL637" s="9"/>
      <c r="AM637" s="9"/>
      <c r="AN637" s="9"/>
      <c r="AO637" s="9"/>
      <c r="AP637" s="9"/>
      <c r="AQ637" s="9"/>
      <c r="AR637" s="9"/>
      <c r="AS637" s="9"/>
      <c r="AT637" s="9"/>
    </row>
    <row r="638" spans="2:46" ht="15.3">
      <c r="B638" s="79"/>
      <c r="C638" s="129"/>
      <c r="D638" s="79"/>
      <c r="E638" s="79"/>
      <c r="F638" s="79"/>
      <c r="G638" s="100"/>
      <c r="H638" s="79"/>
      <c r="I638" s="79"/>
      <c r="J638" s="79"/>
      <c r="K638" s="79"/>
      <c r="L638" s="79"/>
      <c r="M638" s="79"/>
      <c r="N638" s="79"/>
      <c r="O638" s="79"/>
      <c r="P638" s="79"/>
      <c r="Q638" s="79"/>
      <c r="R638" s="79"/>
      <c r="S638" s="79"/>
      <c r="T638" s="79"/>
      <c r="U638" s="79"/>
      <c r="V638" s="79"/>
      <c r="W638" s="79"/>
      <c r="X638" s="79"/>
      <c r="Y638" s="79"/>
      <c r="Z638" s="79"/>
      <c r="AA638" s="79"/>
      <c r="AB638" s="79"/>
      <c r="AC638" s="79"/>
      <c r="AD638" s="79"/>
      <c r="AE638" s="79"/>
      <c r="AF638" s="79"/>
      <c r="AG638" s="79"/>
      <c r="AH638" s="79"/>
      <c r="AI638" s="79"/>
      <c r="AJ638" s="79"/>
      <c r="AK638" s="79"/>
    </row>
    <row r="639" spans="2:46" ht="15.3">
      <c r="B639" s="79"/>
      <c r="C639" s="129"/>
      <c r="D639" s="79"/>
      <c r="E639" s="79"/>
      <c r="F639" s="79"/>
      <c r="G639" s="100"/>
      <c r="H639" s="79"/>
      <c r="I639" s="79"/>
      <c r="J639" s="79"/>
      <c r="K639" s="79"/>
      <c r="L639" s="79"/>
      <c r="M639" s="79"/>
      <c r="N639" s="79"/>
      <c r="O639" s="79"/>
      <c r="P639" s="79"/>
      <c r="Q639" s="79"/>
      <c r="R639" s="79"/>
      <c r="S639" s="79"/>
      <c r="T639" s="79"/>
      <c r="U639" s="79"/>
      <c r="V639" s="79"/>
      <c r="W639" s="79"/>
      <c r="X639" s="79"/>
      <c r="Y639" s="79"/>
      <c r="Z639" s="79"/>
      <c r="AA639" s="79"/>
      <c r="AB639" s="79"/>
      <c r="AC639" s="79"/>
      <c r="AD639" s="79"/>
      <c r="AE639" s="79"/>
      <c r="AF639" s="79"/>
      <c r="AG639" s="79"/>
      <c r="AH639" s="79"/>
      <c r="AI639" s="79"/>
      <c r="AJ639" s="79"/>
      <c r="AK639" s="79"/>
    </row>
    <row r="640" spans="2:46" ht="15.3">
      <c r="B640" s="79"/>
      <c r="C640" s="129"/>
      <c r="D640" s="79"/>
      <c r="E640" s="79"/>
      <c r="F640" s="79"/>
      <c r="G640" s="100"/>
      <c r="H640" s="79"/>
      <c r="I640" s="79"/>
      <c r="J640" s="79"/>
      <c r="K640" s="79"/>
      <c r="L640" s="79"/>
      <c r="M640" s="79"/>
      <c r="N640" s="79"/>
      <c r="O640" s="79"/>
      <c r="P640" s="79"/>
      <c r="Q640" s="79"/>
      <c r="R640" s="79"/>
      <c r="S640" s="79"/>
      <c r="T640" s="79"/>
      <c r="U640" s="79"/>
      <c r="V640" s="79"/>
      <c r="W640" s="79"/>
      <c r="X640" s="79"/>
      <c r="Y640" s="79"/>
      <c r="Z640" s="79"/>
      <c r="AA640" s="79"/>
      <c r="AB640" s="79"/>
      <c r="AC640" s="79"/>
      <c r="AD640" s="79"/>
      <c r="AE640" s="79"/>
      <c r="AF640" s="79"/>
      <c r="AG640" s="79"/>
      <c r="AH640" s="79"/>
      <c r="AI640" s="79"/>
      <c r="AJ640" s="79"/>
      <c r="AK640" s="79"/>
    </row>
    <row r="641" spans="2:37" ht="15.3">
      <c r="B641" s="79"/>
      <c r="C641" s="129"/>
      <c r="D641" s="79"/>
      <c r="E641" s="79"/>
      <c r="F641" s="79"/>
      <c r="G641" s="100"/>
      <c r="H641" s="79"/>
      <c r="I641" s="79"/>
      <c r="J641" s="79"/>
      <c r="K641" s="79"/>
      <c r="L641" s="79"/>
      <c r="M641" s="79"/>
      <c r="N641" s="79"/>
      <c r="O641" s="79"/>
      <c r="P641" s="79"/>
      <c r="Q641" s="79"/>
      <c r="R641" s="79"/>
      <c r="S641" s="79"/>
      <c r="T641" s="79"/>
      <c r="U641" s="79"/>
      <c r="V641" s="79"/>
      <c r="W641" s="79"/>
      <c r="X641" s="79"/>
      <c r="Y641" s="79"/>
      <c r="Z641" s="79"/>
      <c r="AA641" s="79"/>
      <c r="AB641" s="79"/>
      <c r="AC641" s="79"/>
      <c r="AD641" s="79"/>
      <c r="AE641" s="79"/>
      <c r="AF641" s="79"/>
      <c r="AG641" s="79"/>
      <c r="AH641" s="79"/>
      <c r="AI641" s="79"/>
      <c r="AJ641" s="79"/>
      <c r="AK641" s="79"/>
    </row>
    <row r="642" spans="2:37" ht="15.3">
      <c r="B642" s="79"/>
      <c r="C642" s="129"/>
      <c r="D642" s="79"/>
      <c r="E642" s="79"/>
      <c r="F642" s="79"/>
      <c r="G642" s="100"/>
      <c r="H642" s="79"/>
      <c r="I642" s="79"/>
      <c r="J642" s="79"/>
      <c r="K642" s="79"/>
      <c r="L642" s="79"/>
      <c r="M642" s="79"/>
      <c r="N642" s="79"/>
      <c r="O642" s="79"/>
      <c r="P642" s="79"/>
      <c r="Q642" s="79"/>
      <c r="R642" s="79"/>
      <c r="S642" s="79"/>
      <c r="T642" s="79"/>
      <c r="U642" s="79"/>
      <c r="V642" s="79"/>
      <c r="W642" s="79"/>
      <c r="X642" s="79"/>
      <c r="Y642" s="79"/>
      <c r="Z642" s="79"/>
      <c r="AA642" s="79"/>
      <c r="AB642" s="79"/>
      <c r="AC642" s="79"/>
      <c r="AD642" s="79"/>
      <c r="AE642" s="79"/>
      <c r="AF642" s="79"/>
      <c r="AG642" s="79"/>
      <c r="AH642" s="79"/>
      <c r="AI642" s="79"/>
      <c r="AJ642" s="79"/>
      <c r="AK642" s="79"/>
    </row>
    <row r="643" spans="2:37" ht="15.3">
      <c r="B643" s="79"/>
      <c r="C643" s="129"/>
      <c r="D643" s="79"/>
      <c r="E643" s="79"/>
      <c r="F643" s="79"/>
      <c r="G643" s="100"/>
      <c r="H643" s="79"/>
      <c r="I643" s="79"/>
      <c r="J643" s="79"/>
      <c r="K643" s="79"/>
      <c r="L643" s="79"/>
      <c r="M643" s="79"/>
      <c r="N643" s="79"/>
      <c r="O643" s="79"/>
      <c r="P643" s="79"/>
      <c r="Q643" s="79"/>
      <c r="R643" s="79"/>
      <c r="S643" s="79"/>
      <c r="T643" s="79"/>
      <c r="U643" s="79"/>
      <c r="V643" s="79"/>
      <c r="W643" s="79"/>
      <c r="X643" s="79"/>
      <c r="Y643" s="79"/>
      <c r="Z643" s="79"/>
      <c r="AA643" s="79"/>
      <c r="AB643" s="79"/>
      <c r="AC643" s="79"/>
      <c r="AD643" s="79"/>
      <c r="AE643" s="79"/>
      <c r="AF643" s="79"/>
      <c r="AG643" s="79"/>
      <c r="AH643" s="79"/>
      <c r="AI643" s="79"/>
      <c r="AJ643" s="79"/>
      <c r="AK643" s="79"/>
    </row>
    <row r="644" spans="2:37" ht="15.3">
      <c r="B644" s="79"/>
      <c r="C644" s="129"/>
      <c r="D644" s="79"/>
      <c r="E644" s="79"/>
      <c r="F644" s="79"/>
      <c r="G644" s="100"/>
      <c r="H644" s="79"/>
      <c r="I644" s="79"/>
      <c r="J644" s="79"/>
      <c r="K644" s="79"/>
      <c r="L644" s="79"/>
      <c r="M644" s="79"/>
      <c r="N644" s="79"/>
      <c r="O644" s="79"/>
      <c r="P644" s="79"/>
      <c r="Q644" s="79"/>
      <c r="R644" s="79"/>
      <c r="S644" s="79"/>
      <c r="T644" s="79"/>
      <c r="U644" s="79"/>
      <c r="V644" s="79"/>
      <c r="W644" s="79"/>
      <c r="X644" s="79"/>
      <c r="Y644" s="79"/>
      <c r="Z644" s="79"/>
      <c r="AA644" s="79"/>
      <c r="AB644" s="79"/>
      <c r="AC644" s="79"/>
      <c r="AD644" s="79"/>
      <c r="AE644" s="79"/>
      <c r="AF644" s="79"/>
      <c r="AG644" s="79"/>
      <c r="AH644" s="79"/>
      <c r="AI644" s="79"/>
      <c r="AJ644" s="79"/>
      <c r="AK644" s="79"/>
    </row>
    <row r="645" spans="2:37" ht="15.3">
      <c r="B645" s="79"/>
      <c r="C645" s="129"/>
      <c r="D645" s="79"/>
      <c r="E645" s="79"/>
      <c r="F645" s="79"/>
      <c r="G645" s="100"/>
      <c r="H645" s="79"/>
      <c r="I645" s="79"/>
      <c r="J645" s="79"/>
      <c r="K645" s="79"/>
      <c r="L645" s="79"/>
      <c r="M645" s="79"/>
      <c r="N645" s="79"/>
      <c r="O645" s="79"/>
      <c r="P645" s="79"/>
      <c r="Q645" s="79"/>
      <c r="R645" s="79"/>
      <c r="S645" s="79"/>
      <c r="T645" s="79"/>
      <c r="U645" s="79"/>
      <c r="V645" s="79"/>
      <c r="W645" s="79"/>
      <c r="X645" s="79"/>
      <c r="Y645" s="79"/>
      <c r="Z645" s="79"/>
      <c r="AA645" s="79"/>
      <c r="AB645" s="79"/>
      <c r="AC645" s="79"/>
      <c r="AD645" s="79"/>
      <c r="AE645" s="79"/>
      <c r="AF645" s="79"/>
      <c r="AG645" s="79"/>
      <c r="AH645" s="79"/>
      <c r="AI645" s="79"/>
      <c r="AJ645" s="79"/>
      <c r="AK645" s="79"/>
    </row>
    <row r="646" spans="2:37" ht="15.3">
      <c r="B646" s="79"/>
      <c r="C646" s="129"/>
      <c r="D646" s="79"/>
      <c r="E646" s="79"/>
      <c r="F646" s="79"/>
      <c r="G646" s="100"/>
      <c r="H646" s="79"/>
      <c r="I646" s="79"/>
      <c r="J646" s="79"/>
      <c r="K646" s="79"/>
      <c r="L646" s="79"/>
      <c r="M646" s="79"/>
      <c r="N646" s="79"/>
      <c r="O646" s="79"/>
      <c r="P646" s="79"/>
      <c r="Q646" s="79"/>
      <c r="R646" s="79"/>
      <c r="S646" s="79"/>
      <c r="T646" s="79"/>
      <c r="U646" s="79"/>
      <c r="V646" s="79"/>
      <c r="W646" s="79"/>
      <c r="X646" s="79"/>
      <c r="Y646" s="79"/>
      <c r="Z646" s="79"/>
      <c r="AA646" s="79"/>
      <c r="AB646" s="79"/>
      <c r="AC646" s="79"/>
      <c r="AD646" s="79"/>
      <c r="AE646" s="79"/>
      <c r="AF646" s="79"/>
      <c r="AG646" s="79"/>
      <c r="AH646" s="79"/>
      <c r="AI646" s="79"/>
      <c r="AJ646" s="79"/>
      <c r="AK646" s="79"/>
    </row>
    <row r="647" spans="2:37" ht="15.3">
      <c r="B647" s="79"/>
      <c r="C647" s="129"/>
      <c r="D647" s="79"/>
      <c r="E647" s="79"/>
      <c r="F647" s="79"/>
      <c r="G647" s="100"/>
      <c r="H647" s="79"/>
      <c r="I647" s="79"/>
      <c r="J647" s="79"/>
      <c r="K647" s="79"/>
      <c r="L647" s="79"/>
      <c r="M647" s="79"/>
      <c r="N647" s="79"/>
      <c r="O647" s="79"/>
      <c r="P647" s="79"/>
      <c r="Q647" s="79"/>
      <c r="R647" s="79"/>
      <c r="S647" s="79"/>
      <c r="T647" s="79"/>
      <c r="U647" s="79"/>
      <c r="V647" s="79"/>
      <c r="W647" s="79"/>
      <c r="X647" s="79"/>
      <c r="Y647" s="79"/>
      <c r="Z647" s="79"/>
      <c r="AA647" s="79"/>
      <c r="AB647" s="79"/>
      <c r="AC647" s="79"/>
      <c r="AD647" s="79"/>
      <c r="AE647" s="79"/>
      <c r="AF647" s="79"/>
      <c r="AG647" s="79"/>
      <c r="AH647" s="79"/>
      <c r="AI647" s="79"/>
      <c r="AJ647" s="79"/>
      <c r="AK647" s="79"/>
    </row>
    <row r="648" spans="2:37" ht="15.3">
      <c r="B648" s="79"/>
      <c r="C648" s="129"/>
      <c r="D648" s="79"/>
      <c r="E648" s="79"/>
      <c r="F648" s="79"/>
      <c r="G648" s="100"/>
      <c r="H648" s="79"/>
      <c r="I648" s="79"/>
      <c r="J648" s="79"/>
      <c r="K648" s="79"/>
      <c r="L648" s="79"/>
      <c r="M648" s="79"/>
      <c r="N648" s="79"/>
      <c r="O648" s="79"/>
      <c r="P648" s="79"/>
      <c r="Q648" s="79"/>
      <c r="R648" s="79"/>
      <c r="S648" s="79"/>
      <c r="T648" s="79"/>
      <c r="U648" s="79"/>
      <c r="V648" s="79"/>
      <c r="W648" s="79"/>
      <c r="X648" s="79"/>
      <c r="Y648" s="79"/>
      <c r="Z648" s="79"/>
      <c r="AA648" s="79"/>
      <c r="AB648" s="79"/>
      <c r="AC648" s="79"/>
      <c r="AD648" s="79"/>
      <c r="AE648" s="79"/>
      <c r="AF648" s="79"/>
      <c r="AG648" s="79"/>
      <c r="AH648" s="79"/>
      <c r="AI648" s="79"/>
      <c r="AJ648" s="79"/>
      <c r="AK648" s="79"/>
    </row>
    <row r="649" spans="2:37" ht="15.3">
      <c r="B649" s="79"/>
      <c r="C649" s="129"/>
      <c r="D649" s="79"/>
      <c r="E649" s="79"/>
      <c r="F649" s="79"/>
      <c r="G649" s="100"/>
      <c r="H649" s="79"/>
      <c r="I649" s="79"/>
      <c r="J649" s="79"/>
      <c r="K649" s="79"/>
      <c r="L649" s="79"/>
      <c r="M649" s="79"/>
      <c r="N649" s="79"/>
      <c r="O649" s="79"/>
      <c r="P649" s="79"/>
      <c r="Q649" s="79"/>
      <c r="R649" s="79"/>
      <c r="S649" s="79"/>
      <c r="T649" s="79"/>
      <c r="U649" s="79"/>
      <c r="V649" s="79"/>
      <c r="W649" s="79"/>
      <c r="X649" s="79"/>
      <c r="Y649" s="79"/>
      <c r="Z649" s="79"/>
      <c r="AA649" s="79"/>
      <c r="AB649" s="79"/>
      <c r="AC649" s="79"/>
      <c r="AD649" s="79"/>
      <c r="AE649" s="79"/>
      <c r="AF649" s="79"/>
      <c r="AG649" s="79"/>
      <c r="AH649" s="79"/>
      <c r="AI649" s="79"/>
      <c r="AJ649" s="79"/>
      <c r="AK649" s="79"/>
    </row>
    <row r="650" spans="2:37" ht="15.3">
      <c r="B650" s="79"/>
      <c r="C650" s="129"/>
      <c r="D650" s="79"/>
      <c r="E650" s="79"/>
      <c r="F650" s="79"/>
      <c r="G650" s="100"/>
      <c r="H650" s="79"/>
      <c r="I650" s="79"/>
      <c r="J650" s="79"/>
      <c r="K650" s="79"/>
      <c r="L650" s="79"/>
      <c r="M650" s="79"/>
      <c r="N650" s="79"/>
      <c r="O650" s="79"/>
      <c r="P650" s="79"/>
      <c r="Q650" s="79"/>
      <c r="R650" s="79"/>
      <c r="S650" s="79"/>
      <c r="T650" s="79"/>
      <c r="U650" s="79"/>
      <c r="V650" s="79"/>
      <c r="W650" s="79"/>
      <c r="X650" s="79"/>
      <c r="Y650" s="79"/>
      <c r="Z650" s="79"/>
      <c r="AA650" s="79"/>
      <c r="AB650" s="79"/>
      <c r="AC650" s="79"/>
      <c r="AD650" s="79"/>
      <c r="AE650" s="79"/>
      <c r="AF650" s="79"/>
      <c r="AG650" s="79"/>
      <c r="AH650" s="79"/>
      <c r="AI650" s="79"/>
      <c r="AJ650" s="79"/>
      <c r="AK650" s="79"/>
    </row>
    <row r="651" spans="2:37" ht="15.3">
      <c r="B651" s="79"/>
      <c r="C651" s="129"/>
      <c r="D651" s="79"/>
      <c r="E651" s="79"/>
      <c r="F651" s="79"/>
      <c r="G651" s="100"/>
      <c r="H651" s="79"/>
      <c r="I651" s="79"/>
      <c r="J651" s="79"/>
      <c r="K651" s="79"/>
      <c r="L651" s="79"/>
      <c r="M651" s="79"/>
      <c r="N651" s="79"/>
      <c r="O651" s="79"/>
      <c r="P651" s="79"/>
      <c r="Q651" s="79"/>
      <c r="R651" s="79"/>
      <c r="S651" s="79"/>
      <c r="T651" s="79"/>
      <c r="U651" s="79"/>
      <c r="V651" s="79"/>
      <c r="W651" s="79"/>
      <c r="X651" s="79"/>
      <c r="Y651" s="79"/>
      <c r="Z651" s="79"/>
      <c r="AA651" s="79"/>
      <c r="AB651" s="79"/>
      <c r="AC651" s="79"/>
      <c r="AD651" s="79"/>
      <c r="AE651" s="79"/>
      <c r="AF651" s="79"/>
      <c r="AG651" s="79"/>
      <c r="AH651" s="79"/>
      <c r="AI651" s="79"/>
      <c r="AJ651" s="79"/>
      <c r="AK651" s="79"/>
    </row>
    <row r="652" spans="2:37" ht="15.3">
      <c r="B652" s="79"/>
      <c r="C652" s="129"/>
      <c r="D652" s="79"/>
      <c r="E652" s="79"/>
      <c r="F652" s="79"/>
      <c r="G652" s="100"/>
      <c r="H652" s="79"/>
      <c r="I652" s="79"/>
      <c r="J652" s="79"/>
      <c r="K652" s="79"/>
      <c r="L652" s="79"/>
      <c r="M652" s="79"/>
      <c r="N652" s="79"/>
      <c r="O652" s="79"/>
      <c r="P652" s="79"/>
      <c r="Q652" s="79"/>
      <c r="R652" s="79"/>
      <c r="S652" s="79"/>
      <c r="T652" s="79"/>
      <c r="U652" s="79"/>
      <c r="V652" s="79"/>
      <c r="W652" s="79"/>
      <c r="X652" s="79"/>
      <c r="Y652" s="79"/>
      <c r="Z652" s="79"/>
      <c r="AA652" s="79"/>
      <c r="AB652" s="79"/>
      <c r="AC652" s="79"/>
      <c r="AD652" s="79"/>
      <c r="AE652" s="79"/>
      <c r="AF652" s="79"/>
      <c r="AG652" s="79"/>
      <c r="AH652" s="79"/>
      <c r="AI652" s="79"/>
      <c r="AJ652" s="79"/>
      <c r="AK652" s="79"/>
    </row>
    <row r="653" spans="2:37" ht="15.3">
      <c r="B653" s="79"/>
      <c r="C653" s="129"/>
      <c r="D653" s="79"/>
      <c r="E653" s="79"/>
      <c r="F653" s="79"/>
      <c r="G653" s="100"/>
      <c r="H653" s="79"/>
      <c r="I653" s="79"/>
      <c r="J653" s="79"/>
      <c r="K653" s="79"/>
      <c r="L653" s="79"/>
      <c r="M653" s="79"/>
      <c r="N653" s="79"/>
      <c r="O653" s="79"/>
      <c r="P653" s="79"/>
      <c r="Q653" s="79"/>
      <c r="R653" s="79"/>
      <c r="S653" s="79"/>
      <c r="T653" s="79"/>
      <c r="U653" s="79"/>
      <c r="V653" s="79"/>
      <c r="W653" s="79"/>
      <c r="X653" s="79"/>
      <c r="Y653" s="79"/>
      <c r="Z653" s="79"/>
      <c r="AA653" s="79"/>
      <c r="AB653" s="79"/>
      <c r="AC653" s="79"/>
      <c r="AD653" s="79"/>
      <c r="AE653" s="79"/>
      <c r="AF653" s="79"/>
      <c r="AG653" s="79"/>
      <c r="AH653" s="79"/>
      <c r="AI653" s="79"/>
      <c r="AJ653" s="79"/>
      <c r="AK653" s="79"/>
    </row>
    <row r="654" spans="2:37" ht="15.3">
      <c r="B654" s="79"/>
      <c r="C654" s="129"/>
      <c r="D654" s="79"/>
      <c r="E654" s="79"/>
      <c r="F654" s="79"/>
      <c r="G654" s="100"/>
      <c r="H654" s="79"/>
      <c r="I654" s="79"/>
      <c r="J654" s="79"/>
      <c r="K654" s="79"/>
      <c r="L654" s="79"/>
      <c r="M654" s="79"/>
      <c r="N654" s="79"/>
      <c r="O654" s="79"/>
      <c r="P654" s="79"/>
      <c r="Q654" s="79"/>
      <c r="R654" s="79"/>
      <c r="S654" s="79"/>
      <c r="T654" s="79"/>
      <c r="U654" s="79"/>
      <c r="V654" s="79"/>
      <c r="W654" s="79"/>
      <c r="X654" s="79"/>
      <c r="Y654" s="79"/>
      <c r="Z654" s="79"/>
      <c r="AA654" s="79"/>
      <c r="AB654" s="79"/>
      <c r="AC654" s="79"/>
      <c r="AD654" s="79"/>
      <c r="AE654" s="79"/>
      <c r="AF654" s="79"/>
      <c r="AG654" s="79"/>
      <c r="AH654" s="79"/>
      <c r="AI654" s="79"/>
      <c r="AJ654" s="79"/>
      <c r="AK654" s="79"/>
    </row>
    <row r="655" spans="2:37" ht="15.3">
      <c r="B655" s="79"/>
      <c r="C655" s="129"/>
      <c r="D655" s="79"/>
      <c r="E655" s="79"/>
      <c r="F655" s="79"/>
      <c r="G655" s="100"/>
      <c r="H655" s="79"/>
      <c r="I655" s="79"/>
      <c r="J655" s="79"/>
      <c r="K655" s="79"/>
      <c r="L655" s="79"/>
      <c r="M655" s="79"/>
      <c r="N655" s="79"/>
      <c r="O655" s="79"/>
      <c r="P655" s="79"/>
      <c r="Q655" s="79"/>
      <c r="R655" s="79"/>
      <c r="S655" s="79"/>
      <c r="T655" s="79"/>
      <c r="U655" s="79"/>
      <c r="V655" s="79"/>
      <c r="W655" s="79"/>
      <c r="X655" s="79"/>
      <c r="Y655" s="79"/>
      <c r="Z655" s="79"/>
      <c r="AA655" s="79"/>
      <c r="AB655" s="79"/>
      <c r="AC655" s="79"/>
      <c r="AD655" s="79"/>
      <c r="AE655" s="79"/>
      <c r="AF655" s="79"/>
      <c r="AG655" s="79"/>
      <c r="AH655" s="79"/>
      <c r="AI655" s="79"/>
      <c r="AJ655" s="79"/>
      <c r="AK655" s="79"/>
    </row>
    <row r="656" spans="2:37" ht="15.3">
      <c r="B656" s="79"/>
      <c r="C656" s="129"/>
      <c r="D656" s="79"/>
      <c r="E656" s="79"/>
      <c r="F656" s="79"/>
      <c r="G656" s="100"/>
      <c r="H656" s="79"/>
      <c r="I656" s="79"/>
      <c r="J656" s="79"/>
      <c r="K656" s="79"/>
      <c r="L656" s="79"/>
      <c r="M656" s="79"/>
      <c r="N656" s="79"/>
      <c r="O656" s="79"/>
      <c r="P656" s="79"/>
      <c r="Q656" s="79"/>
      <c r="R656" s="79"/>
      <c r="S656" s="79"/>
      <c r="T656" s="79"/>
      <c r="U656" s="79"/>
      <c r="V656" s="79"/>
      <c r="W656" s="79"/>
      <c r="X656" s="79"/>
      <c r="Y656" s="79"/>
      <c r="Z656" s="79"/>
      <c r="AA656" s="79"/>
      <c r="AB656" s="79"/>
      <c r="AC656" s="79"/>
      <c r="AD656" s="79"/>
      <c r="AE656" s="79"/>
      <c r="AF656" s="79"/>
      <c r="AG656" s="79"/>
      <c r="AH656" s="79"/>
      <c r="AI656" s="79"/>
      <c r="AJ656" s="79"/>
      <c r="AK656" s="79"/>
    </row>
    <row r="657" spans="2:37" ht="15.3">
      <c r="B657" s="79"/>
      <c r="C657" s="129"/>
      <c r="D657" s="79"/>
      <c r="E657" s="79"/>
      <c r="F657" s="79"/>
      <c r="G657" s="100"/>
      <c r="H657" s="79"/>
      <c r="I657" s="79"/>
      <c r="J657" s="79"/>
      <c r="K657" s="79"/>
      <c r="L657" s="79"/>
      <c r="M657" s="79"/>
      <c r="N657" s="79"/>
      <c r="O657" s="79"/>
      <c r="P657" s="79"/>
      <c r="Q657" s="79"/>
      <c r="R657" s="79"/>
      <c r="S657" s="79"/>
      <c r="T657" s="79"/>
      <c r="U657" s="79"/>
      <c r="V657" s="79"/>
      <c r="W657" s="79"/>
      <c r="X657" s="79"/>
      <c r="Y657" s="79"/>
      <c r="Z657" s="79"/>
      <c r="AA657" s="79"/>
      <c r="AB657" s="79"/>
      <c r="AC657" s="79"/>
      <c r="AD657" s="79"/>
      <c r="AE657" s="79"/>
      <c r="AF657" s="79"/>
      <c r="AG657" s="79"/>
      <c r="AH657" s="79"/>
      <c r="AI657" s="79"/>
      <c r="AJ657" s="79"/>
      <c r="AK657" s="79"/>
    </row>
    <row r="658" spans="2:37" ht="15.3">
      <c r="B658" s="79"/>
      <c r="C658" s="129"/>
      <c r="D658" s="79"/>
      <c r="E658" s="79"/>
      <c r="F658" s="79"/>
      <c r="G658" s="100"/>
      <c r="H658" s="79"/>
      <c r="I658" s="79"/>
      <c r="J658" s="79"/>
      <c r="K658" s="79"/>
      <c r="L658" s="79"/>
      <c r="M658" s="79"/>
      <c r="N658" s="79"/>
      <c r="O658" s="79"/>
      <c r="P658" s="79"/>
      <c r="Q658" s="79"/>
      <c r="R658" s="79"/>
      <c r="S658" s="79"/>
      <c r="T658" s="79"/>
      <c r="U658" s="79"/>
      <c r="V658" s="79"/>
      <c r="W658" s="79"/>
      <c r="X658" s="79"/>
      <c r="Y658" s="79"/>
      <c r="Z658" s="79"/>
      <c r="AA658" s="79"/>
      <c r="AB658" s="79"/>
      <c r="AC658" s="79"/>
      <c r="AD658" s="79"/>
      <c r="AE658" s="79"/>
      <c r="AF658" s="79"/>
      <c r="AG658" s="79"/>
      <c r="AH658" s="79"/>
      <c r="AI658" s="79"/>
      <c r="AJ658" s="79"/>
      <c r="AK658" s="79"/>
    </row>
    <row r="659" spans="2:37" ht="15.3">
      <c r="B659" s="79"/>
      <c r="C659" s="129"/>
      <c r="D659" s="79"/>
      <c r="E659" s="79"/>
      <c r="F659" s="79"/>
      <c r="G659" s="100"/>
      <c r="H659" s="79"/>
      <c r="I659" s="79"/>
      <c r="J659" s="79"/>
      <c r="K659" s="79"/>
      <c r="L659" s="79"/>
      <c r="M659" s="79"/>
      <c r="N659" s="79"/>
      <c r="O659" s="79"/>
      <c r="P659" s="79"/>
      <c r="Q659" s="79"/>
      <c r="R659" s="79"/>
      <c r="S659" s="79"/>
      <c r="T659" s="79"/>
      <c r="U659" s="79"/>
      <c r="V659" s="79"/>
      <c r="W659" s="79"/>
      <c r="X659" s="79"/>
      <c r="Y659" s="79"/>
      <c r="Z659" s="79"/>
      <c r="AA659" s="79"/>
      <c r="AB659" s="79"/>
      <c r="AC659" s="79"/>
      <c r="AD659" s="79"/>
      <c r="AE659" s="79"/>
      <c r="AF659" s="79"/>
      <c r="AG659" s="79"/>
      <c r="AH659" s="79"/>
      <c r="AI659" s="79"/>
      <c r="AJ659" s="79"/>
      <c r="AK659" s="79"/>
    </row>
    <row r="660" spans="2:37" ht="15.3">
      <c r="B660" s="79"/>
      <c r="C660" s="129"/>
      <c r="D660" s="79"/>
      <c r="E660" s="79"/>
      <c r="F660" s="79"/>
      <c r="G660" s="100"/>
      <c r="H660" s="79"/>
      <c r="I660" s="79"/>
      <c r="J660" s="79"/>
      <c r="K660" s="79"/>
      <c r="L660" s="79"/>
      <c r="M660" s="79"/>
      <c r="N660" s="79"/>
      <c r="O660" s="79"/>
      <c r="P660" s="79"/>
      <c r="Q660" s="79"/>
      <c r="R660" s="79"/>
      <c r="S660" s="79"/>
      <c r="T660" s="79"/>
      <c r="U660" s="79"/>
      <c r="V660" s="79"/>
      <c r="W660" s="79"/>
      <c r="X660" s="79"/>
      <c r="Y660" s="79"/>
      <c r="Z660" s="79"/>
      <c r="AA660" s="79"/>
      <c r="AB660" s="79"/>
      <c r="AC660" s="79"/>
      <c r="AD660" s="79"/>
      <c r="AE660" s="79"/>
      <c r="AF660" s="79"/>
      <c r="AG660" s="79"/>
      <c r="AH660" s="79"/>
      <c r="AI660" s="79"/>
      <c r="AJ660" s="79"/>
      <c r="AK660" s="79"/>
    </row>
    <row r="661" spans="2:37" ht="15.3">
      <c r="B661" s="79"/>
      <c r="C661" s="129"/>
      <c r="D661" s="79"/>
      <c r="E661" s="79"/>
      <c r="F661" s="79"/>
      <c r="G661" s="100"/>
      <c r="H661" s="79"/>
      <c r="I661" s="79"/>
      <c r="J661" s="79"/>
      <c r="K661" s="79"/>
      <c r="L661" s="79"/>
      <c r="M661" s="79"/>
      <c r="N661" s="79"/>
      <c r="O661" s="79"/>
      <c r="P661" s="79"/>
      <c r="Q661" s="79"/>
      <c r="R661" s="79"/>
      <c r="S661" s="79"/>
      <c r="T661" s="79"/>
      <c r="U661" s="79"/>
      <c r="V661" s="79"/>
      <c r="W661" s="79"/>
      <c r="X661" s="79"/>
      <c r="Y661" s="79"/>
      <c r="Z661" s="79"/>
      <c r="AA661" s="79"/>
      <c r="AB661" s="79"/>
      <c r="AC661" s="79"/>
      <c r="AD661" s="79"/>
      <c r="AE661" s="79"/>
      <c r="AF661" s="79"/>
      <c r="AG661" s="79"/>
      <c r="AH661" s="79"/>
      <c r="AI661" s="79"/>
      <c r="AJ661" s="79"/>
      <c r="AK661" s="79"/>
    </row>
    <row r="662" spans="2:37" ht="15.3">
      <c r="B662" s="79"/>
      <c r="C662" s="129"/>
      <c r="D662" s="79"/>
      <c r="E662" s="79"/>
      <c r="F662" s="79"/>
      <c r="G662" s="100"/>
      <c r="H662" s="79"/>
      <c r="I662" s="79"/>
      <c r="J662" s="79"/>
      <c r="K662" s="79"/>
      <c r="L662" s="79"/>
      <c r="M662" s="79"/>
      <c r="N662" s="79"/>
      <c r="O662" s="79"/>
      <c r="P662" s="79"/>
      <c r="Q662" s="79"/>
      <c r="R662" s="79"/>
      <c r="S662" s="79"/>
      <c r="T662" s="79"/>
      <c r="U662" s="79"/>
      <c r="V662" s="79"/>
      <c r="W662" s="79"/>
      <c r="X662" s="79"/>
      <c r="Y662" s="79"/>
      <c r="Z662" s="79"/>
      <c r="AA662" s="79"/>
      <c r="AB662" s="79"/>
      <c r="AC662" s="79"/>
      <c r="AD662" s="79"/>
      <c r="AE662" s="79"/>
      <c r="AF662" s="79"/>
      <c r="AG662" s="79"/>
      <c r="AH662" s="79"/>
      <c r="AI662" s="79"/>
      <c r="AJ662" s="79"/>
      <c r="AK662" s="79"/>
    </row>
    <row r="663" spans="2:37" ht="15.3">
      <c r="B663" s="79"/>
      <c r="C663" s="129"/>
      <c r="D663" s="79"/>
      <c r="E663" s="79"/>
      <c r="F663" s="79"/>
      <c r="G663" s="100"/>
      <c r="H663" s="79"/>
      <c r="I663" s="79"/>
      <c r="J663" s="79"/>
      <c r="K663" s="79"/>
      <c r="L663" s="79"/>
      <c r="M663" s="79"/>
      <c r="N663" s="79"/>
      <c r="O663" s="79"/>
      <c r="P663" s="79"/>
      <c r="Q663" s="79"/>
      <c r="R663" s="79"/>
      <c r="S663" s="79"/>
      <c r="T663" s="79"/>
      <c r="U663" s="79"/>
      <c r="V663" s="79"/>
      <c r="W663" s="79"/>
      <c r="X663" s="79"/>
      <c r="Y663" s="79"/>
      <c r="Z663" s="79"/>
      <c r="AA663" s="79"/>
      <c r="AB663" s="79"/>
      <c r="AC663" s="79"/>
      <c r="AD663" s="79"/>
      <c r="AE663" s="79"/>
      <c r="AF663" s="79"/>
      <c r="AG663" s="79"/>
      <c r="AH663" s="79"/>
      <c r="AI663" s="79"/>
      <c r="AJ663" s="79"/>
      <c r="AK663" s="79"/>
    </row>
    <row r="664" spans="2:37" ht="15.3">
      <c r="B664" s="79"/>
      <c r="C664" s="129"/>
      <c r="D664" s="79"/>
      <c r="E664" s="79"/>
      <c r="F664" s="79"/>
      <c r="G664" s="100"/>
      <c r="H664" s="79"/>
      <c r="I664" s="79"/>
      <c r="J664" s="79"/>
      <c r="K664" s="79"/>
      <c r="L664" s="79"/>
      <c r="M664" s="79"/>
      <c r="N664" s="79"/>
      <c r="O664" s="79"/>
      <c r="P664" s="79"/>
      <c r="Q664" s="79"/>
      <c r="R664" s="79"/>
      <c r="S664" s="79"/>
      <c r="T664" s="79"/>
      <c r="U664" s="79"/>
      <c r="V664" s="79"/>
      <c r="W664" s="79"/>
      <c r="X664" s="79"/>
      <c r="Y664" s="79"/>
      <c r="Z664" s="79"/>
      <c r="AA664" s="79"/>
      <c r="AB664" s="79"/>
      <c r="AC664" s="79"/>
      <c r="AD664" s="79"/>
      <c r="AE664" s="79"/>
      <c r="AF664" s="79"/>
      <c r="AG664" s="79"/>
      <c r="AH664" s="79"/>
      <c r="AI664" s="79"/>
      <c r="AJ664" s="79"/>
      <c r="AK664" s="79"/>
    </row>
    <row r="665" spans="2:37" ht="15.3">
      <c r="B665" s="79"/>
      <c r="C665" s="129"/>
      <c r="D665" s="79"/>
      <c r="E665" s="79"/>
      <c r="F665" s="79"/>
      <c r="G665" s="100"/>
      <c r="H665" s="79"/>
      <c r="I665" s="79"/>
      <c r="J665" s="79"/>
      <c r="K665" s="79"/>
      <c r="L665" s="79"/>
      <c r="M665" s="79"/>
      <c r="N665" s="79"/>
      <c r="O665" s="79"/>
      <c r="P665" s="79"/>
      <c r="Q665" s="79"/>
      <c r="R665" s="79"/>
      <c r="S665" s="79"/>
      <c r="T665" s="79"/>
      <c r="U665" s="79"/>
      <c r="V665" s="79"/>
      <c r="W665" s="79"/>
      <c r="X665" s="79"/>
      <c r="Y665" s="79"/>
      <c r="Z665" s="79"/>
      <c r="AA665" s="79"/>
      <c r="AB665" s="79"/>
      <c r="AC665" s="79"/>
      <c r="AD665" s="79"/>
      <c r="AE665" s="79"/>
      <c r="AF665" s="79"/>
      <c r="AG665" s="79"/>
      <c r="AH665" s="79"/>
      <c r="AI665" s="79"/>
      <c r="AJ665" s="79"/>
      <c r="AK665" s="79"/>
    </row>
    <row r="666" spans="2:37" ht="15.3">
      <c r="B666" s="79"/>
      <c r="C666" s="129"/>
      <c r="D666" s="79"/>
      <c r="E666" s="79"/>
      <c r="F666" s="79"/>
      <c r="G666" s="100"/>
      <c r="H666" s="79"/>
      <c r="I666" s="79"/>
      <c r="J666" s="79"/>
      <c r="K666" s="79"/>
      <c r="L666" s="79"/>
      <c r="M666" s="79"/>
      <c r="N666" s="79"/>
      <c r="O666" s="79"/>
      <c r="P666" s="79"/>
      <c r="Q666" s="79"/>
      <c r="R666" s="79"/>
      <c r="S666" s="79"/>
      <c r="T666" s="79"/>
      <c r="U666" s="79"/>
      <c r="V666" s="79"/>
      <c r="W666" s="79"/>
      <c r="X666" s="79"/>
      <c r="Y666" s="79"/>
      <c r="Z666" s="79"/>
      <c r="AA666" s="79"/>
      <c r="AB666" s="79"/>
      <c r="AC666" s="79"/>
      <c r="AD666" s="79"/>
      <c r="AE666" s="79"/>
      <c r="AF666" s="79"/>
      <c r="AG666" s="79"/>
      <c r="AH666" s="79"/>
      <c r="AI666" s="79"/>
      <c r="AJ666" s="79"/>
      <c r="AK666" s="79"/>
    </row>
    <row r="667" spans="2:37" ht="15.3">
      <c r="B667" s="79"/>
      <c r="C667" s="129"/>
      <c r="D667" s="79"/>
      <c r="E667" s="79"/>
      <c r="F667" s="79"/>
      <c r="G667" s="100"/>
      <c r="H667" s="79"/>
      <c r="I667" s="79"/>
      <c r="J667" s="79"/>
      <c r="K667" s="79"/>
      <c r="L667" s="79"/>
      <c r="M667" s="79"/>
      <c r="N667" s="79"/>
      <c r="O667" s="79"/>
      <c r="P667" s="79"/>
      <c r="Q667" s="79"/>
      <c r="R667" s="79"/>
      <c r="S667" s="79"/>
      <c r="T667" s="79"/>
      <c r="U667" s="79"/>
      <c r="V667" s="79"/>
      <c r="W667" s="79"/>
      <c r="X667" s="79"/>
      <c r="Y667" s="79"/>
      <c r="Z667" s="79"/>
      <c r="AA667" s="79"/>
      <c r="AB667" s="79"/>
      <c r="AC667" s="79"/>
      <c r="AD667" s="79"/>
      <c r="AE667" s="79"/>
      <c r="AF667" s="79"/>
      <c r="AG667" s="79"/>
      <c r="AH667" s="79"/>
      <c r="AI667" s="79"/>
      <c r="AJ667" s="79"/>
      <c r="AK667" s="79"/>
    </row>
    <row r="668" spans="2:37" ht="15.3">
      <c r="B668" s="79"/>
      <c r="C668" s="129"/>
      <c r="D668" s="79"/>
      <c r="E668" s="79"/>
      <c r="F668" s="79"/>
      <c r="G668" s="100"/>
      <c r="H668" s="79"/>
      <c r="I668" s="79"/>
      <c r="J668" s="79"/>
      <c r="K668" s="79"/>
      <c r="L668" s="79"/>
      <c r="M668" s="79"/>
      <c r="N668" s="79"/>
      <c r="O668" s="79"/>
      <c r="P668" s="79"/>
      <c r="Q668" s="79"/>
      <c r="R668" s="79"/>
      <c r="S668" s="79"/>
      <c r="T668" s="79"/>
      <c r="U668" s="79"/>
      <c r="V668" s="79"/>
      <c r="W668" s="79"/>
      <c r="X668" s="79"/>
      <c r="Y668" s="79"/>
      <c r="Z668" s="79"/>
      <c r="AA668" s="79"/>
      <c r="AB668" s="79"/>
      <c r="AC668" s="79"/>
      <c r="AD668" s="79"/>
      <c r="AE668" s="79"/>
      <c r="AF668" s="79"/>
      <c r="AG668" s="79"/>
      <c r="AH668" s="79"/>
      <c r="AI668" s="79"/>
      <c r="AJ668" s="79"/>
      <c r="AK668" s="79"/>
    </row>
    <row r="669" spans="2:37" ht="15.3">
      <c r="B669" s="79"/>
      <c r="C669" s="129"/>
      <c r="D669" s="79"/>
      <c r="E669" s="79"/>
      <c r="F669" s="79"/>
      <c r="G669" s="100"/>
      <c r="H669" s="79"/>
      <c r="I669" s="79"/>
      <c r="J669" s="79"/>
      <c r="K669" s="79"/>
      <c r="L669" s="79"/>
      <c r="M669" s="79"/>
      <c r="N669" s="79"/>
      <c r="O669" s="79"/>
      <c r="P669" s="79"/>
      <c r="Q669" s="79"/>
      <c r="R669" s="79"/>
      <c r="S669" s="79"/>
      <c r="T669" s="79"/>
      <c r="U669" s="79"/>
      <c r="V669" s="79"/>
      <c r="W669" s="79"/>
      <c r="X669" s="79"/>
      <c r="Y669" s="79"/>
      <c r="Z669" s="79"/>
      <c r="AA669" s="79"/>
      <c r="AB669" s="79"/>
      <c r="AC669" s="79"/>
      <c r="AD669" s="79"/>
      <c r="AE669" s="79"/>
      <c r="AF669" s="79"/>
      <c r="AG669" s="79"/>
      <c r="AH669" s="79"/>
      <c r="AI669" s="79"/>
      <c r="AJ669" s="79"/>
      <c r="AK669" s="79"/>
    </row>
    <row r="670" spans="2:37" ht="15.3">
      <c r="B670" s="79"/>
      <c r="C670" s="129"/>
      <c r="D670" s="79"/>
      <c r="E670" s="79"/>
      <c r="F670" s="79"/>
      <c r="G670" s="100"/>
      <c r="H670" s="79"/>
      <c r="I670" s="79"/>
      <c r="J670" s="79"/>
      <c r="K670" s="79"/>
      <c r="L670" s="79"/>
      <c r="M670" s="79"/>
      <c r="N670" s="79"/>
      <c r="O670" s="79"/>
      <c r="P670" s="79"/>
      <c r="Q670" s="79"/>
      <c r="R670" s="79"/>
      <c r="S670" s="79"/>
      <c r="T670" s="79"/>
      <c r="U670" s="79"/>
      <c r="V670" s="79"/>
      <c r="W670" s="79"/>
      <c r="X670" s="79"/>
      <c r="Y670" s="79"/>
      <c r="Z670" s="79"/>
      <c r="AA670" s="79"/>
      <c r="AB670" s="79"/>
      <c r="AC670" s="79"/>
      <c r="AD670" s="79"/>
      <c r="AE670" s="79"/>
      <c r="AF670" s="79"/>
      <c r="AG670" s="79"/>
      <c r="AH670" s="79"/>
      <c r="AI670" s="79"/>
      <c r="AJ670" s="79"/>
      <c r="AK670" s="79"/>
    </row>
    <row r="671" spans="2:37">
      <c r="B671" s="80"/>
      <c r="C671" s="130"/>
      <c r="D671" s="80"/>
      <c r="E671" s="80"/>
      <c r="F671" s="80"/>
      <c r="G671" s="101"/>
      <c r="H671" s="80"/>
      <c r="I671" s="80"/>
      <c r="J671" s="80"/>
      <c r="K671" s="80"/>
    </row>
    <row r="672" spans="2:37">
      <c r="B672" s="80"/>
      <c r="C672" s="130"/>
      <c r="D672" s="80"/>
      <c r="E672" s="80"/>
      <c r="F672" s="80"/>
      <c r="G672" s="101"/>
      <c r="H672" s="80"/>
      <c r="I672" s="80"/>
      <c r="J672" s="80"/>
      <c r="K672" s="80"/>
    </row>
    <row r="673" spans="2:11">
      <c r="B673" s="80"/>
      <c r="C673" s="130"/>
      <c r="D673" s="80"/>
      <c r="E673" s="80"/>
      <c r="F673" s="80"/>
      <c r="G673" s="101"/>
      <c r="H673" s="80"/>
      <c r="I673" s="80"/>
      <c r="J673" s="80"/>
      <c r="K673" s="80"/>
    </row>
    <row r="674" spans="2:11">
      <c r="B674" s="80"/>
      <c r="C674" s="130"/>
      <c r="D674" s="80"/>
      <c r="E674" s="80"/>
      <c r="F674" s="80"/>
      <c r="G674" s="101"/>
      <c r="H674" s="80"/>
      <c r="I674" s="80"/>
      <c r="J674" s="80"/>
      <c r="K674" s="80"/>
    </row>
    <row r="675" spans="2:11">
      <c r="B675" s="80"/>
      <c r="C675" s="130"/>
      <c r="D675" s="80"/>
      <c r="E675" s="80"/>
      <c r="F675" s="80"/>
      <c r="G675" s="101"/>
      <c r="H675" s="80"/>
      <c r="I675" s="80"/>
      <c r="J675" s="80"/>
      <c r="K675" s="80"/>
    </row>
    <row r="676" spans="2:11">
      <c r="B676" s="80"/>
      <c r="C676" s="130"/>
      <c r="D676" s="80"/>
      <c r="E676" s="80"/>
      <c r="F676" s="80"/>
      <c r="G676" s="101"/>
      <c r="H676" s="80"/>
      <c r="I676" s="80"/>
      <c r="J676" s="80"/>
      <c r="K676" s="80"/>
    </row>
    <row r="677" spans="2:11">
      <c r="B677" s="80"/>
      <c r="C677" s="130"/>
      <c r="D677" s="80"/>
      <c r="E677" s="80"/>
      <c r="F677" s="80"/>
      <c r="G677" s="101"/>
      <c r="H677" s="80"/>
      <c r="I677" s="80"/>
      <c r="J677" s="80"/>
      <c r="K677" s="80"/>
    </row>
    <row r="678" spans="2:11">
      <c r="B678" s="80"/>
      <c r="C678" s="130"/>
      <c r="D678" s="80"/>
      <c r="E678" s="80"/>
      <c r="F678" s="80"/>
      <c r="G678" s="101"/>
      <c r="H678" s="80"/>
      <c r="I678" s="80"/>
      <c r="J678" s="80"/>
      <c r="K678" s="80"/>
    </row>
    <row r="679" spans="2:11">
      <c r="B679" s="80"/>
      <c r="C679" s="130"/>
      <c r="D679" s="80"/>
      <c r="E679" s="80"/>
      <c r="F679" s="80"/>
      <c r="G679" s="101"/>
      <c r="H679" s="80"/>
      <c r="I679" s="80"/>
      <c r="J679" s="80"/>
      <c r="K679" s="80"/>
    </row>
    <row r="680" spans="2:11">
      <c r="B680" s="80"/>
      <c r="C680" s="130"/>
      <c r="D680" s="80"/>
      <c r="E680" s="80"/>
      <c r="F680" s="80"/>
      <c r="G680" s="101"/>
      <c r="H680" s="80"/>
      <c r="I680" s="80"/>
      <c r="J680" s="80"/>
      <c r="K680" s="80"/>
    </row>
    <row r="681" spans="2:11">
      <c r="B681" s="80"/>
      <c r="C681" s="130"/>
      <c r="D681" s="80"/>
      <c r="E681" s="80"/>
      <c r="F681" s="80"/>
      <c r="G681" s="101"/>
      <c r="H681" s="80"/>
      <c r="I681" s="80"/>
      <c r="J681" s="80"/>
      <c r="K681" s="80"/>
    </row>
    <row r="682" spans="2:11">
      <c r="B682" s="80"/>
      <c r="C682" s="130"/>
      <c r="D682" s="80"/>
      <c r="E682" s="80"/>
      <c r="F682" s="80"/>
      <c r="G682" s="101"/>
      <c r="H682" s="80"/>
      <c r="I682" s="80"/>
      <c r="J682" s="80"/>
      <c r="K682" s="80"/>
    </row>
    <row r="683" spans="2:11">
      <c r="B683" s="80"/>
      <c r="C683" s="130"/>
      <c r="D683" s="80"/>
      <c r="E683" s="80"/>
      <c r="F683" s="80"/>
      <c r="G683" s="101"/>
      <c r="H683" s="80"/>
      <c r="I683" s="80"/>
      <c r="J683" s="80"/>
      <c r="K683" s="80"/>
    </row>
    <row r="684" spans="2:11">
      <c r="B684" s="80"/>
      <c r="C684" s="130"/>
      <c r="D684" s="80"/>
      <c r="E684" s="80"/>
      <c r="F684" s="80"/>
      <c r="G684" s="101"/>
      <c r="H684" s="80"/>
      <c r="I684" s="80"/>
      <c r="J684" s="80"/>
      <c r="K684" s="80"/>
    </row>
    <row r="685" spans="2:11">
      <c r="B685" s="80"/>
      <c r="C685" s="130"/>
      <c r="D685" s="80"/>
      <c r="E685" s="80"/>
      <c r="F685" s="80"/>
      <c r="G685" s="101"/>
      <c r="H685" s="80"/>
      <c r="I685" s="80"/>
      <c r="J685" s="80"/>
      <c r="K685" s="80"/>
    </row>
    <row r="686" spans="2:11">
      <c r="B686" s="80"/>
      <c r="C686" s="130"/>
      <c r="D686" s="80"/>
      <c r="E686" s="80"/>
      <c r="F686" s="80"/>
      <c r="G686" s="101"/>
      <c r="H686" s="80"/>
      <c r="I686" s="80"/>
      <c r="J686" s="80"/>
      <c r="K686" s="80"/>
    </row>
    <row r="687" spans="2:11">
      <c r="B687" s="80"/>
      <c r="C687" s="130"/>
      <c r="D687" s="80"/>
      <c r="E687" s="80"/>
      <c r="F687" s="80"/>
      <c r="G687" s="101"/>
      <c r="H687" s="80"/>
      <c r="I687" s="80"/>
      <c r="J687" s="80"/>
      <c r="K687" s="80"/>
    </row>
    <row r="688" spans="2:11">
      <c r="B688" s="80"/>
      <c r="C688" s="130"/>
      <c r="D688" s="80"/>
      <c r="E688" s="80"/>
      <c r="F688" s="80"/>
      <c r="G688" s="101"/>
      <c r="H688" s="80"/>
      <c r="I688" s="80"/>
      <c r="J688" s="80"/>
      <c r="K688" s="80"/>
    </row>
    <row r="689" spans="2:11">
      <c r="B689" s="80"/>
      <c r="C689" s="130"/>
      <c r="D689" s="80"/>
      <c r="E689" s="80"/>
      <c r="F689" s="80"/>
      <c r="G689" s="101"/>
      <c r="H689" s="80"/>
      <c r="I689" s="80"/>
      <c r="J689" s="80"/>
      <c r="K689" s="80"/>
    </row>
    <row r="690" spans="2:11">
      <c r="B690" s="80"/>
      <c r="C690" s="130"/>
      <c r="D690" s="80"/>
      <c r="E690" s="80"/>
      <c r="F690" s="80"/>
      <c r="G690" s="101"/>
      <c r="H690" s="80"/>
      <c r="I690" s="80"/>
      <c r="J690" s="80"/>
      <c r="K690" s="80"/>
    </row>
    <row r="691" spans="2:11">
      <c r="B691" s="80"/>
      <c r="C691" s="130"/>
      <c r="D691" s="80"/>
      <c r="E691" s="80"/>
      <c r="F691" s="80"/>
      <c r="G691" s="101"/>
      <c r="H691" s="80"/>
      <c r="I691" s="80"/>
      <c r="J691" s="80"/>
      <c r="K691" s="80"/>
    </row>
    <row r="692" spans="2:11">
      <c r="B692" s="80"/>
      <c r="C692" s="130"/>
      <c r="D692" s="80"/>
      <c r="E692" s="80"/>
      <c r="F692" s="80"/>
      <c r="G692" s="101"/>
      <c r="H692" s="80"/>
      <c r="I692" s="80"/>
      <c r="J692" s="80"/>
      <c r="K692" s="80"/>
    </row>
    <row r="693" spans="2:11">
      <c r="B693" s="80"/>
      <c r="C693" s="130"/>
      <c r="D693" s="80"/>
      <c r="E693" s="80"/>
      <c r="F693" s="80"/>
      <c r="G693" s="101"/>
      <c r="H693" s="80"/>
      <c r="I693" s="80"/>
      <c r="J693" s="80"/>
      <c r="K693" s="80"/>
    </row>
    <row r="694" spans="2:11">
      <c r="B694" s="80"/>
      <c r="C694" s="130"/>
      <c r="D694" s="80"/>
      <c r="E694" s="80"/>
      <c r="F694" s="80"/>
      <c r="G694" s="101"/>
      <c r="H694" s="80"/>
      <c r="I694" s="80"/>
      <c r="J694" s="80"/>
      <c r="K694" s="80"/>
    </row>
    <row r="695" spans="2:11">
      <c r="B695" s="80"/>
      <c r="C695" s="130"/>
      <c r="D695" s="80"/>
      <c r="E695" s="80"/>
      <c r="F695" s="80"/>
      <c r="G695" s="101"/>
      <c r="H695" s="80"/>
      <c r="I695" s="80"/>
      <c r="J695" s="80"/>
      <c r="K695" s="80"/>
    </row>
    <row r="696" spans="2:11">
      <c r="B696" s="80"/>
      <c r="C696" s="130"/>
      <c r="D696" s="80"/>
      <c r="E696" s="80"/>
      <c r="F696" s="80"/>
      <c r="G696" s="101"/>
      <c r="H696" s="80"/>
      <c r="I696" s="80"/>
      <c r="J696" s="80"/>
      <c r="K696" s="80"/>
    </row>
    <row r="697" spans="2:11">
      <c r="B697" s="80"/>
      <c r="C697" s="130"/>
      <c r="D697" s="80"/>
      <c r="E697" s="80"/>
      <c r="F697" s="80"/>
      <c r="G697" s="101"/>
      <c r="H697" s="80"/>
      <c r="I697" s="80"/>
      <c r="J697" s="80"/>
      <c r="K697" s="80"/>
    </row>
    <row r="698" spans="2:11">
      <c r="B698" s="80"/>
      <c r="C698" s="130"/>
      <c r="D698" s="80"/>
      <c r="E698" s="80"/>
      <c r="F698" s="80"/>
      <c r="G698" s="101"/>
      <c r="H698" s="80"/>
      <c r="I698" s="80"/>
      <c r="J698" s="80"/>
      <c r="K698" s="80"/>
    </row>
    <row r="699" spans="2:11">
      <c r="B699" s="80"/>
      <c r="C699" s="130"/>
      <c r="D699" s="80"/>
      <c r="E699" s="80"/>
      <c r="F699" s="80"/>
      <c r="G699" s="101"/>
      <c r="H699" s="80"/>
      <c r="I699" s="80"/>
      <c r="J699" s="80"/>
      <c r="K699" s="80"/>
    </row>
    <row r="700" spans="2:11">
      <c r="B700" s="80"/>
      <c r="C700" s="130"/>
      <c r="D700" s="80"/>
      <c r="E700" s="80"/>
      <c r="F700" s="80"/>
      <c r="G700" s="101"/>
      <c r="H700" s="80"/>
      <c r="I700" s="80"/>
      <c r="J700" s="80"/>
      <c r="K700" s="80"/>
    </row>
    <row r="701" spans="2:11">
      <c r="B701" s="80"/>
      <c r="C701" s="130"/>
      <c r="D701" s="80"/>
      <c r="E701" s="80"/>
      <c r="F701" s="80"/>
      <c r="G701" s="101"/>
      <c r="H701" s="80"/>
      <c r="I701" s="80"/>
      <c r="J701" s="80"/>
      <c r="K701" s="80"/>
    </row>
    <row r="702" spans="2:11">
      <c r="B702" s="80"/>
      <c r="C702" s="130"/>
      <c r="D702" s="80"/>
      <c r="E702" s="80"/>
      <c r="F702" s="80"/>
      <c r="G702" s="101"/>
      <c r="H702" s="80"/>
      <c r="I702" s="80"/>
      <c r="J702" s="80"/>
      <c r="K702" s="80"/>
    </row>
    <row r="703" spans="2:11">
      <c r="B703" s="80"/>
      <c r="C703" s="130"/>
      <c r="D703" s="80"/>
      <c r="E703" s="80"/>
      <c r="F703" s="80"/>
      <c r="G703" s="101"/>
      <c r="H703" s="80"/>
      <c r="I703" s="80"/>
      <c r="J703" s="80"/>
      <c r="K703" s="80"/>
    </row>
    <row r="704" spans="2:11">
      <c r="B704" s="80"/>
      <c r="C704" s="130"/>
      <c r="D704" s="80"/>
      <c r="E704" s="80"/>
      <c r="F704" s="80"/>
      <c r="G704" s="101"/>
      <c r="H704" s="80"/>
      <c r="I704" s="80"/>
      <c r="J704" s="80"/>
      <c r="K704" s="80"/>
    </row>
    <row r="705" spans="2:11">
      <c r="B705" s="80"/>
      <c r="C705" s="130"/>
      <c r="D705" s="80"/>
      <c r="E705" s="80"/>
      <c r="F705" s="80"/>
      <c r="G705" s="101"/>
      <c r="H705" s="80"/>
      <c r="I705" s="80"/>
      <c r="J705" s="80"/>
      <c r="K705" s="80"/>
    </row>
    <row r="706" spans="2:11">
      <c r="B706" s="80"/>
      <c r="C706" s="130"/>
      <c r="D706" s="80"/>
      <c r="E706" s="80"/>
      <c r="F706" s="80"/>
      <c r="G706" s="101"/>
      <c r="H706" s="80"/>
      <c r="I706" s="80"/>
      <c r="J706" s="80"/>
      <c r="K706" s="80"/>
    </row>
    <row r="707" spans="2:11">
      <c r="B707" s="80"/>
      <c r="C707" s="130"/>
      <c r="D707" s="80"/>
      <c r="E707" s="80"/>
      <c r="F707" s="80"/>
      <c r="G707" s="101"/>
      <c r="H707" s="80"/>
      <c r="I707" s="80"/>
      <c r="J707" s="80"/>
      <c r="K707" s="80"/>
    </row>
    <row r="708" spans="2:11">
      <c r="B708" s="80"/>
      <c r="C708" s="130"/>
      <c r="D708" s="80"/>
      <c r="E708" s="80"/>
      <c r="F708" s="80"/>
      <c r="G708" s="101"/>
      <c r="H708" s="80"/>
      <c r="I708" s="80"/>
      <c r="J708" s="80"/>
      <c r="K708" s="80"/>
    </row>
    <row r="709" spans="2:11">
      <c r="B709" s="80"/>
      <c r="C709" s="130"/>
      <c r="D709" s="80"/>
      <c r="E709" s="80"/>
      <c r="F709" s="80"/>
      <c r="G709" s="101"/>
      <c r="H709" s="80"/>
      <c r="I709" s="80"/>
      <c r="J709" s="80"/>
      <c r="K709" s="80"/>
    </row>
    <row r="710" spans="2:11">
      <c r="B710" s="80"/>
      <c r="C710" s="130"/>
      <c r="D710" s="80"/>
      <c r="E710" s="80"/>
      <c r="F710" s="80"/>
      <c r="G710" s="101"/>
      <c r="H710" s="80"/>
      <c r="I710" s="80"/>
      <c r="J710" s="80"/>
      <c r="K710" s="80"/>
    </row>
    <row r="711" spans="2:11">
      <c r="B711" s="80"/>
      <c r="C711" s="130"/>
      <c r="D711" s="80"/>
      <c r="E711" s="80"/>
      <c r="F711" s="80"/>
      <c r="G711" s="101"/>
      <c r="H711" s="80"/>
      <c r="I711" s="80"/>
      <c r="J711" s="80"/>
      <c r="K711" s="80"/>
    </row>
    <row r="712" spans="2:11">
      <c r="B712" s="80"/>
      <c r="C712" s="130"/>
      <c r="D712" s="80"/>
      <c r="E712" s="80"/>
      <c r="F712" s="80"/>
      <c r="G712" s="101"/>
      <c r="H712" s="80"/>
      <c r="I712" s="80"/>
      <c r="J712" s="80"/>
      <c r="K712" s="80"/>
    </row>
    <row r="713" spans="2:11">
      <c r="B713" s="80"/>
      <c r="C713" s="130"/>
      <c r="D713" s="80"/>
      <c r="E713" s="80"/>
      <c r="F713" s="80"/>
      <c r="G713" s="101"/>
      <c r="H713" s="80"/>
      <c r="I713" s="80"/>
      <c r="J713" s="80"/>
      <c r="K713" s="80"/>
    </row>
    <row r="714" spans="2:11">
      <c r="B714" s="80"/>
      <c r="C714" s="130"/>
      <c r="D714" s="80"/>
      <c r="E714" s="80"/>
      <c r="F714" s="80"/>
      <c r="G714" s="101"/>
      <c r="H714" s="80"/>
      <c r="I714" s="80"/>
      <c r="J714" s="80"/>
      <c r="K714" s="80"/>
    </row>
    <row r="715" spans="2:11">
      <c r="B715" s="80"/>
      <c r="C715" s="130"/>
      <c r="D715" s="80"/>
      <c r="E715" s="80"/>
      <c r="F715" s="80"/>
      <c r="G715" s="101"/>
      <c r="H715" s="80"/>
      <c r="I715" s="80"/>
      <c r="J715" s="80"/>
      <c r="K715" s="80"/>
    </row>
    <row r="716" spans="2:11">
      <c r="B716" s="80"/>
      <c r="C716" s="130"/>
      <c r="D716" s="80"/>
      <c r="E716" s="80"/>
      <c r="F716" s="80"/>
      <c r="G716" s="101"/>
      <c r="H716" s="80"/>
      <c r="I716" s="80"/>
      <c r="J716" s="80"/>
      <c r="K716" s="80"/>
    </row>
    <row r="717" spans="2:11">
      <c r="B717" s="80"/>
      <c r="C717" s="130"/>
      <c r="D717" s="80"/>
      <c r="E717" s="80"/>
      <c r="F717" s="80"/>
      <c r="G717" s="101"/>
      <c r="H717" s="80"/>
      <c r="I717" s="80"/>
      <c r="J717" s="80"/>
      <c r="K717" s="80"/>
    </row>
    <row r="718" spans="2:11">
      <c r="B718" s="80"/>
      <c r="C718" s="130"/>
      <c r="D718" s="80"/>
      <c r="E718" s="80"/>
      <c r="F718" s="80"/>
      <c r="G718" s="101"/>
      <c r="H718" s="80"/>
      <c r="I718" s="80"/>
      <c r="J718" s="80"/>
      <c r="K718" s="80"/>
    </row>
    <row r="719" spans="2:11">
      <c r="B719" s="80"/>
      <c r="C719" s="130"/>
      <c r="D719" s="80"/>
      <c r="E719" s="80"/>
      <c r="F719" s="80"/>
      <c r="G719" s="101"/>
      <c r="H719" s="80"/>
      <c r="I719" s="80"/>
      <c r="J719" s="80"/>
      <c r="K719" s="80"/>
    </row>
    <row r="720" spans="2:11">
      <c r="B720" s="80"/>
      <c r="C720" s="130"/>
      <c r="D720" s="80"/>
      <c r="E720" s="80"/>
      <c r="F720" s="80"/>
      <c r="G720" s="101"/>
      <c r="H720" s="80"/>
      <c r="I720" s="80"/>
      <c r="J720" s="80"/>
      <c r="K720" s="80"/>
    </row>
    <row r="721" spans="2:11">
      <c r="B721" s="80"/>
      <c r="C721" s="130"/>
      <c r="D721" s="80"/>
      <c r="E721" s="80"/>
      <c r="F721" s="80"/>
      <c r="G721" s="101"/>
      <c r="H721" s="80"/>
      <c r="I721" s="80"/>
      <c r="J721" s="80"/>
      <c r="K721" s="80"/>
    </row>
    <row r="722" spans="2:11">
      <c r="B722" s="80"/>
      <c r="C722" s="130"/>
      <c r="D722" s="80"/>
      <c r="E722" s="80"/>
      <c r="F722" s="80"/>
      <c r="G722" s="101"/>
      <c r="H722" s="80"/>
      <c r="I722" s="80"/>
      <c r="J722" s="80"/>
      <c r="K722" s="80"/>
    </row>
    <row r="723" spans="2:11">
      <c r="B723" s="80"/>
      <c r="C723" s="130"/>
      <c r="D723" s="80"/>
      <c r="E723" s="80"/>
      <c r="F723" s="80"/>
      <c r="G723" s="101"/>
      <c r="H723" s="80"/>
      <c r="I723" s="80"/>
      <c r="J723" s="80"/>
      <c r="K723" s="80"/>
    </row>
    <row r="724" spans="2:11">
      <c r="B724" s="80"/>
      <c r="C724" s="130"/>
      <c r="D724" s="80"/>
      <c r="E724" s="80"/>
      <c r="F724" s="80"/>
      <c r="G724" s="101"/>
      <c r="H724" s="80"/>
      <c r="I724" s="80"/>
      <c r="J724" s="80"/>
      <c r="K724" s="80"/>
    </row>
    <row r="725" spans="2:11">
      <c r="B725" s="80"/>
      <c r="C725" s="130"/>
      <c r="D725" s="80"/>
      <c r="E725" s="80"/>
      <c r="F725" s="80"/>
      <c r="G725" s="101"/>
      <c r="H725" s="80"/>
      <c r="I725" s="80"/>
      <c r="J725" s="80"/>
      <c r="K725" s="80"/>
    </row>
    <row r="726" spans="2:11">
      <c r="B726" s="80"/>
      <c r="C726" s="130"/>
      <c r="D726" s="80"/>
      <c r="E726" s="80"/>
      <c r="F726" s="80"/>
      <c r="G726" s="101"/>
      <c r="H726" s="80"/>
      <c r="I726" s="80"/>
      <c r="J726" s="80"/>
      <c r="K726" s="80"/>
    </row>
    <row r="727" spans="2:11">
      <c r="B727" s="80"/>
      <c r="C727" s="130"/>
      <c r="D727" s="80"/>
      <c r="E727" s="80"/>
      <c r="F727" s="80"/>
      <c r="G727" s="101"/>
      <c r="H727" s="80"/>
      <c r="I727" s="80"/>
      <c r="J727" s="80"/>
      <c r="K727" s="80"/>
    </row>
    <row r="728" spans="2:11">
      <c r="B728" s="80"/>
      <c r="C728" s="130"/>
      <c r="D728" s="80"/>
      <c r="E728" s="80"/>
      <c r="F728" s="80"/>
      <c r="G728" s="101"/>
      <c r="H728" s="80"/>
      <c r="I728" s="80"/>
      <c r="J728" s="80"/>
      <c r="K728" s="80"/>
    </row>
    <row r="729" spans="2:11">
      <c r="B729" s="80"/>
      <c r="C729" s="130"/>
      <c r="D729" s="80"/>
      <c r="E729" s="80"/>
      <c r="F729" s="80"/>
      <c r="G729" s="101"/>
      <c r="H729" s="80"/>
      <c r="I729" s="80"/>
      <c r="J729" s="80"/>
      <c r="K729" s="80"/>
    </row>
    <row r="730" spans="2:11">
      <c r="B730" s="80"/>
      <c r="C730" s="130"/>
      <c r="D730" s="80"/>
      <c r="E730" s="80"/>
      <c r="F730" s="80"/>
      <c r="G730" s="101"/>
      <c r="H730" s="80"/>
      <c r="I730" s="80"/>
      <c r="J730" s="80"/>
      <c r="K730" s="80"/>
    </row>
    <row r="731" spans="2:11">
      <c r="B731" s="80"/>
      <c r="C731" s="130"/>
      <c r="D731" s="80"/>
      <c r="E731" s="80"/>
      <c r="F731" s="80"/>
      <c r="G731" s="101"/>
      <c r="H731" s="80"/>
      <c r="I731" s="80"/>
      <c r="J731" s="80"/>
      <c r="K731" s="80"/>
    </row>
    <row r="732" spans="2:11">
      <c r="B732" s="80"/>
      <c r="C732" s="130"/>
      <c r="D732" s="80"/>
      <c r="E732" s="80"/>
      <c r="F732" s="80"/>
      <c r="G732" s="101"/>
      <c r="H732" s="80"/>
      <c r="I732" s="80"/>
      <c r="J732" s="80"/>
      <c r="K732" s="80"/>
    </row>
    <row r="733" spans="2:11">
      <c r="B733" s="80"/>
      <c r="C733" s="130"/>
      <c r="D733" s="80"/>
      <c r="E733" s="80"/>
      <c r="F733" s="80"/>
      <c r="G733" s="101"/>
      <c r="H733" s="80"/>
      <c r="I733" s="80"/>
      <c r="J733" s="80"/>
      <c r="K733" s="80"/>
    </row>
    <row r="734" spans="2:11">
      <c r="B734" s="80"/>
      <c r="C734" s="130"/>
      <c r="D734" s="80"/>
      <c r="E734" s="80"/>
      <c r="F734" s="80"/>
      <c r="G734" s="101"/>
      <c r="H734" s="80"/>
      <c r="I734" s="80"/>
      <c r="J734" s="80"/>
      <c r="K734" s="80"/>
    </row>
    <row r="735" spans="2:11">
      <c r="B735" s="80"/>
      <c r="C735" s="130"/>
      <c r="D735" s="80"/>
      <c r="E735" s="80"/>
      <c r="F735" s="80"/>
      <c r="G735" s="101"/>
      <c r="H735" s="80"/>
      <c r="I735" s="80"/>
      <c r="J735" s="80"/>
      <c r="K735" s="80"/>
    </row>
    <row r="736" spans="2:11">
      <c r="B736" s="80"/>
      <c r="C736" s="130"/>
      <c r="D736" s="80"/>
      <c r="E736" s="80"/>
      <c r="F736" s="80"/>
      <c r="G736" s="101"/>
      <c r="H736" s="80"/>
      <c r="I736" s="80"/>
      <c r="J736" s="80"/>
      <c r="K736" s="80"/>
    </row>
    <row r="737" spans="2:11">
      <c r="B737" s="80"/>
      <c r="C737" s="130"/>
      <c r="D737" s="80"/>
      <c r="E737" s="80"/>
      <c r="F737" s="80"/>
      <c r="G737" s="101"/>
      <c r="H737" s="80"/>
      <c r="I737" s="80"/>
      <c r="J737" s="80"/>
      <c r="K737" s="80"/>
    </row>
    <row r="738" spans="2:11">
      <c r="B738" s="80"/>
      <c r="C738" s="130"/>
      <c r="D738" s="80"/>
      <c r="E738" s="80"/>
      <c r="F738" s="80"/>
      <c r="G738" s="101"/>
      <c r="H738" s="80"/>
      <c r="I738" s="80"/>
      <c r="J738" s="80"/>
      <c r="K738" s="80"/>
    </row>
    <row r="739" spans="2:11">
      <c r="B739" s="80"/>
      <c r="C739" s="130"/>
      <c r="D739" s="80"/>
      <c r="E739" s="80"/>
      <c r="F739" s="80"/>
      <c r="G739" s="101"/>
      <c r="H739" s="80"/>
      <c r="I739" s="80"/>
      <c r="J739" s="80"/>
      <c r="K739" s="80"/>
    </row>
    <row r="740" spans="2:11">
      <c r="B740" s="80"/>
      <c r="C740" s="130"/>
      <c r="D740" s="80"/>
      <c r="E740" s="80"/>
      <c r="F740" s="80"/>
      <c r="G740" s="101"/>
      <c r="H740" s="80"/>
      <c r="I740" s="80"/>
      <c r="J740" s="80"/>
      <c r="K740" s="80"/>
    </row>
    <row r="741" spans="2:11">
      <c r="B741" s="80"/>
      <c r="C741" s="130"/>
      <c r="D741" s="80"/>
      <c r="E741" s="80"/>
      <c r="F741" s="80"/>
      <c r="G741" s="101"/>
      <c r="H741" s="80"/>
      <c r="I741" s="80"/>
      <c r="J741" s="80"/>
      <c r="K741" s="80"/>
    </row>
    <row r="742" spans="2:11">
      <c r="B742" s="80"/>
      <c r="C742" s="130"/>
      <c r="D742" s="80"/>
      <c r="E742" s="80"/>
      <c r="F742" s="80"/>
      <c r="G742" s="101"/>
      <c r="H742" s="80"/>
      <c r="I742" s="80"/>
      <c r="J742" s="80"/>
      <c r="K742" s="80"/>
    </row>
    <row r="743" spans="2:11">
      <c r="B743" s="80"/>
      <c r="C743" s="130"/>
      <c r="D743" s="80"/>
      <c r="E743" s="80"/>
      <c r="F743" s="80"/>
      <c r="G743" s="101"/>
      <c r="H743" s="80"/>
      <c r="I743" s="80"/>
      <c r="J743" s="80"/>
      <c r="K743" s="80"/>
    </row>
    <row r="744" spans="2:11">
      <c r="B744" s="80"/>
      <c r="C744" s="130"/>
      <c r="D744" s="80"/>
      <c r="E744" s="80"/>
      <c r="F744" s="80"/>
      <c r="G744" s="101"/>
      <c r="H744" s="80"/>
      <c r="I744" s="80"/>
      <c r="J744" s="80"/>
      <c r="K744" s="80"/>
    </row>
    <row r="745" spans="2:11">
      <c r="B745" s="80"/>
      <c r="C745" s="130"/>
      <c r="D745" s="80"/>
      <c r="E745" s="80"/>
      <c r="F745" s="80"/>
      <c r="G745" s="101"/>
      <c r="H745" s="80"/>
      <c r="I745" s="80"/>
      <c r="J745" s="80"/>
      <c r="K745" s="80"/>
    </row>
    <row r="746" spans="2:11">
      <c r="B746" s="80"/>
      <c r="C746" s="130"/>
      <c r="D746" s="80"/>
      <c r="E746" s="80"/>
      <c r="F746" s="80"/>
      <c r="G746" s="101"/>
      <c r="H746" s="80"/>
      <c r="I746" s="80"/>
      <c r="J746" s="80"/>
      <c r="K746" s="80"/>
    </row>
    <row r="747" spans="2:11">
      <c r="B747" s="80"/>
      <c r="C747" s="130"/>
      <c r="D747" s="80"/>
      <c r="E747" s="80"/>
      <c r="F747" s="80"/>
      <c r="G747" s="101"/>
      <c r="H747" s="80"/>
      <c r="I747" s="80"/>
      <c r="J747" s="80"/>
      <c r="K747" s="80"/>
    </row>
    <row r="748" spans="2:11">
      <c r="B748" s="80"/>
      <c r="C748" s="130"/>
      <c r="D748" s="80"/>
      <c r="E748" s="80"/>
      <c r="F748" s="80"/>
      <c r="G748" s="101"/>
      <c r="H748" s="80"/>
      <c r="I748" s="80"/>
      <c r="J748" s="80"/>
      <c r="K748" s="80"/>
    </row>
    <row r="749" spans="2:11">
      <c r="B749" s="80"/>
      <c r="C749" s="130"/>
      <c r="D749" s="80"/>
      <c r="E749" s="80"/>
      <c r="F749" s="80"/>
      <c r="G749" s="101"/>
      <c r="H749" s="80"/>
      <c r="I749" s="80"/>
      <c r="J749" s="80"/>
      <c r="K749" s="80"/>
    </row>
    <row r="750" spans="2:11">
      <c r="B750" s="80"/>
      <c r="C750" s="130"/>
      <c r="D750" s="80"/>
      <c r="E750" s="80"/>
      <c r="F750" s="80"/>
      <c r="G750" s="101"/>
      <c r="H750" s="80"/>
      <c r="I750" s="80"/>
      <c r="J750" s="80"/>
      <c r="K750" s="80"/>
    </row>
    <row r="751" spans="2:11">
      <c r="B751" s="80"/>
      <c r="C751" s="130"/>
      <c r="D751" s="80"/>
      <c r="E751" s="80"/>
      <c r="F751" s="80"/>
      <c r="G751" s="101"/>
      <c r="H751" s="80"/>
      <c r="I751" s="80"/>
      <c r="J751" s="80"/>
      <c r="K751" s="80"/>
    </row>
    <row r="752" spans="2:11">
      <c r="B752" s="80"/>
      <c r="C752" s="130"/>
      <c r="D752" s="80"/>
      <c r="E752" s="80"/>
      <c r="F752" s="80"/>
      <c r="G752" s="101"/>
      <c r="H752" s="80"/>
      <c r="I752" s="80"/>
      <c r="J752" s="80"/>
      <c r="K752" s="80"/>
    </row>
    <row r="753" spans="2:11">
      <c r="B753" s="80"/>
      <c r="C753" s="130"/>
      <c r="D753" s="80"/>
      <c r="E753" s="80"/>
      <c r="F753" s="80"/>
      <c r="G753" s="101"/>
      <c r="H753" s="80"/>
      <c r="I753" s="80"/>
      <c r="J753" s="80"/>
      <c r="K753" s="80"/>
    </row>
    <row r="754" spans="2:11">
      <c r="B754" s="80"/>
      <c r="C754" s="130"/>
      <c r="D754" s="80"/>
      <c r="E754" s="80"/>
      <c r="F754" s="80"/>
      <c r="G754" s="101"/>
      <c r="H754" s="80"/>
      <c r="I754" s="80"/>
      <c r="J754" s="80"/>
      <c r="K754" s="80"/>
    </row>
    <row r="755" spans="2:11">
      <c r="B755" s="80"/>
      <c r="C755" s="130"/>
      <c r="D755" s="80"/>
      <c r="E755" s="80"/>
      <c r="F755" s="80"/>
      <c r="G755" s="101"/>
      <c r="H755" s="80"/>
      <c r="I755" s="80"/>
      <c r="J755" s="80"/>
      <c r="K755" s="80"/>
    </row>
    <row r="756" spans="2:11">
      <c r="B756" s="80"/>
      <c r="C756" s="130"/>
      <c r="D756" s="80"/>
      <c r="E756" s="80"/>
      <c r="F756" s="80"/>
      <c r="G756" s="101"/>
      <c r="H756" s="80"/>
      <c r="I756" s="80"/>
      <c r="J756" s="80"/>
      <c r="K756" s="80"/>
    </row>
    <row r="757" spans="2:11">
      <c r="B757" s="80"/>
      <c r="C757" s="130"/>
      <c r="D757" s="80"/>
      <c r="E757" s="80"/>
      <c r="F757" s="80"/>
      <c r="G757" s="101"/>
      <c r="H757" s="80"/>
      <c r="I757" s="80"/>
      <c r="J757" s="80"/>
      <c r="K757" s="80"/>
    </row>
    <row r="758" spans="2:11">
      <c r="B758" s="80"/>
      <c r="C758" s="130"/>
      <c r="D758" s="80"/>
      <c r="E758" s="80"/>
      <c r="F758" s="80"/>
      <c r="G758" s="101"/>
      <c r="H758" s="80"/>
      <c r="I758" s="80"/>
      <c r="J758" s="80"/>
      <c r="K758" s="80"/>
    </row>
    <row r="759" spans="2:11">
      <c r="B759" s="80"/>
      <c r="C759" s="130"/>
      <c r="D759" s="80"/>
      <c r="E759" s="80"/>
      <c r="F759" s="80"/>
      <c r="G759" s="101"/>
      <c r="H759" s="80"/>
      <c r="I759" s="80"/>
      <c r="J759" s="80"/>
      <c r="K759" s="80"/>
    </row>
    <row r="760" spans="2:11">
      <c r="B760" s="80"/>
      <c r="C760" s="130"/>
      <c r="D760" s="80"/>
      <c r="E760" s="80"/>
      <c r="F760" s="80"/>
      <c r="G760" s="101"/>
      <c r="H760" s="80"/>
      <c r="I760" s="80"/>
      <c r="J760" s="80"/>
      <c r="K760" s="80"/>
    </row>
    <row r="761" spans="2:11">
      <c r="B761" s="80"/>
      <c r="C761" s="130"/>
      <c r="D761" s="80"/>
      <c r="E761" s="80"/>
      <c r="F761" s="80"/>
      <c r="G761" s="101"/>
      <c r="H761" s="80"/>
      <c r="I761" s="80"/>
      <c r="J761" s="80"/>
      <c r="K761" s="80"/>
    </row>
    <row r="762" spans="2:11">
      <c r="B762" s="80"/>
      <c r="C762" s="130"/>
      <c r="D762" s="80"/>
      <c r="E762" s="80"/>
      <c r="F762" s="80"/>
      <c r="G762" s="101"/>
      <c r="H762" s="80"/>
      <c r="I762" s="80"/>
      <c r="J762" s="80"/>
      <c r="K762" s="80"/>
    </row>
    <row r="763" spans="2:11">
      <c r="B763" s="80"/>
      <c r="C763" s="130"/>
      <c r="D763" s="80"/>
      <c r="E763" s="80"/>
      <c r="F763" s="80"/>
      <c r="G763" s="101"/>
      <c r="H763" s="80"/>
      <c r="I763" s="80"/>
      <c r="J763" s="80"/>
      <c r="K763" s="80"/>
    </row>
    <row r="764" spans="2:11">
      <c r="B764" s="80"/>
      <c r="C764" s="130"/>
      <c r="D764" s="80"/>
      <c r="E764" s="80"/>
      <c r="F764" s="80"/>
      <c r="G764" s="101"/>
      <c r="H764" s="80"/>
      <c r="I764" s="80"/>
      <c r="J764" s="80"/>
      <c r="K764" s="80"/>
    </row>
    <row r="765" spans="2:11">
      <c r="B765" s="80"/>
      <c r="C765" s="130"/>
      <c r="D765" s="80"/>
      <c r="E765" s="80"/>
      <c r="F765" s="80"/>
      <c r="G765" s="101"/>
      <c r="H765" s="80"/>
      <c r="I765" s="80"/>
      <c r="J765" s="80"/>
      <c r="K765" s="80"/>
    </row>
    <row r="766" spans="2:11">
      <c r="B766" s="80"/>
      <c r="C766" s="130"/>
      <c r="D766" s="80"/>
      <c r="E766" s="80"/>
      <c r="F766" s="80"/>
      <c r="G766" s="101"/>
      <c r="H766" s="80"/>
      <c r="I766" s="80"/>
      <c r="J766" s="80"/>
      <c r="K766" s="80"/>
    </row>
    <row r="767" spans="2:11">
      <c r="B767" s="80"/>
      <c r="C767" s="130"/>
      <c r="D767" s="80"/>
      <c r="E767" s="80"/>
      <c r="F767" s="80"/>
      <c r="G767" s="101"/>
      <c r="H767" s="80"/>
      <c r="I767" s="80"/>
      <c r="J767" s="80"/>
      <c r="K767" s="80"/>
    </row>
    <row r="768" spans="2:11">
      <c r="B768" s="80"/>
      <c r="C768" s="130"/>
      <c r="D768" s="80"/>
      <c r="E768" s="80"/>
      <c r="F768" s="80"/>
      <c r="G768" s="101"/>
      <c r="H768" s="80"/>
      <c r="I768" s="80"/>
      <c r="J768" s="80"/>
      <c r="K768" s="80"/>
    </row>
    <row r="769" spans="2:11">
      <c r="B769" s="80"/>
      <c r="C769" s="130"/>
      <c r="D769" s="80"/>
      <c r="E769" s="80"/>
      <c r="F769" s="80"/>
      <c r="G769" s="101"/>
      <c r="H769" s="80"/>
      <c r="I769" s="80"/>
      <c r="J769" s="80"/>
      <c r="K769" s="80"/>
    </row>
    <row r="770" spans="2:11">
      <c r="B770" s="80"/>
      <c r="C770" s="130"/>
      <c r="D770" s="80"/>
      <c r="E770" s="80"/>
      <c r="F770" s="80"/>
      <c r="G770" s="101"/>
      <c r="H770" s="80"/>
      <c r="I770" s="80"/>
      <c r="J770" s="80"/>
      <c r="K770" s="80"/>
    </row>
    <row r="771" spans="2:11">
      <c r="B771" s="80"/>
      <c r="C771" s="130"/>
      <c r="D771" s="80"/>
      <c r="E771" s="80"/>
      <c r="F771" s="80"/>
      <c r="G771" s="101"/>
      <c r="H771" s="80"/>
      <c r="I771" s="80"/>
      <c r="J771" s="80"/>
      <c r="K771" s="80"/>
    </row>
    <row r="772" spans="2:11">
      <c r="B772" s="80"/>
      <c r="C772" s="130"/>
      <c r="D772" s="80"/>
      <c r="E772" s="80"/>
      <c r="F772" s="80"/>
      <c r="G772" s="101"/>
      <c r="H772" s="80"/>
      <c r="I772" s="80"/>
      <c r="J772" s="80"/>
      <c r="K772" s="80"/>
    </row>
    <row r="773" spans="2:11">
      <c r="B773" s="80"/>
      <c r="C773" s="130"/>
      <c r="D773" s="80"/>
      <c r="E773" s="80"/>
      <c r="F773" s="80"/>
      <c r="G773" s="101"/>
      <c r="H773" s="80"/>
      <c r="I773" s="80"/>
      <c r="J773" s="80"/>
      <c r="K773" s="80"/>
    </row>
    <row r="774" spans="2:11">
      <c r="B774" s="80"/>
      <c r="C774" s="130"/>
      <c r="D774" s="80"/>
      <c r="E774" s="80"/>
      <c r="F774" s="80"/>
      <c r="G774" s="101"/>
      <c r="H774" s="80"/>
      <c r="I774" s="80"/>
      <c r="J774" s="80"/>
      <c r="K774" s="80"/>
    </row>
    <row r="775" spans="2:11">
      <c r="B775" s="80"/>
      <c r="C775" s="130"/>
      <c r="D775" s="80"/>
      <c r="E775" s="80"/>
      <c r="F775" s="80"/>
      <c r="G775" s="101"/>
      <c r="H775" s="80"/>
      <c r="I775" s="80"/>
      <c r="J775" s="80"/>
      <c r="K775" s="80"/>
    </row>
    <row r="776" spans="2:11">
      <c r="B776" s="80"/>
      <c r="C776" s="130"/>
      <c r="D776" s="80"/>
      <c r="E776" s="80"/>
      <c r="F776" s="80"/>
      <c r="G776" s="101"/>
      <c r="H776" s="80"/>
      <c r="I776" s="80"/>
      <c r="J776" s="80"/>
      <c r="K776" s="80"/>
    </row>
    <row r="777" spans="2:11">
      <c r="B777" s="80"/>
      <c r="C777" s="130"/>
      <c r="D777" s="80"/>
      <c r="E777" s="80"/>
      <c r="F777" s="80"/>
      <c r="G777" s="101"/>
      <c r="H777" s="80"/>
      <c r="I777" s="80"/>
      <c r="J777" s="80"/>
      <c r="K777" s="80"/>
    </row>
    <row r="778" spans="2:11">
      <c r="B778" s="80"/>
      <c r="C778" s="130"/>
      <c r="D778" s="80"/>
      <c r="E778" s="80"/>
      <c r="F778" s="80"/>
      <c r="G778" s="101"/>
      <c r="H778" s="80"/>
      <c r="I778" s="80"/>
      <c r="J778" s="80"/>
      <c r="K778" s="80"/>
    </row>
    <row r="779" spans="2:11">
      <c r="B779" s="80"/>
      <c r="C779" s="130"/>
      <c r="D779" s="80"/>
      <c r="E779" s="80"/>
      <c r="F779" s="80"/>
      <c r="G779" s="101"/>
      <c r="H779" s="80"/>
      <c r="I779" s="80"/>
      <c r="J779" s="80"/>
      <c r="K779" s="80"/>
    </row>
    <row r="780" spans="2:11">
      <c r="B780" s="80"/>
      <c r="C780" s="130"/>
      <c r="D780" s="80"/>
      <c r="E780" s="80"/>
      <c r="F780" s="80"/>
      <c r="G780" s="101"/>
      <c r="H780" s="80"/>
      <c r="I780" s="80"/>
      <c r="J780" s="80"/>
      <c r="K780" s="80"/>
    </row>
    <row r="781" spans="2:11">
      <c r="B781" s="80"/>
      <c r="C781" s="130"/>
      <c r="D781" s="80"/>
      <c r="E781" s="80"/>
      <c r="F781" s="80"/>
      <c r="G781" s="101"/>
      <c r="H781" s="80"/>
      <c r="I781" s="80"/>
      <c r="J781" s="80"/>
      <c r="K781" s="80"/>
    </row>
    <row r="782" spans="2:11">
      <c r="B782" s="80"/>
      <c r="C782" s="130"/>
      <c r="D782" s="80"/>
      <c r="E782" s="80"/>
      <c r="F782" s="80"/>
      <c r="G782" s="101"/>
      <c r="H782" s="80"/>
      <c r="I782" s="80"/>
      <c r="J782" s="80"/>
      <c r="K782" s="80"/>
    </row>
    <row r="783" spans="2:11">
      <c r="B783" s="80"/>
      <c r="C783" s="130"/>
      <c r="D783" s="80"/>
      <c r="E783" s="80"/>
      <c r="F783" s="80"/>
      <c r="G783" s="101"/>
      <c r="H783" s="80"/>
      <c r="I783" s="80"/>
      <c r="J783" s="80"/>
      <c r="K783" s="80"/>
    </row>
    <row r="784" spans="2:11">
      <c r="B784" s="80"/>
      <c r="C784" s="130"/>
      <c r="D784" s="80"/>
      <c r="E784" s="80"/>
      <c r="F784" s="80"/>
      <c r="G784" s="101"/>
      <c r="H784" s="80"/>
      <c r="I784" s="80"/>
      <c r="J784" s="80"/>
      <c r="K784" s="80"/>
    </row>
    <row r="785" spans="2:11">
      <c r="B785" s="80"/>
      <c r="C785" s="130"/>
      <c r="D785" s="80"/>
      <c r="E785" s="80"/>
      <c r="F785" s="80"/>
      <c r="G785" s="101"/>
      <c r="H785" s="80"/>
      <c r="I785" s="80"/>
      <c r="J785" s="80"/>
      <c r="K785" s="80"/>
    </row>
    <row r="786" spans="2:11">
      <c r="B786" s="80"/>
      <c r="C786" s="130"/>
      <c r="D786" s="80"/>
      <c r="E786" s="80"/>
      <c r="F786" s="80"/>
      <c r="G786" s="101"/>
      <c r="H786" s="80"/>
      <c r="I786" s="80"/>
      <c r="J786" s="80"/>
      <c r="K786" s="80"/>
    </row>
    <row r="787" spans="2:11">
      <c r="B787" s="80"/>
      <c r="C787" s="130"/>
      <c r="D787" s="80"/>
      <c r="E787" s="80"/>
      <c r="F787" s="80"/>
      <c r="G787" s="101"/>
      <c r="H787" s="80"/>
      <c r="I787" s="80"/>
      <c r="J787" s="80"/>
      <c r="K787" s="80"/>
    </row>
    <row r="788" spans="2:11">
      <c r="B788" s="80"/>
      <c r="C788" s="130"/>
      <c r="D788" s="80"/>
      <c r="E788" s="80"/>
      <c r="F788" s="80"/>
      <c r="G788" s="101"/>
      <c r="H788" s="80"/>
      <c r="I788" s="80"/>
      <c r="J788" s="80"/>
      <c r="K788" s="80"/>
    </row>
    <row r="789" spans="2:11">
      <c r="B789" s="80"/>
      <c r="C789" s="130"/>
      <c r="D789" s="80"/>
      <c r="E789" s="80"/>
      <c r="F789" s="80"/>
      <c r="G789" s="101"/>
      <c r="H789" s="80"/>
      <c r="I789" s="80"/>
      <c r="J789" s="80"/>
      <c r="K789" s="80"/>
    </row>
    <row r="790" spans="2:11">
      <c r="B790" s="80"/>
      <c r="C790" s="130"/>
      <c r="D790" s="80"/>
      <c r="E790" s="80"/>
      <c r="F790" s="80"/>
      <c r="G790" s="101"/>
      <c r="H790" s="80"/>
      <c r="I790" s="80"/>
      <c r="J790" s="80"/>
      <c r="K790" s="80"/>
    </row>
    <row r="791" spans="2:11">
      <c r="B791" s="80"/>
      <c r="C791" s="130"/>
      <c r="D791" s="80"/>
      <c r="E791" s="80"/>
      <c r="F791" s="80"/>
      <c r="G791" s="101"/>
      <c r="H791" s="80"/>
      <c r="I791" s="80"/>
      <c r="J791" s="80"/>
      <c r="K791" s="80"/>
    </row>
    <row r="792" spans="2:11">
      <c r="B792" s="80"/>
      <c r="C792" s="130"/>
      <c r="D792" s="80"/>
      <c r="E792" s="80"/>
      <c r="F792" s="80"/>
      <c r="G792" s="101"/>
      <c r="H792" s="80"/>
      <c r="I792" s="80"/>
      <c r="J792" s="80"/>
      <c r="K792" s="80"/>
    </row>
    <row r="793" spans="2:11">
      <c r="B793" s="80"/>
      <c r="C793" s="130"/>
      <c r="D793" s="80"/>
      <c r="E793" s="80"/>
      <c r="F793" s="80"/>
      <c r="G793" s="101"/>
      <c r="H793" s="80"/>
      <c r="I793" s="80"/>
      <c r="J793" s="80"/>
      <c r="K793" s="80"/>
    </row>
    <row r="794" spans="2:11">
      <c r="B794" s="80"/>
      <c r="C794" s="130"/>
      <c r="D794" s="80"/>
      <c r="E794" s="80"/>
      <c r="F794" s="80"/>
      <c r="G794" s="101"/>
      <c r="H794" s="80"/>
      <c r="I794" s="80"/>
      <c r="J794" s="80"/>
      <c r="K794" s="80"/>
    </row>
    <row r="795" spans="2:11">
      <c r="B795" s="80"/>
      <c r="C795" s="130"/>
      <c r="D795" s="80"/>
      <c r="E795" s="80"/>
      <c r="F795" s="80"/>
      <c r="G795" s="101"/>
      <c r="H795" s="80"/>
      <c r="I795" s="80"/>
      <c r="J795" s="80"/>
      <c r="K795" s="80"/>
    </row>
    <row r="796" spans="2:11">
      <c r="B796" s="80"/>
      <c r="C796" s="130"/>
      <c r="D796" s="80"/>
      <c r="E796" s="80"/>
      <c r="F796" s="80"/>
      <c r="G796" s="101"/>
      <c r="H796" s="80"/>
      <c r="I796" s="80"/>
      <c r="J796" s="80"/>
      <c r="K796" s="80"/>
    </row>
    <row r="797" spans="2:11">
      <c r="B797" s="80"/>
      <c r="C797" s="130"/>
      <c r="D797" s="80"/>
      <c r="E797" s="80"/>
      <c r="F797" s="80"/>
      <c r="G797" s="101"/>
      <c r="H797" s="80"/>
      <c r="I797" s="80"/>
      <c r="J797" s="80"/>
      <c r="K797" s="80"/>
    </row>
    <row r="798" spans="2:11">
      <c r="B798" s="80"/>
      <c r="C798" s="130"/>
      <c r="D798" s="80"/>
      <c r="E798" s="80"/>
      <c r="F798" s="80"/>
      <c r="G798" s="101"/>
      <c r="H798" s="80"/>
      <c r="I798" s="80"/>
      <c r="J798" s="80"/>
      <c r="K798" s="80"/>
    </row>
    <row r="799" spans="2:11">
      <c r="B799" s="80"/>
      <c r="C799" s="130"/>
      <c r="D799" s="80"/>
      <c r="E799" s="80"/>
      <c r="F799" s="80"/>
      <c r="G799" s="101"/>
      <c r="H799" s="80"/>
      <c r="I799" s="80"/>
      <c r="J799" s="80"/>
      <c r="K799" s="80"/>
    </row>
    <row r="800" spans="2:11">
      <c r="B800" s="80"/>
      <c r="C800" s="130"/>
      <c r="D800" s="80"/>
      <c r="E800" s="80"/>
      <c r="F800" s="80"/>
      <c r="G800" s="101"/>
      <c r="H800" s="80"/>
      <c r="I800" s="80"/>
      <c r="J800" s="80"/>
      <c r="K800" s="80"/>
    </row>
    <row r="801" spans="2:11">
      <c r="B801" s="80"/>
      <c r="C801" s="130"/>
      <c r="D801" s="80"/>
      <c r="E801" s="80"/>
      <c r="F801" s="80"/>
      <c r="G801" s="101"/>
      <c r="H801" s="80"/>
      <c r="I801" s="80"/>
      <c r="J801" s="80"/>
      <c r="K801" s="80"/>
    </row>
    <row r="802" spans="2:11">
      <c r="B802" s="80"/>
      <c r="C802" s="130"/>
      <c r="D802" s="80"/>
      <c r="E802" s="80"/>
      <c r="F802" s="80"/>
      <c r="G802" s="101"/>
      <c r="H802" s="80"/>
      <c r="I802" s="80"/>
      <c r="J802" s="80"/>
      <c r="K802" s="80"/>
    </row>
    <row r="803" spans="2:11">
      <c r="B803" s="80"/>
      <c r="C803" s="130"/>
      <c r="D803" s="80"/>
      <c r="E803" s="80"/>
      <c r="F803" s="80"/>
      <c r="G803" s="101"/>
      <c r="H803" s="80"/>
      <c r="I803" s="80"/>
      <c r="J803" s="80"/>
      <c r="K803" s="80"/>
    </row>
    <row r="804" spans="2:11">
      <c r="B804" s="80"/>
      <c r="C804" s="130"/>
      <c r="D804" s="80"/>
      <c r="E804" s="80"/>
      <c r="F804" s="80"/>
      <c r="G804" s="101"/>
      <c r="H804" s="80"/>
      <c r="I804" s="80"/>
      <c r="J804" s="80"/>
      <c r="K804" s="80"/>
    </row>
    <row r="805" spans="2:11">
      <c r="B805" s="80"/>
      <c r="C805" s="130"/>
      <c r="D805" s="80"/>
      <c r="E805" s="80"/>
      <c r="F805" s="80"/>
      <c r="G805" s="101"/>
      <c r="H805" s="80"/>
      <c r="I805" s="80"/>
      <c r="J805" s="80"/>
      <c r="K805" s="80"/>
    </row>
    <row r="806" spans="2:11">
      <c r="B806" s="80"/>
      <c r="C806" s="130"/>
      <c r="D806" s="80"/>
      <c r="E806" s="80"/>
      <c r="F806" s="80"/>
      <c r="G806" s="101"/>
      <c r="H806" s="80"/>
      <c r="I806" s="80"/>
      <c r="J806" s="80"/>
      <c r="K806" s="80"/>
    </row>
    <row r="807" spans="2:11">
      <c r="B807" s="80"/>
      <c r="C807" s="130"/>
      <c r="D807" s="80"/>
      <c r="E807" s="80"/>
      <c r="F807" s="80"/>
      <c r="G807" s="101"/>
      <c r="H807" s="80"/>
      <c r="I807" s="80"/>
      <c r="J807" s="80"/>
      <c r="K807" s="80"/>
    </row>
    <row r="808" spans="2:11">
      <c r="B808" s="80"/>
      <c r="C808" s="130"/>
      <c r="D808" s="80"/>
      <c r="E808" s="80"/>
      <c r="F808" s="80"/>
      <c r="G808" s="101"/>
      <c r="H808" s="80"/>
      <c r="I808" s="80"/>
      <c r="J808" s="80"/>
      <c r="K808" s="80"/>
    </row>
    <row r="809" spans="2:11">
      <c r="B809" s="80"/>
      <c r="C809" s="130"/>
      <c r="D809" s="80"/>
      <c r="E809" s="80"/>
      <c r="F809" s="80"/>
      <c r="G809" s="101"/>
      <c r="H809" s="80"/>
      <c r="I809" s="80"/>
      <c r="J809" s="80"/>
      <c r="K809" s="80"/>
    </row>
    <row r="810" spans="2:11">
      <c r="B810" s="80"/>
      <c r="C810" s="130"/>
      <c r="D810" s="80"/>
      <c r="E810" s="80"/>
      <c r="F810" s="80"/>
      <c r="G810" s="101"/>
      <c r="H810" s="80"/>
      <c r="I810" s="80"/>
      <c r="J810" s="80"/>
      <c r="K810" s="80"/>
    </row>
    <row r="811" spans="2:11">
      <c r="B811" s="80"/>
      <c r="C811" s="130"/>
      <c r="D811" s="80"/>
      <c r="E811" s="80"/>
      <c r="F811" s="80"/>
      <c r="G811" s="101"/>
      <c r="H811" s="80"/>
      <c r="I811" s="80"/>
      <c r="J811" s="80"/>
      <c r="K811" s="80"/>
    </row>
    <row r="812" spans="2:11">
      <c r="B812" s="80"/>
      <c r="C812" s="130"/>
      <c r="D812" s="80"/>
      <c r="E812" s="80"/>
      <c r="F812" s="80"/>
      <c r="G812" s="101"/>
      <c r="H812" s="80"/>
      <c r="I812" s="80"/>
      <c r="J812" s="80"/>
      <c r="K812" s="80"/>
    </row>
    <row r="813" spans="2:11">
      <c r="B813" s="80"/>
      <c r="C813" s="130"/>
      <c r="D813" s="80"/>
      <c r="E813" s="80"/>
      <c r="F813" s="80"/>
      <c r="G813" s="101"/>
      <c r="H813" s="80"/>
      <c r="I813" s="80"/>
      <c r="J813" s="80"/>
      <c r="K813" s="80"/>
    </row>
    <row r="814" spans="2:11">
      <c r="B814" s="80"/>
      <c r="C814" s="130"/>
      <c r="D814" s="80"/>
      <c r="E814" s="80"/>
      <c r="F814" s="80"/>
      <c r="G814" s="101"/>
      <c r="H814" s="80"/>
      <c r="I814" s="80"/>
      <c r="J814" s="80"/>
      <c r="K814" s="80"/>
    </row>
    <row r="815" spans="2:11">
      <c r="B815" s="80"/>
      <c r="C815" s="130"/>
      <c r="D815" s="80"/>
      <c r="E815" s="80"/>
      <c r="F815" s="80"/>
      <c r="G815" s="101"/>
      <c r="H815" s="80"/>
      <c r="I815" s="80"/>
      <c r="J815" s="80"/>
      <c r="K815" s="80"/>
    </row>
    <row r="816" spans="2:11">
      <c r="B816" s="80"/>
      <c r="C816" s="130"/>
      <c r="D816" s="80"/>
      <c r="E816" s="80"/>
      <c r="F816" s="80"/>
      <c r="G816" s="101"/>
      <c r="H816" s="80"/>
      <c r="I816" s="80"/>
      <c r="J816" s="80"/>
      <c r="K816" s="80"/>
    </row>
    <row r="817" spans="2:11">
      <c r="B817" s="80"/>
      <c r="C817" s="130"/>
      <c r="D817" s="80"/>
      <c r="E817" s="80"/>
      <c r="F817" s="80"/>
      <c r="G817" s="101"/>
      <c r="H817" s="80"/>
      <c r="I817" s="80"/>
      <c r="J817" s="80"/>
      <c r="K817" s="80"/>
    </row>
    <row r="818" spans="2:11">
      <c r="B818" s="80"/>
      <c r="C818" s="130"/>
      <c r="D818" s="80"/>
      <c r="E818" s="80"/>
      <c r="F818" s="80"/>
      <c r="G818" s="101"/>
      <c r="H818" s="80"/>
      <c r="I818" s="80"/>
      <c r="J818" s="80"/>
      <c r="K818" s="80"/>
    </row>
    <row r="819" spans="2:11">
      <c r="B819" s="80"/>
      <c r="C819" s="130"/>
      <c r="D819" s="80"/>
      <c r="E819" s="80"/>
      <c r="F819" s="80"/>
      <c r="G819" s="101"/>
      <c r="H819" s="80"/>
      <c r="I819" s="80"/>
      <c r="J819" s="80"/>
      <c r="K819" s="80"/>
    </row>
    <row r="820" spans="2:11">
      <c r="B820" s="80"/>
      <c r="C820" s="130"/>
      <c r="D820" s="80"/>
      <c r="E820" s="80"/>
      <c r="F820" s="80"/>
      <c r="G820" s="101"/>
      <c r="H820" s="80"/>
      <c r="I820" s="80"/>
      <c r="J820" s="80"/>
      <c r="K820" s="80"/>
    </row>
    <row r="821" spans="2:11">
      <c r="B821" s="80"/>
      <c r="C821" s="130"/>
      <c r="D821" s="80"/>
      <c r="E821" s="80"/>
      <c r="F821" s="80"/>
      <c r="G821" s="101"/>
      <c r="H821" s="80"/>
      <c r="I821" s="80"/>
      <c r="J821" s="80"/>
      <c r="K821" s="80"/>
    </row>
    <row r="822" spans="2:11">
      <c r="B822" s="80"/>
      <c r="C822" s="130"/>
      <c r="D822" s="80"/>
      <c r="E822" s="80"/>
      <c r="F822" s="80"/>
      <c r="G822" s="101"/>
      <c r="H822" s="80"/>
      <c r="I822" s="80"/>
      <c r="J822" s="80"/>
      <c r="K822" s="80"/>
    </row>
    <row r="823" spans="2:11">
      <c r="B823" s="80"/>
      <c r="C823" s="130"/>
      <c r="D823" s="80"/>
      <c r="E823" s="80"/>
      <c r="F823" s="80"/>
      <c r="G823" s="101"/>
      <c r="H823" s="80"/>
      <c r="I823" s="80"/>
      <c r="J823" s="80"/>
      <c r="K823" s="80"/>
    </row>
    <row r="824" spans="2:11">
      <c r="B824" s="80"/>
      <c r="C824" s="130"/>
      <c r="D824" s="80"/>
      <c r="E824" s="80"/>
      <c r="F824" s="80"/>
      <c r="G824" s="101"/>
      <c r="H824" s="80"/>
      <c r="I824" s="80"/>
      <c r="J824" s="80"/>
      <c r="K824" s="80"/>
    </row>
    <row r="825" spans="2:11">
      <c r="B825" s="80"/>
      <c r="C825" s="130"/>
      <c r="D825" s="80"/>
      <c r="E825" s="80"/>
      <c r="F825" s="80"/>
      <c r="G825" s="101"/>
      <c r="H825" s="80"/>
      <c r="I825" s="80"/>
      <c r="J825" s="80"/>
      <c r="K825" s="80"/>
    </row>
    <row r="826" spans="2:11">
      <c r="B826" s="80"/>
      <c r="C826" s="130"/>
      <c r="D826" s="80"/>
      <c r="E826" s="80"/>
      <c r="F826" s="80"/>
      <c r="G826" s="101"/>
      <c r="H826" s="80"/>
      <c r="I826" s="80"/>
      <c r="J826" s="80"/>
      <c r="K826" s="80"/>
    </row>
    <row r="827" spans="2:11">
      <c r="B827" s="80"/>
      <c r="C827" s="130"/>
      <c r="D827" s="80"/>
      <c r="E827" s="80"/>
      <c r="F827" s="80"/>
      <c r="G827" s="101"/>
      <c r="H827" s="80"/>
      <c r="I827" s="80"/>
      <c r="J827" s="80"/>
      <c r="K827" s="80"/>
    </row>
    <row r="828" spans="2:11">
      <c r="B828" s="80"/>
      <c r="C828" s="130"/>
      <c r="D828" s="80"/>
      <c r="E828" s="80"/>
      <c r="F828" s="80"/>
      <c r="G828" s="101"/>
      <c r="H828" s="80"/>
      <c r="I828" s="80"/>
      <c r="J828" s="80"/>
      <c r="K828" s="80"/>
    </row>
    <row r="829" spans="2:11">
      <c r="B829" s="80"/>
      <c r="C829" s="130"/>
      <c r="D829" s="80"/>
      <c r="E829" s="80"/>
      <c r="F829" s="80"/>
      <c r="G829" s="101"/>
      <c r="H829" s="80"/>
      <c r="I829" s="80"/>
      <c r="J829" s="80"/>
      <c r="K829" s="80"/>
    </row>
    <row r="830" spans="2:11">
      <c r="B830" s="80"/>
      <c r="C830" s="130"/>
      <c r="D830" s="80"/>
      <c r="E830" s="80"/>
      <c r="F830" s="80"/>
      <c r="G830" s="101"/>
      <c r="H830" s="80"/>
      <c r="I830" s="80"/>
      <c r="J830" s="80"/>
      <c r="K830" s="80"/>
    </row>
    <row r="831" spans="2:11">
      <c r="B831" s="80"/>
      <c r="C831" s="130"/>
      <c r="D831" s="80"/>
      <c r="E831" s="80"/>
      <c r="F831" s="80"/>
      <c r="G831" s="101"/>
      <c r="H831" s="80"/>
      <c r="I831" s="80"/>
      <c r="J831" s="80"/>
      <c r="K831" s="80"/>
    </row>
    <row r="832" spans="2:11">
      <c r="B832" s="80"/>
      <c r="C832" s="130"/>
      <c r="D832" s="80"/>
      <c r="E832" s="80"/>
      <c r="F832" s="80"/>
      <c r="G832" s="101"/>
      <c r="H832" s="80"/>
      <c r="I832" s="80"/>
      <c r="J832" s="80"/>
      <c r="K832" s="80"/>
    </row>
    <row r="833" spans="2:11">
      <c r="B833" s="80"/>
      <c r="C833" s="130"/>
      <c r="D833" s="80"/>
      <c r="E833" s="80"/>
      <c r="F833" s="80"/>
      <c r="G833" s="101"/>
      <c r="H833" s="80"/>
      <c r="I833" s="80"/>
      <c r="J833" s="80"/>
      <c r="K833" s="80"/>
    </row>
    <row r="834" spans="2:11">
      <c r="B834" s="80"/>
      <c r="C834" s="130"/>
      <c r="D834" s="80"/>
      <c r="E834" s="80"/>
      <c r="F834" s="80"/>
      <c r="G834" s="101"/>
      <c r="H834" s="80"/>
      <c r="I834" s="80"/>
      <c r="J834" s="80"/>
      <c r="K834" s="80"/>
    </row>
    <row r="835" spans="2:11">
      <c r="B835" s="80"/>
      <c r="C835" s="130"/>
      <c r="D835" s="80"/>
      <c r="E835" s="80"/>
      <c r="F835" s="80"/>
      <c r="G835" s="101"/>
      <c r="H835" s="80"/>
      <c r="I835" s="80"/>
      <c r="J835" s="80"/>
      <c r="K835" s="80"/>
    </row>
    <row r="836" spans="2:11">
      <c r="B836" s="80"/>
      <c r="C836" s="130"/>
      <c r="D836" s="80"/>
      <c r="E836" s="80"/>
      <c r="F836" s="80"/>
      <c r="G836" s="101"/>
      <c r="H836" s="80"/>
      <c r="I836" s="80"/>
      <c r="J836" s="80"/>
      <c r="K836" s="80"/>
    </row>
    <row r="837" spans="2:11">
      <c r="B837" s="80"/>
      <c r="C837" s="130"/>
      <c r="D837" s="80"/>
      <c r="E837" s="80"/>
      <c r="F837" s="80"/>
      <c r="G837" s="101"/>
      <c r="H837" s="80"/>
      <c r="I837" s="80"/>
      <c r="J837" s="80"/>
      <c r="K837" s="80"/>
    </row>
    <row r="838" spans="2:11">
      <c r="B838" s="80"/>
      <c r="C838" s="130"/>
      <c r="D838" s="80"/>
      <c r="E838" s="80"/>
      <c r="F838" s="80"/>
      <c r="G838" s="101"/>
      <c r="H838" s="80"/>
      <c r="I838" s="80"/>
      <c r="J838" s="80"/>
      <c r="K838" s="80"/>
    </row>
    <row r="839" spans="2:11">
      <c r="B839" s="80"/>
      <c r="C839" s="130"/>
      <c r="D839" s="80"/>
      <c r="E839" s="80"/>
      <c r="F839" s="80"/>
      <c r="G839" s="101"/>
      <c r="H839" s="80"/>
      <c r="I839" s="80"/>
      <c r="J839" s="80"/>
      <c r="K839" s="80"/>
    </row>
    <row r="840" spans="2:11">
      <c r="B840" s="80"/>
      <c r="C840" s="130"/>
      <c r="D840" s="80"/>
      <c r="E840" s="80"/>
      <c r="F840" s="80"/>
      <c r="G840" s="101"/>
      <c r="H840" s="80"/>
      <c r="I840" s="80"/>
      <c r="J840" s="80"/>
      <c r="K840" s="80"/>
    </row>
    <row r="841" spans="2:11">
      <c r="B841" s="80"/>
      <c r="C841" s="130"/>
      <c r="D841" s="80"/>
      <c r="E841" s="80"/>
      <c r="F841" s="80"/>
      <c r="G841" s="101"/>
      <c r="H841" s="80"/>
      <c r="I841" s="80"/>
      <c r="J841" s="80"/>
      <c r="K841" s="80"/>
    </row>
    <row r="842" spans="2:11">
      <c r="B842" s="80"/>
      <c r="C842" s="130"/>
      <c r="D842" s="80"/>
      <c r="E842" s="80"/>
      <c r="F842" s="80"/>
      <c r="G842" s="101"/>
      <c r="H842" s="80"/>
      <c r="I842" s="80"/>
      <c r="J842" s="80"/>
      <c r="K842" s="80"/>
    </row>
    <row r="843" spans="2:11">
      <c r="B843" s="80"/>
      <c r="C843" s="130"/>
      <c r="D843" s="80"/>
      <c r="E843" s="80"/>
      <c r="F843" s="80"/>
      <c r="G843" s="101"/>
      <c r="H843" s="80"/>
      <c r="I843" s="80"/>
      <c r="J843" s="80"/>
      <c r="K843" s="80"/>
    </row>
    <row r="844" spans="2:11">
      <c r="B844" s="80"/>
      <c r="C844" s="130"/>
      <c r="D844" s="80"/>
      <c r="E844" s="80"/>
      <c r="F844" s="80"/>
      <c r="G844" s="101"/>
      <c r="H844" s="80"/>
      <c r="I844" s="80"/>
      <c r="J844" s="80"/>
      <c r="K844" s="80"/>
    </row>
    <row r="845" spans="2:11">
      <c r="B845" s="80"/>
      <c r="C845" s="130"/>
      <c r="D845" s="80"/>
      <c r="E845" s="80"/>
      <c r="F845" s="80"/>
      <c r="G845" s="101"/>
      <c r="H845" s="80"/>
      <c r="I845" s="80"/>
      <c r="J845" s="80"/>
      <c r="K845" s="80"/>
    </row>
    <row r="846" spans="2:11">
      <c r="B846" s="80"/>
      <c r="C846" s="130"/>
      <c r="D846" s="80"/>
      <c r="E846" s="80"/>
      <c r="F846" s="80"/>
      <c r="G846" s="101"/>
      <c r="H846" s="80"/>
      <c r="I846" s="80"/>
      <c r="J846" s="80"/>
      <c r="K846" s="80"/>
    </row>
    <row r="847" spans="2:11">
      <c r="B847" s="80"/>
      <c r="C847" s="130"/>
      <c r="D847" s="80"/>
      <c r="E847" s="80"/>
      <c r="F847" s="80"/>
      <c r="G847" s="101"/>
      <c r="H847" s="80"/>
      <c r="I847" s="80"/>
      <c r="J847" s="80"/>
      <c r="K847" s="80"/>
    </row>
    <row r="848" spans="2:11">
      <c r="B848" s="80"/>
      <c r="C848" s="130"/>
      <c r="D848" s="80"/>
      <c r="E848" s="80"/>
      <c r="F848" s="80"/>
      <c r="G848" s="101"/>
      <c r="H848" s="80"/>
      <c r="I848" s="80"/>
      <c r="J848" s="80"/>
      <c r="K848" s="80"/>
    </row>
    <row r="849" spans="2:11">
      <c r="B849" s="80"/>
      <c r="C849" s="130"/>
      <c r="D849" s="80"/>
      <c r="E849" s="80"/>
      <c r="F849" s="80"/>
      <c r="G849" s="101"/>
      <c r="H849" s="80"/>
      <c r="I849" s="80"/>
      <c r="J849" s="80"/>
      <c r="K849" s="80"/>
    </row>
    <row r="850" spans="2:11">
      <c r="B850" s="80"/>
      <c r="C850" s="130"/>
      <c r="D850" s="80"/>
      <c r="E850" s="80"/>
      <c r="F850" s="80"/>
      <c r="G850" s="101"/>
      <c r="H850" s="80"/>
      <c r="I850" s="80"/>
      <c r="J850" s="80"/>
      <c r="K850" s="80"/>
    </row>
    <row r="851" spans="2:11">
      <c r="B851" s="80"/>
      <c r="C851" s="130"/>
      <c r="D851" s="80"/>
      <c r="E851" s="80"/>
      <c r="F851" s="80"/>
      <c r="G851" s="101"/>
      <c r="H851" s="80"/>
      <c r="I851" s="80"/>
      <c r="J851" s="80"/>
      <c r="K851" s="80"/>
    </row>
    <row r="852" spans="2:11">
      <c r="B852" s="80"/>
      <c r="C852" s="130"/>
      <c r="D852" s="80"/>
      <c r="E852" s="80"/>
      <c r="F852" s="80"/>
      <c r="G852" s="101"/>
      <c r="H852" s="80"/>
      <c r="I852" s="80"/>
      <c r="J852" s="80"/>
      <c r="K852" s="80"/>
    </row>
    <row r="853" spans="2:11">
      <c r="B853" s="80"/>
      <c r="C853" s="130"/>
      <c r="D853" s="80"/>
      <c r="E853" s="80"/>
      <c r="F853" s="80"/>
      <c r="G853" s="101"/>
      <c r="H853" s="80"/>
      <c r="I853" s="80"/>
      <c r="J853" s="80"/>
      <c r="K853" s="80"/>
    </row>
    <row r="854" spans="2:11">
      <c r="B854" s="80"/>
      <c r="C854" s="130"/>
      <c r="D854" s="80"/>
      <c r="E854" s="80"/>
      <c r="F854" s="80"/>
      <c r="G854" s="101"/>
      <c r="H854" s="80"/>
      <c r="I854" s="80"/>
      <c r="J854" s="80"/>
      <c r="K854" s="80"/>
    </row>
    <row r="855" spans="2:11">
      <c r="B855" s="80"/>
      <c r="C855" s="130"/>
      <c r="D855" s="80"/>
      <c r="E855" s="80"/>
      <c r="F855" s="80"/>
      <c r="G855" s="101"/>
      <c r="H855" s="80"/>
      <c r="I855" s="80"/>
      <c r="J855" s="80"/>
      <c r="K855" s="80"/>
    </row>
    <row r="856" spans="2:11">
      <c r="B856" s="80"/>
      <c r="C856" s="130"/>
      <c r="D856" s="80"/>
      <c r="E856" s="80"/>
      <c r="F856" s="80"/>
      <c r="G856" s="101"/>
      <c r="H856" s="80"/>
      <c r="I856" s="80"/>
      <c r="J856" s="80"/>
      <c r="K856" s="80"/>
    </row>
    <row r="857" spans="2:11">
      <c r="B857" s="80"/>
      <c r="C857" s="130"/>
      <c r="D857" s="80"/>
      <c r="E857" s="80"/>
      <c r="F857" s="80"/>
      <c r="G857" s="101"/>
      <c r="H857" s="80"/>
      <c r="I857" s="80"/>
      <c r="J857" s="80"/>
      <c r="K857" s="80"/>
    </row>
    <row r="858" spans="2:11">
      <c r="B858" s="80"/>
      <c r="C858" s="130"/>
      <c r="D858" s="80"/>
      <c r="E858" s="80"/>
      <c r="F858" s="80"/>
      <c r="G858" s="101"/>
      <c r="H858" s="80"/>
      <c r="I858" s="80"/>
      <c r="J858" s="80"/>
      <c r="K858" s="80"/>
    </row>
    <row r="859" spans="2:11">
      <c r="B859" s="80"/>
      <c r="C859" s="130"/>
      <c r="D859" s="80"/>
      <c r="E859" s="80"/>
      <c r="F859" s="80"/>
      <c r="G859" s="101"/>
      <c r="H859" s="80"/>
      <c r="I859" s="80"/>
      <c r="J859" s="80"/>
      <c r="K859" s="80"/>
    </row>
    <row r="860" spans="2:11">
      <c r="B860" s="80"/>
      <c r="C860" s="130"/>
      <c r="D860" s="80"/>
      <c r="E860" s="80"/>
      <c r="F860" s="80"/>
      <c r="G860" s="101"/>
      <c r="H860" s="80"/>
      <c r="I860" s="80"/>
      <c r="J860" s="80"/>
      <c r="K860" s="80"/>
    </row>
    <row r="861" spans="2:11">
      <c r="B861" s="80"/>
      <c r="C861" s="130"/>
      <c r="D861" s="80"/>
      <c r="E861" s="80"/>
      <c r="F861" s="80"/>
      <c r="G861" s="101"/>
      <c r="H861" s="80"/>
      <c r="I861" s="80"/>
      <c r="J861" s="80"/>
      <c r="K861" s="80"/>
    </row>
    <row r="862" spans="2:11">
      <c r="B862" s="80"/>
      <c r="C862" s="130"/>
      <c r="D862" s="80"/>
      <c r="E862" s="80"/>
      <c r="F862" s="80"/>
      <c r="G862" s="101"/>
      <c r="H862" s="80"/>
      <c r="I862" s="80"/>
      <c r="J862" s="80"/>
      <c r="K862" s="80"/>
    </row>
    <row r="863" spans="2:11">
      <c r="B863" s="80"/>
      <c r="C863" s="130"/>
      <c r="D863" s="80"/>
      <c r="E863" s="80"/>
      <c r="F863" s="80"/>
      <c r="G863" s="101"/>
      <c r="H863" s="80"/>
      <c r="I863" s="80"/>
      <c r="J863" s="80"/>
      <c r="K863" s="80"/>
    </row>
    <row r="864" spans="2:11">
      <c r="B864" s="80"/>
      <c r="C864" s="130"/>
      <c r="D864" s="80"/>
      <c r="E864" s="80"/>
      <c r="F864" s="80"/>
      <c r="G864" s="101"/>
      <c r="H864" s="80"/>
      <c r="I864" s="80"/>
      <c r="J864" s="80"/>
      <c r="K864" s="80"/>
    </row>
    <row r="865" spans="2:11">
      <c r="B865" s="80"/>
      <c r="C865" s="130"/>
      <c r="D865" s="80"/>
      <c r="E865" s="80"/>
      <c r="F865" s="80"/>
      <c r="G865" s="101"/>
      <c r="H865" s="80"/>
      <c r="I865" s="80"/>
      <c r="J865" s="80"/>
      <c r="K865" s="80"/>
    </row>
    <row r="866" spans="2:11">
      <c r="B866" s="80"/>
      <c r="C866" s="130"/>
      <c r="D866" s="80"/>
      <c r="E866" s="80"/>
      <c r="F866" s="80"/>
      <c r="G866" s="101"/>
      <c r="H866" s="80"/>
      <c r="I866" s="80"/>
      <c r="J866" s="80"/>
      <c r="K866" s="80"/>
    </row>
    <row r="867" spans="2:11">
      <c r="B867" s="80"/>
      <c r="C867" s="130"/>
      <c r="D867" s="80"/>
      <c r="E867" s="80"/>
      <c r="F867" s="80"/>
      <c r="G867" s="101"/>
      <c r="H867" s="80"/>
      <c r="I867" s="80"/>
      <c r="J867" s="80"/>
      <c r="K867" s="80"/>
    </row>
    <row r="868" spans="2:11">
      <c r="B868" s="80"/>
      <c r="C868" s="130"/>
      <c r="D868" s="80"/>
      <c r="E868" s="80"/>
      <c r="F868" s="80"/>
      <c r="G868" s="101"/>
      <c r="H868" s="80"/>
      <c r="I868" s="80"/>
      <c r="J868" s="80"/>
      <c r="K868" s="80"/>
    </row>
    <row r="869" spans="2:11">
      <c r="B869" s="80"/>
      <c r="C869" s="130"/>
      <c r="D869" s="80"/>
      <c r="E869" s="80"/>
      <c r="F869" s="80"/>
      <c r="G869" s="101"/>
      <c r="H869" s="80"/>
      <c r="I869" s="80"/>
      <c r="J869" s="80"/>
      <c r="K869" s="80"/>
    </row>
    <row r="870" spans="2:11">
      <c r="B870" s="80"/>
      <c r="C870" s="130"/>
      <c r="D870" s="80"/>
      <c r="E870" s="80"/>
      <c r="F870" s="80"/>
      <c r="G870" s="101"/>
      <c r="H870" s="80"/>
      <c r="I870" s="80"/>
      <c r="J870" s="80"/>
      <c r="K870" s="80"/>
    </row>
    <row r="871" spans="2:11">
      <c r="B871" s="80"/>
      <c r="C871" s="130"/>
      <c r="D871" s="80"/>
      <c r="E871" s="80"/>
      <c r="F871" s="80"/>
      <c r="G871" s="101"/>
      <c r="H871" s="80"/>
      <c r="I871" s="80"/>
      <c r="J871" s="80"/>
      <c r="K871" s="80"/>
    </row>
    <row r="872" spans="2:11">
      <c r="B872" s="80"/>
      <c r="C872" s="130"/>
      <c r="D872" s="80"/>
      <c r="E872" s="80"/>
      <c r="F872" s="80"/>
      <c r="G872" s="101"/>
      <c r="H872" s="80"/>
      <c r="I872" s="80"/>
      <c r="J872" s="80"/>
      <c r="K872" s="80"/>
    </row>
    <row r="873" spans="2:11">
      <c r="B873" s="80"/>
      <c r="C873" s="130"/>
      <c r="D873" s="80"/>
      <c r="E873" s="80"/>
      <c r="F873" s="80"/>
      <c r="G873" s="101"/>
      <c r="H873" s="80"/>
      <c r="I873" s="80"/>
      <c r="J873" s="80"/>
      <c r="K873" s="80"/>
    </row>
    <row r="874" spans="2:11">
      <c r="B874" s="80"/>
      <c r="C874" s="130"/>
      <c r="D874" s="80"/>
      <c r="E874" s="80"/>
      <c r="F874" s="80"/>
      <c r="G874" s="101"/>
      <c r="H874" s="80"/>
      <c r="I874" s="80"/>
      <c r="J874" s="80"/>
      <c r="K874" s="80"/>
    </row>
    <row r="875" spans="2:11">
      <c r="B875" s="80"/>
      <c r="C875" s="130"/>
      <c r="D875" s="80"/>
      <c r="E875" s="80"/>
      <c r="F875" s="80"/>
      <c r="G875" s="101"/>
      <c r="H875" s="80"/>
      <c r="I875" s="80"/>
      <c r="J875" s="80"/>
      <c r="K875" s="80"/>
    </row>
    <row r="876" spans="2:11">
      <c r="B876" s="80"/>
      <c r="C876" s="130"/>
      <c r="D876" s="80"/>
      <c r="E876" s="80"/>
      <c r="F876" s="80"/>
      <c r="G876" s="101"/>
      <c r="H876" s="80"/>
      <c r="I876" s="80"/>
      <c r="J876" s="80"/>
      <c r="K876" s="80"/>
    </row>
    <row r="877" spans="2:11">
      <c r="B877" s="80"/>
      <c r="C877" s="130"/>
      <c r="D877" s="80"/>
      <c r="E877" s="80"/>
      <c r="F877" s="80"/>
      <c r="G877" s="101"/>
      <c r="H877" s="80"/>
      <c r="I877" s="80"/>
      <c r="J877" s="80"/>
      <c r="K877" s="80"/>
    </row>
    <row r="878" spans="2:11">
      <c r="B878" s="80"/>
      <c r="C878" s="130"/>
      <c r="D878" s="80"/>
      <c r="E878" s="80"/>
      <c r="F878" s="80"/>
      <c r="G878" s="101"/>
      <c r="H878" s="80"/>
      <c r="I878" s="80"/>
      <c r="J878" s="80"/>
      <c r="K878" s="80"/>
    </row>
    <row r="879" spans="2:11">
      <c r="B879" s="80"/>
      <c r="C879" s="130"/>
      <c r="D879" s="80"/>
      <c r="E879" s="80"/>
      <c r="F879" s="80"/>
      <c r="G879" s="101"/>
      <c r="H879" s="80"/>
      <c r="I879" s="80"/>
      <c r="J879" s="80"/>
      <c r="K879" s="80"/>
    </row>
    <row r="880" spans="2:11">
      <c r="B880" s="80"/>
      <c r="C880" s="130"/>
      <c r="D880" s="80"/>
      <c r="E880" s="80"/>
      <c r="F880" s="80"/>
      <c r="G880" s="101"/>
      <c r="H880" s="80"/>
      <c r="I880" s="80"/>
      <c r="J880" s="80"/>
      <c r="K880" s="80"/>
    </row>
    <row r="881" spans="2:11">
      <c r="B881" s="80"/>
      <c r="C881" s="130"/>
      <c r="D881" s="80"/>
      <c r="E881" s="80"/>
      <c r="F881" s="80"/>
      <c r="G881" s="101"/>
      <c r="H881" s="80"/>
      <c r="I881" s="80"/>
      <c r="J881" s="80"/>
      <c r="K881" s="80"/>
    </row>
    <row r="882" spans="2:11">
      <c r="B882" s="80"/>
      <c r="C882" s="130"/>
      <c r="D882" s="80"/>
      <c r="E882" s="80"/>
      <c r="F882" s="80"/>
      <c r="G882" s="101"/>
      <c r="H882" s="80"/>
      <c r="I882" s="80"/>
      <c r="J882" s="80"/>
      <c r="K882" s="80"/>
    </row>
    <row r="883" spans="2:11">
      <c r="B883" s="80"/>
      <c r="C883" s="130"/>
      <c r="D883" s="80"/>
      <c r="E883" s="80"/>
      <c r="F883" s="80"/>
      <c r="G883" s="101"/>
      <c r="H883" s="80"/>
      <c r="I883" s="80"/>
      <c r="J883" s="80"/>
      <c r="K883" s="80"/>
    </row>
    <row r="884" spans="2:11">
      <c r="B884" s="80"/>
      <c r="C884" s="130"/>
      <c r="D884" s="80"/>
      <c r="E884" s="80"/>
      <c r="F884" s="80"/>
      <c r="G884" s="101"/>
      <c r="H884" s="80"/>
      <c r="I884" s="80"/>
      <c r="J884" s="80"/>
      <c r="K884" s="80"/>
    </row>
    <row r="885" spans="2:11">
      <c r="B885" s="80"/>
      <c r="C885" s="130"/>
      <c r="D885" s="80"/>
      <c r="E885" s="80"/>
      <c r="F885" s="80"/>
      <c r="G885" s="101"/>
      <c r="H885" s="80"/>
      <c r="I885" s="80"/>
      <c r="J885" s="80"/>
      <c r="K885" s="80"/>
    </row>
    <row r="886" spans="2:11">
      <c r="B886" s="80"/>
      <c r="C886" s="130"/>
      <c r="D886" s="80"/>
      <c r="E886" s="80"/>
      <c r="F886" s="80"/>
      <c r="G886" s="101"/>
      <c r="H886" s="80"/>
      <c r="I886" s="80"/>
      <c r="J886" s="80"/>
      <c r="K886" s="80"/>
    </row>
    <row r="887" spans="2:11">
      <c r="B887" s="80"/>
      <c r="C887" s="130"/>
      <c r="D887" s="80"/>
      <c r="E887" s="80"/>
      <c r="F887" s="80"/>
      <c r="G887" s="101"/>
      <c r="H887" s="80"/>
      <c r="I887" s="80"/>
      <c r="J887" s="80"/>
      <c r="K887" s="80"/>
    </row>
    <row r="888" spans="2:11">
      <c r="B888" s="80"/>
      <c r="C888" s="130"/>
      <c r="D888" s="80"/>
      <c r="E888" s="80"/>
      <c r="F888" s="80"/>
      <c r="G888" s="101"/>
      <c r="H888" s="80"/>
      <c r="I888" s="80"/>
      <c r="J888" s="80"/>
      <c r="K888" s="80"/>
    </row>
    <row r="889" spans="2:11">
      <c r="B889" s="80"/>
      <c r="C889" s="130"/>
      <c r="D889" s="80"/>
      <c r="E889" s="80"/>
      <c r="F889" s="80"/>
      <c r="G889" s="101"/>
      <c r="H889" s="80"/>
      <c r="I889" s="80"/>
      <c r="J889" s="80"/>
      <c r="K889" s="80"/>
    </row>
    <row r="890" spans="2:11">
      <c r="B890" s="80"/>
      <c r="C890" s="130"/>
      <c r="D890" s="80"/>
      <c r="E890" s="80"/>
      <c r="F890" s="80"/>
      <c r="G890" s="101"/>
      <c r="H890" s="80"/>
      <c r="I890" s="80"/>
      <c r="J890" s="80"/>
      <c r="K890" s="80"/>
    </row>
    <row r="891" spans="2:11">
      <c r="B891" s="80"/>
      <c r="C891" s="130"/>
      <c r="D891" s="80"/>
      <c r="E891" s="80"/>
      <c r="F891" s="80"/>
      <c r="G891" s="101"/>
      <c r="H891" s="80"/>
      <c r="I891" s="80"/>
      <c r="J891" s="80"/>
      <c r="K891" s="80"/>
    </row>
    <row r="892" spans="2:11">
      <c r="B892" s="80"/>
      <c r="C892" s="130"/>
      <c r="D892" s="80"/>
      <c r="E892" s="80"/>
      <c r="F892" s="80"/>
      <c r="G892" s="101"/>
      <c r="H892" s="80"/>
      <c r="I892" s="80"/>
      <c r="J892" s="80"/>
      <c r="K892" s="80"/>
    </row>
    <row r="893" spans="2:11">
      <c r="B893" s="80"/>
      <c r="C893" s="130"/>
      <c r="D893" s="80"/>
      <c r="E893" s="80"/>
      <c r="F893" s="80"/>
      <c r="G893" s="101"/>
      <c r="H893" s="80"/>
      <c r="I893" s="80"/>
      <c r="J893" s="80"/>
      <c r="K893" s="80"/>
    </row>
    <row r="894" spans="2:11">
      <c r="B894" s="80"/>
      <c r="C894" s="130"/>
      <c r="D894" s="80"/>
      <c r="E894" s="80"/>
      <c r="F894" s="80"/>
      <c r="G894" s="101"/>
      <c r="H894" s="80"/>
      <c r="I894" s="80"/>
      <c r="J894" s="80"/>
      <c r="K894" s="80"/>
    </row>
    <row r="895" spans="2:11">
      <c r="B895" s="80"/>
      <c r="C895" s="130"/>
      <c r="D895" s="80"/>
      <c r="E895" s="80"/>
      <c r="F895" s="80"/>
      <c r="G895" s="101"/>
      <c r="H895" s="80"/>
      <c r="I895" s="80"/>
      <c r="J895" s="80"/>
      <c r="K895" s="80"/>
    </row>
    <row r="896" spans="2:11">
      <c r="B896" s="80"/>
      <c r="C896" s="130"/>
      <c r="D896" s="80"/>
      <c r="E896" s="80"/>
      <c r="F896" s="80"/>
      <c r="G896" s="101"/>
      <c r="H896" s="80"/>
      <c r="I896" s="80"/>
      <c r="J896" s="80"/>
      <c r="K896" s="80"/>
    </row>
    <row r="897" spans="2:11">
      <c r="B897" s="80"/>
      <c r="C897" s="130"/>
      <c r="D897" s="80"/>
      <c r="E897" s="80"/>
      <c r="F897" s="80"/>
      <c r="G897" s="101"/>
      <c r="H897" s="80"/>
      <c r="I897" s="80"/>
      <c r="J897" s="80"/>
      <c r="K897" s="80"/>
    </row>
    <row r="898" spans="2:11">
      <c r="B898" s="80"/>
      <c r="C898" s="130"/>
      <c r="D898" s="80"/>
      <c r="E898" s="80"/>
      <c r="F898" s="80"/>
      <c r="G898" s="101"/>
      <c r="H898" s="80"/>
      <c r="I898" s="80"/>
      <c r="J898" s="80"/>
      <c r="K898" s="80"/>
    </row>
    <row r="899" spans="2:11">
      <c r="B899" s="80"/>
      <c r="C899" s="130"/>
      <c r="D899" s="80"/>
      <c r="E899" s="80"/>
      <c r="F899" s="80"/>
      <c r="G899" s="101"/>
      <c r="H899" s="80"/>
      <c r="I899" s="80"/>
      <c r="J899" s="80"/>
      <c r="K899" s="80"/>
    </row>
    <row r="900" spans="2:11">
      <c r="B900" s="80"/>
      <c r="C900" s="130"/>
      <c r="D900" s="80"/>
      <c r="E900" s="80"/>
      <c r="F900" s="80"/>
      <c r="G900" s="101"/>
      <c r="H900" s="80"/>
      <c r="I900" s="80"/>
      <c r="J900" s="80"/>
      <c r="K900" s="80"/>
    </row>
    <row r="901" spans="2:11">
      <c r="B901" s="80"/>
      <c r="C901" s="130"/>
      <c r="D901" s="80"/>
      <c r="E901" s="80"/>
      <c r="F901" s="80"/>
      <c r="G901" s="101"/>
      <c r="H901" s="80"/>
      <c r="I901" s="80"/>
      <c r="J901" s="80"/>
      <c r="K901" s="80"/>
    </row>
    <row r="902" spans="2:11">
      <c r="B902" s="80"/>
      <c r="C902" s="130"/>
      <c r="D902" s="80"/>
      <c r="E902" s="80"/>
      <c r="F902" s="80"/>
      <c r="G902" s="101"/>
      <c r="H902" s="80"/>
      <c r="I902" s="80"/>
      <c r="J902" s="80"/>
      <c r="K902" s="80"/>
    </row>
    <row r="903" spans="2:11">
      <c r="B903" s="80"/>
      <c r="C903" s="130"/>
      <c r="D903" s="80"/>
      <c r="E903" s="80"/>
      <c r="F903" s="80"/>
      <c r="G903" s="101"/>
      <c r="H903" s="80"/>
      <c r="I903" s="80"/>
      <c r="J903" s="80"/>
      <c r="K903" s="80"/>
    </row>
    <row r="904" spans="2:11">
      <c r="B904" s="80"/>
      <c r="C904" s="130"/>
      <c r="D904" s="80"/>
      <c r="E904" s="80"/>
      <c r="F904" s="80"/>
      <c r="G904" s="101"/>
      <c r="H904" s="80"/>
      <c r="I904" s="80"/>
      <c r="J904" s="80"/>
      <c r="K904" s="80"/>
    </row>
    <row r="905" spans="2:11">
      <c r="B905" s="80"/>
      <c r="C905" s="130"/>
      <c r="D905" s="80"/>
      <c r="E905" s="80"/>
      <c r="F905" s="80"/>
      <c r="G905" s="101"/>
      <c r="H905" s="80"/>
      <c r="I905" s="80"/>
      <c r="J905" s="80"/>
      <c r="K905" s="80"/>
    </row>
    <row r="906" spans="2:11">
      <c r="B906" s="80"/>
      <c r="C906" s="130"/>
      <c r="D906" s="80"/>
      <c r="E906" s="80"/>
      <c r="F906" s="80"/>
      <c r="G906" s="101"/>
      <c r="H906" s="80"/>
      <c r="I906" s="80"/>
      <c r="J906" s="80"/>
      <c r="K906" s="80"/>
    </row>
    <row r="907" spans="2:11">
      <c r="B907" s="80"/>
      <c r="C907" s="130"/>
      <c r="D907" s="80"/>
      <c r="E907" s="80"/>
      <c r="F907" s="80"/>
      <c r="G907" s="101"/>
      <c r="H907" s="80"/>
      <c r="I907" s="80"/>
      <c r="J907" s="80"/>
      <c r="K907" s="80"/>
    </row>
    <row r="908" spans="2:11">
      <c r="B908" s="80"/>
      <c r="C908" s="130"/>
      <c r="D908" s="80"/>
      <c r="E908" s="80"/>
      <c r="F908" s="80"/>
      <c r="G908" s="101"/>
      <c r="H908" s="80"/>
      <c r="I908" s="80"/>
      <c r="J908" s="80"/>
      <c r="K908" s="80"/>
    </row>
    <row r="909" spans="2:11">
      <c r="B909" s="80"/>
      <c r="C909" s="130"/>
      <c r="D909" s="80"/>
      <c r="E909" s="80"/>
      <c r="F909" s="80"/>
      <c r="G909" s="101"/>
      <c r="H909" s="80"/>
      <c r="I909" s="80"/>
      <c r="J909" s="80"/>
      <c r="K909" s="80"/>
    </row>
    <row r="910" spans="2:11">
      <c r="B910" s="80"/>
      <c r="C910" s="130"/>
      <c r="D910" s="80"/>
      <c r="E910" s="80"/>
      <c r="F910" s="80"/>
      <c r="G910" s="101"/>
      <c r="H910" s="80"/>
      <c r="I910" s="80"/>
      <c r="J910" s="80"/>
      <c r="K910" s="80"/>
    </row>
    <row r="911" spans="2:11">
      <c r="B911" s="80"/>
      <c r="C911" s="130"/>
      <c r="D911" s="80"/>
      <c r="E911" s="80"/>
      <c r="F911" s="80"/>
      <c r="G911" s="101"/>
      <c r="H911" s="80"/>
      <c r="I911" s="80"/>
      <c r="J911" s="80"/>
      <c r="K911" s="80"/>
    </row>
    <row r="912" spans="2:11">
      <c r="B912" s="80"/>
      <c r="C912" s="130"/>
      <c r="D912" s="80"/>
      <c r="E912" s="80"/>
      <c r="F912" s="80"/>
      <c r="G912" s="101"/>
      <c r="H912" s="80"/>
      <c r="I912" s="80"/>
      <c r="J912" s="80"/>
      <c r="K912" s="80"/>
    </row>
    <row r="913" spans="2:11">
      <c r="B913" s="80"/>
      <c r="C913" s="130"/>
      <c r="D913" s="80"/>
      <c r="E913" s="80"/>
      <c r="F913" s="80"/>
      <c r="G913" s="101"/>
      <c r="H913" s="80"/>
      <c r="I913" s="80"/>
      <c r="J913" s="80"/>
      <c r="K913" s="80"/>
    </row>
    <row r="914" spans="2:11">
      <c r="B914" s="80"/>
      <c r="C914" s="130"/>
      <c r="D914" s="80"/>
      <c r="E914" s="80"/>
      <c r="F914" s="80"/>
      <c r="G914" s="101"/>
      <c r="H914" s="80"/>
      <c r="I914" s="80"/>
      <c r="J914" s="80"/>
      <c r="K914" s="80"/>
    </row>
    <row r="915" spans="2:11">
      <c r="B915" s="80"/>
      <c r="C915" s="130"/>
      <c r="D915" s="80"/>
      <c r="E915" s="80"/>
      <c r="F915" s="80"/>
      <c r="G915" s="101"/>
      <c r="H915" s="80"/>
      <c r="I915" s="80"/>
      <c r="J915" s="80"/>
      <c r="K915" s="80"/>
    </row>
    <row r="916" spans="2:11">
      <c r="B916" s="80"/>
      <c r="C916" s="130"/>
      <c r="D916" s="80"/>
      <c r="E916" s="80"/>
      <c r="F916" s="80"/>
      <c r="G916" s="101"/>
      <c r="H916" s="80"/>
      <c r="I916" s="80"/>
      <c r="J916" s="80"/>
      <c r="K916" s="80"/>
    </row>
    <row r="917" spans="2:11">
      <c r="B917" s="80"/>
      <c r="C917" s="130"/>
      <c r="D917" s="80"/>
      <c r="E917" s="80"/>
      <c r="F917" s="80"/>
      <c r="G917" s="101"/>
      <c r="H917" s="80"/>
      <c r="I917" s="80"/>
      <c r="J917" s="80"/>
      <c r="K917" s="80"/>
    </row>
    <row r="918" spans="2:11">
      <c r="B918" s="80"/>
      <c r="C918" s="130"/>
      <c r="D918" s="80"/>
      <c r="E918" s="80"/>
      <c r="F918" s="80"/>
      <c r="G918" s="101"/>
      <c r="H918" s="80"/>
      <c r="I918" s="80"/>
      <c r="J918" s="80"/>
      <c r="K918" s="80"/>
    </row>
    <row r="919" spans="2:11">
      <c r="B919" s="80"/>
      <c r="C919" s="130"/>
      <c r="D919" s="80"/>
      <c r="E919" s="80"/>
      <c r="F919" s="80"/>
      <c r="G919" s="101"/>
      <c r="H919" s="80"/>
      <c r="I919" s="80"/>
      <c r="J919" s="80"/>
      <c r="K919" s="80"/>
    </row>
    <row r="920" spans="2:11">
      <c r="B920" s="80"/>
      <c r="C920" s="130"/>
      <c r="D920" s="80"/>
      <c r="E920" s="80"/>
      <c r="F920" s="80"/>
      <c r="G920" s="101"/>
      <c r="H920" s="80"/>
      <c r="I920" s="80"/>
      <c r="J920" s="80"/>
      <c r="K920" s="80"/>
    </row>
    <row r="921" spans="2:11">
      <c r="B921" s="80"/>
      <c r="C921" s="130"/>
      <c r="D921" s="80"/>
      <c r="E921" s="80"/>
      <c r="F921" s="80"/>
      <c r="G921" s="101"/>
      <c r="H921" s="80"/>
      <c r="I921" s="80"/>
      <c r="J921" s="80"/>
      <c r="K921" s="80"/>
    </row>
    <row r="922" spans="2:11">
      <c r="B922" s="80"/>
      <c r="C922" s="130"/>
      <c r="D922" s="80"/>
      <c r="E922" s="80"/>
      <c r="F922" s="80"/>
      <c r="G922" s="101"/>
      <c r="H922" s="80"/>
      <c r="I922" s="80"/>
      <c r="J922" s="80"/>
      <c r="K922" s="80"/>
    </row>
    <row r="923" spans="2:11">
      <c r="B923" s="80"/>
      <c r="C923" s="130"/>
      <c r="D923" s="80"/>
      <c r="E923" s="80"/>
      <c r="F923" s="80"/>
      <c r="G923" s="101"/>
      <c r="H923" s="80"/>
      <c r="I923" s="80"/>
      <c r="J923" s="80"/>
      <c r="K923" s="80"/>
    </row>
    <row r="924" spans="2:11">
      <c r="B924" s="80"/>
      <c r="C924" s="130"/>
      <c r="D924" s="80"/>
      <c r="E924" s="80"/>
      <c r="F924" s="80"/>
      <c r="G924" s="101"/>
      <c r="H924" s="80"/>
      <c r="I924" s="80"/>
      <c r="J924" s="80"/>
      <c r="K924" s="80"/>
    </row>
    <row r="925" spans="2:11">
      <c r="B925" s="80"/>
      <c r="C925" s="130"/>
      <c r="D925" s="80"/>
      <c r="E925" s="80"/>
      <c r="F925" s="80"/>
      <c r="G925" s="101"/>
      <c r="H925" s="80"/>
      <c r="I925" s="80"/>
      <c r="J925" s="80"/>
      <c r="K925" s="80"/>
    </row>
    <row r="926" spans="2:11">
      <c r="B926" s="80"/>
      <c r="C926" s="130"/>
      <c r="D926" s="80"/>
      <c r="E926" s="80"/>
      <c r="F926" s="80"/>
      <c r="G926" s="101"/>
      <c r="H926" s="80"/>
      <c r="I926" s="80"/>
      <c r="J926" s="80"/>
      <c r="K926" s="80"/>
    </row>
    <row r="927" spans="2:11">
      <c r="B927" s="80"/>
      <c r="C927" s="130"/>
      <c r="D927" s="80"/>
      <c r="E927" s="80"/>
      <c r="F927" s="80"/>
      <c r="G927" s="101"/>
      <c r="H927" s="80"/>
      <c r="I927" s="80"/>
      <c r="J927" s="80"/>
      <c r="K927" s="80"/>
    </row>
    <row r="928" spans="2:11">
      <c r="B928" s="80"/>
      <c r="C928" s="130"/>
      <c r="D928" s="80"/>
      <c r="E928" s="80"/>
      <c r="F928" s="80"/>
      <c r="G928" s="101"/>
      <c r="H928" s="80"/>
      <c r="I928" s="80"/>
      <c r="J928" s="80"/>
      <c r="K928" s="80"/>
    </row>
    <row r="929" spans="2:11">
      <c r="B929" s="80"/>
      <c r="C929" s="130"/>
      <c r="D929" s="80"/>
      <c r="E929" s="80"/>
      <c r="F929" s="80"/>
      <c r="G929" s="101"/>
      <c r="H929" s="80"/>
      <c r="I929" s="80"/>
      <c r="J929" s="80"/>
      <c r="K929" s="80"/>
    </row>
    <row r="930" spans="2:11">
      <c r="B930" s="80"/>
      <c r="C930" s="130"/>
      <c r="D930" s="80"/>
      <c r="E930" s="80"/>
      <c r="F930" s="80"/>
      <c r="G930" s="101"/>
      <c r="H930" s="80"/>
      <c r="I930" s="80"/>
      <c r="J930" s="80"/>
      <c r="K930" s="80"/>
    </row>
    <row r="931" spans="2:11">
      <c r="B931" s="80"/>
      <c r="C931" s="130"/>
      <c r="D931" s="80"/>
      <c r="E931" s="80"/>
      <c r="F931" s="80"/>
      <c r="G931" s="101"/>
      <c r="H931" s="80"/>
      <c r="I931" s="80"/>
      <c r="J931" s="80"/>
      <c r="K931" s="80"/>
    </row>
    <row r="932" spans="2:11">
      <c r="B932" s="80"/>
      <c r="C932" s="130"/>
      <c r="D932" s="80"/>
      <c r="E932" s="80"/>
      <c r="F932" s="80"/>
      <c r="G932" s="101"/>
      <c r="H932" s="80"/>
      <c r="I932" s="80"/>
      <c r="J932" s="80"/>
      <c r="K932" s="80"/>
    </row>
    <row r="933" spans="2:11">
      <c r="B933" s="80"/>
      <c r="C933" s="130"/>
      <c r="D933" s="80"/>
      <c r="E933" s="80"/>
      <c r="F933" s="80"/>
      <c r="G933" s="101"/>
      <c r="H933" s="80"/>
      <c r="I933" s="80"/>
      <c r="J933" s="80"/>
      <c r="K933" s="80"/>
    </row>
    <row r="934" spans="2:11">
      <c r="B934" s="80"/>
      <c r="C934" s="130"/>
      <c r="D934" s="80"/>
      <c r="E934" s="80"/>
      <c r="F934" s="80"/>
      <c r="G934" s="101"/>
      <c r="H934" s="80"/>
      <c r="I934" s="80"/>
      <c r="J934" s="80"/>
      <c r="K934" s="80"/>
    </row>
    <row r="935" spans="2:11">
      <c r="B935" s="80"/>
      <c r="C935" s="130"/>
      <c r="D935" s="80"/>
      <c r="E935" s="80"/>
      <c r="F935" s="80"/>
      <c r="G935" s="101"/>
      <c r="H935" s="80"/>
      <c r="I935" s="80"/>
      <c r="J935" s="80"/>
      <c r="K935" s="80"/>
    </row>
    <row r="936" spans="2:11">
      <c r="B936" s="80"/>
      <c r="C936" s="130"/>
      <c r="D936" s="80"/>
      <c r="E936" s="80"/>
      <c r="F936" s="80"/>
      <c r="G936" s="101"/>
      <c r="H936" s="80"/>
      <c r="I936" s="80"/>
      <c r="J936" s="80"/>
      <c r="K936" s="80"/>
    </row>
    <row r="937" spans="2:11">
      <c r="B937" s="80"/>
      <c r="C937" s="130"/>
      <c r="D937" s="80"/>
      <c r="E937" s="80"/>
      <c r="F937" s="80"/>
      <c r="G937" s="101"/>
      <c r="H937" s="80"/>
      <c r="I937" s="80"/>
      <c r="J937" s="80"/>
      <c r="K937" s="80"/>
    </row>
    <row r="938" spans="2:11">
      <c r="B938" s="80"/>
      <c r="C938" s="130"/>
      <c r="D938" s="80"/>
      <c r="E938" s="80"/>
      <c r="F938" s="80"/>
      <c r="G938" s="101"/>
      <c r="H938" s="80"/>
      <c r="I938" s="80"/>
      <c r="J938" s="80"/>
      <c r="K938" s="80"/>
    </row>
    <row r="939" spans="2:11">
      <c r="B939" s="80"/>
      <c r="C939" s="130"/>
      <c r="D939" s="80"/>
      <c r="E939" s="80"/>
      <c r="F939" s="80"/>
      <c r="G939" s="101"/>
      <c r="H939" s="80"/>
      <c r="I939" s="80"/>
      <c r="J939" s="80"/>
      <c r="K939" s="80"/>
    </row>
    <row r="940" spans="2:11">
      <c r="B940" s="80"/>
      <c r="C940" s="130"/>
      <c r="D940" s="80"/>
      <c r="E940" s="80"/>
      <c r="F940" s="80"/>
      <c r="G940" s="101"/>
      <c r="H940" s="80"/>
      <c r="I940" s="80"/>
      <c r="J940" s="80"/>
      <c r="K940" s="80"/>
    </row>
    <row r="941" spans="2:11">
      <c r="B941" s="80"/>
      <c r="C941" s="130"/>
      <c r="D941" s="80"/>
      <c r="E941" s="80"/>
      <c r="F941" s="80"/>
      <c r="G941" s="101"/>
      <c r="H941" s="80"/>
      <c r="I941" s="80"/>
      <c r="J941" s="80"/>
      <c r="K941" s="80"/>
    </row>
    <row r="942" spans="2:11">
      <c r="B942" s="80"/>
      <c r="C942" s="130"/>
      <c r="D942" s="80"/>
      <c r="E942" s="80"/>
      <c r="F942" s="80"/>
      <c r="G942" s="101"/>
      <c r="H942" s="80"/>
      <c r="I942" s="80"/>
      <c r="J942" s="80"/>
      <c r="K942" s="80"/>
    </row>
    <row r="943" spans="2:11">
      <c r="B943" s="80"/>
      <c r="C943" s="130"/>
      <c r="D943" s="80"/>
      <c r="E943" s="80"/>
      <c r="F943" s="80"/>
      <c r="G943" s="101"/>
      <c r="H943" s="80"/>
      <c r="I943" s="80"/>
      <c r="J943" s="80"/>
      <c r="K943" s="80"/>
    </row>
    <row r="944" spans="2:11">
      <c r="B944" s="80"/>
      <c r="C944" s="130"/>
      <c r="D944" s="80"/>
      <c r="E944" s="80"/>
      <c r="F944" s="80"/>
      <c r="G944" s="101"/>
      <c r="H944" s="80"/>
      <c r="I944" s="80"/>
      <c r="J944" s="80"/>
      <c r="K944" s="80"/>
    </row>
    <row r="945" spans="2:11">
      <c r="B945" s="80"/>
      <c r="C945" s="130"/>
      <c r="D945" s="80"/>
      <c r="E945" s="80"/>
      <c r="F945" s="80"/>
      <c r="G945" s="101"/>
      <c r="H945" s="80"/>
      <c r="I945" s="80"/>
      <c r="J945" s="80"/>
      <c r="K945" s="80"/>
    </row>
    <row r="946" spans="2:11">
      <c r="B946" s="80"/>
      <c r="C946" s="130"/>
      <c r="D946" s="80"/>
      <c r="E946" s="80"/>
      <c r="F946" s="80"/>
      <c r="G946" s="101"/>
      <c r="H946" s="80"/>
      <c r="I946" s="80"/>
      <c r="J946" s="80"/>
      <c r="K946" s="80"/>
    </row>
    <row r="947" spans="2:11">
      <c r="B947" s="80"/>
      <c r="C947" s="130"/>
      <c r="D947" s="80"/>
      <c r="E947" s="80"/>
      <c r="F947" s="80"/>
      <c r="G947" s="101"/>
      <c r="H947" s="80"/>
      <c r="I947" s="80"/>
      <c r="J947" s="80"/>
      <c r="K947" s="80"/>
    </row>
    <row r="948" spans="2:11">
      <c r="B948" s="80"/>
      <c r="C948" s="130"/>
      <c r="D948" s="80"/>
      <c r="E948" s="80"/>
      <c r="F948" s="80"/>
      <c r="G948" s="101"/>
      <c r="H948" s="80"/>
      <c r="I948" s="80"/>
      <c r="J948" s="80"/>
      <c r="K948" s="80"/>
    </row>
    <row r="949" spans="2:11">
      <c r="B949" s="80"/>
      <c r="C949" s="130"/>
      <c r="D949" s="80"/>
      <c r="E949" s="80"/>
      <c r="F949" s="80"/>
      <c r="G949" s="101"/>
      <c r="H949" s="80"/>
      <c r="I949" s="80"/>
      <c r="J949" s="80"/>
      <c r="K949" s="80"/>
    </row>
    <row r="950" spans="2:11">
      <c r="B950" s="80"/>
      <c r="C950" s="130"/>
      <c r="D950" s="80"/>
      <c r="E950" s="80"/>
      <c r="F950" s="80"/>
      <c r="G950" s="101"/>
      <c r="H950" s="80"/>
      <c r="I950" s="80"/>
      <c r="J950" s="80"/>
      <c r="K950" s="80"/>
    </row>
    <row r="951" spans="2:11">
      <c r="B951" s="80"/>
      <c r="C951" s="130"/>
      <c r="D951" s="80"/>
      <c r="E951" s="80"/>
      <c r="F951" s="80"/>
      <c r="G951" s="101"/>
      <c r="H951" s="80"/>
      <c r="I951" s="80"/>
      <c r="J951" s="80"/>
      <c r="K951" s="80"/>
    </row>
    <row r="952" spans="2:11">
      <c r="B952" s="80"/>
      <c r="C952" s="130"/>
      <c r="D952" s="80"/>
      <c r="E952" s="80"/>
      <c r="F952" s="80"/>
      <c r="G952" s="101"/>
      <c r="H952" s="80"/>
      <c r="I952" s="80"/>
      <c r="J952" s="80"/>
      <c r="K952" s="80"/>
    </row>
    <row r="953" spans="2:11">
      <c r="B953" s="80"/>
      <c r="C953" s="130"/>
      <c r="D953" s="80"/>
      <c r="E953" s="80"/>
      <c r="F953" s="80"/>
      <c r="G953" s="101"/>
      <c r="H953" s="80"/>
      <c r="I953" s="80"/>
      <c r="J953" s="80"/>
      <c r="K953" s="80"/>
    </row>
    <row r="954" spans="2:11">
      <c r="B954" s="80"/>
      <c r="C954" s="130"/>
      <c r="D954" s="80"/>
      <c r="E954" s="80"/>
      <c r="F954" s="80"/>
      <c r="G954" s="101"/>
      <c r="H954" s="80"/>
      <c r="I954" s="80"/>
      <c r="J954" s="80"/>
      <c r="K954" s="80"/>
    </row>
    <row r="955" spans="2:11">
      <c r="B955" s="80"/>
      <c r="C955" s="130"/>
      <c r="D955" s="80"/>
      <c r="E955" s="80"/>
      <c r="F955" s="80"/>
      <c r="G955" s="101"/>
      <c r="H955" s="80"/>
      <c r="I955" s="80"/>
      <c r="J955" s="80"/>
      <c r="K955" s="80"/>
    </row>
    <row r="956" spans="2:11">
      <c r="B956" s="80"/>
      <c r="C956" s="130"/>
      <c r="D956" s="80"/>
      <c r="E956" s="80"/>
      <c r="F956" s="80"/>
      <c r="G956" s="101"/>
      <c r="H956" s="80"/>
      <c r="I956" s="80"/>
      <c r="J956" s="80"/>
      <c r="K956" s="80"/>
    </row>
    <row r="957" spans="2:11">
      <c r="B957" s="80"/>
      <c r="C957" s="130"/>
      <c r="D957" s="80"/>
      <c r="E957" s="80"/>
      <c r="F957" s="80"/>
      <c r="G957" s="101"/>
      <c r="H957" s="80"/>
      <c r="I957" s="80"/>
      <c r="J957" s="80"/>
      <c r="K957" s="80"/>
    </row>
    <row r="958" spans="2:11">
      <c r="B958" s="80"/>
      <c r="C958" s="130"/>
      <c r="D958" s="80"/>
      <c r="E958" s="80"/>
      <c r="F958" s="80"/>
      <c r="G958" s="101"/>
      <c r="H958" s="80"/>
      <c r="I958" s="80"/>
      <c r="J958" s="80"/>
      <c r="K958" s="80"/>
    </row>
    <row r="959" spans="2:11">
      <c r="B959" s="80"/>
      <c r="C959" s="130"/>
      <c r="D959" s="80"/>
      <c r="E959" s="80"/>
      <c r="F959" s="80"/>
      <c r="G959" s="101"/>
      <c r="H959" s="80"/>
      <c r="I959" s="80"/>
      <c r="J959" s="80"/>
      <c r="K959" s="80"/>
    </row>
    <row r="960" spans="2:11">
      <c r="B960" s="80"/>
      <c r="C960" s="130"/>
      <c r="D960" s="80"/>
      <c r="E960" s="80"/>
      <c r="F960" s="80"/>
      <c r="G960" s="101"/>
      <c r="H960" s="80"/>
      <c r="I960" s="80"/>
      <c r="J960" s="80"/>
      <c r="K960" s="80"/>
    </row>
    <row r="961" spans="2:11">
      <c r="B961" s="80"/>
      <c r="C961" s="130"/>
      <c r="D961" s="80"/>
      <c r="E961" s="80"/>
      <c r="F961" s="80"/>
      <c r="G961" s="101"/>
      <c r="H961" s="80"/>
      <c r="I961" s="80"/>
      <c r="J961" s="80"/>
      <c r="K961" s="80"/>
    </row>
    <row r="962" spans="2:11">
      <c r="B962" s="80"/>
      <c r="C962" s="130"/>
      <c r="D962" s="80"/>
      <c r="E962" s="80"/>
      <c r="F962" s="80"/>
      <c r="G962" s="101"/>
      <c r="H962" s="80"/>
      <c r="I962" s="80"/>
      <c r="J962" s="80"/>
      <c r="K962" s="80"/>
    </row>
    <row r="963" spans="2:11">
      <c r="B963" s="80"/>
      <c r="C963" s="130"/>
      <c r="D963" s="80"/>
      <c r="E963" s="80"/>
      <c r="F963" s="80"/>
      <c r="G963" s="101"/>
      <c r="H963" s="80"/>
      <c r="I963" s="80"/>
      <c r="J963" s="80"/>
      <c r="K963" s="80"/>
    </row>
    <row r="964" spans="2:11">
      <c r="B964" s="80"/>
      <c r="C964" s="130"/>
      <c r="D964" s="80"/>
      <c r="E964" s="80"/>
      <c r="F964" s="80"/>
      <c r="G964" s="101"/>
      <c r="H964" s="80"/>
      <c r="I964" s="80"/>
      <c r="J964" s="80"/>
      <c r="K964" s="80"/>
    </row>
    <row r="965" spans="2:11">
      <c r="B965" s="80"/>
      <c r="C965" s="130"/>
      <c r="D965" s="80"/>
      <c r="E965" s="80"/>
      <c r="F965" s="80"/>
      <c r="G965" s="101"/>
      <c r="H965" s="80"/>
      <c r="I965" s="80"/>
      <c r="J965" s="80"/>
      <c r="K965" s="80"/>
    </row>
    <row r="966" spans="2:11">
      <c r="B966" s="80"/>
      <c r="C966" s="130"/>
      <c r="D966" s="80"/>
      <c r="E966" s="80"/>
      <c r="F966" s="80"/>
      <c r="G966" s="101"/>
      <c r="H966" s="80"/>
      <c r="I966" s="80"/>
      <c r="J966" s="80"/>
      <c r="K966" s="80"/>
    </row>
    <row r="967" spans="2:11">
      <c r="B967" s="80"/>
      <c r="C967" s="130"/>
      <c r="D967" s="80"/>
      <c r="E967" s="80"/>
      <c r="F967" s="80"/>
      <c r="G967" s="101"/>
      <c r="H967" s="80"/>
      <c r="I967" s="80"/>
      <c r="J967" s="80"/>
      <c r="K967" s="80"/>
    </row>
    <row r="968" spans="2:11">
      <c r="B968" s="80"/>
      <c r="C968" s="130"/>
      <c r="D968" s="80"/>
      <c r="E968" s="80"/>
      <c r="F968" s="80"/>
      <c r="G968" s="101"/>
      <c r="H968" s="80"/>
      <c r="I968" s="80"/>
      <c r="J968" s="80"/>
      <c r="K968" s="80"/>
    </row>
    <row r="969" spans="2:11">
      <c r="B969" s="80"/>
      <c r="C969" s="130"/>
      <c r="D969" s="80"/>
      <c r="E969" s="80"/>
      <c r="F969" s="80"/>
      <c r="G969" s="101"/>
      <c r="H969" s="80"/>
      <c r="I969" s="80"/>
      <c r="J969" s="80"/>
      <c r="K969" s="80"/>
    </row>
    <row r="970" spans="2:11">
      <c r="B970" s="80"/>
      <c r="C970" s="130"/>
      <c r="D970" s="80"/>
      <c r="E970" s="80"/>
      <c r="F970" s="80"/>
      <c r="G970" s="101"/>
      <c r="H970" s="80"/>
      <c r="I970" s="80"/>
      <c r="J970" s="80"/>
      <c r="K970" s="80"/>
    </row>
    <row r="971" spans="2:11">
      <c r="B971" s="80"/>
      <c r="C971" s="130"/>
      <c r="D971" s="80"/>
      <c r="E971" s="80"/>
      <c r="F971" s="80"/>
      <c r="G971" s="101"/>
      <c r="H971" s="80"/>
      <c r="I971" s="80"/>
      <c r="J971" s="80"/>
      <c r="K971" s="80"/>
    </row>
    <row r="972" spans="2:11">
      <c r="B972" s="80"/>
      <c r="C972" s="130"/>
      <c r="D972" s="80"/>
      <c r="E972" s="80"/>
      <c r="F972" s="80"/>
      <c r="G972" s="101"/>
      <c r="H972" s="80"/>
      <c r="I972" s="80"/>
      <c r="J972" s="80"/>
      <c r="K972" s="80"/>
    </row>
    <row r="973" spans="2:11">
      <c r="B973" s="80"/>
      <c r="C973" s="130"/>
      <c r="D973" s="80"/>
      <c r="E973" s="80"/>
      <c r="F973" s="80"/>
      <c r="G973" s="101"/>
      <c r="H973" s="80"/>
      <c r="I973" s="80"/>
      <c r="J973" s="80"/>
      <c r="K973" s="80"/>
    </row>
    <row r="974" spans="2:11">
      <c r="B974" s="80"/>
      <c r="C974" s="130"/>
      <c r="D974" s="80"/>
      <c r="E974" s="80"/>
      <c r="F974" s="80"/>
      <c r="G974" s="101"/>
      <c r="H974" s="80"/>
      <c r="I974" s="80"/>
      <c r="J974" s="80"/>
      <c r="K974" s="80"/>
    </row>
    <row r="975" spans="2:11">
      <c r="B975" s="80"/>
      <c r="C975" s="130"/>
      <c r="D975" s="80"/>
      <c r="E975" s="80"/>
      <c r="F975" s="80"/>
      <c r="G975" s="101"/>
      <c r="H975" s="80"/>
      <c r="I975" s="80"/>
      <c r="J975" s="80"/>
      <c r="K975" s="80"/>
    </row>
    <row r="976" spans="2:11">
      <c r="B976" s="80"/>
      <c r="C976" s="130"/>
      <c r="D976" s="80"/>
      <c r="E976" s="80"/>
      <c r="F976" s="80"/>
      <c r="G976" s="101"/>
      <c r="H976" s="80"/>
      <c r="I976" s="80"/>
      <c r="J976" s="80"/>
      <c r="K976" s="80"/>
    </row>
    <row r="977" spans="2:11">
      <c r="B977" s="80"/>
      <c r="C977" s="130"/>
      <c r="D977" s="80"/>
      <c r="E977" s="80"/>
      <c r="F977" s="80"/>
      <c r="G977" s="101"/>
      <c r="H977" s="80"/>
      <c r="I977" s="80"/>
      <c r="J977" s="80"/>
      <c r="K977" s="80"/>
    </row>
    <row r="978" spans="2:11">
      <c r="B978" s="80"/>
      <c r="C978" s="130"/>
      <c r="D978" s="80"/>
      <c r="E978" s="80"/>
      <c r="F978" s="80"/>
      <c r="G978" s="101"/>
      <c r="H978" s="80"/>
      <c r="I978" s="80"/>
      <c r="J978" s="80"/>
      <c r="K978" s="80"/>
    </row>
    <row r="979" spans="2:11">
      <c r="B979" s="80"/>
      <c r="C979" s="130"/>
      <c r="D979" s="80"/>
      <c r="E979" s="80"/>
      <c r="F979" s="80"/>
      <c r="G979" s="101"/>
      <c r="H979" s="80"/>
      <c r="I979" s="80"/>
      <c r="J979" s="80"/>
      <c r="K979" s="80"/>
    </row>
    <row r="980" spans="2:11">
      <c r="B980" s="80"/>
      <c r="C980" s="130"/>
      <c r="D980" s="80"/>
      <c r="E980" s="80"/>
      <c r="F980" s="80"/>
      <c r="G980" s="101"/>
      <c r="H980" s="80"/>
      <c r="I980" s="80"/>
      <c r="J980" s="80"/>
      <c r="K980" s="80"/>
    </row>
    <row r="981" spans="2:11">
      <c r="B981" s="80"/>
      <c r="C981" s="130"/>
      <c r="D981" s="80"/>
      <c r="E981" s="80"/>
      <c r="F981" s="80"/>
      <c r="G981" s="101"/>
      <c r="H981" s="80"/>
      <c r="I981" s="80"/>
      <c r="J981" s="80"/>
      <c r="K981" s="80"/>
    </row>
    <row r="982" spans="2:11">
      <c r="B982" s="80"/>
      <c r="C982" s="130"/>
      <c r="D982" s="80"/>
      <c r="E982" s="80"/>
      <c r="F982" s="80"/>
      <c r="G982" s="101"/>
      <c r="H982" s="80"/>
      <c r="I982" s="80"/>
      <c r="J982" s="80"/>
      <c r="K982" s="80"/>
    </row>
    <row r="983" spans="2:11">
      <c r="B983" s="80"/>
      <c r="C983" s="130"/>
      <c r="D983" s="80"/>
      <c r="E983" s="80"/>
      <c r="F983" s="80"/>
      <c r="G983" s="101"/>
      <c r="H983" s="80"/>
      <c r="I983" s="80"/>
      <c r="J983" s="80"/>
      <c r="K983" s="80"/>
    </row>
    <row r="984" spans="2:11">
      <c r="B984" s="80"/>
      <c r="C984" s="130"/>
      <c r="D984" s="80"/>
      <c r="E984" s="80"/>
      <c r="F984" s="80"/>
      <c r="G984" s="101"/>
      <c r="H984" s="80"/>
      <c r="I984" s="80"/>
      <c r="J984" s="80"/>
      <c r="K984" s="80"/>
    </row>
    <row r="985" spans="2:11">
      <c r="B985" s="80"/>
      <c r="C985" s="130"/>
      <c r="D985" s="80"/>
      <c r="E985" s="80"/>
      <c r="F985" s="80"/>
      <c r="G985" s="101"/>
      <c r="H985" s="80"/>
      <c r="I985" s="80"/>
      <c r="J985" s="80"/>
      <c r="K985" s="80"/>
    </row>
    <row r="986" spans="2:11">
      <c r="B986" s="80"/>
      <c r="C986" s="130"/>
      <c r="D986" s="80"/>
      <c r="E986" s="80"/>
      <c r="F986" s="80"/>
      <c r="G986" s="101"/>
      <c r="H986" s="80"/>
      <c r="I986" s="80"/>
      <c r="J986" s="80"/>
      <c r="K986" s="80"/>
    </row>
    <row r="987" spans="2:11">
      <c r="B987" s="80"/>
      <c r="C987" s="130"/>
      <c r="D987" s="80"/>
      <c r="E987" s="80"/>
      <c r="F987" s="80"/>
      <c r="G987" s="101"/>
      <c r="H987" s="80"/>
      <c r="I987" s="80"/>
      <c r="J987" s="80"/>
      <c r="K987" s="80"/>
    </row>
    <row r="988" spans="2:11">
      <c r="B988" s="80"/>
      <c r="C988" s="130"/>
      <c r="D988" s="80"/>
      <c r="E988" s="80"/>
      <c r="F988" s="80"/>
      <c r="G988" s="101"/>
      <c r="H988" s="80"/>
      <c r="I988" s="80"/>
      <c r="J988" s="80"/>
      <c r="K988" s="80"/>
    </row>
    <row r="989" spans="2:11">
      <c r="B989" s="80"/>
      <c r="C989" s="130"/>
      <c r="D989" s="80"/>
      <c r="E989" s="80"/>
      <c r="F989" s="80"/>
      <c r="G989" s="101"/>
      <c r="H989" s="80"/>
      <c r="I989" s="80"/>
      <c r="J989" s="80"/>
      <c r="K989" s="80"/>
    </row>
    <row r="990" spans="2:11">
      <c r="B990" s="80"/>
      <c r="C990" s="130"/>
      <c r="D990" s="80"/>
      <c r="E990" s="80"/>
      <c r="F990" s="80"/>
      <c r="G990" s="101"/>
      <c r="H990" s="80"/>
      <c r="I990" s="80"/>
      <c r="J990" s="80"/>
      <c r="K990" s="80"/>
    </row>
    <row r="991" spans="2:11">
      <c r="B991" s="80"/>
      <c r="C991" s="130"/>
      <c r="D991" s="80"/>
      <c r="E991" s="80"/>
      <c r="F991" s="80"/>
      <c r="G991" s="101"/>
      <c r="H991" s="80"/>
      <c r="I991" s="80"/>
      <c r="J991" s="80"/>
      <c r="K991" s="80"/>
    </row>
    <row r="992" spans="2:11">
      <c r="B992" s="80"/>
      <c r="C992" s="130"/>
      <c r="D992" s="80"/>
      <c r="E992" s="80"/>
      <c r="F992" s="80"/>
      <c r="G992" s="101"/>
      <c r="H992" s="80"/>
      <c r="I992" s="80"/>
      <c r="J992" s="80"/>
      <c r="K992" s="80"/>
    </row>
    <row r="993" spans="2:11">
      <c r="B993" s="80"/>
      <c r="C993" s="130"/>
      <c r="D993" s="80"/>
      <c r="E993" s="80"/>
      <c r="F993" s="80"/>
      <c r="G993" s="101"/>
      <c r="H993" s="80"/>
      <c r="I993" s="80"/>
      <c r="J993" s="80"/>
      <c r="K993" s="80"/>
    </row>
    <row r="994" spans="2:11">
      <c r="B994" s="80"/>
      <c r="C994" s="130"/>
      <c r="D994" s="80"/>
      <c r="E994" s="80"/>
      <c r="F994" s="80"/>
      <c r="G994" s="101"/>
      <c r="H994" s="80"/>
      <c r="I994" s="80"/>
      <c r="J994" s="80"/>
      <c r="K994" s="80"/>
    </row>
    <row r="995" spans="2:11">
      <c r="B995" s="80"/>
      <c r="C995" s="130"/>
      <c r="D995" s="80"/>
      <c r="E995" s="80"/>
      <c r="F995" s="80"/>
      <c r="G995" s="101"/>
      <c r="H995" s="80"/>
      <c r="I995" s="80"/>
      <c r="J995" s="80"/>
      <c r="K995" s="80"/>
    </row>
    <row r="996" spans="2:11">
      <c r="B996" s="80"/>
      <c r="C996" s="130"/>
      <c r="D996" s="80"/>
      <c r="E996" s="80"/>
      <c r="F996" s="80"/>
      <c r="G996" s="101"/>
      <c r="H996" s="80"/>
      <c r="I996" s="80"/>
      <c r="J996" s="80"/>
      <c r="K996" s="80"/>
    </row>
    <row r="997" spans="2:11">
      <c r="B997" s="80"/>
      <c r="C997" s="130"/>
      <c r="D997" s="80"/>
      <c r="E997" s="80"/>
      <c r="F997" s="80"/>
      <c r="G997" s="101"/>
      <c r="H997" s="80"/>
      <c r="I997" s="80"/>
      <c r="J997" s="80"/>
      <c r="K997" s="80"/>
    </row>
    <row r="998" spans="2:11">
      <c r="B998" s="80"/>
      <c r="C998" s="130"/>
      <c r="D998" s="80"/>
      <c r="E998" s="80"/>
      <c r="F998" s="80"/>
      <c r="G998" s="101"/>
      <c r="H998" s="80"/>
      <c r="I998" s="80"/>
      <c r="J998" s="80"/>
      <c r="K998" s="80"/>
    </row>
    <row r="999" spans="2:11">
      <c r="B999" s="80"/>
      <c r="C999" s="130"/>
      <c r="D999" s="80"/>
      <c r="E999" s="80"/>
      <c r="F999" s="80"/>
      <c r="G999" s="101"/>
      <c r="H999" s="80"/>
      <c r="I999" s="80"/>
      <c r="J999" s="80"/>
      <c r="K999" s="80"/>
    </row>
    <row r="1000" spans="2:11">
      <c r="B1000" s="80"/>
      <c r="C1000" s="130"/>
      <c r="D1000" s="80"/>
      <c r="E1000" s="80"/>
      <c r="F1000" s="80"/>
      <c r="G1000" s="101"/>
      <c r="H1000" s="80"/>
      <c r="I1000" s="80"/>
      <c r="J1000" s="80"/>
      <c r="K1000" s="80"/>
    </row>
    <row r="1001" spans="2:11">
      <c r="B1001" s="80"/>
      <c r="C1001" s="130"/>
      <c r="D1001" s="80"/>
      <c r="E1001" s="80"/>
      <c r="F1001" s="80"/>
      <c r="G1001" s="101"/>
      <c r="H1001" s="80"/>
      <c r="I1001" s="80"/>
      <c r="J1001" s="80"/>
      <c r="K1001" s="80"/>
    </row>
    <row r="1002" spans="2:11">
      <c r="B1002" s="80"/>
      <c r="C1002" s="130"/>
      <c r="D1002" s="80"/>
      <c r="E1002" s="80"/>
      <c r="F1002" s="80"/>
      <c r="G1002" s="101"/>
      <c r="H1002" s="80"/>
      <c r="I1002" s="80"/>
      <c r="J1002" s="80"/>
      <c r="K1002" s="80"/>
    </row>
    <row r="1003" spans="2:11">
      <c r="B1003" s="80"/>
      <c r="C1003" s="130"/>
      <c r="D1003" s="80"/>
      <c r="E1003" s="80"/>
      <c r="F1003" s="80"/>
      <c r="G1003" s="101"/>
      <c r="H1003" s="80"/>
      <c r="I1003" s="80"/>
      <c r="J1003" s="80"/>
      <c r="K1003" s="80"/>
    </row>
    <row r="1004" spans="2:11">
      <c r="B1004" s="80"/>
      <c r="C1004" s="130"/>
      <c r="D1004" s="80"/>
      <c r="E1004" s="80"/>
      <c r="F1004" s="80"/>
      <c r="G1004" s="101"/>
      <c r="H1004" s="80"/>
      <c r="I1004" s="80"/>
      <c r="J1004" s="80"/>
      <c r="K1004" s="80"/>
    </row>
    <row r="1005" spans="2:11">
      <c r="B1005" s="80"/>
      <c r="C1005" s="130"/>
      <c r="D1005" s="80"/>
      <c r="E1005" s="80"/>
      <c r="F1005" s="80"/>
      <c r="G1005" s="101"/>
      <c r="H1005" s="80"/>
      <c r="I1005" s="80"/>
      <c r="J1005" s="80"/>
      <c r="K1005" s="80"/>
    </row>
    <row r="1006" spans="2:11">
      <c r="B1006" s="80"/>
      <c r="C1006" s="130"/>
      <c r="D1006" s="80"/>
      <c r="E1006" s="80"/>
      <c r="F1006" s="80"/>
      <c r="G1006" s="101"/>
      <c r="H1006" s="80"/>
      <c r="I1006" s="80"/>
      <c r="J1006" s="80"/>
      <c r="K1006" s="80"/>
    </row>
    <row r="1007" spans="2:11">
      <c r="B1007" s="80"/>
      <c r="C1007" s="130"/>
      <c r="D1007" s="80"/>
      <c r="E1007" s="80"/>
      <c r="F1007" s="80"/>
      <c r="G1007" s="101"/>
      <c r="H1007" s="80"/>
      <c r="I1007" s="80"/>
      <c r="J1007" s="80"/>
      <c r="K1007" s="80"/>
    </row>
    <row r="1008" spans="2:11">
      <c r="B1008" s="80"/>
      <c r="C1008" s="130"/>
      <c r="D1008" s="80"/>
      <c r="E1008" s="80"/>
      <c r="F1008" s="80"/>
      <c r="G1008" s="101"/>
      <c r="H1008" s="80"/>
      <c r="I1008" s="80"/>
      <c r="J1008" s="80"/>
      <c r="K1008" s="80"/>
    </row>
    <row r="1009" spans="2:11">
      <c r="B1009" s="80"/>
      <c r="C1009" s="130"/>
      <c r="D1009" s="80"/>
      <c r="E1009" s="80"/>
      <c r="F1009" s="80"/>
      <c r="G1009" s="101"/>
      <c r="H1009" s="80"/>
      <c r="I1009" s="80"/>
      <c r="J1009" s="80"/>
      <c r="K1009" s="80"/>
    </row>
    <row r="1010" spans="2:11">
      <c r="B1010" s="80"/>
      <c r="C1010" s="130"/>
      <c r="D1010" s="80"/>
      <c r="E1010" s="80"/>
      <c r="F1010" s="80"/>
      <c r="G1010" s="101"/>
      <c r="H1010" s="80"/>
      <c r="I1010" s="80"/>
      <c r="J1010" s="80"/>
      <c r="K1010" s="80"/>
    </row>
    <row r="1011" spans="2:11">
      <c r="B1011" s="80"/>
      <c r="C1011" s="130"/>
      <c r="D1011" s="80"/>
      <c r="E1011" s="80"/>
      <c r="F1011" s="80"/>
      <c r="G1011" s="101"/>
      <c r="H1011" s="80"/>
      <c r="I1011" s="80"/>
      <c r="J1011" s="80"/>
      <c r="K1011" s="80"/>
    </row>
    <row r="1012" spans="2:11">
      <c r="B1012" s="80"/>
      <c r="C1012" s="130"/>
      <c r="D1012" s="80"/>
      <c r="E1012" s="80"/>
      <c r="F1012" s="80"/>
      <c r="G1012" s="101"/>
      <c r="H1012" s="80"/>
      <c r="I1012" s="80"/>
      <c r="J1012" s="80"/>
      <c r="K1012" s="80"/>
    </row>
    <row r="1013" spans="2:11">
      <c r="B1013" s="80"/>
      <c r="C1013" s="130"/>
      <c r="D1013" s="80"/>
      <c r="E1013" s="80"/>
      <c r="F1013" s="80"/>
      <c r="G1013" s="101"/>
      <c r="H1013" s="80"/>
      <c r="I1013" s="80"/>
      <c r="J1013" s="80"/>
      <c r="K1013" s="80"/>
    </row>
    <row r="1014" spans="2:11">
      <c r="B1014" s="80"/>
      <c r="C1014" s="130"/>
      <c r="D1014" s="80"/>
      <c r="E1014" s="80"/>
      <c r="F1014" s="80"/>
      <c r="G1014" s="101"/>
      <c r="H1014" s="80"/>
      <c r="I1014" s="80"/>
      <c r="J1014" s="80"/>
      <c r="K1014" s="80"/>
    </row>
    <row r="1015" spans="2:11">
      <c r="B1015" s="80"/>
      <c r="C1015" s="130"/>
      <c r="D1015" s="80"/>
      <c r="E1015" s="80"/>
      <c r="F1015" s="80"/>
      <c r="G1015" s="101"/>
      <c r="H1015" s="80"/>
      <c r="I1015" s="80"/>
      <c r="J1015" s="80"/>
      <c r="K1015" s="80"/>
    </row>
    <row r="1016" spans="2:11">
      <c r="B1016" s="80"/>
      <c r="C1016" s="130"/>
      <c r="D1016" s="80"/>
      <c r="E1016" s="80"/>
      <c r="F1016" s="80"/>
      <c r="G1016" s="101"/>
      <c r="H1016" s="80"/>
      <c r="I1016" s="80"/>
      <c r="J1016" s="80"/>
      <c r="K1016" s="80"/>
    </row>
    <row r="1017" spans="2:11">
      <c r="B1017" s="80"/>
      <c r="C1017" s="130"/>
      <c r="D1017" s="80"/>
      <c r="E1017" s="80"/>
      <c r="F1017" s="80"/>
      <c r="G1017" s="101"/>
      <c r="H1017" s="80"/>
      <c r="I1017" s="80"/>
      <c r="J1017" s="80"/>
      <c r="K1017" s="80"/>
    </row>
    <row r="1018" spans="2:11">
      <c r="B1018" s="80"/>
      <c r="C1018" s="130"/>
      <c r="D1018" s="80"/>
      <c r="E1018" s="80"/>
      <c r="F1018" s="80"/>
      <c r="G1018" s="101"/>
      <c r="H1018" s="80"/>
      <c r="I1018" s="80"/>
      <c r="J1018" s="80"/>
      <c r="K1018" s="80"/>
    </row>
    <row r="1019" spans="2:11">
      <c r="B1019" s="80"/>
      <c r="C1019" s="130"/>
      <c r="D1019" s="80"/>
      <c r="E1019" s="80"/>
      <c r="F1019" s="80"/>
      <c r="G1019" s="101"/>
      <c r="H1019" s="80"/>
      <c r="I1019" s="80"/>
      <c r="J1019" s="80"/>
      <c r="K1019" s="80"/>
    </row>
    <row r="1020" spans="2:11">
      <c r="B1020" s="80"/>
      <c r="C1020" s="130"/>
      <c r="D1020" s="80"/>
      <c r="E1020" s="80"/>
      <c r="F1020" s="80"/>
      <c r="G1020" s="101"/>
      <c r="H1020" s="80"/>
      <c r="I1020" s="80"/>
      <c r="J1020" s="80"/>
      <c r="K1020" s="80"/>
    </row>
    <row r="1021" spans="2:11">
      <c r="B1021" s="80"/>
      <c r="C1021" s="130"/>
      <c r="D1021" s="80"/>
      <c r="E1021" s="80"/>
      <c r="F1021" s="80"/>
      <c r="G1021" s="101"/>
      <c r="H1021" s="80"/>
      <c r="I1021" s="80"/>
      <c r="J1021" s="80"/>
      <c r="K1021" s="80"/>
    </row>
    <row r="1022" spans="2:11">
      <c r="B1022" s="80"/>
      <c r="C1022" s="130"/>
      <c r="D1022" s="80"/>
      <c r="E1022" s="80"/>
      <c r="F1022" s="80"/>
      <c r="G1022" s="101"/>
      <c r="H1022" s="80"/>
      <c r="I1022" s="80"/>
      <c r="J1022" s="80"/>
      <c r="K1022" s="80"/>
    </row>
    <row r="1023" spans="2:11">
      <c r="B1023" s="80"/>
      <c r="C1023" s="130"/>
      <c r="D1023" s="80"/>
      <c r="E1023" s="80"/>
      <c r="F1023" s="80"/>
      <c r="G1023" s="101"/>
      <c r="H1023" s="80"/>
      <c r="I1023" s="80"/>
      <c r="J1023" s="80"/>
      <c r="K1023" s="80"/>
    </row>
    <row r="1024" spans="2:11">
      <c r="B1024" s="80"/>
      <c r="C1024" s="130"/>
      <c r="D1024" s="80"/>
      <c r="E1024" s="80"/>
      <c r="F1024" s="80"/>
      <c r="G1024" s="101"/>
      <c r="H1024" s="80"/>
      <c r="I1024" s="80"/>
      <c r="J1024" s="80"/>
      <c r="K1024" s="80"/>
    </row>
    <row r="1025" spans="2:11">
      <c r="B1025" s="80"/>
      <c r="C1025" s="130"/>
      <c r="D1025" s="80"/>
      <c r="E1025" s="80"/>
      <c r="F1025" s="80"/>
      <c r="G1025" s="101"/>
      <c r="H1025" s="80"/>
      <c r="I1025" s="80"/>
      <c r="J1025" s="80"/>
      <c r="K1025" s="80"/>
    </row>
    <row r="1026" spans="2:11">
      <c r="B1026" s="80"/>
      <c r="C1026" s="130"/>
      <c r="D1026" s="80"/>
      <c r="E1026" s="80"/>
      <c r="F1026" s="80"/>
      <c r="G1026" s="101"/>
      <c r="H1026" s="80"/>
      <c r="I1026" s="80"/>
      <c r="J1026" s="80"/>
      <c r="K1026" s="80"/>
    </row>
    <row r="1027" spans="2:11">
      <c r="B1027" s="80"/>
      <c r="C1027" s="130"/>
      <c r="D1027" s="80"/>
      <c r="E1027" s="80"/>
      <c r="F1027" s="80"/>
      <c r="G1027" s="101"/>
      <c r="H1027" s="80"/>
      <c r="I1027" s="80"/>
      <c r="J1027" s="80"/>
      <c r="K1027" s="80"/>
    </row>
    <row r="1028" spans="2:11">
      <c r="B1028" s="80"/>
      <c r="C1028" s="130"/>
      <c r="D1028" s="80"/>
      <c r="E1028" s="80"/>
      <c r="F1028" s="80"/>
      <c r="G1028" s="101"/>
      <c r="H1028" s="80"/>
      <c r="I1028" s="80"/>
      <c r="J1028" s="80"/>
      <c r="K1028" s="80"/>
    </row>
    <row r="1029" spans="2:11">
      <c r="B1029" s="80"/>
      <c r="C1029" s="130"/>
      <c r="D1029" s="80"/>
      <c r="E1029" s="80"/>
      <c r="F1029" s="80"/>
      <c r="G1029" s="101"/>
      <c r="H1029" s="80"/>
      <c r="I1029" s="80"/>
      <c r="J1029" s="80"/>
      <c r="K1029" s="80"/>
    </row>
    <row r="1030" spans="2:11">
      <c r="B1030" s="80"/>
      <c r="C1030" s="130"/>
      <c r="D1030" s="80"/>
      <c r="E1030" s="80"/>
      <c r="F1030" s="80"/>
      <c r="G1030" s="101"/>
      <c r="H1030" s="80"/>
      <c r="I1030" s="80"/>
      <c r="J1030" s="80"/>
      <c r="K1030" s="80"/>
    </row>
    <row r="1031" spans="2:11">
      <c r="B1031" s="80"/>
      <c r="C1031" s="130"/>
      <c r="D1031" s="80"/>
      <c r="E1031" s="80"/>
      <c r="F1031" s="80"/>
      <c r="G1031" s="101"/>
      <c r="H1031" s="80"/>
      <c r="I1031" s="80"/>
      <c r="J1031" s="80"/>
      <c r="K1031" s="80"/>
    </row>
    <row r="1032" spans="2:11">
      <c r="B1032" s="80"/>
      <c r="C1032" s="130"/>
      <c r="D1032" s="80"/>
      <c r="E1032" s="80"/>
      <c r="F1032" s="80"/>
      <c r="G1032" s="101"/>
      <c r="H1032" s="80"/>
      <c r="I1032" s="80"/>
      <c r="J1032" s="80"/>
      <c r="K1032" s="80"/>
    </row>
    <row r="1033" spans="2:11">
      <c r="B1033" s="80"/>
      <c r="C1033" s="130"/>
      <c r="D1033" s="80"/>
      <c r="E1033" s="80"/>
      <c r="F1033" s="80"/>
      <c r="G1033" s="101"/>
      <c r="H1033" s="80"/>
      <c r="I1033" s="80"/>
      <c r="J1033" s="80"/>
      <c r="K1033" s="80"/>
    </row>
    <row r="1034" spans="2:11">
      <c r="B1034" s="80"/>
      <c r="C1034" s="130"/>
      <c r="D1034" s="80"/>
      <c r="E1034" s="80"/>
      <c r="F1034" s="80"/>
      <c r="G1034" s="101"/>
      <c r="H1034" s="80"/>
      <c r="I1034" s="80"/>
      <c r="J1034" s="80"/>
      <c r="K1034" s="80"/>
    </row>
    <row r="1035" spans="2:11">
      <c r="B1035" s="80"/>
      <c r="C1035" s="130"/>
      <c r="D1035" s="80"/>
      <c r="E1035" s="80"/>
      <c r="F1035" s="80"/>
      <c r="G1035" s="101"/>
      <c r="H1035" s="80"/>
      <c r="I1035" s="80"/>
      <c r="J1035" s="80"/>
      <c r="K1035" s="80"/>
    </row>
    <row r="1036" spans="2:11">
      <c r="B1036" s="80"/>
      <c r="C1036" s="130"/>
      <c r="D1036" s="80"/>
      <c r="E1036" s="80"/>
      <c r="F1036" s="80"/>
      <c r="G1036" s="101"/>
      <c r="H1036" s="80"/>
      <c r="I1036" s="80"/>
      <c r="J1036" s="80"/>
      <c r="K1036" s="80"/>
    </row>
    <row r="1037" spans="2:11">
      <c r="B1037" s="80"/>
      <c r="C1037" s="130"/>
      <c r="D1037" s="80"/>
      <c r="E1037" s="80"/>
      <c r="F1037" s="80"/>
      <c r="G1037" s="101"/>
      <c r="H1037" s="80"/>
      <c r="I1037" s="80"/>
      <c r="J1037" s="80"/>
      <c r="K1037" s="80"/>
    </row>
    <row r="1038" spans="2:11">
      <c r="B1038" s="80"/>
      <c r="C1038" s="130"/>
      <c r="D1038" s="80"/>
      <c r="E1038" s="80"/>
      <c r="F1038" s="80"/>
      <c r="G1038" s="101"/>
      <c r="H1038" s="80"/>
      <c r="I1038" s="80"/>
      <c r="J1038" s="80"/>
      <c r="K1038" s="80"/>
    </row>
    <row r="1039" spans="2:11">
      <c r="B1039" s="80"/>
      <c r="C1039" s="130"/>
      <c r="D1039" s="80"/>
      <c r="E1039" s="80"/>
      <c r="F1039" s="80"/>
      <c r="G1039" s="101"/>
      <c r="H1039" s="80"/>
      <c r="I1039" s="80"/>
      <c r="J1039" s="80"/>
      <c r="K1039" s="80"/>
    </row>
    <row r="1040" spans="2:11">
      <c r="B1040" s="80"/>
      <c r="C1040" s="130"/>
      <c r="D1040" s="80"/>
      <c r="E1040" s="80"/>
      <c r="F1040" s="80"/>
      <c r="G1040" s="101"/>
      <c r="H1040" s="80"/>
      <c r="I1040" s="80"/>
      <c r="J1040" s="80"/>
      <c r="K1040" s="80"/>
    </row>
    <row r="1041" spans="2:11">
      <c r="B1041" s="80"/>
      <c r="C1041" s="130"/>
      <c r="D1041" s="80"/>
      <c r="E1041" s="80"/>
      <c r="F1041" s="80"/>
      <c r="G1041" s="101"/>
      <c r="H1041" s="80"/>
      <c r="I1041" s="80"/>
      <c r="J1041" s="80"/>
      <c r="K1041" s="80"/>
    </row>
    <row r="1042" spans="2:11">
      <c r="B1042" s="80"/>
      <c r="C1042" s="130"/>
      <c r="D1042" s="80"/>
      <c r="E1042" s="80"/>
      <c r="F1042" s="80"/>
      <c r="G1042" s="101"/>
      <c r="H1042" s="80"/>
      <c r="I1042" s="80"/>
      <c r="J1042" s="80"/>
      <c r="K1042" s="80"/>
    </row>
    <row r="1043" spans="2:11">
      <c r="B1043" s="80"/>
      <c r="C1043" s="130"/>
      <c r="D1043" s="80"/>
      <c r="E1043" s="80"/>
      <c r="F1043" s="80"/>
      <c r="G1043" s="101"/>
      <c r="H1043" s="80"/>
      <c r="I1043" s="80"/>
      <c r="J1043" s="80"/>
      <c r="K1043" s="80"/>
    </row>
    <row r="1044" spans="2:11">
      <c r="B1044" s="80"/>
      <c r="C1044" s="130"/>
      <c r="D1044" s="80"/>
      <c r="E1044" s="80"/>
      <c r="F1044" s="80"/>
      <c r="G1044" s="101"/>
      <c r="H1044" s="80"/>
      <c r="I1044" s="80"/>
      <c r="J1044" s="80"/>
      <c r="K1044" s="80"/>
    </row>
    <row r="1045" spans="2:11">
      <c r="B1045" s="80"/>
      <c r="C1045" s="130"/>
      <c r="D1045" s="80"/>
      <c r="E1045" s="80"/>
      <c r="F1045" s="80"/>
      <c r="G1045" s="101"/>
      <c r="H1045" s="80"/>
      <c r="I1045" s="80"/>
      <c r="J1045" s="80"/>
      <c r="K1045" s="80"/>
    </row>
    <row r="1046" spans="2:11">
      <c r="B1046" s="80"/>
      <c r="C1046" s="130"/>
      <c r="D1046" s="80"/>
      <c r="E1046" s="80"/>
      <c r="F1046" s="80"/>
      <c r="G1046" s="101"/>
      <c r="H1046" s="80"/>
      <c r="I1046" s="80"/>
      <c r="J1046" s="80"/>
      <c r="K1046" s="80"/>
    </row>
    <row r="1047" spans="2:11">
      <c r="B1047" s="80"/>
      <c r="C1047" s="130"/>
      <c r="D1047" s="80"/>
      <c r="E1047" s="80"/>
      <c r="F1047" s="80"/>
      <c r="G1047" s="101"/>
      <c r="H1047" s="80"/>
      <c r="I1047" s="80"/>
      <c r="J1047" s="80"/>
      <c r="K1047" s="80"/>
    </row>
    <row r="1048" spans="2:11">
      <c r="B1048" s="80"/>
      <c r="C1048" s="130"/>
      <c r="D1048" s="80"/>
      <c r="E1048" s="80"/>
      <c r="F1048" s="80"/>
      <c r="G1048" s="101"/>
      <c r="H1048" s="80"/>
      <c r="I1048" s="80"/>
      <c r="J1048" s="80"/>
      <c r="K1048" s="80"/>
    </row>
    <row r="1049" spans="2:11">
      <c r="B1049" s="80"/>
      <c r="C1049" s="130"/>
      <c r="D1049" s="80"/>
      <c r="E1049" s="80"/>
      <c r="F1049" s="80"/>
      <c r="G1049" s="101"/>
      <c r="H1049" s="80"/>
      <c r="I1049" s="80"/>
      <c r="J1049" s="80"/>
      <c r="K1049" s="80"/>
    </row>
    <row r="1050" spans="2:11">
      <c r="B1050" s="80"/>
      <c r="C1050" s="130"/>
      <c r="D1050" s="80"/>
      <c r="E1050" s="80"/>
      <c r="F1050" s="80"/>
      <c r="G1050" s="101"/>
      <c r="H1050" s="80"/>
      <c r="I1050" s="80"/>
      <c r="J1050" s="80"/>
      <c r="K1050" s="80"/>
    </row>
    <row r="1051" spans="2:11">
      <c r="B1051" s="80"/>
      <c r="C1051" s="130"/>
      <c r="D1051" s="80"/>
      <c r="E1051" s="80"/>
      <c r="F1051" s="80"/>
      <c r="G1051" s="101"/>
      <c r="H1051" s="80"/>
      <c r="I1051" s="80"/>
      <c r="J1051" s="80"/>
      <c r="K1051" s="80"/>
    </row>
    <row r="1052" spans="2:11">
      <c r="B1052" s="80"/>
      <c r="C1052" s="130"/>
      <c r="D1052" s="80"/>
      <c r="E1052" s="80"/>
      <c r="F1052" s="80"/>
      <c r="G1052" s="101"/>
      <c r="H1052" s="80"/>
      <c r="I1052" s="80"/>
      <c r="J1052" s="80"/>
      <c r="K1052" s="80"/>
    </row>
    <row r="1053" spans="2:11">
      <c r="B1053" s="80"/>
      <c r="C1053" s="130"/>
      <c r="D1053" s="80"/>
      <c r="E1053" s="80"/>
      <c r="F1053" s="80"/>
      <c r="G1053" s="101"/>
      <c r="H1053" s="80"/>
      <c r="I1053" s="80"/>
      <c r="J1053" s="80"/>
      <c r="K1053" s="80"/>
    </row>
    <row r="1054" spans="2:11">
      <c r="B1054" s="80"/>
      <c r="C1054" s="130"/>
      <c r="D1054" s="80"/>
      <c r="E1054" s="80"/>
      <c r="F1054" s="80"/>
      <c r="G1054" s="101"/>
      <c r="H1054" s="80"/>
      <c r="I1054" s="80"/>
      <c r="J1054" s="80"/>
      <c r="K1054" s="80"/>
    </row>
    <row r="1055" spans="2:11">
      <c r="B1055" s="80"/>
      <c r="C1055" s="130"/>
      <c r="D1055" s="80"/>
      <c r="E1055" s="80"/>
      <c r="F1055" s="80"/>
      <c r="G1055" s="101"/>
      <c r="H1055" s="80"/>
      <c r="I1055" s="80"/>
      <c r="J1055" s="80"/>
      <c r="K1055" s="80"/>
    </row>
    <row r="1056" spans="2:11">
      <c r="B1056" s="80"/>
      <c r="C1056" s="130"/>
      <c r="D1056" s="80"/>
      <c r="E1056" s="80"/>
      <c r="F1056" s="80"/>
      <c r="G1056" s="101"/>
      <c r="H1056" s="80"/>
      <c r="I1056" s="80"/>
      <c r="J1056" s="80"/>
      <c r="K1056" s="80"/>
    </row>
    <row r="1057" spans="2:11">
      <c r="B1057" s="80"/>
      <c r="C1057" s="130"/>
      <c r="D1057" s="80"/>
      <c r="E1057" s="80"/>
      <c r="F1057" s="80"/>
      <c r="G1057" s="101"/>
      <c r="H1057" s="80"/>
      <c r="I1057" s="80"/>
      <c r="J1057" s="80"/>
      <c r="K1057" s="80"/>
    </row>
    <row r="1058" spans="2:11">
      <c r="B1058" s="80"/>
      <c r="C1058" s="130"/>
      <c r="D1058" s="80"/>
      <c r="E1058" s="80"/>
      <c r="F1058" s="80"/>
      <c r="G1058" s="101"/>
      <c r="H1058" s="80"/>
      <c r="I1058" s="80"/>
      <c r="J1058" s="80"/>
      <c r="K1058" s="80"/>
    </row>
    <row r="1059" spans="2:11">
      <c r="B1059" s="80"/>
      <c r="C1059" s="130"/>
      <c r="D1059" s="80"/>
      <c r="E1059" s="80"/>
      <c r="F1059" s="80"/>
      <c r="G1059" s="101"/>
      <c r="H1059" s="80"/>
      <c r="I1059" s="80"/>
      <c r="J1059" s="80"/>
      <c r="K1059" s="80"/>
    </row>
    <row r="1060" spans="2:11">
      <c r="B1060" s="80"/>
      <c r="C1060" s="130"/>
      <c r="D1060" s="80"/>
      <c r="E1060" s="80"/>
      <c r="F1060" s="80"/>
      <c r="G1060" s="101"/>
      <c r="H1060" s="80"/>
      <c r="I1060" s="80"/>
      <c r="J1060" s="80"/>
      <c r="K1060" s="80"/>
    </row>
    <row r="1061" spans="2:11">
      <c r="B1061" s="80"/>
      <c r="C1061" s="130"/>
      <c r="D1061" s="80"/>
      <c r="E1061" s="80"/>
      <c r="F1061" s="80"/>
      <c r="G1061" s="101"/>
      <c r="H1061" s="80"/>
      <c r="I1061" s="80"/>
      <c r="J1061" s="80"/>
      <c r="K1061" s="80"/>
    </row>
    <row r="1062" spans="2:11">
      <c r="B1062" s="80"/>
      <c r="C1062" s="130"/>
      <c r="D1062" s="80"/>
      <c r="E1062" s="80"/>
      <c r="F1062" s="80"/>
      <c r="G1062" s="101"/>
      <c r="H1062" s="80"/>
      <c r="I1062" s="80"/>
      <c r="J1062" s="80"/>
      <c r="K1062" s="80"/>
    </row>
    <row r="1063" spans="2:11">
      <c r="B1063" s="80"/>
      <c r="C1063" s="130"/>
      <c r="D1063" s="80"/>
      <c r="E1063" s="80"/>
      <c r="F1063" s="80"/>
      <c r="G1063" s="101"/>
      <c r="H1063" s="80"/>
      <c r="I1063" s="80"/>
      <c r="J1063" s="80"/>
      <c r="K1063" s="80"/>
    </row>
    <row r="1064" spans="2:11">
      <c r="B1064" s="80"/>
      <c r="C1064" s="130"/>
      <c r="D1064" s="80"/>
      <c r="E1064" s="80"/>
      <c r="F1064" s="80"/>
      <c r="G1064" s="101"/>
      <c r="H1064" s="80"/>
      <c r="I1064" s="80"/>
      <c r="J1064" s="80"/>
      <c r="K1064" s="80"/>
    </row>
    <row r="1065" spans="2:11">
      <c r="B1065" s="80"/>
      <c r="C1065" s="130"/>
      <c r="D1065" s="80"/>
      <c r="E1065" s="80"/>
      <c r="F1065" s="80"/>
      <c r="G1065" s="101"/>
      <c r="H1065" s="80"/>
      <c r="I1065" s="80"/>
      <c r="J1065" s="80"/>
      <c r="K1065" s="80"/>
    </row>
    <row r="1066" spans="2:11">
      <c r="B1066" s="80"/>
      <c r="C1066" s="130"/>
      <c r="D1066" s="80"/>
      <c r="E1066" s="80"/>
      <c r="F1066" s="80"/>
      <c r="G1066" s="101"/>
      <c r="H1066" s="80"/>
      <c r="I1066" s="80"/>
      <c r="J1066" s="80"/>
      <c r="K1066" s="80"/>
    </row>
    <row r="1067" spans="2:11">
      <c r="B1067" s="80"/>
      <c r="C1067" s="130"/>
      <c r="D1067" s="80"/>
      <c r="E1067" s="80"/>
      <c r="F1067" s="80"/>
      <c r="G1067" s="101"/>
      <c r="H1067" s="80"/>
      <c r="I1067" s="80"/>
      <c r="J1067" s="80"/>
      <c r="K1067" s="80"/>
    </row>
    <row r="1068" spans="2:11">
      <c r="B1068" s="80"/>
      <c r="C1068" s="130"/>
      <c r="D1068" s="80"/>
      <c r="E1068" s="80"/>
      <c r="F1068" s="80"/>
      <c r="G1068" s="101"/>
      <c r="H1068" s="80"/>
      <c r="I1068" s="80"/>
      <c r="J1068" s="80"/>
      <c r="K1068" s="80"/>
    </row>
    <row r="1069" spans="2:11">
      <c r="B1069" s="80"/>
      <c r="C1069" s="130"/>
      <c r="D1069" s="80"/>
      <c r="E1069" s="80"/>
      <c r="F1069" s="80"/>
      <c r="G1069" s="101"/>
      <c r="H1069" s="80"/>
      <c r="I1069" s="80"/>
      <c r="J1069" s="80"/>
      <c r="K1069" s="80"/>
    </row>
    <row r="1070" spans="2:11">
      <c r="B1070" s="80"/>
      <c r="C1070" s="130"/>
      <c r="D1070" s="80"/>
      <c r="E1070" s="80"/>
      <c r="F1070" s="80"/>
      <c r="G1070" s="101"/>
      <c r="H1070" s="80"/>
      <c r="I1070" s="80"/>
      <c r="J1070" s="80"/>
      <c r="K1070" s="80"/>
    </row>
    <row r="1071" spans="2:11">
      <c r="B1071" s="80"/>
      <c r="C1071" s="130"/>
      <c r="D1071" s="80"/>
      <c r="E1071" s="80"/>
      <c r="F1071" s="80"/>
      <c r="G1071" s="101"/>
      <c r="H1071" s="80"/>
      <c r="I1071" s="80"/>
      <c r="J1071" s="80"/>
      <c r="K1071" s="80"/>
    </row>
    <row r="1072" spans="2:11">
      <c r="B1072" s="80"/>
      <c r="C1072" s="130"/>
      <c r="D1072" s="80"/>
      <c r="E1072" s="80"/>
      <c r="F1072" s="80"/>
      <c r="G1072" s="101"/>
      <c r="H1072" s="80"/>
      <c r="I1072" s="80"/>
      <c r="J1072" s="80"/>
      <c r="K1072" s="80"/>
    </row>
    <row r="1073" spans="2:11">
      <c r="B1073" s="80"/>
      <c r="C1073" s="130"/>
      <c r="D1073" s="80"/>
      <c r="E1073" s="80"/>
      <c r="F1073" s="80"/>
      <c r="G1073" s="101"/>
      <c r="H1073" s="80"/>
      <c r="I1073" s="80"/>
      <c r="J1073" s="80"/>
      <c r="K1073" s="80"/>
    </row>
    <row r="1074" spans="2:11">
      <c r="B1074" s="80"/>
      <c r="C1074" s="130"/>
      <c r="D1074" s="80"/>
      <c r="E1074" s="80"/>
      <c r="F1074" s="80"/>
      <c r="G1074" s="101"/>
      <c r="H1074" s="80"/>
      <c r="I1074" s="80"/>
      <c r="J1074" s="80"/>
      <c r="K1074" s="80"/>
    </row>
    <row r="1075" spans="2:11">
      <c r="B1075" s="80"/>
      <c r="C1075" s="130"/>
      <c r="D1075" s="80"/>
      <c r="E1075" s="80"/>
      <c r="F1075" s="80"/>
      <c r="G1075" s="101"/>
      <c r="H1075" s="80"/>
      <c r="I1075" s="80"/>
      <c r="J1075" s="80"/>
      <c r="K1075" s="80"/>
    </row>
    <row r="1076" spans="2:11">
      <c r="B1076" s="80"/>
      <c r="C1076" s="130"/>
      <c r="D1076" s="80"/>
      <c r="E1076" s="80"/>
      <c r="F1076" s="80"/>
      <c r="G1076" s="101"/>
      <c r="H1076" s="80"/>
      <c r="I1076" s="80"/>
      <c r="J1076" s="80"/>
      <c r="K1076" s="80"/>
    </row>
    <row r="1077" spans="2:11">
      <c r="B1077" s="80"/>
      <c r="C1077" s="130"/>
      <c r="D1077" s="80"/>
      <c r="E1077" s="80"/>
      <c r="F1077" s="80"/>
      <c r="G1077" s="101"/>
      <c r="H1077" s="80"/>
      <c r="I1077" s="80"/>
      <c r="J1077" s="80"/>
      <c r="K1077" s="80"/>
    </row>
    <row r="1078" spans="2:11">
      <c r="B1078" s="80"/>
      <c r="C1078" s="130"/>
      <c r="D1078" s="80"/>
      <c r="E1078" s="80"/>
      <c r="F1078" s="80"/>
      <c r="G1078" s="101"/>
      <c r="H1078" s="80"/>
      <c r="I1078" s="80"/>
      <c r="J1078" s="80"/>
      <c r="K1078" s="80"/>
    </row>
    <row r="1079" spans="2:11">
      <c r="B1079" s="80"/>
      <c r="C1079" s="130"/>
      <c r="D1079" s="80"/>
      <c r="E1079" s="80"/>
      <c r="F1079" s="80"/>
      <c r="G1079" s="101"/>
      <c r="H1079" s="80"/>
      <c r="I1079" s="80"/>
      <c r="J1079" s="80"/>
      <c r="K1079" s="80"/>
    </row>
    <row r="1080" spans="2:11">
      <c r="B1080" s="80"/>
      <c r="C1080" s="130"/>
      <c r="D1080" s="80"/>
      <c r="E1080" s="80"/>
      <c r="F1080" s="80"/>
      <c r="G1080" s="101"/>
      <c r="H1080" s="80"/>
      <c r="I1080" s="80"/>
      <c r="J1080" s="80"/>
      <c r="K1080" s="80"/>
    </row>
    <row r="1081" spans="2:11">
      <c r="B1081" s="80"/>
      <c r="C1081" s="130"/>
      <c r="D1081" s="80"/>
      <c r="E1081" s="80"/>
      <c r="F1081" s="80"/>
      <c r="G1081" s="101"/>
      <c r="H1081" s="80"/>
      <c r="I1081" s="80"/>
      <c r="J1081" s="80"/>
      <c r="K1081" s="80"/>
    </row>
    <row r="1082" spans="2:11">
      <c r="B1082" s="80"/>
      <c r="C1082" s="130"/>
      <c r="D1082" s="80"/>
      <c r="E1082" s="80"/>
      <c r="F1082" s="80"/>
      <c r="G1082" s="101"/>
      <c r="H1082" s="80"/>
      <c r="I1082" s="80"/>
      <c r="J1082" s="80"/>
      <c r="K1082" s="80"/>
    </row>
    <row r="1083" spans="2:11">
      <c r="B1083" s="80"/>
      <c r="C1083" s="130"/>
      <c r="D1083" s="80"/>
      <c r="E1083" s="80"/>
      <c r="F1083" s="80"/>
      <c r="G1083" s="101"/>
      <c r="H1083" s="80"/>
      <c r="I1083" s="80"/>
      <c r="J1083" s="80"/>
      <c r="K1083" s="80"/>
    </row>
    <row r="1084" spans="2:11">
      <c r="B1084" s="80"/>
      <c r="C1084" s="130"/>
      <c r="D1084" s="80"/>
      <c r="E1084" s="80"/>
      <c r="F1084" s="80"/>
      <c r="G1084" s="101"/>
      <c r="H1084" s="80"/>
      <c r="I1084" s="80"/>
      <c r="J1084" s="80"/>
      <c r="K1084" s="80"/>
    </row>
    <row r="1085" spans="2:11">
      <c r="B1085" s="80"/>
      <c r="C1085" s="130"/>
      <c r="D1085" s="80"/>
      <c r="E1085" s="80"/>
      <c r="F1085" s="80"/>
      <c r="G1085" s="101"/>
      <c r="H1085" s="80"/>
      <c r="I1085" s="80"/>
      <c r="J1085" s="80"/>
      <c r="K1085" s="80"/>
    </row>
    <row r="1086" spans="2:11">
      <c r="B1086" s="80"/>
      <c r="C1086" s="130"/>
      <c r="D1086" s="80"/>
      <c r="E1086" s="80"/>
      <c r="F1086" s="80"/>
      <c r="G1086" s="101"/>
      <c r="H1086" s="80"/>
      <c r="I1086" s="80"/>
      <c r="J1086" s="80"/>
      <c r="K1086" s="80"/>
    </row>
    <row r="1087" spans="2:11">
      <c r="B1087" s="80"/>
      <c r="C1087" s="130"/>
      <c r="D1087" s="80"/>
      <c r="E1087" s="80"/>
      <c r="F1087" s="80"/>
      <c r="G1087" s="101"/>
      <c r="H1087" s="80"/>
      <c r="I1087" s="80"/>
      <c r="J1087" s="80"/>
      <c r="K1087" s="80"/>
    </row>
    <row r="1088" spans="2:11">
      <c r="B1088" s="80"/>
      <c r="C1088" s="130"/>
      <c r="D1088" s="80"/>
      <c r="E1088" s="80"/>
      <c r="F1088" s="80"/>
      <c r="G1088" s="101"/>
      <c r="H1088" s="80"/>
      <c r="I1088" s="80"/>
      <c r="J1088" s="80"/>
      <c r="K1088" s="80"/>
    </row>
    <row r="1089" spans="2:11">
      <c r="B1089" s="80"/>
      <c r="C1089" s="130"/>
      <c r="D1089" s="80"/>
      <c r="E1089" s="80"/>
      <c r="F1089" s="80"/>
      <c r="G1089" s="101"/>
      <c r="H1089" s="80"/>
      <c r="I1089" s="80"/>
      <c r="J1089" s="80"/>
      <c r="K1089" s="80"/>
    </row>
    <row r="1090" spans="2:11">
      <c r="B1090" s="80"/>
      <c r="C1090" s="130"/>
      <c r="D1090" s="80"/>
      <c r="E1090" s="80"/>
      <c r="F1090" s="80"/>
      <c r="G1090" s="101"/>
      <c r="H1090" s="80"/>
      <c r="I1090" s="80"/>
      <c r="J1090" s="80"/>
      <c r="K1090" s="80"/>
    </row>
    <row r="1091" spans="2:11">
      <c r="B1091" s="80"/>
      <c r="C1091" s="130"/>
      <c r="D1091" s="80"/>
      <c r="E1091" s="80"/>
      <c r="F1091" s="80"/>
      <c r="G1091" s="101"/>
      <c r="H1091" s="80"/>
      <c r="I1091" s="80"/>
      <c r="J1091" s="80"/>
      <c r="K1091" s="80"/>
    </row>
    <row r="1092" spans="2:11">
      <c r="B1092" s="80"/>
      <c r="C1092" s="130"/>
      <c r="D1092" s="80"/>
      <c r="E1092" s="80"/>
      <c r="F1092" s="80"/>
      <c r="G1092" s="101"/>
      <c r="H1092" s="80"/>
      <c r="I1092" s="80"/>
      <c r="J1092" s="80"/>
      <c r="K1092" s="80"/>
    </row>
    <row r="1093" spans="2:11">
      <c r="B1093" s="80"/>
      <c r="C1093" s="130"/>
      <c r="D1093" s="80"/>
      <c r="E1093" s="80"/>
      <c r="F1093" s="80"/>
      <c r="G1093" s="101"/>
      <c r="H1093" s="80"/>
      <c r="I1093" s="80"/>
      <c r="J1093" s="80"/>
      <c r="K1093" s="80"/>
    </row>
    <row r="1094" spans="2:11">
      <c r="B1094" s="80"/>
      <c r="C1094" s="130"/>
      <c r="D1094" s="80"/>
      <c r="E1094" s="80"/>
      <c r="F1094" s="80"/>
      <c r="G1094" s="101"/>
      <c r="H1094" s="80"/>
      <c r="I1094" s="80"/>
      <c r="J1094" s="80"/>
      <c r="K1094" s="80"/>
    </row>
    <row r="1095" spans="2:11">
      <c r="B1095" s="80"/>
      <c r="C1095" s="130"/>
      <c r="D1095" s="80"/>
      <c r="E1095" s="80"/>
      <c r="F1095" s="80"/>
      <c r="G1095" s="101"/>
      <c r="H1095" s="80"/>
      <c r="I1095" s="80"/>
      <c r="J1095" s="80"/>
      <c r="K1095" s="80"/>
    </row>
    <row r="1096" spans="2:11">
      <c r="B1096" s="80"/>
      <c r="C1096" s="130"/>
      <c r="D1096" s="80"/>
      <c r="E1096" s="80"/>
      <c r="F1096" s="80"/>
      <c r="G1096" s="101"/>
      <c r="H1096" s="80"/>
      <c r="I1096" s="80"/>
      <c r="J1096" s="80"/>
      <c r="K1096" s="80"/>
    </row>
    <row r="1097" spans="2:11">
      <c r="B1097" s="80"/>
      <c r="C1097" s="130"/>
      <c r="D1097" s="80"/>
      <c r="E1097" s="80"/>
      <c r="F1097" s="80"/>
      <c r="G1097" s="101"/>
      <c r="H1097" s="80"/>
      <c r="I1097" s="80"/>
      <c r="J1097" s="80"/>
      <c r="K1097" s="80"/>
    </row>
    <row r="1098" spans="2:11">
      <c r="B1098" s="80"/>
      <c r="C1098" s="130"/>
      <c r="D1098" s="80"/>
      <c r="E1098" s="80"/>
      <c r="F1098" s="80"/>
      <c r="G1098" s="101"/>
      <c r="H1098" s="80"/>
      <c r="I1098" s="80"/>
      <c r="J1098" s="80"/>
      <c r="K1098" s="80"/>
    </row>
    <row r="1099" spans="2:11">
      <c r="B1099" s="80"/>
      <c r="C1099" s="130"/>
      <c r="D1099" s="80"/>
      <c r="E1099" s="80"/>
      <c r="F1099" s="80"/>
      <c r="G1099" s="101"/>
      <c r="H1099" s="80"/>
      <c r="I1099" s="80"/>
      <c r="J1099" s="80"/>
      <c r="K1099" s="80"/>
    </row>
    <row r="1100" spans="2:11">
      <c r="B1100" s="80"/>
      <c r="C1100" s="130"/>
      <c r="D1100" s="80"/>
      <c r="E1100" s="80"/>
      <c r="F1100" s="80"/>
      <c r="G1100" s="101"/>
      <c r="H1100" s="80"/>
      <c r="I1100" s="80"/>
      <c r="J1100" s="80"/>
      <c r="K1100" s="80"/>
    </row>
    <row r="1101" spans="2:11">
      <c r="B1101" s="80"/>
      <c r="C1101" s="130"/>
      <c r="D1101" s="80"/>
      <c r="E1101" s="80"/>
      <c r="F1101" s="80"/>
      <c r="G1101" s="101"/>
      <c r="H1101" s="80"/>
      <c r="I1101" s="80"/>
      <c r="J1101" s="80"/>
      <c r="K1101" s="80"/>
    </row>
    <row r="1102" spans="2:11">
      <c r="B1102" s="80"/>
      <c r="C1102" s="130"/>
      <c r="D1102" s="80"/>
      <c r="E1102" s="80"/>
      <c r="F1102" s="80"/>
      <c r="G1102" s="101"/>
      <c r="H1102" s="80"/>
      <c r="I1102" s="80"/>
      <c r="J1102" s="80"/>
      <c r="K1102" s="80"/>
    </row>
    <row r="1103" spans="2:11">
      <c r="B1103" s="80"/>
      <c r="C1103" s="130"/>
      <c r="D1103" s="80"/>
      <c r="E1103" s="80"/>
      <c r="F1103" s="80"/>
      <c r="G1103" s="101"/>
      <c r="H1103" s="80"/>
      <c r="I1103" s="80"/>
      <c r="J1103" s="80"/>
      <c r="K1103" s="80"/>
    </row>
    <row r="1104" spans="2:11">
      <c r="B1104" s="80"/>
      <c r="C1104" s="130"/>
      <c r="D1104" s="80"/>
      <c r="E1104" s="80"/>
      <c r="F1104" s="80"/>
      <c r="G1104" s="101"/>
      <c r="H1104" s="80"/>
      <c r="I1104" s="80"/>
      <c r="J1104" s="80"/>
      <c r="K1104" s="80"/>
    </row>
    <row r="1105" spans="2:11">
      <c r="B1105" s="80"/>
      <c r="C1105" s="130"/>
      <c r="D1105" s="80"/>
      <c r="E1105" s="80"/>
      <c r="F1105" s="80"/>
      <c r="G1105" s="101"/>
      <c r="H1105" s="80"/>
      <c r="I1105" s="80"/>
      <c r="J1105" s="80"/>
      <c r="K1105" s="80"/>
    </row>
    <row r="1106" spans="2:11">
      <c r="B1106" s="80"/>
      <c r="C1106" s="130"/>
      <c r="D1106" s="80"/>
      <c r="E1106" s="80"/>
      <c r="F1106" s="80"/>
      <c r="G1106" s="101"/>
      <c r="H1106" s="80"/>
      <c r="I1106" s="80"/>
      <c r="J1106" s="80"/>
      <c r="K1106" s="80"/>
    </row>
    <row r="1107" spans="2:11">
      <c r="B1107" s="80"/>
      <c r="C1107" s="130"/>
      <c r="D1107" s="80"/>
      <c r="E1107" s="80"/>
      <c r="F1107" s="80"/>
      <c r="G1107" s="101"/>
      <c r="H1107" s="80"/>
      <c r="I1107" s="80"/>
      <c r="J1107" s="80"/>
      <c r="K1107" s="80"/>
    </row>
    <row r="1108" spans="2:11">
      <c r="B1108" s="80"/>
      <c r="C1108" s="130"/>
      <c r="D1108" s="80"/>
      <c r="E1108" s="80"/>
      <c r="F1108" s="80"/>
      <c r="G1108" s="101"/>
      <c r="H1108" s="80"/>
      <c r="I1108" s="80"/>
      <c r="J1108" s="80"/>
      <c r="K1108" s="80"/>
    </row>
    <row r="1109" spans="2:11">
      <c r="B1109" s="80"/>
      <c r="C1109" s="130"/>
      <c r="D1109" s="80"/>
      <c r="E1109" s="80"/>
      <c r="F1109" s="80"/>
      <c r="G1109" s="101"/>
      <c r="H1109" s="80"/>
      <c r="I1109" s="80"/>
      <c r="J1109" s="80"/>
      <c r="K1109" s="80"/>
    </row>
    <row r="1110" spans="2:11">
      <c r="B1110" s="80"/>
      <c r="C1110" s="130"/>
      <c r="D1110" s="80"/>
      <c r="E1110" s="80"/>
      <c r="F1110" s="80"/>
      <c r="G1110" s="101"/>
      <c r="H1110" s="80"/>
      <c r="I1110" s="80"/>
      <c r="J1110" s="80"/>
      <c r="K1110" s="80"/>
    </row>
    <row r="1111" spans="2:11">
      <c r="B1111" s="80"/>
      <c r="C1111" s="130"/>
      <c r="D1111" s="80"/>
      <c r="E1111" s="80"/>
      <c r="F1111" s="80"/>
      <c r="G1111" s="101"/>
      <c r="H1111" s="80"/>
      <c r="I1111" s="80"/>
      <c r="J1111" s="80"/>
      <c r="K1111" s="80"/>
    </row>
    <row r="1112" spans="2:11">
      <c r="B1112" s="80"/>
      <c r="C1112" s="130"/>
      <c r="D1112" s="80"/>
      <c r="E1112" s="80"/>
      <c r="F1112" s="80"/>
      <c r="G1112" s="101"/>
      <c r="H1112" s="80"/>
      <c r="I1112" s="80"/>
      <c r="J1112" s="80"/>
      <c r="K1112" s="80"/>
    </row>
    <row r="1113" spans="2:11">
      <c r="B1113" s="80"/>
      <c r="C1113" s="130"/>
      <c r="D1113" s="80"/>
      <c r="E1113" s="80"/>
      <c r="F1113" s="80"/>
      <c r="G1113" s="101"/>
      <c r="H1113" s="80"/>
      <c r="I1113" s="80"/>
      <c r="J1113" s="80"/>
      <c r="K1113" s="80"/>
    </row>
    <row r="1114" spans="2:11">
      <c r="B1114" s="80"/>
      <c r="C1114" s="130"/>
      <c r="D1114" s="80"/>
      <c r="E1114" s="80"/>
      <c r="F1114" s="80"/>
      <c r="G1114" s="101"/>
      <c r="H1114" s="80"/>
      <c r="I1114" s="80"/>
      <c r="J1114" s="80"/>
      <c r="K1114" s="80"/>
    </row>
    <row r="1115" spans="2:11">
      <c r="B1115" s="80"/>
      <c r="C1115" s="130"/>
      <c r="D1115" s="80"/>
      <c r="E1115" s="80"/>
      <c r="F1115" s="80"/>
      <c r="G1115" s="101"/>
      <c r="H1115" s="80"/>
      <c r="I1115" s="80"/>
      <c r="J1115" s="80"/>
      <c r="K1115" s="80"/>
    </row>
    <row r="1116" spans="2:11">
      <c r="B1116" s="80"/>
      <c r="C1116" s="130"/>
      <c r="D1116" s="80"/>
      <c r="E1116" s="80"/>
      <c r="F1116" s="80"/>
      <c r="G1116" s="101"/>
      <c r="H1116" s="80"/>
      <c r="I1116" s="80"/>
      <c r="J1116" s="80"/>
      <c r="K1116" s="80"/>
    </row>
    <row r="1117" spans="2:11">
      <c r="B1117" s="80"/>
      <c r="C1117" s="130"/>
      <c r="D1117" s="80"/>
      <c r="E1117" s="80"/>
      <c r="F1117" s="80"/>
      <c r="G1117" s="101"/>
      <c r="H1117" s="80"/>
      <c r="I1117" s="80"/>
      <c r="J1117" s="80"/>
      <c r="K1117" s="80"/>
    </row>
    <row r="1118" spans="2:11">
      <c r="B1118" s="80"/>
      <c r="C1118" s="130"/>
      <c r="D1118" s="80"/>
      <c r="E1118" s="80"/>
      <c r="F1118" s="80"/>
      <c r="G1118" s="101"/>
      <c r="H1118" s="80"/>
      <c r="I1118" s="80"/>
      <c r="J1118" s="80"/>
      <c r="K1118" s="80"/>
    </row>
    <row r="1119" spans="2:11">
      <c r="B1119" s="80"/>
      <c r="C1119" s="130"/>
      <c r="D1119" s="80"/>
      <c r="E1119" s="80"/>
      <c r="F1119" s="80"/>
      <c r="G1119" s="101"/>
      <c r="H1119" s="80"/>
      <c r="I1119" s="80"/>
      <c r="J1119" s="80"/>
      <c r="K1119" s="80"/>
    </row>
    <row r="1120" spans="2:11">
      <c r="B1120" s="80"/>
      <c r="C1120" s="130"/>
      <c r="D1120" s="80"/>
      <c r="E1120" s="80"/>
      <c r="F1120" s="80"/>
      <c r="G1120" s="101"/>
      <c r="H1120" s="80"/>
      <c r="I1120" s="80"/>
      <c r="J1120" s="80"/>
      <c r="K1120" s="80"/>
    </row>
    <row r="1121" spans="2:11">
      <c r="B1121" s="80"/>
      <c r="C1121" s="130"/>
      <c r="D1121" s="80"/>
      <c r="E1121" s="80"/>
      <c r="F1121" s="80"/>
      <c r="G1121" s="101"/>
      <c r="H1121" s="80"/>
      <c r="I1121" s="80"/>
      <c r="J1121" s="80"/>
      <c r="K1121" s="80"/>
    </row>
    <row r="1122" spans="2:11">
      <c r="B1122" s="80"/>
      <c r="C1122" s="130"/>
      <c r="D1122" s="80"/>
      <c r="E1122" s="80"/>
      <c r="F1122" s="80"/>
      <c r="G1122" s="101"/>
      <c r="H1122" s="80"/>
      <c r="I1122" s="80"/>
      <c r="J1122" s="80"/>
      <c r="K1122" s="80"/>
    </row>
    <row r="1123" spans="2:11">
      <c r="B1123" s="80"/>
      <c r="C1123" s="130"/>
      <c r="D1123" s="80"/>
      <c r="E1123" s="80"/>
      <c r="F1123" s="80"/>
      <c r="G1123" s="101"/>
      <c r="H1123" s="80"/>
      <c r="I1123" s="80"/>
      <c r="J1123" s="80"/>
      <c r="K1123" s="80"/>
    </row>
    <row r="1124" spans="2:11">
      <c r="B1124" s="80"/>
      <c r="C1124" s="130"/>
      <c r="D1124" s="80"/>
      <c r="E1124" s="80"/>
      <c r="F1124" s="80"/>
      <c r="G1124" s="101"/>
      <c r="H1124" s="80"/>
      <c r="I1124" s="80"/>
      <c r="J1124" s="80"/>
      <c r="K1124" s="80"/>
    </row>
    <row r="1125" spans="2:11">
      <c r="B1125" s="80"/>
      <c r="C1125" s="130"/>
      <c r="D1125" s="80"/>
      <c r="E1125" s="80"/>
      <c r="F1125" s="80"/>
      <c r="G1125" s="101"/>
      <c r="H1125" s="80"/>
      <c r="I1125" s="80"/>
      <c r="J1125" s="80"/>
      <c r="K1125" s="80"/>
    </row>
    <row r="1126" spans="2:11">
      <c r="B1126" s="80"/>
      <c r="C1126" s="130"/>
      <c r="D1126" s="80"/>
      <c r="E1126" s="80"/>
      <c r="F1126" s="80"/>
      <c r="G1126" s="101"/>
      <c r="H1126" s="80"/>
      <c r="I1126" s="80"/>
      <c r="J1126" s="80"/>
      <c r="K1126" s="80"/>
    </row>
    <row r="1127" spans="2:11">
      <c r="B1127" s="80"/>
      <c r="C1127" s="130"/>
      <c r="D1127" s="80"/>
      <c r="E1127" s="80"/>
      <c r="F1127" s="80"/>
      <c r="G1127" s="101"/>
      <c r="H1127" s="80"/>
      <c r="I1127" s="80"/>
      <c r="J1127" s="80"/>
      <c r="K1127" s="80"/>
    </row>
    <row r="1128" spans="2:11">
      <c r="B1128" s="80"/>
      <c r="C1128" s="130"/>
      <c r="D1128" s="80"/>
      <c r="E1128" s="80"/>
      <c r="F1128" s="80"/>
      <c r="G1128" s="101"/>
      <c r="H1128" s="80"/>
      <c r="I1128" s="80"/>
      <c r="J1128" s="80"/>
      <c r="K1128" s="80"/>
    </row>
    <row r="1129" spans="2:11">
      <c r="B1129" s="80"/>
      <c r="C1129" s="130"/>
      <c r="D1129" s="80"/>
      <c r="E1129" s="80"/>
      <c r="F1129" s="80"/>
      <c r="G1129" s="101"/>
      <c r="H1129" s="80"/>
      <c r="I1129" s="80"/>
      <c r="J1129" s="80"/>
      <c r="K1129" s="80"/>
    </row>
    <row r="1130" spans="2:11">
      <c r="B1130" s="80"/>
      <c r="C1130" s="130"/>
      <c r="D1130" s="80"/>
      <c r="E1130" s="80"/>
      <c r="F1130" s="80"/>
      <c r="G1130" s="101"/>
      <c r="H1130" s="80"/>
      <c r="I1130" s="80"/>
      <c r="J1130" s="80"/>
      <c r="K1130" s="80"/>
    </row>
    <row r="1131" spans="2:11">
      <c r="B1131" s="80"/>
      <c r="C1131" s="130"/>
      <c r="D1131" s="80"/>
      <c r="E1131" s="80"/>
      <c r="F1131" s="80"/>
      <c r="G1131" s="101"/>
      <c r="H1131" s="80"/>
      <c r="I1131" s="80"/>
      <c r="J1131" s="80"/>
      <c r="K1131" s="80"/>
    </row>
    <row r="1132" spans="2:11">
      <c r="B1132" s="80"/>
      <c r="C1132" s="130"/>
      <c r="D1132" s="80"/>
      <c r="E1132" s="80"/>
      <c r="F1132" s="80"/>
      <c r="G1132" s="101"/>
      <c r="H1132" s="80"/>
      <c r="I1132" s="80"/>
      <c r="J1132" s="80"/>
      <c r="K1132" s="80"/>
    </row>
    <row r="1133" spans="2:11">
      <c r="B1133" s="80"/>
      <c r="C1133" s="130"/>
      <c r="D1133" s="80"/>
      <c r="E1133" s="80"/>
      <c r="F1133" s="80"/>
      <c r="G1133" s="101"/>
      <c r="H1133" s="80"/>
      <c r="I1133" s="80"/>
      <c r="J1133" s="80"/>
      <c r="K1133" s="80"/>
    </row>
    <row r="1134" spans="2:11">
      <c r="B1134" s="80"/>
      <c r="C1134" s="130"/>
      <c r="D1134" s="80"/>
      <c r="E1134" s="80"/>
      <c r="F1134" s="80"/>
      <c r="G1134" s="101"/>
      <c r="H1134" s="80"/>
      <c r="I1134" s="80"/>
      <c r="J1134" s="80"/>
      <c r="K1134" s="80"/>
    </row>
    <row r="1135" spans="2:11">
      <c r="B1135" s="80"/>
      <c r="C1135" s="130"/>
      <c r="D1135" s="80"/>
      <c r="E1135" s="80"/>
      <c r="F1135" s="80"/>
      <c r="G1135" s="101"/>
      <c r="H1135" s="80"/>
      <c r="I1135" s="80"/>
      <c r="J1135" s="80"/>
      <c r="K1135" s="80"/>
    </row>
    <row r="1136" spans="2:11">
      <c r="B1136" s="80"/>
      <c r="C1136" s="130"/>
      <c r="D1136" s="80"/>
      <c r="E1136" s="80"/>
      <c r="F1136" s="80"/>
      <c r="G1136" s="101"/>
      <c r="H1136" s="80"/>
      <c r="I1136" s="80"/>
      <c r="J1136" s="80"/>
      <c r="K1136" s="80"/>
    </row>
    <row r="1137" spans="2:11">
      <c r="B1137" s="80"/>
      <c r="C1137" s="130"/>
      <c r="D1137" s="80"/>
      <c r="E1137" s="80"/>
      <c r="F1137" s="80"/>
      <c r="G1137" s="101"/>
      <c r="H1137" s="80"/>
      <c r="I1137" s="80"/>
      <c r="J1137" s="80"/>
      <c r="K1137" s="80"/>
    </row>
    <row r="1138" spans="2:11">
      <c r="B1138" s="80"/>
      <c r="C1138" s="130"/>
      <c r="D1138" s="80"/>
      <c r="E1138" s="80"/>
      <c r="F1138" s="80"/>
      <c r="G1138" s="101"/>
      <c r="H1138" s="80"/>
      <c r="I1138" s="80"/>
      <c r="J1138" s="80"/>
      <c r="K1138" s="80"/>
    </row>
    <row r="1139" spans="2:11">
      <c r="B1139" s="80"/>
      <c r="C1139" s="130"/>
      <c r="D1139" s="80"/>
      <c r="E1139" s="80"/>
      <c r="F1139" s="80"/>
      <c r="G1139" s="101"/>
      <c r="H1139" s="80"/>
      <c r="I1139" s="80"/>
      <c r="J1139" s="80"/>
      <c r="K1139" s="80"/>
    </row>
    <row r="1140" spans="2:11">
      <c r="B1140" s="80"/>
      <c r="C1140" s="130"/>
      <c r="D1140" s="80"/>
      <c r="E1140" s="80"/>
      <c r="F1140" s="80"/>
      <c r="G1140" s="101"/>
      <c r="H1140" s="80"/>
      <c r="I1140" s="80"/>
      <c r="J1140" s="80"/>
      <c r="K1140" s="80"/>
    </row>
    <row r="1141" spans="2:11">
      <c r="B1141" s="80"/>
      <c r="C1141" s="130"/>
      <c r="D1141" s="80"/>
      <c r="E1141" s="80"/>
      <c r="F1141" s="80"/>
      <c r="G1141" s="101"/>
      <c r="H1141" s="80"/>
      <c r="I1141" s="80"/>
      <c r="J1141" s="80"/>
      <c r="K1141" s="80"/>
    </row>
    <row r="1142" spans="2:11">
      <c r="B1142" s="80"/>
      <c r="C1142" s="130"/>
      <c r="D1142" s="80"/>
      <c r="E1142" s="80"/>
      <c r="F1142" s="80"/>
      <c r="G1142" s="101"/>
      <c r="H1142" s="80"/>
      <c r="I1142" s="80"/>
      <c r="J1142" s="80"/>
      <c r="K1142" s="80"/>
    </row>
    <row r="1143" spans="2:11">
      <c r="B1143" s="80"/>
      <c r="C1143" s="130"/>
      <c r="D1143" s="80"/>
      <c r="E1143" s="80"/>
      <c r="F1143" s="80"/>
      <c r="G1143" s="101"/>
      <c r="H1143" s="80"/>
      <c r="I1143" s="80"/>
      <c r="J1143" s="80"/>
      <c r="K1143" s="80"/>
    </row>
    <row r="1144" spans="2:11">
      <c r="B1144" s="80"/>
      <c r="C1144" s="130"/>
      <c r="D1144" s="80"/>
      <c r="E1144" s="80"/>
      <c r="F1144" s="80"/>
      <c r="G1144" s="101"/>
      <c r="H1144" s="80"/>
      <c r="I1144" s="80"/>
      <c r="J1144" s="80"/>
      <c r="K1144" s="80"/>
    </row>
    <row r="1145" spans="2:11">
      <c r="B1145" s="80"/>
      <c r="C1145" s="130"/>
      <c r="D1145" s="80"/>
      <c r="E1145" s="80"/>
      <c r="F1145" s="80"/>
      <c r="G1145" s="101"/>
      <c r="H1145" s="80"/>
      <c r="I1145" s="80"/>
      <c r="J1145" s="80"/>
      <c r="K1145" s="80"/>
    </row>
    <row r="1146" spans="2:11">
      <c r="B1146" s="80"/>
      <c r="C1146" s="130"/>
      <c r="D1146" s="80"/>
      <c r="E1146" s="80"/>
      <c r="F1146" s="80"/>
      <c r="G1146" s="101"/>
      <c r="H1146" s="80"/>
      <c r="I1146" s="80"/>
      <c r="J1146" s="80"/>
      <c r="K1146" s="80"/>
    </row>
    <row r="1147" spans="2:11">
      <c r="B1147" s="80"/>
      <c r="C1147" s="130"/>
      <c r="D1147" s="80"/>
      <c r="E1147" s="80"/>
      <c r="F1147" s="80"/>
      <c r="G1147" s="101"/>
      <c r="H1147" s="80"/>
      <c r="I1147" s="80"/>
      <c r="J1147" s="80"/>
      <c r="K1147" s="80"/>
    </row>
    <row r="1148" spans="2:11">
      <c r="B1148" s="80"/>
      <c r="C1148" s="130"/>
      <c r="D1148" s="80"/>
      <c r="E1148" s="80"/>
      <c r="F1148" s="80"/>
      <c r="G1148" s="101"/>
      <c r="H1148" s="80"/>
      <c r="I1148" s="80"/>
      <c r="J1148" s="80"/>
      <c r="K1148" s="80"/>
    </row>
    <row r="1149" spans="2:11">
      <c r="B1149" s="80"/>
      <c r="C1149" s="130"/>
      <c r="D1149" s="80"/>
      <c r="E1149" s="80"/>
      <c r="F1149" s="80"/>
      <c r="G1149" s="101"/>
      <c r="H1149" s="80"/>
      <c r="I1149" s="80"/>
      <c r="J1149" s="80"/>
      <c r="K1149" s="80"/>
    </row>
    <row r="1150" spans="2:11">
      <c r="B1150" s="80"/>
      <c r="C1150" s="130"/>
      <c r="D1150" s="80"/>
      <c r="E1150" s="80"/>
      <c r="F1150" s="80"/>
      <c r="G1150" s="101"/>
      <c r="H1150" s="80"/>
      <c r="I1150" s="80"/>
      <c r="J1150" s="80"/>
      <c r="K1150" s="80"/>
    </row>
    <row r="1151" spans="2:11">
      <c r="B1151" s="80"/>
      <c r="C1151" s="130"/>
      <c r="D1151" s="80"/>
      <c r="E1151" s="80"/>
      <c r="F1151" s="80"/>
      <c r="G1151" s="101"/>
      <c r="H1151" s="80"/>
      <c r="I1151" s="80"/>
      <c r="J1151" s="80"/>
      <c r="K1151" s="80"/>
    </row>
    <row r="1152" spans="2:11">
      <c r="B1152" s="80"/>
      <c r="C1152" s="130"/>
      <c r="D1152" s="80"/>
      <c r="E1152" s="80"/>
      <c r="F1152" s="80"/>
      <c r="G1152" s="101"/>
      <c r="H1152" s="80"/>
      <c r="I1152" s="80"/>
      <c r="J1152" s="80"/>
      <c r="K1152" s="80"/>
    </row>
    <row r="1153" spans="2:11">
      <c r="B1153" s="80"/>
      <c r="C1153" s="130"/>
      <c r="D1153" s="80"/>
      <c r="E1153" s="80"/>
      <c r="F1153" s="80"/>
      <c r="G1153" s="101"/>
      <c r="H1153" s="80"/>
      <c r="I1153" s="80"/>
      <c r="J1153" s="80"/>
      <c r="K1153" s="80"/>
    </row>
    <row r="1154" spans="2:11">
      <c r="B1154" s="80"/>
      <c r="C1154" s="130"/>
      <c r="D1154" s="80"/>
      <c r="E1154" s="80"/>
      <c r="F1154" s="80"/>
      <c r="G1154" s="101"/>
      <c r="H1154" s="80"/>
      <c r="I1154" s="80"/>
      <c r="J1154" s="80"/>
      <c r="K1154" s="80"/>
    </row>
    <row r="1155" spans="2:11">
      <c r="B1155" s="80"/>
      <c r="C1155" s="130"/>
      <c r="D1155" s="80"/>
      <c r="E1155" s="80"/>
      <c r="F1155" s="80"/>
      <c r="G1155" s="101"/>
      <c r="H1155" s="80"/>
      <c r="I1155" s="80"/>
      <c r="J1155" s="80"/>
      <c r="K1155" s="80"/>
    </row>
    <row r="1156" spans="2:11">
      <c r="B1156" s="80"/>
      <c r="C1156" s="130"/>
      <c r="D1156" s="80"/>
      <c r="E1156" s="80"/>
      <c r="F1156" s="80"/>
      <c r="G1156" s="101"/>
      <c r="H1156" s="80"/>
      <c r="I1156" s="80"/>
      <c r="J1156" s="80"/>
      <c r="K1156" s="80"/>
    </row>
    <row r="1157" spans="2:11">
      <c r="B1157" s="80"/>
      <c r="C1157" s="130"/>
      <c r="D1157" s="80"/>
      <c r="E1157" s="80"/>
      <c r="F1157" s="80"/>
      <c r="G1157" s="101"/>
      <c r="H1157" s="80"/>
      <c r="I1157" s="80"/>
      <c r="J1157" s="80"/>
      <c r="K1157" s="80"/>
    </row>
    <row r="1158" spans="2:11">
      <c r="B1158" s="80"/>
      <c r="C1158" s="130"/>
      <c r="D1158" s="80"/>
      <c r="E1158" s="80"/>
      <c r="F1158" s="80"/>
      <c r="G1158" s="101"/>
      <c r="H1158" s="80"/>
      <c r="I1158" s="80"/>
      <c r="J1158" s="80"/>
      <c r="K1158" s="80"/>
    </row>
    <row r="1159" spans="2:11">
      <c r="B1159" s="80"/>
      <c r="C1159" s="130"/>
      <c r="D1159" s="80"/>
      <c r="E1159" s="80"/>
      <c r="F1159" s="80"/>
      <c r="G1159" s="101"/>
      <c r="H1159" s="80"/>
      <c r="I1159" s="80"/>
      <c r="J1159" s="80"/>
      <c r="K1159" s="80"/>
    </row>
    <row r="1160" spans="2:11">
      <c r="B1160" s="80"/>
      <c r="C1160" s="130"/>
      <c r="D1160" s="80"/>
      <c r="E1160" s="80"/>
      <c r="F1160" s="80"/>
      <c r="G1160" s="101"/>
      <c r="H1160" s="80"/>
      <c r="I1160" s="80"/>
      <c r="J1160" s="80"/>
      <c r="K1160" s="80"/>
    </row>
    <row r="1161" spans="2:11">
      <c r="B1161" s="80"/>
      <c r="C1161" s="130"/>
      <c r="D1161" s="80"/>
      <c r="E1161" s="80"/>
      <c r="F1161" s="80"/>
      <c r="G1161" s="101"/>
      <c r="H1161" s="80"/>
      <c r="I1161" s="80"/>
      <c r="J1161" s="80"/>
      <c r="K1161" s="80"/>
    </row>
    <row r="1162" spans="2:11">
      <c r="B1162" s="80"/>
      <c r="C1162" s="130"/>
      <c r="D1162" s="80"/>
      <c r="E1162" s="80"/>
      <c r="F1162" s="80"/>
      <c r="G1162" s="101"/>
      <c r="H1162" s="80"/>
      <c r="I1162" s="80"/>
      <c r="J1162" s="80"/>
      <c r="K1162" s="80"/>
    </row>
    <row r="1163" spans="2:11">
      <c r="B1163" s="80"/>
      <c r="C1163" s="130"/>
      <c r="D1163" s="80"/>
      <c r="E1163" s="80"/>
      <c r="F1163" s="80"/>
      <c r="G1163" s="101"/>
      <c r="H1163" s="80"/>
      <c r="I1163" s="80"/>
      <c r="J1163" s="80"/>
      <c r="K1163" s="80"/>
    </row>
    <row r="1164" spans="2:11">
      <c r="B1164" s="80"/>
      <c r="C1164" s="130"/>
      <c r="D1164" s="80"/>
      <c r="E1164" s="80"/>
      <c r="F1164" s="80"/>
      <c r="G1164" s="101"/>
      <c r="H1164" s="80"/>
      <c r="I1164" s="80"/>
      <c r="J1164" s="80"/>
      <c r="K1164" s="80"/>
    </row>
    <row r="1165" spans="2:11">
      <c r="B1165" s="80"/>
      <c r="C1165" s="130"/>
      <c r="D1165" s="80"/>
      <c r="E1165" s="80"/>
      <c r="F1165" s="80"/>
      <c r="G1165" s="101"/>
      <c r="H1165" s="80"/>
      <c r="I1165" s="80"/>
      <c r="J1165" s="80"/>
      <c r="K1165" s="80"/>
    </row>
    <row r="1166" spans="2:11">
      <c r="B1166" s="80"/>
      <c r="C1166" s="130"/>
      <c r="D1166" s="80"/>
      <c r="E1166" s="80"/>
      <c r="F1166" s="80"/>
      <c r="G1166" s="101"/>
      <c r="H1166" s="80"/>
      <c r="I1166" s="80"/>
      <c r="J1166" s="80"/>
      <c r="K1166" s="80"/>
    </row>
    <row r="1167" spans="2:11">
      <c r="B1167" s="80"/>
      <c r="C1167" s="130"/>
      <c r="D1167" s="80"/>
      <c r="E1167" s="80"/>
      <c r="F1167" s="80"/>
      <c r="G1167" s="101"/>
      <c r="H1167" s="80"/>
      <c r="I1167" s="80"/>
      <c r="J1167" s="80"/>
      <c r="K1167" s="80"/>
    </row>
    <row r="1168" spans="2:11">
      <c r="B1168" s="80"/>
      <c r="C1168" s="130"/>
      <c r="D1168" s="80"/>
      <c r="E1168" s="80"/>
      <c r="F1168" s="80"/>
      <c r="G1168" s="101"/>
      <c r="H1168" s="80"/>
      <c r="I1168" s="80"/>
      <c r="J1168" s="80"/>
      <c r="K1168" s="80"/>
    </row>
    <row r="1169" spans="2:11">
      <c r="B1169" s="80"/>
      <c r="C1169" s="130"/>
      <c r="D1169" s="80"/>
      <c r="E1169" s="80"/>
      <c r="F1169" s="80"/>
      <c r="G1169" s="101"/>
      <c r="H1169" s="80"/>
      <c r="I1169" s="80"/>
      <c r="J1169" s="80"/>
      <c r="K1169" s="80"/>
    </row>
    <row r="1170" spans="2:11">
      <c r="B1170" s="80"/>
      <c r="C1170" s="130"/>
      <c r="D1170" s="80"/>
      <c r="E1170" s="80"/>
      <c r="F1170" s="80"/>
      <c r="G1170" s="101"/>
      <c r="H1170" s="80"/>
      <c r="I1170" s="80"/>
      <c r="J1170" s="80"/>
      <c r="K1170" s="80"/>
    </row>
    <row r="1171" spans="2:11">
      <c r="B1171" s="80"/>
      <c r="C1171" s="130"/>
      <c r="D1171" s="80"/>
      <c r="E1171" s="80"/>
      <c r="F1171" s="80"/>
      <c r="G1171" s="101"/>
      <c r="H1171" s="80"/>
      <c r="I1171" s="80"/>
      <c r="J1171" s="80"/>
      <c r="K1171" s="80"/>
    </row>
    <row r="1172" spans="2:11">
      <c r="B1172" s="80"/>
      <c r="C1172" s="130"/>
      <c r="D1172" s="80"/>
      <c r="E1172" s="80"/>
      <c r="F1172" s="80"/>
      <c r="G1172" s="101"/>
      <c r="H1172" s="80"/>
      <c r="I1172" s="80"/>
      <c r="J1172" s="80"/>
      <c r="K1172" s="80"/>
    </row>
    <row r="1173" spans="2:11">
      <c r="B1173" s="80"/>
      <c r="C1173" s="130"/>
      <c r="D1173" s="80"/>
      <c r="E1173" s="80"/>
      <c r="F1173" s="80"/>
      <c r="G1173" s="101"/>
      <c r="H1173" s="80"/>
      <c r="I1173" s="80"/>
      <c r="J1173" s="80"/>
      <c r="K1173" s="80"/>
    </row>
    <row r="1174" spans="2:11">
      <c r="B1174" s="80"/>
      <c r="C1174" s="130"/>
      <c r="D1174" s="80"/>
      <c r="E1174" s="80"/>
      <c r="F1174" s="80"/>
      <c r="G1174" s="101"/>
      <c r="H1174" s="80"/>
      <c r="I1174" s="80"/>
      <c r="J1174" s="80"/>
      <c r="K1174" s="80"/>
    </row>
    <row r="1175" spans="2:11">
      <c r="B1175" s="80"/>
      <c r="C1175" s="130"/>
      <c r="D1175" s="80"/>
      <c r="E1175" s="80"/>
      <c r="F1175" s="80"/>
      <c r="G1175" s="101"/>
      <c r="H1175" s="80"/>
      <c r="I1175" s="80"/>
      <c r="J1175" s="80"/>
      <c r="K1175" s="80"/>
    </row>
    <row r="1176" spans="2:11">
      <c r="B1176" s="80"/>
      <c r="C1176" s="130"/>
      <c r="D1176" s="80"/>
      <c r="E1176" s="80"/>
      <c r="F1176" s="80"/>
      <c r="G1176" s="101"/>
      <c r="H1176" s="80"/>
      <c r="I1176" s="80"/>
      <c r="J1176" s="80"/>
      <c r="K1176" s="80"/>
    </row>
    <row r="1177" spans="2:11">
      <c r="B1177" s="80"/>
      <c r="C1177" s="130"/>
      <c r="D1177" s="80"/>
      <c r="E1177" s="80"/>
      <c r="F1177" s="80"/>
      <c r="G1177" s="101"/>
      <c r="H1177" s="80"/>
      <c r="I1177" s="80"/>
      <c r="J1177" s="80"/>
      <c r="K1177" s="80"/>
    </row>
    <row r="1178" spans="2:11">
      <c r="B1178" s="80"/>
      <c r="C1178" s="130"/>
      <c r="D1178" s="80"/>
      <c r="E1178" s="80"/>
      <c r="F1178" s="80"/>
      <c r="G1178" s="101"/>
      <c r="H1178" s="80"/>
      <c r="I1178" s="80"/>
      <c r="J1178" s="80"/>
      <c r="K1178" s="80"/>
    </row>
    <row r="1179" spans="2:11">
      <c r="B1179" s="80"/>
      <c r="C1179" s="130"/>
      <c r="D1179" s="80"/>
      <c r="E1179" s="80"/>
      <c r="F1179" s="80"/>
      <c r="G1179" s="101"/>
      <c r="H1179" s="80"/>
      <c r="I1179" s="80"/>
      <c r="J1179" s="80"/>
      <c r="K1179" s="80"/>
    </row>
    <row r="1180" spans="2:11">
      <c r="B1180" s="80"/>
      <c r="C1180" s="130"/>
      <c r="D1180" s="80"/>
      <c r="E1180" s="80"/>
      <c r="F1180" s="80"/>
      <c r="G1180" s="101"/>
      <c r="H1180" s="80"/>
      <c r="I1180" s="80"/>
      <c r="J1180" s="80"/>
      <c r="K1180" s="80"/>
    </row>
    <row r="1181" spans="2:11">
      <c r="B1181" s="80"/>
      <c r="C1181" s="130"/>
      <c r="D1181" s="80"/>
      <c r="E1181" s="80"/>
      <c r="F1181" s="80"/>
      <c r="G1181" s="101"/>
      <c r="H1181" s="80"/>
      <c r="I1181" s="80"/>
      <c r="J1181" s="80"/>
      <c r="K1181" s="80"/>
    </row>
    <row r="1182" spans="2:11">
      <c r="B1182" s="80"/>
      <c r="C1182" s="130"/>
      <c r="D1182" s="80"/>
      <c r="E1182" s="80"/>
      <c r="F1182" s="80"/>
      <c r="G1182" s="101"/>
      <c r="H1182" s="80"/>
      <c r="I1182" s="80"/>
      <c r="J1182" s="80"/>
      <c r="K1182" s="80"/>
    </row>
    <row r="1183" spans="2:11">
      <c r="B1183" s="80"/>
      <c r="C1183" s="130"/>
      <c r="D1183" s="80"/>
      <c r="E1183" s="80"/>
      <c r="F1183" s="80"/>
      <c r="G1183" s="101"/>
      <c r="H1183" s="80"/>
      <c r="I1183" s="80"/>
      <c r="J1183" s="80"/>
      <c r="K1183" s="80"/>
    </row>
    <row r="1184" spans="2:11">
      <c r="B1184" s="80"/>
      <c r="C1184" s="130"/>
      <c r="D1184" s="80"/>
      <c r="E1184" s="80"/>
      <c r="F1184" s="80"/>
      <c r="G1184" s="101"/>
      <c r="H1184" s="80"/>
      <c r="I1184" s="80"/>
      <c r="J1184" s="80"/>
      <c r="K1184" s="80"/>
    </row>
    <row r="1185" spans="2:11">
      <c r="B1185" s="80"/>
      <c r="C1185" s="130"/>
      <c r="D1185" s="80"/>
      <c r="E1185" s="80"/>
      <c r="F1185" s="80"/>
      <c r="G1185" s="101"/>
      <c r="H1185" s="80"/>
      <c r="I1185" s="80"/>
      <c r="J1185" s="80"/>
      <c r="K1185" s="80"/>
    </row>
    <row r="1186" spans="2:11">
      <c r="B1186" s="80"/>
      <c r="C1186" s="130"/>
      <c r="D1186" s="80"/>
      <c r="E1186" s="80"/>
      <c r="F1186" s="80"/>
      <c r="G1186" s="101"/>
      <c r="H1186" s="80"/>
      <c r="I1186" s="80"/>
      <c r="J1186" s="80"/>
      <c r="K1186" s="80"/>
    </row>
    <row r="1187" spans="2:11">
      <c r="B1187" s="80"/>
      <c r="C1187" s="130"/>
      <c r="D1187" s="80"/>
      <c r="E1187" s="80"/>
      <c r="F1187" s="80"/>
      <c r="G1187" s="101"/>
      <c r="H1187" s="80"/>
      <c r="I1187" s="80"/>
      <c r="J1187" s="80"/>
      <c r="K1187" s="80"/>
    </row>
    <row r="1188" spans="2:11">
      <c r="B1188" s="80"/>
      <c r="C1188" s="130"/>
      <c r="D1188" s="80"/>
      <c r="E1188" s="80"/>
      <c r="F1188" s="80"/>
      <c r="G1188" s="101"/>
      <c r="H1188" s="80"/>
      <c r="I1188" s="80"/>
      <c r="J1188" s="80"/>
      <c r="K1188" s="80"/>
    </row>
    <row r="1189" spans="2:11">
      <c r="B1189" s="80"/>
      <c r="C1189" s="130"/>
      <c r="D1189" s="80"/>
      <c r="E1189" s="80"/>
      <c r="F1189" s="80"/>
      <c r="G1189" s="101"/>
      <c r="H1189" s="80"/>
      <c r="I1189" s="80"/>
      <c r="J1189" s="80"/>
      <c r="K1189" s="80"/>
    </row>
    <row r="1190" spans="2:11">
      <c r="B1190" s="80"/>
      <c r="C1190" s="130"/>
      <c r="D1190" s="80"/>
      <c r="E1190" s="80"/>
      <c r="F1190" s="80"/>
      <c r="G1190" s="101"/>
      <c r="H1190" s="80"/>
      <c r="I1190" s="80"/>
      <c r="J1190" s="80"/>
      <c r="K1190" s="80"/>
    </row>
    <row r="1191" spans="2:11">
      <c r="B1191" s="80"/>
      <c r="C1191" s="130"/>
      <c r="D1191" s="80"/>
      <c r="E1191" s="80"/>
      <c r="F1191" s="80"/>
      <c r="G1191" s="101"/>
      <c r="H1191" s="80"/>
      <c r="I1191" s="80"/>
      <c r="J1191" s="80"/>
      <c r="K1191" s="80"/>
    </row>
    <row r="1192" spans="2:11">
      <c r="B1192" s="80"/>
      <c r="C1192" s="130"/>
      <c r="D1192" s="80"/>
      <c r="E1192" s="80"/>
      <c r="F1192" s="80"/>
      <c r="G1192" s="101"/>
      <c r="H1192" s="80"/>
      <c r="I1192" s="80"/>
      <c r="J1192" s="80"/>
      <c r="K1192" s="80"/>
    </row>
    <row r="1193" spans="2:11">
      <c r="B1193" s="80"/>
      <c r="C1193" s="130"/>
      <c r="D1193" s="80"/>
      <c r="E1193" s="80"/>
      <c r="F1193" s="80"/>
      <c r="G1193" s="101"/>
      <c r="H1193" s="80"/>
      <c r="I1193" s="80"/>
      <c r="J1193" s="80"/>
      <c r="K1193" s="80"/>
    </row>
    <row r="1194" spans="2:11">
      <c r="B1194" s="80"/>
      <c r="C1194" s="130"/>
      <c r="D1194" s="80"/>
      <c r="E1194" s="80"/>
      <c r="F1194" s="80"/>
      <c r="G1194" s="101"/>
      <c r="H1194" s="80"/>
      <c r="I1194" s="80"/>
      <c r="J1194" s="80"/>
      <c r="K1194" s="80"/>
    </row>
    <row r="1195" spans="2:11">
      <c r="B1195" s="80"/>
      <c r="C1195" s="130"/>
      <c r="D1195" s="80"/>
      <c r="E1195" s="80"/>
      <c r="F1195" s="80"/>
      <c r="G1195" s="101"/>
      <c r="H1195" s="80"/>
      <c r="I1195" s="80"/>
      <c r="J1195" s="80"/>
      <c r="K1195" s="80"/>
    </row>
    <row r="1196" spans="2:11">
      <c r="B1196" s="80"/>
      <c r="C1196" s="130"/>
      <c r="D1196" s="80"/>
      <c r="E1196" s="80"/>
      <c r="F1196" s="80"/>
      <c r="G1196" s="101"/>
      <c r="H1196" s="80"/>
      <c r="I1196" s="80"/>
      <c r="J1196" s="80"/>
      <c r="K1196" s="80"/>
    </row>
    <row r="1197" spans="2:11">
      <c r="B1197" s="80"/>
      <c r="C1197" s="130"/>
      <c r="D1197" s="80"/>
      <c r="E1197" s="80"/>
      <c r="F1197" s="80"/>
      <c r="G1197" s="101"/>
      <c r="H1197" s="80"/>
      <c r="I1197" s="80"/>
      <c r="J1197" s="80"/>
      <c r="K1197" s="80"/>
    </row>
    <row r="1198" spans="2:11">
      <c r="B1198" s="80"/>
      <c r="C1198" s="130"/>
      <c r="D1198" s="80"/>
      <c r="E1198" s="80"/>
      <c r="F1198" s="80"/>
      <c r="G1198" s="101"/>
      <c r="H1198" s="80"/>
      <c r="I1198" s="80"/>
      <c r="J1198" s="80"/>
      <c r="K1198" s="80"/>
    </row>
    <row r="1199" spans="2:11">
      <c r="B1199" s="80"/>
      <c r="C1199" s="130"/>
      <c r="D1199" s="80"/>
      <c r="E1199" s="80"/>
      <c r="F1199" s="80"/>
      <c r="G1199" s="101"/>
      <c r="H1199" s="80"/>
      <c r="I1199" s="80"/>
      <c r="J1199" s="80"/>
      <c r="K1199" s="80"/>
    </row>
    <row r="1200" spans="2:11">
      <c r="B1200" s="80"/>
      <c r="C1200" s="130"/>
      <c r="D1200" s="80"/>
      <c r="E1200" s="80"/>
      <c r="F1200" s="80"/>
      <c r="G1200" s="101"/>
      <c r="H1200" s="80"/>
      <c r="I1200" s="80"/>
      <c r="J1200" s="80"/>
      <c r="K1200" s="80"/>
    </row>
    <row r="1201" spans="2:11">
      <c r="B1201" s="80"/>
      <c r="C1201" s="130"/>
      <c r="D1201" s="80"/>
      <c r="E1201" s="80"/>
      <c r="F1201" s="80"/>
      <c r="G1201" s="101"/>
      <c r="H1201" s="80"/>
      <c r="I1201" s="80"/>
      <c r="J1201" s="80"/>
      <c r="K1201" s="80"/>
    </row>
    <row r="1202" spans="2:11">
      <c r="B1202" s="80"/>
      <c r="C1202" s="130"/>
      <c r="D1202" s="80"/>
      <c r="E1202" s="80"/>
      <c r="F1202" s="80"/>
      <c r="G1202" s="101"/>
      <c r="H1202" s="80"/>
      <c r="I1202" s="80"/>
      <c r="J1202" s="80"/>
      <c r="K1202" s="80"/>
    </row>
    <row r="1203" spans="2:11">
      <c r="B1203" s="80"/>
      <c r="C1203" s="130"/>
      <c r="D1203" s="80"/>
      <c r="E1203" s="80"/>
      <c r="F1203" s="80"/>
      <c r="G1203" s="101"/>
      <c r="H1203" s="80"/>
      <c r="I1203" s="80"/>
      <c r="J1203" s="80"/>
      <c r="K1203" s="80"/>
    </row>
    <row r="1204" spans="2:11">
      <c r="B1204" s="80"/>
      <c r="C1204" s="130"/>
      <c r="D1204" s="80"/>
      <c r="E1204" s="80"/>
      <c r="F1204" s="80"/>
      <c r="G1204" s="101"/>
      <c r="H1204" s="80"/>
      <c r="I1204" s="80"/>
      <c r="J1204" s="80"/>
      <c r="K1204" s="80"/>
    </row>
    <row r="1205" spans="2:11">
      <c r="B1205" s="80"/>
      <c r="C1205" s="130"/>
      <c r="D1205" s="80"/>
      <c r="E1205" s="80"/>
      <c r="F1205" s="80"/>
      <c r="G1205" s="101"/>
      <c r="H1205" s="80"/>
      <c r="I1205" s="80"/>
      <c r="J1205" s="80"/>
      <c r="K1205" s="80"/>
    </row>
    <row r="1206" spans="2:11">
      <c r="B1206" s="80"/>
      <c r="C1206" s="130"/>
      <c r="D1206" s="80"/>
      <c r="E1206" s="80"/>
      <c r="F1206" s="80"/>
      <c r="G1206" s="101"/>
      <c r="H1206" s="80"/>
      <c r="I1206" s="80"/>
      <c r="J1206" s="80"/>
      <c r="K1206" s="80"/>
    </row>
    <row r="1207" spans="2:11">
      <c r="B1207" s="80"/>
      <c r="C1207" s="130"/>
      <c r="D1207" s="80"/>
      <c r="E1207" s="80"/>
      <c r="F1207" s="80"/>
      <c r="G1207" s="101"/>
      <c r="H1207" s="80"/>
      <c r="I1207" s="80"/>
      <c r="J1207" s="80"/>
      <c r="K1207" s="80"/>
    </row>
    <row r="1208" spans="2:11">
      <c r="B1208" s="80"/>
      <c r="C1208" s="130"/>
      <c r="D1208" s="80"/>
      <c r="E1208" s="80"/>
      <c r="F1208" s="80"/>
      <c r="G1208" s="101"/>
      <c r="H1208" s="80"/>
      <c r="I1208" s="80"/>
      <c r="J1208" s="80"/>
      <c r="K1208" s="80"/>
    </row>
    <row r="1209" spans="2:11">
      <c r="B1209" s="80"/>
      <c r="C1209" s="130"/>
      <c r="D1209" s="80"/>
      <c r="E1209" s="80"/>
      <c r="F1209" s="80"/>
      <c r="G1209" s="101"/>
      <c r="H1209" s="80"/>
      <c r="I1209" s="80"/>
      <c r="J1209" s="80"/>
      <c r="K1209" s="80"/>
    </row>
    <row r="1210" spans="2:11">
      <c r="B1210" s="80"/>
      <c r="C1210" s="130"/>
      <c r="D1210" s="80"/>
      <c r="E1210" s="80"/>
      <c r="F1210" s="80"/>
      <c r="G1210" s="101"/>
      <c r="H1210" s="80"/>
      <c r="I1210" s="80"/>
      <c r="J1210" s="80"/>
      <c r="K1210" s="80"/>
    </row>
    <row r="1211" spans="2:11">
      <c r="B1211" s="80"/>
      <c r="C1211" s="130"/>
      <c r="D1211" s="80"/>
      <c r="E1211" s="80"/>
      <c r="F1211" s="80"/>
      <c r="G1211" s="101"/>
      <c r="H1211" s="80"/>
      <c r="I1211" s="80"/>
      <c r="J1211" s="80"/>
      <c r="K1211" s="80"/>
    </row>
    <row r="1212" spans="2:11">
      <c r="B1212" s="80"/>
      <c r="C1212" s="130"/>
      <c r="D1212" s="80"/>
      <c r="E1212" s="80"/>
      <c r="F1212" s="80"/>
      <c r="G1212" s="101"/>
      <c r="H1212" s="80"/>
      <c r="I1212" s="80"/>
      <c r="J1212" s="80"/>
      <c r="K1212" s="80"/>
    </row>
    <row r="1213" spans="2:11">
      <c r="B1213" s="80"/>
      <c r="C1213" s="130"/>
      <c r="D1213" s="80"/>
      <c r="E1213" s="80"/>
      <c r="F1213" s="80"/>
      <c r="G1213" s="101"/>
      <c r="H1213" s="80"/>
      <c r="I1213" s="80"/>
      <c r="J1213" s="80"/>
      <c r="K1213" s="80"/>
    </row>
    <row r="1214" spans="2:11">
      <c r="B1214" s="80"/>
      <c r="C1214" s="130"/>
      <c r="D1214" s="80"/>
      <c r="E1214" s="80"/>
      <c r="F1214" s="80"/>
      <c r="G1214" s="101"/>
      <c r="H1214" s="80"/>
      <c r="I1214" s="80"/>
      <c r="J1214" s="80"/>
      <c r="K1214" s="80"/>
    </row>
    <row r="1215" spans="2:11">
      <c r="B1215" s="80"/>
      <c r="C1215" s="130"/>
      <c r="D1215" s="80"/>
      <c r="E1215" s="80"/>
      <c r="F1215" s="80"/>
      <c r="G1215" s="101"/>
      <c r="H1215" s="80"/>
      <c r="I1215" s="80"/>
      <c r="J1215" s="80"/>
      <c r="K1215" s="80"/>
    </row>
    <row r="1216" spans="2:11">
      <c r="B1216" s="80"/>
      <c r="C1216" s="130"/>
      <c r="D1216" s="80"/>
      <c r="E1216" s="80"/>
      <c r="F1216" s="80"/>
      <c r="G1216" s="101"/>
      <c r="H1216" s="80"/>
      <c r="I1216" s="80"/>
      <c r="J1216" s="80"/>
      <c r="K1216" s="80"/>
    </row>
    <row r="1217" spans="2:11">
      <c r="B1217" s="80"/>
      <c r="C1217" s="130"/>
      <c r="D1217" s="80"/>
      <c r="E1217" s="80"/>
      <c r="F1217" s="80"/>
      <c r="G1217" s="101"/>
      <c r="H1217" s="80"/>
      <c r="I1217" s="80"/>
      <c r="J1217" s="80"/>
      <c r="K1217" s="80"/>
    </row>
    <row r="1218" spans="2:11">
      <c r="B1218" s="80"/>
      <c r="C1218" s="130"/>
      <c r="D1218" s="80"/>
      <c r="E1218" s="80"/>
      <c r="F1218" s="80"/>
      <c r="G1218" s="101"/>
      <c r="H1218" s="80"/>
      <c r="I1218" s="80"/>
      <c r="J1218" s="80"/>
      <c r="K1218" s="80"/>
    </row>
    <row r="1219" spans="2:11">
      <c r="B1219" s="80"/>
      <c r="C1219" s="130"/>
      <c r="D1219" s="80"/>
      <c r="E1219" s="80"/>
      <c r="F1219" s="80"/>
      <c r="G1219" s="101"/>
      <c r="H1219" s="80"/>
      <c r="I1219" s="80"/>
      <c r="J1219" s="80"/>
      <c r="K1219" s="80"/>
    </row>
    <row r="1220" spans="2:11">
      <c r="B1220" s="80"/>
      <c r="C1220" s="130"/>
      <c r="D1220" s="80"/>
      <c r="E1220" s="80"/>
      <c r="F1220" s="80"/>
      <c r="G1220" s="101"/>
      <c r="H1220" s="80"/>
      <c r="I1220" s="80"/>
      <c r="J1220" s="80"/>
      <c r="K1220" s="80"/>
    </row>
    <row r="1221" spans="2:11">
      <c r="B1221" s="80"/>
      <c r="C1221" s="130"/>
      <c r="D1221" s="80"/>
      <c r="E1221" s="80"/>
      <c r="F1221" s="80"/>
      <c r="G1221" s="101"/>
      <c r="H1221" s="80"/>
      <c r="I1221" s="80"/>
      <c r="J1221" s="80"/>
      <c r="K1221" s="80"/>
    </row>
    <row r="1222" spans="2:11">
      <c r="B1222" s="80"/>
      <c r="C1222" s="130"/>
      <c r="D1222" s="80"/>
      <c r="E1222" s="80"/>
      <c r="F1222" s="80"/>
      <c r="G1222" s="101"/>
      <c r="H1222" s="80"/>
      <c r="I1222" s="80"/>
      <c r="J1222" s="80"/>
      <c r="K1222" s="80"/>
    </row>
    <row r="1223" spans="2:11">
      <c r="B1223" s="80"/>
      <c r="C1223" s="130"/>
      <c r="D1223" s="80"/>
      <c r="E1223" s="80"/>
      <c r="F1223" s="80"/>
      <c r="G1223" s="101"/>
      <c r="H1223" s="80"/>
      <c r="I1223" s="80"/>
      <c r="J1223" s="80"/>
      <c r="K1223" s="80"/>
    </row>
    <row r="1224" spans="2:11">
      <c r="B1224" s="80"/>
      <c r="C1224" s="130"/>
      <c r="D1224" s="80"/>
      <c r="E1224" s="80"/>
      <c r="F1224" s="80"/>
      <c r="G1224" s="101"/>
      <c r="H1224" s="80"/>
      <c r="I1224" s="80"/>
      <c r="J1224" s="80"/>
      <c r="K1224" s="80"/>
    </row>
    <row r="1225" spans="2:11">
      <c r="B1225" s="80"/>
      <c r="C1225" s="130"/>
      <c r="D1225" s="80"/>
      <c r="E1225" s="80"/>
      <c r="F1225" s="80"/>
      <c r="G1225" s="101"/>
      <c r="H1225" s="80"/>
      <c r="I1225" s="80"/>
      <c r="J1225" s="80"/>
      <c r="K1225" s="80"/>
    </row>
    <row r="1226" spans="2:11">
      <c r="B1226" s="80"/>
      <c r="C1226" s="130"/>
      <c r="D1226" s="80"/>
      <c r="E1226" s="80"/>
      <c r="F1226" s="80"/>
      <c r="G1226" s="101"/>
      <c r="H1226" s="80"/>
      <c r="I1226" s="80"/>
      <c r="J1226" s="80"/>
      <c r="K1226" s="80"/>
    </row>
    <row r="1227" spans="2:11">
      <c r="B1227" s="80"/>
      <c r="C1227" s="130"/>
      <c r="D1227" s="80"/>
      <c r="E1227" s="80"/>
      <c r="F1227" s="80"/>
      <c r="G1227" s="101"/>
      <c r="H1227" s="80"/>
      <c r="I1227" s="80"/>
      <c r="J1227" s="80"/>
      <c r="K1227" s="80"/>
    </row>
    <row r="1228" spans="2:11">
      <c r="B1228" s="80"/>
      <c r="C1228" s="130"/>
      <c r="D1228" s="80"/>
      <c r="E1228" s="80"/>
      <c r="F1228" s="80"/>
      <c r="G1228" s="101"/>
      <c r="H1228" s="80"/>
      <c r="I1228" s="80"/>
      <c r="J1228" s="80"/>
      <c r="K1228" s="80"/>
    </row>
    <row r="1229" spans="2:11">
      <c r="B1229" s="80"/>
      <c r="C1229" s="130"/>
      <c r="D1229" s="80"/>
      <c r="E1229" s="80"/>
      <c r="F1229" s="80"/>
      <c r="G1229" s="101"/>
      <c r="H1229" s="80"/>
      <c r="I1229" s="80"/>
      <c r="J1229" s="80"/>
      <c r="K1229" s="80"/>
    </row>
    <row r="1230" spans="2:11">
      <c r="B1230" s="80"/>
      <c r="C1230" s="130"/>
      <c r="D1230" s="80"/>
      <c r="E1230" s="80"/>
      <c r="F1230" s="80"/>
      <c r="G1230" s="101"/>
      <c r="H1230" s="80"/>
      <c r="I1230" s="80"/>
      <c r="J1230" s="80"/>
      <c r="K1230" s="80"/>
    </row>
    <row r="1231" spans="2:11">
      <c r="B1231" s="80"/>
      <c r="C1231" s="130"/>
      <c r="D1231" s="80"/>
      <c r="E1231" s="80"/>
      <c r="F1231" s="80"/>
      <c r="G1231" s="101"/>
      <c r="H1231" s="80"/>
      <c r="I1231" s="80"/>
      <c r="J1231" s="80"/>
      <c r="K1231" s="80"/>
    </row>
    <row r="1232" spans="2:11">
      <c r="B1232" s="80"/>
      <c r="C1232" s="130"/>
      <c r="D1232" s="80"/>
      <c r="E1232" s="80"/>
      <c r="F1232" s="80"/>
      <c r="G1232" s="101"/>
      <c r="H1232" s="80"/>
      <c r="I1232" s="80"/>
      <c r="J1232" s="80"/>
      <c r="K1232" s="80"/>
    </row>
    <row r="1233" spans="2:11">
      <c r="B1233" s="80"/>
      <c r="C1233" s="130"/>
      <c r="D1233" s="80"/>
      <c r="E1233" s="80"/>
      <c r="F1233" s="80"/>
      <c r="G1233" s="101"/>
      <c r="H1233" s="80"/>
      <c r="I1233" s="80"/>
      <c r="J1233" s="80"/>
      <c r="K1233" s="80"/>
    </row>
    <row r="1234" spans="2:11">
      <c r="B1234" s="80"/>
      <c r="C1234" s="130"/>
      <c r="D1234" s="80"/>
      <c r="E1234" s="80"/>
      <c r="F1234" s="80"/>
      <c r="G1234" s="101"/>
      <c r="H1234" s="80"/>
      <c r="I1234" s="80"/>
      <c r="J1234" s="80"/>
      <c r="K1234" s="80"/>
    </row>
    <row r="1235" spans="2:11">
      <c r="B1235" s="80"/>
      <c r="C1235" s="130"/>
      <c r="D1235" s="80"/>
      <c r="E1235" s="80"/>
      <c r="F1235" s="80"/>
      <c r="G1235" s="101"/>
      <c r="H1235" s="80"/>
      <c r="I1235" s="80"/>
      <c r="J1235" s="80"/>
      <c r="K1235" s="80"/>
    </row>
    <row r="1236" spans="2:11">
      <c r="B1236" s="80"/>
      <c r="C1236" s="130"/>
      <c r="D1236" s="80"/>
      <c r="E1236" s="80"/>
      <c r="F1236" s="80"/>
      <c r="G1236" s="101"/>
      <c r="H1236" s="80"/>
      <c r="I1236" s="80"/>
      <c r="J1236" s="80"/>
      <c r="K1236" s="80"/>
    </row>
    <row r="1237" spans="2:11">
      <c r="B1237" s="80"/>
      <c r="C1237" s="130"/>
      <c r="D1237" s="80"/>
      <c r="E1237" s="80"/>
      <c r="F1237" s="80"/>
      <c r="G1237" s="101"/>
      <c r="H1237" s="80"/>
      <c r="I1237" s="80"/>
      <c r="J1237" s="80"/>
      <c r="K1237" s="80"/>
    </row>
    <row r="1238" spans="2:11">
      <c r="B1238" s="80"/>
      <c r="C1238" s="130"/>
      <c r="D1238" s="80"/>
      <c r="E1238" s="80"/>
      <c r="F1238" s="80"/>
      <c r="G1238" s="101"/>
      <c r="H1238" s="80"/>
      <c r="I1238" s="80"/>
      <c r="J1238" s="80"/>
      <c r="K1238" s="80"/>
    </row>
    <row r="1239" spans="2:11">
      <c r="B1239" s="80"/>
      <c r="C1239" s="130"/>
      <c r="D1239" s="80"/>
      <c r="E1239" s="80"/>
      <c r="F1239" s="80"/>
      <c r="G1239" s="101"/>
      <c r="H1239" s="80"/>
      <c r="I1239" s="80"/>
      <c r="J1239" s="80"/>
      <c r="K1239" s="80"/>
    </row>
    <row r="1240" spans="2:11">
      <c r="B1240" s="80"/>
      <c r="C1240" s="130"/>
      <c r="D1240" s="80"/>
      <c r="E1240" s="80"/>
      <c r="F1240" s="80"/>
      <c r="G1240" s="101"/>
      <c r="H1240" s="80"/>
      <c r="I1240" s="80"/>
      <c r="J1240" s="80"/>
      <c r="K1240" s="80"/>
    </row>
    <row r="1241" spans="2:11">
      <c r="B1241" s="80"/>
      <c r="C1241" s="130"/>
      <c r="D1241" s="80"/>
      <c r="E1241" s="80"/>
      <c r="F1241" s="80"/>
      <c r="G1241" s="101"/>
      <c r="H1241" s="80"/>
      <c r="I1241" s="80"/>
      <c r="J1241" s="80"/>
      <c r="K1241" s="80"/>
    </row>
    <row r="1242" spans="2:11">
      <c r="B1242" s="80"/>
      <c r="C1242" s="130"/>
      <c r="D1242" s="80"/>
      <c r="E1242" s="80"/>
      <c r="F1242" s="80"/>
      <c r="G1242" s="101"/>
      <c r="H1242" s="80"/>
      <c r="I1242" s="80"/>
      <c r="J1242" s="80"/>
      <c r="K1242" s="80"/>
    </row>
    <row r="1243" spans="2:11">
      <c r="B1243" s="80"/>
      <c r="C1243" s="130"/>
      <c r="D1243" s="80"/>
      <c r="E1243" s="80"/>
      <c r="F1243" s="80"/>
      <c r="G1243" s="101"/>
      <c r="H1243" s="80"/>
      <c r="I1243" s="80"/>
      <c r="J1243" s="80"/>
      <c r="K1243" s="80"/>
    </row>
    <row r="1244" spans="2:11">
      <c r="B1244" s="80"/>
      <c r="C1244" s="130"/>
      <c r="D1244" s="80"/>
      <c r="E1244" s="80"/>
      <c r="F1244" s="80"/>
      <c r="G1244" s="101"/>
      <c r="H1244" s="80"/>
      <c r="I1244" s="80"/>
      <c r="J1244" s="80"/>
      <c r="K1244" s="80"/>
    </row>
    <row r="1245" spans="2:11">
      <c r="B1245" s="80"/>
      <c r="C1245" s="130"/>
      <c r="D1245" s="80"/>
      <c r="E1245" s="80"/>
      <c r="F1245" s="80"/>
      <c r="G1245" s="101"/>
      <c r="H1245" s="80"/>
      <c r="I1245" s="80"/>
      <c r="J1245" s="80"/>
      <c r="K1245" s="80"/>
    </row>
    <row r="1246" spans="2:11">
      <c r="B1246" s="80"/>
      <c r="C1246" s="130"/>
      <c r="D1246" s="80"/>
      <c r="E1246" s="80"/>
      <c r="F1246" s="80"/>
      <c r="G1246" s="101"/>
      <c r="H1246" s="80"/>
      <c r="I1246" s="80"/>
      <c r="J1246" s="80"/>
      <c r="K1246" s="80"/>
    </row>
    <row r="1247" spans="2:11">
      <c r="B1247" s="80"/>
      <c r="C1247" s="130"/>
      <c r="D1247" s="80"/>
      <c r="E1247" s="80"/>
      <c r="F1247" s="80"/>
      <c r="G1247" s="101"/>
      <c r="H1247" s="80"/>
      <c r="I1247" s="80"/>
      <c r="J1247" s="80"/>
      <c r="K1247" s="80"/>
    </row>
    <row r="1248" spans="2:11">
      <c r="B1248" s="80"/>
      <c r="C1248" s="130"/>
      <c r="D1248" s="80"/>
      <c r="E1248" s="80"/>
      <c r="F1248" s="80"/>
      <c r="G1248" s="101"/>
      <c r="H1248" s="80"/>
      <c r="I1248" s="80"/>
      <c r="J1248" s="80"/>
      <c r="K1248" s="80"/>
    </row>
    <row r="1249" spans="2:11">
      <c r="B1249" s="80"/>
      <c r="C1249" s="130"/>
      <c r="D1249" s="80"/>
      <c r="E1249" s="80"/>
      <c r="F1249" s="80"/>
      <c r="G1249" s="101"/>
      <c r="H1249" s="80"/>
      <c r="I1249" s="80"/>
      <c r="J1249" s="80"/>
      <c r="K1249" s="80"/>
    </row>
    <row r="1250" spans="2:11">
      <c r="B1250" s="80"/>
      <c r="C1250" s="130"/>
      <c r="D1250" s="80"/>
      <c r="E1250" s="80"/>
      <c r="F1250" s="80"/>
      <c r="G1250" s="101"/>
      <c r="H1250" s="80"/>
      <c r="I1250" s="80"/>
      <c r="J1250" s="80"/>
      <c r="K1250" s="80"/>
    </row>
    <row r="1251" spans="2:11">
      <c r="B1251" s="80"/>
      <c r="C1251" s="130"/>
      <c r="D1251" s="80"/>
      <c r="E1251" s="80"/>
      <c r="F1251" s="80"/>
      <c r="G1251" s="101"/>
      <c r="H1251" s="80"/>
      <c r="I1251" s="80"/>
      <c r="J1251" s="80"/>
      <c r="K1251" s="80"/>
    </row>
    <row r="1252" spans="2:11">
      <c r="B1252" s="80"/>
      <c r="C1252" s="130"/>
      <c r="D1252" s="80"/>
      <c r="E1252" s="80"/>
      <c r="F1252" s="80"/>
      <c r="G1252" s="101"/>
      <c r="H1252" s="80"/>
      <c r="I1252" s="80"/>
      <c r="J1252" s="80"/>
      <c r="K1252" s="80"/>
    </row>
    <row r="1253" spans="2:11">
      <c r="B1253" s="80"/>
      <c r="C1253" s="130"/>
      <c r="D1253" s="80"/>
      <c r="E1253" s="80"/>
      <c r="F1253" s="80"/>
      <c r="G1253" s="101"/>
      <c r="H1253" s="80"/>
      <c r="I1253" s="80"/>
      <c r="J1253" s="80"/>
      <c r="K1253" s="80"/>
    </row>
    <row r="1254" spans="2:11">
      <c r="B1254" s="80"/>
      <c r="C1254" s="130"/>
      <c r="D1254" s="80"/>
      <c r="E1254" s="80"/>
      <c r="F1254" s="80"/>
      <c r="G1254" s="101"/>
      <c r="H1254" s="80"/>
      <c r="I1254" s="80"/>
      <c r="J1254" s="80"/>
      <c r="K1254" s="80"/>
    </row>
    <row r="1255" spans="2:11">
      <c r="B1255" s="80"/>
      <c r="C1255" s="130"/>
      <c r="D1255" s="80"/>
      <c r="E1255" s="80"/>
      <c r="F1255" s="80"/>
      <c r="G1255" s="101"/>
      <c r="H1255" s="80"/>
      <c r="I1255" s="80"/>
      <c r="J1255" s="80"/>
      <c r="K1255" s="80"/>
    </row>
    <row r="1256" spans="2:11">
      <c r="B1256" s="80"/>
      <c r="C1256" s="130"/>
      <c r="D1256" s="80"/>
      <c r="E1256" s="80"/>
      <c r="F1256" s="80"/>
      <c r="G1256" s="101"/>
      <c r="H1256" s="80"/>
      <c r="I1256" s="80"/>
      <c r="J1256" s="80"/>
      <c r="K1256" s="80"/>
    </row>
    <row r="1257" spans="2:11">
      <c r="B1257" s="80"/>
      <c r="C1257" s="130"/>
      <c r="D1257" s="80"/>
      <c r="E1257" s="80"/>
      <c r="F1257" s="80"/>
      <c r="G1257" s="101"/>
      <c r="H1257" s="80"/>
      <c r="I1257" s="80"/>
      <c r="J1257" s="80"/>
      <c r="K1257" s="80"/>
    </row>
    <row r="1258" spans="2:11">
      <c r="B1258" s="80"/>
      <c r="C1258" s="130"/>
      <c r="D1258" s="80"/>
      <c r="E1258" s="80"/>
      <c r="F1258" s="80"/>
      <c r="G1258" s="101"/>
      <c r="H1258" s="80"/>
      <c r="I1258" s="80"/>
      <c r="J1258" s="80"/>
      <c r="K1258" s="80"/>
    </row>
    <row r="1259" spans="2:11">
      <c r="B1259" s="80"/>
      <c r="C1259" s="130"/>
      <c r="D1259" s="80"/>
      <c r="E1259" s="80"/>
      <c r="F1259" s="80"/>
      <c r="G1259" s="101"/>
      <c r="H1259" s="80"/>
      <c r="I1259" s="80"/>
      <c r="J1259" s="80"/>
      <c r="K1259" s="80"/>
    </row>
    <row r="1260" spans="2:11">
      <c r="B1260" s="80"/>
      <c r="C1260" s="130"/>
      <c r="D1260" s="80"/>
      <c r="E1260" s="80"/>
      <c r="F1260" s="80"/>
      <c r="G1260" s="101"/>
      <c r="H1260" s="80"/>
      <c r="I1260" s="80"/>
      <c r="J1260" s="80"/>
      <c r="K1260" s="80"/>
    </row>
    <row r="1261" spans="2:11">
      <c r="B1261" s="80"/>
      <c r="C1261" s="130"/>
      <c r="D1261" s="80"/>
      <c r="E1261" s="80"/>
      <c r="F1261" s="80"/>
      <c r="G1261" s="101"/>
      <c r="H1261" s="80"/>
      <c r="I1261" s="80"/>
      <c r="J1261" s="80"/>
      <c r="K1261" s="80"/>
    </row>
    <row r="1262" spans="2:11">
      <c r="B1262" s="80"/>
      <c r="C1262" s="130"/>
      <c r="D1262" s="80"/>
      <c r="E1262" s="80"/>
      <c r="F1262" s="80"/>
      <c r="G1262" s="101"/>
      <c r="H1262" s="80"/>
      <c r="I1262" s="80"/>
      <c r="J1262" s="80"/>
      <c r="K1262" s="80"/>
    </row>
    <row r="1263" spans="2:11">
      <c r="B1263" s="80"/>
      <c r="C1263" s="130"/>
      <c r="D1263" s="80"/>
      <c r="E1263" s="80"/>
      <c r="F1263" s="80"/>
      <c r="G1263" s="101"/>
      <c r="H1263" s="80"/>
      <c r="I1263" s="80"/>
      <c r="J1263" s="80"/>
      <c r="K1263" s="80"/>
    </row>
    <row r="1264" spans="2:11">
      <c r="B1264" s="80"/>
      <c r="C1264" s="130"/>
      <c r="D1264" s="80"/>
      <c r="E1264" s="80"/>
      <c r="F1264" s="80"/>
      <c r="G1264" s="101"/>
      <c r="H1264" s="80"/>
      <c r="I1264" s="80"/>
      <c r="J1264" s="80"/>
      <c r="K1264" s="80"/>
    </row>
    <row r="1265" spans="2:11">
      <c r="B1265" s="80"/>
      <c r="C1265" s="130"/>
      <c r="D1265" s="80"/>
      <c r="E1265" s="80"/>
      <c r="F1265" s="80"/>
      <c r="G1265" s="101"/>
      <c r="H1265" s="80"/>
      <c r="I1265" s="80"/>
      <c r="J1265" s="80"/>
      <c r="K1265" s="80"/>
    </row>
    <row r="1266" spans="2:11">
      <c r="B1266" s="80"/>
      <c r="C1266" s="130"/>
      <c r="D1266" s="80"/>
      <c r="E1266" s="80"/>
      <c r="F1266" s="80"/>
      <c r="G1266" s="101"/>
      <c r="H1266" s="80"/>
      <c r="I1266" s="80"/>
      <c r="J1266" s="80"/>
      <c r="K1266" s="80"/>
    </row>
    <row r="1267" spans="2:11">
      <c r="B1267" s="80"/>
      <c r="C1267" s="130"/>
      <c r="D1267" s="80"/>
      <c r="E1267" s="80"/>
      <c r="F1267" s="80"/>
      <c r="G1267" s="101"/>
      <c r="H1267" s="80"/>
      <c r="I1267" s="80"/>
      <c r="J1267" s="80"/>
      <c r="K1267" s="80"/>
    </row>
    <row r="1268" spans="2:11">
      <c r="B1268" s="80"/>
      <c r="C1268" s="130"/>
      <c r="D1268" s="80"/>
      <c r="E1268" s="80"/>
      <c r="F1268" s="80"/>
      <c r="G1268" s="101"/>
      <c r="H1268" s="80"/>
      <c r="I1268" s="80"/>
      <c r="J1268" s="80"/>
      <c r="K1268" s="80"/>
    </row>
    <row r="1269" spans="2:11">
      <c r="B1269" s="80"/>
      <c r="C1269" s="130"/>
      <c r="D1269" s="80"/>
      <c r="E1269" s="80"/>
      <c r="F1269" s="80"/>
      <c r="G1269" s="101"/>
      <c r="H1269" s="80"/>
      <c r="I1269" s="80"/>
      <c r="J1269" s="80"/>
      <c r="K1269" s="80"/>
    </row>
    <row r="1270" spans="2:11">
      <c r="B1270" s="80"/>
      <c r="C1270" s="130"/>
      <c r="D1270" s="80"/>
      <c r="E1270" s="80"/>
      <c r="F1270" s="80"/>
      <c r="G1270" s="101"/>
      <c r="H1270" s="80"/>
      <c r="I1270" s="80"/>
      <c r="J1270" s="80"/>
      <c r="K1270" s="80"/>
    </row>
    <row r="1271" spans="2:11">
      <c r="B1271" s="80"/>
      <c r="C1271" s="130"/>
      <c r="D1271" s="80"/>
      <c r="E1271" s="80"/>
      <c r="F1271" s="80"/>
      <c r="G1271" s="101"/>
      <c r="H1271" s="80"/>
      <c r="I1271" s="80"/>
      <c r="J1271" s="80"/>
      <c r="K1271" s="80"/>
    </row>
    <row r="1272" spans="2:11">
      <c r="B1272" s="80"/>
      <c r="C1272" s="130"/>
      <c r="D1272" s="80"/>
      <c r="E1272" s="80"/>
      <c r="F1272" s="80"/>
      <c r="G1272" s="101"/>
      <c r="H1272" s="80"/>
      <c r="I1272" s="80"/>
      <c r="J1272" s="80"/>
      <c r="K1272" s="80"/>
    </row>
    <row r="1273" spans="2:11">
      <c r="B1273" s="80"/>
      <c r="C1273" s="130"/>
      <c r="D1273" s="80"/>
      <c r="E1273" s="80"/>
      <c r="F1273" s="80"/>
      <c r="G1273" s="101"/>
      <c r="H1273" s="80"/>
      <c r="I1273" s="80"/>
      <c r="J1273" s="80"/>
      <c r="K1273" s="80"/>
    </row>
    <row r="1274" spans="2:11">
      <c r="B1274" s="80"/>
      <c r="C1274" s="130"/>
      <c r="D1274" s="80"/>
      <c r="E1274" s="80"/>
      <c r="F1274" s="80"/>
      <c r="G1274" s="101"/>
      <c r="H1274" s="80"/>
      <c r="I1274" s="80"/>
      <c r="J1274" s="80"/>
      <c r="K1274" s="80"/>
    </row>
    <row r="1275" spans="2:11">
      <c r="B1275" s="80"/>
      <c r="C1275" s="130"/>
      <c r="D1275" s="80"/>
      <c r="E1275" s="80"/>
      <c r="F1275" s="80"/>
      <c r="G1275" s="101"/>
      <c r="H1275" s="80"/>
      <c r="I1275" s="80"/>
      <c r="J1275" s="80"/>
      <c r="K1275" s="80"/>
    </row>
    <row r="1276" spans="2:11">
      <c r="B1276" s="80"/>
      <c r="C1276" s="130"/>
      <c r="D1276" s="80"/>
      <c r="E1276" s="80"/>
      <c r="F1276" s="80"/>
      <c r="G1276" s="101"/>
      <c r="H1276" s="80"/>
      <c r="I1276" s="80"/>
      <c r="J1276" s="80"/>
      <c r="K1276" s="80"/>
    </row>
    <row r="1277" spans="2:11">
      <c r="B1277" s="80"/>
      <c r="C1277" s="130"/>
      <c r="D1277" s="80"/>
      <c r="E1277" s="80"/>
      <c r="F1277" s="80"/>
      <c r="G1277" s="101"/>
      <c r="H1277" s="80"/>
      <c r="I1277" s="80"/>
      <c r="J1277" s="80"/>
      <c r="K1277" s="80"/>
    </row>
    <row r="1278" spans="2:11">
      <c r="B1278" s="80"/>
      <c r="C1278" s="130"/>
      <c r="D1278" s="80"/>
      <c r="E1278" s="80"/>
      <c r="F1278" s="80"/>
      <c r="G1278" s="101"/>
      <c r="H1278" s="80"/>
      <c r="I1278" s="80"/>
      <c r="J1278" s="80"/>
      <c r="K1278" s="80"/>
    </row>
    <row r="1279" spans="2:11">
      <c r="B1279" s="80"/>
      <c r="C1279" s="130"/>
      <c r="D1279" s="80"/>
      <c r="E1279" s="80"/>
      <c r="F1279" s="80"/>
      <c r="G1279" s="101"/>
      <c r="H1279" s="80"/>
      <c r="I1279" s="80"/>
      <c r="J1279" s="80"/>
      <c r="K1279" s="80"/>
    </row>
    <row r="1280" spans="2:11">
      <c r="B1280" s="80"/>
      <c r="C1280" s="130"/>
      <c r="D1280" s="80"/>
      <c r="E1280" s="80"/>
      <c r="F1280" s="80"/>
      <c r="G1280" s="101"/>
      <c r="H1280" s="80"/>
      <c r="I1280" s="80"/>
      <c r="J1280" s="80"/>
      <c r="K1280" s="80"/>
    </row>
    <row r="1281" spans="2:11">
      <c r="B1281" s="80"/>
      <c r="C1281" s="130"/>
      <c r="D1281" s="80"/>
      <c r="E1281" s="80"/>
      <c r="F1281" s="80"/>
      <c r="G1281" s="101"/>
      <c r="H1281" s="80"/>
      <c r="I1281" s="80"/>
      <c r="J1281" s="80"/>
      <c r="K1281" s="80"/>
    </row>
    <row r="1282" spans="2:11">
      <c r="B1282" s="80"/>
      <c r="C1282" s="130"/>
      <c r="D1282" s="80"/>
      <c r="E1282" s="80"/>
      <c r="F1282" s="80"/>
      <c r="G1282" s="101"/>
      <c r="H1282" s="80"/>
      <c r="I1282" s="80"/>
      <c r="J1282" s="80"/>
      <c r="K1282" s="80"/>
    </row>
    <row r="1283" spans="2:11">
      <c r="B1283" s="80"/>
      <c r="C1283" s="130"/>
      <c r="D1283" s="80"/>
      <c r="E1283" s="80"/>
      <c r="F1283" s="80"/>
      <c r="G1283" s="101"/>
      <c r="H1283" s="80"/>
      <c r="I1283" s="80"/>
      <c r="J1283" s="80"/>
      <c r="K1283" s="80"/>
    </row>
    <row r="1284" spans="2:11">
      <c r="B1284" s="80"/>
      <c r="C1284" s="130"/>
      <c r="D1284" s="80"/>
      <c r="E1284" s="80"/>
      <c r="F1284" s="80"/>
      <c r="G1284" s="101"/>
      <c r="H1284" s="80"/>
      <c r="I1284" s="80"/>
      <c r="J1284" s="80"/>
      <c r="K1284" s="80"/>
    </row>
    <row r="1285" spans="2:11">
      <c r="B1285" s="80"/>
      <c r="C1285" s="130"/>
      <c r="D1285" s="80"/>
      <c r="E1285" s="80"/>
      <c r="F1285" s="80"/>
      <c r="G1285" s="101"/>
      <c r="H1285" s="80"/>
      <c r="I1285" s="80"/>
      <c r="J1285" s="80"/>
      <c r="K1285" s="80"/>
    </row>
    <row r="1286" spans="2:11">
      <c r="B1286" s="80"/>
      <c r="C1286" s="130"/>
      <c r="D1286" s="80"/>
      <c r="E1286" s="80"/>
      <c r="F1286" s="80"/>
      <c r="G1286" s="101"/>
      <c r="H1286" s="80"/>
      <c r="I1286" s="80"/>
      <c r="J1286" s="80"/>
      <c r="K1286" s="80"/>
    </row>
    <row r="1287" spans="2:11">
      <c r="B1287" s="80"/>
      <c r="C1287" s="130"/>
      <c r="D1287" s="80"/>
      <c r="E1287" s="80"/>
      <c r="F1287" s="80"/>
      <c r="G1287" s="101"/>
      <c r="H1287" s="80"/>
      <c r="I1287" s="80"/>
      <c r="J1287" s="80"/>
      <c r="K1287" s="80"/>
    </row>
    <row r="1288" spans="2:11">
      <c r="B1288" s="80"/>
      <c r="C1288" s="130"/>
      <c r="D1288" s="80"/>
      <c r="E1288" s="80"/>
      <c r="F1288" s="80"/>
      <c r="G1288" s="101"/>
      <c r="H1288" s="80"/>
      <c r="I1288" s="80"/>
      <c r="J1288" s="80"/>
      <c r="K1288" s="80"/>
    </row>
    <row r="1289" spans="2:11">
      <c r="B1289" s="80"/>
      <c r="C1289" s="130"/>
      <c r="D1289" s="80"/>
      <c r="E1289" s="80"/>
      <c r="F1289" s="80"/>
      <c r="G1289" s="101"/>
      <c r="H1289" s="80"/>
      <c r="I1289" s="80"/>
      <c r="J1289" s="80"/>
      <c r="K1289" s="80"/>
    </row>
    <row r="1290" spans="2:11">
      <c r="B1290" s="80"/>
      <c r="C1290" s="130"/>
      <c r="D1290" s="80"/>
      <c r="E1290" s="80"/>
      <c r="F1290" s="80"/>
      <c r="G1290" s="101"/>
      <c r="H1290" s="80"/>
      <c r="I1290" s="80"/>
      <c r="J1290" s="80"/>
      <c r="K1290" s="80"/>
    </row>
    <row r="1291" spans="2:11">
      <c r="B1291" s="80"/>
      <c r="C1291" s="130"/>
      <c r="D1291" s="80"/>
      <c r="E1291" s="80"/>
      <c r="F1291" s="80"/>
      <c r="G1291" s="101"/>
      <c r="H1291" s="80"/>
      <c r="I1291" s="80"/>
      <c r="J1291" s="80"/>
      <c r="K1291" s="80"/>
    </row>
    <row r="1292" spans="2:11">
      <c r="B1292" s="80"/>
      <c r="C1292" s="130"/>
      <c r="D1292" s="80"/>
      <c r="E1292" s="80"/>
      <c r="F1292" s="80"/>
      <c r="G1292" s="101"/>
      <c r="H1292" s="80"/>
      <c r="I1292" s="80"/>
      <c r="J1292" s="80"/>
      <c r="K1292" s="80"/>
    </row>
    <row r="1293" spans="2:11">
      <c r="B1293" s="80"/>
      <c r="C1293" s="130"/>
      <c r="D1293" s="80"/>
      <c r="E1293" s="80"/>
      <c r="F1293" s="80"/>
      <c r="G1293" s="101"/>
      <c r="H1293" s="80"/>
      <c r="I1293" s="80"/>
      <c r="J1293" s="80"/>
      <c r="K1293" s="80"/>
    </row>
    <row r="1294" spans="2:11">
      <c r="B1294" s="80"/>
      <c r="C1294" s="130"/>
      <c r="D1294" s="80"/>
      <c r="E1294" s="80"/>
      <c r="F1294" s="80"/>
      <c r="G1294" s="101"/>
      <c r="H1294" s="80"/>
      <c r="I1294" s="80"/>
      <c r="J1294" s="80"/>
      <c r="K1294" s="80"/>
    </row>
    <row r="1295" spans="2:11">
      <c r="B1295" s="80"/>
      <c r="C1295" s="130"/>
      <c r="D1295" s="80"/>
      <c r="E1295" s="80"/>
      <c r="F1295" s="80"/>
      <c r="G1295" s="101"/>
      <c r="H1295" s="80"/>
      <c r="I1295" s="80"/>
      <c r="J1295" s="80"/>
      <c r="K1295" s="80"/>
    </row>
    <row r="1296" spans="2:11">
      <c r="B1296" s="80"/>
      <c r="C1296" s="130"/>
      <c r="D1296" s="80"/>
      <c r="E1296" s="80"/>
      <c r="F1296" s="80"/>
      <c r="G1296" s="101"/>
      <c r="H1296" s="80"/>
      <c r="I1296" s="80"/>
      <c r="J1296" s="80"/>
      <c r="K1296" s="80"/>
    </row>
    <row r="1297" spans="2:11">
      <c r="B1297" s="80"/>
      <c r="C1297" s="130"/>
      <c r="D1297" s="80"/>
      <c r="E1297" s="80"/>
      <c r="F1297" s="80"/>
      <c r="G1297" s="101"/>
      <c r="H1297" s="80"/>
      <c r="I1297" s="80"/>
      <c r="J1297" s="80"/>
      <c r="K1297" s="80"/>
    </row>
    <row r="1298" spans="2:11">
      <c r="B1298" s="80"/>
      <c r="C1298" s="130"/>
      <c r="D1298" s="80"/>
      <c r="E1298" s="80"/>
      <c r="F1298" s="80"/>
      <c r="G1298" s="101"/>
      <c r="H1298" s="80"/>
      <c r="I1298" s="80"/>
      <c r="J1298" s="80"/>
      <c r="K1298" s="80"/>
    </row>
    <row r="1299" spans="2:11">
      <c r="B1299" s="80"/>
      <c r="C1299" s="130"/>
      <c r="D1299" s="80"/>
      <c r="E1299" s="80"/>
      <c r="F1299" s="80"/>
      <c r="G1299" s="101"/>
      <c r="H1299" s="80"/>
      <c r="I1299" s="80"/>
      <c r="J1299" s="80"/>
      <c r="K1299" s="80"/>
    </row>
    <row r="1300" spans="2:11">
      <c r="B1300" s="80"/>
      <c r="C1300" s="130"/>
      <c r="D1300" s="80"/>
      <c r="E1300" s="80"/>
      <c r="F1300" s="80"/>
      <c r="G1300" s="101"/>
      <c r="H1300" s="80"/>
      <c r="I1300" s="80"/>
      <c r="J1300" s="80"/>
      <c r="K1300" s="80"/>
    </row>
    <row r="1301" spans="2:11">
      <c r="B1301" s="80"/>
      <c r="C1301" s="130"/>
      <c r="D1301" s="80"/>
      <c r="E1301" s="80"/>
      <c r="F1301" s="80"/>
      <c r="G1301" s="101"/>
      <c r="H1301" s="80"/>
      <c r="I1301" s="80"/>
      <c r="J1301" s="80"/>
      <c r="K1301" s="80"/>
    </row>
    <row r="1302" spans="2:11">
      <c r="B1302" s="80"/>
      <c r="C1302" s="130"/>
      <c r="D1302" s="80"/>
      <c r="E1302" s="80"/>
      <c r="F1302" s="80"/>
      <c r="G1302" s="101"/>
      <c r="H1302" s="80"/>
      <c r="I1302" s="80"/>
      <c r="J1302" s="80"/>
      <c r="K1302" s="80"/>
    </row>
    <row r="1303" spans="2:11">
      <c r="B1303" s="80"/>
      <c r="C1303" s="130"/>
      <c r="D1303" s="80"/>
      <c r="E1303" s="80"/>
      <c r="F1303" s="80"/>
      <c r="G1303" s="101"/>
      <c r="H1303" s="80"/>
      <c r="I1303" s="80"/>
      <c r="J1303" s="80"/>
      <c r="K1303" s="80"/>
    </row>
    <row r="1304" spans="2:11">
      <c r="B1304" s="80"/>
      <c r="C1304" s="130"/>
      <c r="D1304" s="80"/>
      <c r="E1304" s="80"/>
      <c r="F1304" s="80"/>
      <c r="G1304" s="101"/>
      <c r="H1304" s="80"/>
      <c r="I1304" s="80"/>
      <c r="J1304" s="80"/>
      <c r="K1304" s="80"/>
    </row>
    <row r="1305" spans="2:11">
      <c r="B1305" s="80"/>
      <c r="C1305" s="130"/>
      <c r="D1305" s="80"/>
      <c r="E1305" s="80"/>
      <c r="F1305" s="80"/>
      <c r="G1305" s="101"/>
      <c r="H1305" s="80"/>
      <c r="I1305" s="80"/>
      <c r="J1305" s="80"/>
      <c r="K1305" s="80"/>
    </row>
    <row r="1306" spans="2:11">
      <c r="B1306" s="80"/>
      <c r="C1306" s="130"/>
      <c r="D1306" s="80"/>
      <c r="E1306" s="80"/>
      <c r="F1306" s="80"/>
      <c r="G1306" s="101"/>
      <c r="H1306" s="80"/>
      <c r="I1306" s="80"/>
      <c r="J1306" s="80"/>
      <c r="K1306" s="80"/>
    </row>
    <row r="1307" spans="2:11">
      <c r="B1307" s="80"/>
      <c r="C1307" s="130"/>
      <c r="D1307" s="80"/>
      <c r="E1307" s="80"/>
      <c r="F1307" s="80"/>
      <c r="G1307" s="101"/>
      <c r="H1307" s="80"/>
      <c r="I1307" s="80"/>
      <c r="J1307" s="80"/>
      <c r="K1307" s="80"/>
    </row>
    <row r="1308" spans="2:11">
      <c r="B1308" s="80"/>
      <c r="C1308" s="130"/>
      <c r="D1308" s="80"/>
      <c r="E1308" s="80"/>
      <c r="F1308" s="80"/>
      <c r="G1308" s="101"/>
      <c r="H1308" s="80"/>
      <c r="I1308" s="80"/>
      <c r="J1308" s="80"/>
      <c r="K1308" s="80"/>
    </row>
    <row r="1309" spans="2:11">
      <c r="B1309" s="80"/>
      <c r="C1309" s="130"/>
      <c r="D1309" s="80"/>
      <c r="E1309" s="80"/>
      <c r="F1309" s="80"/>
      <c r="G1309" s="101"/>
      <c r="H1309" s="80"/>
      <c r="I1309" s="80"/>
      <c r="J1309" s="80"/>
      <c r="K1309" s="80"/>
    </row>
    <row r="1310" spans="2:11">
      <c r="B1310" s="80"/>
      <c r="C1310" s="130"/>
      <c r="D1310" s="80"/>
      <c r="E1310" s="80"/>
      <c r="F1310" s="80"/>
      <c r="G1310" s="101"/>
      <c r="H1310" s="80"/>
      <c r="I1310" s="80"/>
      <c r="J1310" s="80"/>
      <c r="K1310" s="80"/>
    </row>
    <row r="1311" spans="2:11">
      <c r="B1311" s="80"/>
      <c r="C1311" s="130"/>
      <c r="D1311" s="80"/>
      <c r="E1311" s="80"/>
      <c r="F1311" s="80"/>
      <c r="G1311" s="101"/>
      <c r="H1311" s="80"/>
      <c r="I1311" s="80"/>
      <c r="J1311" s="80"/>
      <c r="K1311" s="80"/>
    </row>
    <row r="1312" spans="2:11">
      <c r="B1312" s="80"/>
      <c r="C1312" s="130"/>
      <c r="D1312" s="80"/>
      <c r="E1312" s="80"/>
      <c r="F1312" s="80"/>
      <c r="G1312" s="101"/>
      <c r="H1312" s="80"/>
      <c r="I1312" s="80"/>
      <c r="J1312" s="80"/>
      <c r="K1312" s="80"/>
    </row>
    <row r="1313" spans="2:11">
      <c r="B1313" s="80"/>
      <c r="C1313" s="130"/>
      <c r="D1313" s="80"/>
      <c r="E1313" s="80"/>
      <c r="F1313" s="80"/>
      <c r="G1313" s="101"/>
      <c r="H1313" s="80"/>
      <c r="I1313" s="80"/>
      <c r="J1313" s="80"/>
      <c r="K1313" s="80"/>
    </row>
    <row r="1314" spans="2:11">
      <c r="B1314" s="80"/>
      <c r="C1314" s="130"/>
      <c r="D1314" s="80"/>
      <c r="E1314" s="80"/>
      <c r="F1314" s="80"/>
      <c r="G1314" s="101"/>
      <c r="H1314" s="80"/>
      <c r="I1314" s="80"/>
      <c r="J1314" s="80"/>
      <c r="K1314" s="80"/>
    </row>
    <row r="1315" spans="2:11">
      <c r="B1315" s="80"/>
      <c r="C1315" s="130"/>
      <c r="D1315" s="80"/>
      <c r="E1315" s="80"/>
      <c r="F1315" s="80"/>
      <c r="G1315" s="101"/>
      <c r="H1315" s="80"/>
      <c r="I1315" s="80"/>
      <c r="J1315" s="80"/>
      <c r="K1315" s="80"/>
    </row>
    <row r="1316" spans="2:11">
      <c r="B1316" s="80"/>
      <c r="C1316" s="130"/>
      <c r="D1316" s="80"/>
      <c r="E1316" s="80"/>
      <c r="F1316" s="80"/>
      <c r="G1316" s="101"/>
      <c r="H1316" s="80"/>
      <c r="I1316" s="80"/>
      <c r="J1316" s="80"/>
      <c r="K1316" s="80"/>
    </row>
    <row r="1317" spans="2:11">
      <c r="B1317" s="80"/>
      <c r="C1317" s="130"/>
      <c r="D1317" s="80"/>
      <c r="E1317" s="80"/>
      <c r="F1317" s="80"/>
      <c r="G1317" s="101"/>
      <c r="H1317" s="80"/>
      <c r="I1317" s="80"/>
      <c r="J1317" s="80"/>
      <c r="K1317" s="80"/>
    </row>
    <row r="1318" spans="2:11">
      <c r="B1318" s="80"/>
      <c r="C1318" s="130"/>
      <c r="D1318" s="80"/>
      <c r="E1318" s="80"/>
      <c r="F1318" s="80"/>
      <c r="G1318" s="101"/>
      <c r="H1318" s="80"/>
      <c r="I1318" s="80"/>
      <c r="J1318" s="80"/>
      <c r="K1318" s="80"/>
    </row>
    <row r="1319" spans="2:11">
      <c r="B1319" s="80"/>
      <c r="C1319" s="130"/>
      <c r="D1319" s="80"/>
      <c r="E1319" s="80"/>
      <c r="F1319" s="80"/>
      <c r="G1319" s="101"/>
      <c r="H1319" s="80"/>
      <c r="I1319" s="80"/>
      <c r="J1319" s="80"/>
      <c r="K1319" s="80"/>
    </row>
    <row r="1320" spans="2:11">
      <c r="B1320" s="80"/>
      <c r="C1320" s="130"/>
      <c r="D1320" s="80"/>
      <c r="E1320" s="80"/>
      <c r="F1320" s="80"/>
      <c r="G1320" s="101"/>
      <c r="H1320" s="80"/>
      <c r="I1320" s="80"/>
      <c r="J1320" s="80"/>
      <c r="K1320" s="80"/>
    </row>
    <row r="1321" spans="2:11">
      <c r="B1321" s="80"/>
      <c r="C1321" s="130"/>
      <c r="D1321" s="80"/>
      <c r="E1321" s="80"/>
      <c r="F1321" s="80"/>
      <c r="G1321" s="101"/>
      <c r="H1321" s="80"/>
      <c r="I1321" s="80"/>
      <c r="J1321" s="80"/>
      <c r="K1321" s="80"/>
    </row>
    <row r="1322" spans="2:11">
      <c r="B1322" s="80"/>
      <c r="C1322" s="130"/>
      <c r="D1322" s="80"/>
      <c r="E1322" s="80"/>
      <c r="F1322" s="80"/>
      <c r="G1322" s="101"/>
      <c r="H1322" s="80"/>
      <c r="I1322" s="80"/>
      <c r="J1322" s="80"/>
      <c r="K1322" s="80"/>
    </row>
    <row r="1323" spans="2:11">
      <c r="B1323" s="80"/>
      <c r="C1323" s="130"/>
      <c r="D1323" s="80"/>
      <c r="E1323" s="80"/>
      <c r="F1323" s="80"/>
      <c r="G1323" s="101"/>
      <c r="H1323" s="80"/>
      <c r="I1323" s="80"/>
      <c r="J1323" s="80"/>
      <c r="K1323" s="80"/>
    </row>
    <row r="1324" spans="2:11">
      <c r="B1324" s="80"/>
      <c r="C1324" s="130"/>
      <c r="D1324" s="80"/>
      <c r="E1324" s="80"/>
      <c r="F1324" s="80"/>
      <c r="G1324" s="101"/>
      <c r="H1324" s="80"/>
      <c r="I1324" s="80"/>
      <c r="J1324" s="80"/>
      <c r="K1324" s="80"/>
    </row>
    <row r="1325" spans="2:11">
      <c r="B1325" s="80"/>
      <c r="C1325" s="130"/>
      <c r="D1325" s="80"/>
      <c r="E1325" s="80"/>
      <c r="F1325" s="80"/>
      <c r="G1325" s="101"/>
      <c r="H1325" s="80"/>
      <c r="I1325" s="80"/>
      <c r="J1325" s="80"/>
      <c r="K1325" s="80"/>
    </row>
    <row r="1326" spans="2:11">
      <c r="B1326" s="80"/>
      <c r="C1326" s="130"/>
      <c r="D1326" s="80"/>
      <c r="E1326" s="80"/>
      <c r="F1326" s="80"/>
      <c r="G1326" s="101"/>
      <c r="H1326" s="80"/>
      <c r="I1326" s="80"/>
      <c r="J1326" s="80"/>
      <c r="K1326" s="80"/>
    </row>
    <row r="1327" spans="2:11">
      <c r="B1327" s="80"/>
      <c r="C1327" s="130"/>
      <c r="D1327" s="80"/>
      <c r="E1327" s="80"/>
      <c r="F1327" s="80"/>
      <c r="G1327" s="101"/>
      <c r="H1327" s="80"/>
      <c r="I1327" s="80"/>
      <c r="J1327" s="80"/>
      <c r="K1327" s="80"/>
    </row>
    <row r="1328" spans="2:11">
      <c r="B1328" s="80"/>
      <c r="C1328" s="130"/>
      <c r="D1328" s="80"/>
      <c r="E1328" s="80"/>
      <c r="F1328" s="80"/>
      <c r="G1328" s="101"/>
      <c r="H1328" s="80"/>
      <c r="I1328" s="80"/>
      <c r="J1328" s="80"/>
      <c r="K1328" s="80"/>
    </row>
  </sheetData>
  <autoFilter ref="A4:G85">
    <filterColumn colId="2">
      <filters>
        <filter val="$1,360"/>
        <filter val="$1,464"/>
        <filter val="$1,629"/>
        <filter val="$1,686"/>
        <filter val="$11,926"/>
        <filter val="$118,075"/>
        <filter val="$125,354"/>
        <filter val="$14,848"/>
        <filter val="$141,756"/>
        <filter val="$15,470"/>
        <filter val="$16,133"/>
        <filter val="$17,399"/>
        <filter val="$18,577"/>
        <filter val="$19,837"/>
        <filter val="$2,331"/>
        <filter val="$2,468"/>
        <filter val="$2,664"/>
        <filter val="$20,180"/>
        <filter val="$24,511"/>
        <filter val="$3,137"/>
        <filter val="$3,344"/>
        <filter val="$3,802"/>
        <filter val="$3,855"/>
        <filter val="$3,976"/>
        <filter val="$33,749"/>
        <filter val="$34,278"/>
        <filter val="$35,019"/>
        <filter val="$353"/>
        <filter val="$362"/>
        <filter val="$39,959"/>
        <filter val="$39,962"/>
        <filter val="$393"/>
        <filter val="$4,039"/>
        <filter val="$4,146"/>
        <filter val="$4,303"/>
        <filter val="$4,535"/>
        <filter val="$4,896"/>
        <filter val="$4,903"/>
        <filter val="$4,938"/>
        <filter val="$413,141"/>
        <filter val="$43,251"/>
        <filter val="$5,227"/>
        <filter val="$5,632"/>
        <filter val="$5,988"/>
        <filter val="$54,538"/>
        <filter val="$57,486"/>
        <filter val="$58,894"/>
        <filter val="$6,327"/>
        <filter val="$61,317"/>
        <filter val="$698"/>
        <filter val="$7,261"/>
        <filter val="$7,558"/>
        <filter val="$7,751"/>
        <filter val="$8,538"/>
        <filter val="$804"/>
        <filter val="$91,617"/>
        <filter val="$954"/>
        <filter val="$960,582"/>
        <filter val="$97,002"/>
      </filters>
    </filterColumn>
  </autoFilter>
  <mergeCells count="3">
    <mergeCell ref="B1:D1"/>
    <mergeCell ref="B2:D2"/>
    <mergeCell ref="B3:D3"/>
  </mergeCells>
  <pageMargins left="0.66" right="0" top="0.13" bottom="0" header="0.13" footer="0.16"/>
  <pageSetup scale="91" orientation="portrait" useFirstPageNumber="1" r:id="rId1"/>
  <headerFooter alignWithMargins="0">
    <oddFooter>&amp;C4</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filterMode="1">
    <pageSetUpPr fitToPage="1"/>
  </sheetPr>
  <dimension ref="A1:DI1329"/>
  <sheetViews>
    <sheetView defaultGridColor="0" colorId="22" zoomScale="87" workbookViewId="0">
      <pane ySplit="4" topLeftCell="A15" activePane="bottomLeft" state="frozen"/>
      <selection activeCell="D110" sqref="D110"/>
      <selection pane="bottomLeft" activeCell="C6" sqref="C6"/>
    </sheetView>
  </sheetViews>
  <sheetFormatPr defaultColWidth="9.81640625" defaultRowHeight="15"/>
  <cols>
    <col min="2" max="2" width="23.81640625" customWidth="1"/>
    <col min="3" max="3" width="10.453125" style="102" customWidth="1"/>
    <col min="4" max="4" width="9.1328125" bestFit="1" customWidth="1"/>
    <col min="5" max="5" width="10.90625" bestFit="1" customWidth="1"/>
    <col min="6" max="6" width="15.81640625" bestFit="1" customWidth="1"/>
    <col min="7" max="7" width="11.1328125" style="102" bestFit="1" customWidth="1"/>
    <col min="8" max="9" width="9.81640625" customWidth="1"/>
    <col min="10" max="11" width="11.08984375" customWidth="1"/>
    <col min="12" max="14" width="9.81640625" customWidth="1"/>
    <col min="15" max="15" width="28.36328125" customWidth="1"/>
    <col min="16" max="16" width="5.81640625" customWidth="1"/>
    <col min="17" max="17" width="8.90625" customWidth="1"/>
    <col min="18" max="18" width="9.81640625" customWidth="1"/>
    <col min="19" max="19" width="10.36328125" customWidth="1"/>
    <col min="20" max="20" width="7.1328125" customWidth="1"/>
    <col min="21" max="40" width="9.81640625" customWidth="1"/>
    <col min="42" max="42" width="11.58984375" bestFit="1" customWidth="1"/>
  </cols>
  <sheetData>
    <row r="1" spans="1:113" ht="15.3" thickBot="1">
      <c r="B1" s="333" t="s">
        <v>84</v>
      </c>
      <c r="C1" s="333"/>
      <c r="D1" s="333"/>
      <c r="E1" s="81"/>
      <c r="F1" s="1"/>
      <c r="G1" s="94"/>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row>
    <row r="2" spans="1:113" ht="34.5" customHeight="1">
      <c r="B2" s="334"/>
      <c r="C2" s="334"/>
      <c r="D2" s="334"/>
      <c r="E2" s="2">
        <v>35844</v>
      </c>
      <c r="F2" s="2">
        <f>74438+132354</f>
        <v>206792</v>
      </c>
      <c r="G2" s="95"/>
      <c r="H2" s="3"/>
      <c r="I2" s="3"/>
      <c r="J2" s="3"/>
      <c r="K2" s="3"/>
      <c r="L2" s="3"/>
      <c r="M2" s="3"/>
      <c r="N2" s="3"/>
      <c r="O2" s="4"/>
      <c r="P2" s="5"/>
      <c r="Q2" s="6"/>
      <c r="R2" s="6"/>
      <c r="S2" s="6"/>
      <c r="T2" s="6"/>
      <c r="U2" s="6"/>
      <c r="V2" s="3"/>
      <c r="W2" s="3"/>
      <c r="X2" s="3"/>
      <c r="Y2" s="3"/>
      <c r="Z2" s="3"/>
      <c r="AA2" s="3"/>
      <c r="AB2" s="3"/>
      <c r="AC2" s="3"/>
      <c r="AD2" s="3"/>
      <c r="AE2" s="3"/>
      <c r="AF2" s="3"/>
      <c r="AG2" s="3"/>
      <c r="AH2" s="3"/>
      <c r="AI2" s="3"/>
      <c r="AJ2" s="3"/>
      <c r="AK2" s="7"/>
      <c r="AL2" s="7"/>
      <c r="AM2" s="7"/>
      <c r="AN2" s="7"/>
      <c r="AO2" s="7"/>
      <c r="AP2" s="8"/>
      <c r="AQ2" s="8"/>
      <c r="AR2" s="8"/>
      <c r="AS2" s="8"/>
      <c r="AT2" s="8"/>
      <c r="AU2" s="8"/>
      <c r="AV2" s="8"/>
      <c r="AW2" s="8"/>
      <c r="AX2" s="8"/>
      <c r="AY2" s="8"/>
      <c r="AZ2" s="8"/>
      <c r="BA2" s="8"/>
      <c r="BB2" s="8"/>
      <c r="BC2" s="8"/>
      <c r="BD2" s="8"/>
      <c r="BE2" s="8"/>
      <c r="BF2" s="8"/>
      <c r="BG2" s="8"/>
      <c r="BH2" s="8"/>
      <c r="BI2" s="8"/>
      <c r="BJ2" s="8"/>
      <c r="BK2" s="8"/>
      <c r="BL2" s="8"/>
      <c r="BM2" s="8"/>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row>
    <row r="3" spans="1:113" ht="26.25" customHeight="1">
      <c r="B3" s="335" t="str">
        <f>Dental!B3</f>
        <v>FUNDING SOURCE:  75 23/24 0390</v>
      </c>
      <c r="C3" s="335"/>
      <c r="D3" s="335"/>
      <c r="E3" s="82"/>
      <c r="F3" s="3"/>
      <c r="G3" s="95"/>
      <c r="H3" s="3"/>
      <c r="I3" s="3"/>
      <c r="J3" s="3"/>
      <c r="K3" s="3"/>
      <c r="L3" s="3"/>
      <c r="M3" s="3"/>
      <c r="N3" s="3"/>
      <c r="O3" s="4"/>
      <c r="P3" s="5"/>
      <c r="Q3" s="6"/>
      <c r="R3" s="6"/>
      <c r="S3" s="6"/>
      <c r="T3" s="6"/>
      <c r="U3" s="6"/>
      <c r="V3" s="3"/>
      <c r="W3" s="3"/>
      <c r="X3" s="3"/>
      <c r="Y3" s="3"/>
      <c r="Z3" s="3"/>
      <c r="AA3" s="3"/>
      <c r="AB3" s="3"/>
      <c r="AC3" s="3"/>
      <c r="AD3" s="3"/>
      <c r="AE3" s="3"/>
      <c r="AF3" s="3"/>
      <c r="AG3" s="3"/>
      <c r="AH3" s="3"/>
      <c r="AI3" s="3"/>
      <c r="AJ3" s="3"/>
      <c r="AK3" s="7"/>
      <c r="AL3" s="7"/>
      <c r="AM3" s="7"/>
      <c r="AN3" s="7"/>
      <c r="AO3" s="7"/>
      <c r="AP3" s="8"/>
      <c r="AQ3" s="8"/>
      <c r="AR3" s="8"/>
      <c r="AS3" s="8"/>
      <c r="AT3" s="8"/>
      <c r="AU3" s="8"/>
      <c r="AV3" s="8"/>
      <c r="AW3" s="8"/>
      <c r="AX3" s="8"/>
      <c r="AY3" s="8"/>
      <c r="AZ3" s="8"/>
      <c r="BA3" s="8"/>
      <c r="BB3" s="8"/>
      <c r="BC3" s="8"/>
      <c r="BD3" s="8"/>
      <c r="BE3" s="8"/>
      <c r="BF3" s="8"/>
      <c r="BG3" s="8"/>
      <c r="BH3" s="8"/>
      <c r="BI3" s="8"/>
      <c r="BJ3" s="8"/>
      <c r="BK3" s="8"/>
      <c r="BL3" s="8"/>
      <c r="BM3" s="8"/>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row>
    <row r="4" spans="1:113" ht="53.25" customHeight="1" thickBot="1">
      <c r="A4" s="83" t="s">
        <v>90</v>
      </c>
      <c r="B4" s="83" t="s">
        <v>81</v>
      </c>
      <c r="C4" s="113" t="s">
        <v>94</v>
      </c>
      <c r="D4" s="84"/>
      <c r="E4" s="84" t="str">
        <f>Dental!E4</f>
        <v>INFLATION INCREASE</v>
      </c>
      <c r="F4" s="84" t="str">
        <f>Dental!F4</f>
        <v>PAY COST INCREASE</v>
      </c>
      <c r="G4" s="95" t="s">
        <v>95</v>
      </c>
      <c r="H4" s="10"/>
      <c r="I4" s="3"/>
      <c r="J4" s="3"/>
      <c r="K4" s="3"/>
      <c r="L4" s="3"/>
      <c r="M4" s="3"/>
      <c r="N4" s="3"/>
      <c r="O4" s="4"/>
      <c r="P4" s="5"/>
      <c r="Q4" s="6"/>
      <c r="R4" s="6"/>
      <c r="S4" s="6"/>
      <c r="T4" s="6"/>
      <c r="U4" s="6"/>
      <c r="V4" s="3"/>
      <c r="W4" s="3"/>
      <c r="X4" s="3"/>
      <c r="Y4" s="3"/>
      <c r="Z4" s="3"/>
      <c r="AA4" s="3"/>
      <c r="AB4" s="3"/>
      <c r="AC4" s="3"/>
      <c r="AD4" s="3"/>
      <c r="AE4" s="3"/>
      <c r="AF4" s="3"/>
      <c r="AG4" s="3"/>
      <c r="AH4" s="3"/>
      <c r="AI4" s="3"/>
      <c r="AJ4" s="3"/>
      <c r="AK4" s="7"/>
      <c r="AL4" s="7"/>
      <c r="AM4" s="7"/>
      <c r="AN4" s="7"/>
      <c r="AO4" s="7"/>
      <c r="AP4" s="11"/>
      <c r="AQ4" s="8"/>
      <c r="AR4" s="8"/>
      <c r="AS4" s="8"/>
      <c r="AT4" s="8"/>
      <c r="AU4" s="8"/>
      <c r="AV4" s="8"/>
      <c r="AW4" s="8"/>
      <c r="AX4" s="8"/>
      <c r="AY4" s="8"/>
      <c r="AZ4" s="8"/>
      <c r="BA4" s="8"/>
      <c r="BB4" s="8"/>
      <c r="BC4" s="8"/>
      <c r="BD4" s="8"/>
      <c r="BE4" s="8"/>
      <c r="BF4" s="8"/>
      <c r="BG4" s="8"/>
      <c r="BH4" s="8"/>
      <c r="BI4" s="8"/>
      <c r="BJ4" s="8"/>
      <c r="BK4" s="8"/>
      <c r="BL4" s="8"/>
      <c r="BM4" s="8"/>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row>
    <row r="5" spans="1:113" ht="15.6">
      <c r="A5" s="20" t="s">
        <v>89</v>
      </c>
      <c r="B5" s="20" t="s">
        <v>2</v>
      </c>
      <c r="C5" s="114">
        <v>94780</v>
      </c>
      <c r="D5" s="33">
        <f t="shared" ref="D5:D36" si="0">C5/$C$86</f>
        <v>9.7811238756944849E-3</v>
      </c>
      <c r="E5" s="87">
        <f>$E$2*D5</f>
        <v>350.59460420039312</v>
      </c>
      <c r="F5" s="38">
        <v>1855</v>
      </c>
      <c r="G5" s="95">
        <f>C5+E5+F5</f>
        <v>96985.594604200392</v>
      </c>
      <c r="H5" s="3"/>
      <c r="I5" s="3"/>
      <c r="J5" s="3"/>
      <c r="K5" s="3"/>
      <c r="L5" s="3"/>
      <c r="M5" s="3"/>
      <c r="N5" s="3"/>
      <c r="O5" s="4"/>
      <c r="P5" s="5"/>
      <c r="Q5" s="6"/>
      <c r="R5" s="6"/>
      <c r="S5" s="6"/>
      <c r="T5" s="6"/>
      <c r="U5" s="6"/>
      <c r="V5" s="3"/>
      <c r="W5" s="3"/>
      <c r="X5" s="3"/>
      <c r="Y5" s="3"/>
      <c r="Z5" s="3"/>
      <c r="AA5" s="3"/>
      <c r="AB5" s="3"/>
      <c r="AC5" s="3"/>
      <c r="AD5" s="3"/>
      <c r="AE5" s="3"/>
      <c r="AF5" s="3"/>
      <c r="AG5" s="3"/>
      <c r="AH5" s="3"/>
      <c r="AI5" s="3"/>
      <c r="AJ5" s="3"/>
      <c r="AK5" s="7"/>
      <c r="AL5" s="7"/>
      <c r="AM5" s="7"/>
      <c r="AN5" s="7"/>
      <c r="AO5" s="7"/>
      <c r="AP5" s="8"/>
      <c r="AQ5" s="8"/>
      <c r="AR5" s="8"/>
      <c r="AS5" s="8"/>
      <c r="AT5" s="8"/>
      <c r="AU5" s="8"/>
      <c r="AV5" s="8"/>
      <c r="AW5" s="8"/>
      <c r="AX5" s="8"/>
      <c r="AY5" s="8"/>
      <c r="AZ5" s="8"/>
      <c r="BA5" s="8"/>
      <c r="BB5" s="8"/>
      <c r="BC5" s="8"/>
      <c r="BD5" s="8"/>
      <c r="BE5" s="8"/>
      <c r="BF5" s="8"/>
      <c r="BG5" s="8"/>
      <c r="BH5" s="8"/>
      <c r="BI5" s="8"/>
      <c r="BJ5" s="8"/>
      <c r="BK5" s="8"/>
      <c r="BL5" s="8"/>
      <c r="BM5" s="8"/>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row>
    <row r="6" spans="1:113" ht="15.6">
      <c r="A6" s="20" t="s">
        <v>89</v>
      </c>
      <c r="B6" s="20" t="s">
        <v>3</v>
      </c>
      <c r="C6" s="114">
        <v>9992</v>
      </c>
      <c r="D6" s="33">
        <f t="shared" si="0"/>
        <v>1.0311562541247025E-3</v>
      </c>
      <c r="E6" s="87">
        <f t="shared" ref="E6:E67" si="1">$E$2*D6</f>
        <v>36.960764772845835</v>
      </c>
      <c r="F6" s="38">
        <v>1179</v>
      </c>
      <c r="G6" s="95">
        <f t="shared" ref="G6:G67" si="2">C6+E6+F6</f>
        <v>11207.960764772846</v>
      </c>
      <c r="H6" s="3"/>
      <c r="I6" s="3"/>
      <c r="J6" s="3"/>
      <c r="K6" s="3"/>
      <c r="L6" s="3"/>
      <c r="M6" s="3"/>
      <c r="N6" s="3"/>
      <c r="O6" s="4"/>
      <c r="P6" s="5"/>
      <c r="Q6" s="6"/>
      <c r="R6" s="6"/>
      <c r="S6" s="6"/>
      <c r="T6" s="6"/>
      <c r="U6" s="6"/>
      <c r="V6" s="3"/>
      <c r="W6" s="3"/>
      <c r="X6" s="3"/>
      <c r="Y6" s="3"/>
      <c r="Z6" s="3"/>
      <c r="AA6" s="3"/>
      <c r="AB6" s="3"/>
      <c r="AC6" s="3"/>
      <c r="AD6" s="3"/>
      <c r="AE6" s="3"/>
      <c r="AF6" s="3"/>
      <c r="AG6" s="3"/>
      <c r="AH6" s="3"/>
      <c r="AI6" s="3"/>
      <c r="AJ6" s="3"/>
      <c r="AK6" s="7"/>
      <c r="AL6" s="7"/>
      <c r="AM6" s="7"/>
      <c r="AN6" s="7"/>
      <c r="AO6" s="7"/>
      <c r="AP6" s="8"/>
      <c r="AQ6" s="8"/>
      <c r="AR6" s="8"/>
      <c r="AS6" s="8"/>
      <c r="AT6" s="8"/>
      <c r="AU6" s="8"/>
      <c r="AV6" s="8"/>
      <c r="AW6" s="8"/>
      <c r="AX6" s="8"/>
      <c r="AY6" s="8"/>
      <c r="AZ6" s="8"/>
      <c r="BA6" s="8"/>
      <c r="BB6" s="8"/>
      <c r="BC6" s="8"/>
      <c r="BD6" s="8"/>
      <c r="BE6" s="8"/>
      <c r="BF6" s="8"/>
      <c r="BG6" s="8"/>
      <c r="BH6" s="8"/>
      <c r="BI6" s="8"/>
      <c r="BJ6" s="8"/>
      <c r="BK6" s="8"/>
      <c r="BL6" s="8"/>
      <c r="BM6" s="8"/>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row>
    <row r="7" spans="1:113" ht="15.6">
      <c r="A7" s="20" t="s">
        <v>89</v>
      </c>
      <c r="B7" s="20" t="s">
        <v>4</v>
      </c>
      <c r="C7" s="114">
        <v>1008</v>
      </c>
      <c r="D7" s="33">
        <f t="shared" si="0"/>
        <v>1.0402376943131505E-4</v>
      </c>
      <c r="E7" s="87">
        <f t="shared" si="1"/>
        <v>3.7286279914960567</v>
      </c>
      <c r="F7" s="38">
        <v>21</v>
      </c>
      <c r="G7" s="95">
        <f t="shared" si="2"/>
        <v>1032.7286279914961</v>
      </c>
      <c r="H7" s="3"/>
      <c r="I7" s="3"/>
      <c r="J7" s="3"/>
      <c r="K7" s="3"/>
      <c r="L7" s="3"/>
      <c r="M7" s="3"/>
      <c r="N7" s="3"/>
      <c r="O7" s="4"/>
      <c r="P7" s="5"/>
      <c r="Q7" s="6"/>
      <c r="R7" s="5"/>
      <c r="S7" s="6"/>
      <c r="T7" s="6"/>
      <c r="U7" s="6"/>
      <c r="V7" s="3"/>
      <c r="W7" s="3"/>
      <c r="X7" s="3"/>
      <c r="Y7" s="3"/>
      <c r="Z7" s="3"/>
      <c r="AA7" s="3"/>
      <c r="AB7" s="3"/>
      <c r="AC7" s="3"/>
      <c r="AD7" s="3"/>
      <c r="AE7" s="3"/>
      <c r="AF7" s="3"/>
      <c r="AG7" s="3"/>
      <c r="AH7" s="3"/>
      <c r="AI7" s="3"/>
      <c r="AJ7" s="3"/>
      <c r="AK7" s="7"/>
      <c r="AL7" s="7"/>
      <c r="AM7" s="7"/>
      <c r="AN7" s="7"/>
      <c r="AO7" s="7"/>
      <c r="AP7" s="8"/>
      <c r="AQ7" s="8"/>
      <c r="AR7" s="8"/>
      <c r="AS7" s="8"/>
      <c r="AT7" s="8"/>
      <c r="AU7" s="8"/>
      <c r="AV7" s="8"/>
      <c r="AW7" s="8"/>
      <c r="AX7" s="8"/>
      <c r="AY7" s="8"/>
      <c r="AZ7" s="8"/>
      <c r="BA7" s="8"/>
      <c r="BB7" s="8"/>
      <c r="BC7" s="8"/>
      <c r="BD7" s="8"/>
      <c r="BE7" s="8"/>
      <c r="BF7" s="8"/>
      <c r="BG7" s="8"/>
      <c r="BH7" s="8"/>
      <c r="BI7" s="8"/>
      <c r="BJ7" s="8"/>
      <c r="BK7" s="8"/>
      <c r="BL7" s="8"/>
      <c r="BM7" s="8"/>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row>
    <row r="8" spans="1:113" ht="15.6" hidden="1">
      <c r="A8" s="4" t="s">
        <v>89</v>
      </c>
      <c r="B8" s="4" t="s">
        <v>5</v>
      </c>
      <c r="C8" s="148">
        <v>0</v>
      </c>
      <c r="D8" s="13">
        <f t="shared" si="0"/>
        <v>0</v>
      </c>
      <c r="E8" s="6">
        <f t="shared" si="1"/>
        <v>0</v>
      </c>
      <c r="F8" s="85">
        <f>C8+E8</f>
        <v>0</v>
      </c>
      <c r="G8" s="95">
        <f t="shared" si="2"/>
        <v>0</v>
      </c>
      <c r="H8" s="3"/>
      <c r="I8" s="3"/>
      <c r="J8" s="3"/>
      <c r="K8" s="3"/>
      <c r="L8" s="3"/>
      <c r="M8" s="3"/>
      <c r="N8" s="3"/>
      <c r="O8" s="4"/>
      <c r="P8" s="5"/>
      <c r="Q8" s="6"/>
      <c r="R8" s="5"/>
      <c r="S8" s="6"/>
      <c r="T8" s="6"/>
      <c r="U8" s="6"/>
      <c r="V8" s="3"/>
      <c r="W8" s="3"/>
      <c r="X8" s="3"/>
      <c r="Y8" s="3"/>
      <c r="Z8" s="3"/>
      <c r="AA8" s="3"/>
      <c r="AB8" s="3"/>
      <c r="AC8" s="3"/>
      <c r="AD8" s="3"/>
      <c r="AE8" s="3"/>
      <c r="AF8" s="3"/>
      <c r="AG8" s="3"/>
      <c r="AH8" s="3"/>
      <c r="AI8" s="3"/>
      <c r="AJ8" s="3"/>
      <c r="AK8" s="7"/>
      <c r="AL8" s="7"/>
      <c r="AM8" s="7"/>
      <c r="AN8" s="7"/>
      <c r="AO8" s="7"/>
      <c r="AP8" s="8"/>
      <c r="AQ8" s="8"/>
      <c r="AR8" s="8"/>
      <c r="AS8" s="8"/>
      <c r="AT8" s="8"/>
      <c r="AU8" s="8"/>
      <c r="AV8" s="8"/>
      <c r="AW8" s="8"/>
      <c r="AX8" s="8"/>
      <c r="AY8" s="8"/>
      <c r="AZ8" s="8"/>
      <c r="BA8" s="8"/>
      <c r="BB8" s="8"/>
      <c r="BC8" s="8"/>
      <c r="BD8" s="8"/>
      <c r="BE8" s="8"/>
      <c r="BF8" s="8"/>
      <c r="BG8" s="8"/>
      <c r="BH8" s="8"/>
      <c r="BI8" s="8"/>
      <c r="BJ8" s="8"/>
      <c r="BK8" s="8"/>
      <c r="BL8" s="8"/>
      <c r="BM8" s="8"/>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row>
    <row r="9" spans="1:113" ht="15.6">
      <c r="A9" s="20" t="s">
        <v>91</v>
      </c>
      <c r="B9" s="20" t="s">
        <v>6</v>
      </c>
      <c r="C9" s="114">
        <v>841079</v>
      </c>
      <c r="D9" s="33">
        <f t="shared" si="0"/>
        <v>8.6797825366588324E-2</v>
      </c>
      <c r="E9" s="87">
        <f>$E$2*D9-1</f>
        <v>3110.181252439992</v>
      </c>
      <c r="F9" s="38">
        <v>16459</v>
      </c>
      <c r="G9" s="95">
        <f t="shared" si="2"/>
        <v>860648.18125243997</v>
      </c>
      <c r="H9" s="15"/>
      <c r="I9" s="15"/>
      <c r="J9" s="3"/>
      <c r="K9" s="3"/>
      <c r="L9" s="3"/>
      <c r="M9" s="3"/>
      <c r="N9" s="3"/>
      <c r="O9" s="4"/>
      <c r="P9" s="12"/>
      <c r="Q9" s="12"/>
      <c r="R9" s="12"/>
      <c r="S9" s="12"/>
      <c r="T9" s="12"/>
      <c r="U9" s="12"/>
      <c r="V9" s="3"/>
      <c r="W9" s="3"/>
      <c r="X9" s="3"/>
      <c r="Y9" s="3"/>
      <c r="Z9" s="3"/>
      <c r="AA9" s="3"/>
      <c r="AB9" s="3"/>
      <c r="AC9" s="3"/>
      <c r="AD9" s="3"/>
      <c r="AE9" s="3"/>
      <c r="AF9" s="3"/>
      <c r="AG9" s="3"/>
      <c r="AH9" s="3"/>
      <c r="AI9" s="3"/>
      <c r="AJ9" s="3"/>
      <c r="AK9" s="7"/>
      <c r="AL9" s="7"/>
      <c r="AM9" s="7"/>
      <c r="AN9" s="7"/>
      <c r="AO9" s="7"/>
      <c r="AP9" s="8"/>
      <c r="AQ9" s="8"/>
      <c r="AR9" s="8"/>
      <c r="AS9" s="8"/>
      <c r="AT9" s="8"/>
      <c r="AU9" s="8"/>
      <c r="AV9" s="8"/>
      <c r="AW9" s="8"/>
      <c r="AX9" s="8"/>
      <c r="AY9" s="8"/>
      <c r="AZ9" s="8"/>
      <c r="BA9" s="8"/>
      <c r="BB9" s="8"/>
      <c r="BC9" s="8"/>
      <c r="BD9" s="8"/>
      <c r="BE9" s="8"/>
      <c r="BF9" s="8"/>
      <c r="BG9" s="8"/>
      <c r="BH9" s="8"/>
      <c r="BI9" s="8"/>
      <c r="BJ9" s="8"/>
      <c r="BK9" s="8"/>
      <c r="BL9" s="8"/>
      <c r="BM9" s="8"/>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row>
    <row r="10" spans="1:113" ht="15.6">
      <c r="A10" s="20" t="s">
        <v>91</v>
      </c>
      <c r="B10" s="20" t="s">
        <v>7</v>
      </c>
      <c r="C10" s="114">
        <v>111959</v>
      </c>
      <c r="D10" s="33">
        <f t="shared" si="0"/>
        <v>1.1553965477937106E-2</v>
      </c>
      <c r="E10" s="87">
        <f t="shared" si="1"/>
        <v>414.14033859117762</v>
      </c>
      <c r="F10" s="38">
        <v>2191</v>
      </c>
      <c r="G10" s="95">
        <f t="shared" si="2"/>
        <v>114564.14033859118</v>
      </c>
      <c r="H10" s="3"/>
      <c r="I10" s="3"/>
      <c r="J10" s="3"/>
      <c r="K10" s="3"/>
      <c r="L10" s="3"/>
      <c r="M10" s="3"/>
      <c r="N10" s="3"/>
      <c r="O10" s="4"/>
      <c r="P10" s="12"/>
      <c r="Q10" s="12"/>
      <c r="R10" s="12"/>
      <c r="S10" s="12"/>
      <c r="T10" s="12"/>
      <c r="U10" s="12"/>
      <c r="V10" s="3"/>
      <c r="W10" s="3"/>
      <c r="X10" s="3"/>
      <c r="Y10" s="3"/>
      <c r="Z10" s="3"/>
      <c r="AA10" s="3"/>
      <c r="AB10" s="3"/>
      <c r="AC10" s="3"/>
      <c r="AD10" s="3"/>
      <c r="AE10" s="3"/>
      <c r="AF10" s="3"/>
      <c r="AG10" s="3"/>
      <c r="AH10" s="3"/>
      <c r="AI10" s="3"/>
      <c r="AJ10" s="3"/>
      <c r="AK10" s="7"/>
      <c r="AL10" s="7"/>
      <c r="AM10" s="7"/>
      <c r="AN10" s="7"/>
      <c r="AO10" s="7"/>
      <c r="AP10" s="8"/>
      <c r="AQ10" s="8"/>
      <c r="AR10" s="8"/>
      <c r="AS10" s="8"/>
      <c r="AT10" s="8"/>
      <c r="AU10" s="8"/>
      <c r="AV10" s="8"/>
      <c r="AW10" s="8"/>
      <c r="AX10" s="8"/>
      <c r="AY10" s="8"/>
      <c r="AZ10" s="8"/>
      <c r="BA10" s="8"/>
      <c r="BB10" s="8"/>
      <c r="BC10" s="8"/>
      <c r="BD10" s="8"/>
      <c r="BE10" s="8"/>
      <c r="BF10" s="8"/>
      <c r="BG10" s="8"/>
      <c r="BH10" s="8"/>
      <c r="BI10" s="8"/>
      <c r="BJ10" s="8"/>
      <c r="BK10" s="8"/>
      <c r="BL10" s="8"/>
      <c r="BM10" s="8"/>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row>
    <row r="11" spans="1:113" ht="15.6">
      <c r="A11" s="20" t="s">
        <v>91</v>
      </c>
      <c r="B11" s="20" t="s">
        <v>8</v>
      </c>
      <c r="C11" s="114">
        <v>171928</v>
      </c>
      <c r="D11" s="33">
        <f t="shared" si="0"/>
        <v>1.7742657371812635E-2</v>
      </c>
      <c r="E11" s="87">
        <f t="shared" si="1"/>
        <v>635.96781083525207</v>
      </c>
      <c r="F11" s="38">
        <v>3364</v>
      </c>
      <c r="G11" s="95">
        <f t="shared" si="2"/>
        <v>175927.96781083525</v>
      </c>
      <c r="H11" s="158"/>
      <c r="I11" s="15"/>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7"/>
      <c r="AL11" s="7"/>
      <c r="AM11" s="7"/>
      <c r="AN11" s="7"/>
      <c r="AO11" s="7"/>
      <c r="AP11" s="8"/>
      <c r="AQ11" s="8"/>
      <c r="AR11" s="8"/>
      <c r="AS11" s="8"/>
      <c r="AT11" s="8"/>
      <c r="AU11" s="8"/>
      <c r="AV11" s="8"/>
      <c r="AW11" s="8"/>
      <c r="AX11" s="8"/>
      <c r="AY11" s="8"/>
      <c r="AZ11" s="8"/>
      <c r="BA11" s="8"/>
      <c r="BB11" s="8"/>
      <c r="BC11" s="8"/>
      <c r="BD11" s="8"/>
      <c r="BE11" s="8"/>
      <c r="BF11" s="8"/>
      <c r="BG11" s="8"/>
      <c r="BH11" s="8"/>
      <c r="BI11" s="8"/>
      <c r="BJ11" s="8"/>
      <c r="BK11" s="8"/>
      <c r="BL11" s="8"/>
      <c r="BM11" s="8"/>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row>
    <row r="12" spans="1:113" ht="15.6">
      <c r="A12" s="20" t="s">
        <v>91</v>
      </c>
      <c r="B12" s="20" t="s">
        <v>9</v>
      </c>
      <c r="C12" s="114">
        <v>6915</v>
      </c>
      <c r="D12" s="33">
        <f t="shared" si="0"/>
        <v>7.1361544208089643E-4</v>
      </c>
      <c r="E12" s="87">
        <f t="shared" si="1"/>
        <v>25.578831905947652</v>
      </c>
      <c r="F12" s="38">
        <v>135</v>
      </c>
      <c r="G12" s="95">
        <f t="shared" si="2"/>
        <v>7075.5788319059475</v>
      </c>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7"/>
      <c r="AL12" s="7"/>
      <c r="AM12" s="7"/>
      <c r="AN12" s="7"/>
      <c r="AO12" s="7"/>
      <c r="AP12" s="8"/>
      <c r="AQ12" s="8"/>
      <c r="AR12" s="8"/>
      <c r="AS12" s="8"/>
      <c r="AT12" s="8"/>
      <c r="AU12" s="8"/>
      <c r="AV12" s="8"/>
      <c r="AW12" s="8"/>
      <c r="AX12" s="8"/>
      <c r="AY12" s="8"/>
      <c r="AZ12" s="8"/>
      <c r="BA12" s="8"/>
      <c r="BB12" s="8"/>
      <c r="BC12" s="8"/>
      <c r="BD12" s="8"/>
      <c r="BE12" s="8"/>
      <c r="BF12" s="8"/>
      <c r="BG12" s="8"/>
      <c r="BH12" s="8"/>
      <c r="BI12" s="8"/>
      <c r="BJ12" s="8"/>
      <c r="BK12" s="8"/>
      <c r="BL12" s="8"/>
      <c r="BM12" s="8"/>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row>
    <row r="13" spans="1:113" ht="15.6">
      <c r="A13" s="20" t="s">
        <v>91</v>
      </c>
      <c r="B13" s="20" t="s">
        <v>10</v>
      </c>
      <c r="C13" s="114">
        <v>788386</v>
      </c>
      <c r="D13" s="33">
        <f t="shared" si="0"/>
        <v>8.136000345920312E-2</v>
      </c>
      <c r="E13" s="87">
        <f t="shared" si="1"/>
        <v>2916.2679639916764</v>
      </c>
      <c r="F13" s="38">
        <v>15428</v>
      </c>
      <c r="G13" s="95">
        <f t="shared" si="2"/>
        <v>806730.26796399173</v>
      </c>
      <c r="H13" s="15"/>
      <c r="I13" s="15"/>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7"/>
      <c r="AL13" s="7"/>
      <c r="AM13" s="7"/>
      <c r="AN13" s="7"/>
      <c r="AO13" s="7"/>
      <c r="AP13" s="8"/>
      <c r="AQ13" s="8"/>
      <c r="AR13" s="8"/>
      <c r="AS13" s="8"/>
      <c r="AT13" s="8"/>
      <c r="AU13" s="8"/>
      <c r="AV13" s="8"/>
      <c r="AW13" s="8"/>
      <c r="AX13" s="8"/>
      <c r="AY13" s="8"/>
      <c r="AZ13" s="8"/>
      <c r="BA13" s="8"/>
      <c r="BB13" s="8"/>
      <c r="BC13" s="8"/>
      <c r="BD13" s="8"/>
      <c r="BE13" s="8"/>
      <c r="BF13" s="8"/>
      <c r="BG13" s="8"/>
      <c r="BH13" s="8"/>
      <c r="BI13" s="8"/>
      <c r="BJ13" s="8"/>
      <c r="BK13" s="8"/>
      <c r="BL13" s="8"/>
      <c r="BM13" s="8"/>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row>
    <row r="14" spans="1:113" ht="15.6">
      <c r="A14" s="20" t="s">
        <v>91</v>
      </c>
      <c r="B14" s="20" t="s">
        <v>11</v>
      </c>
      <c r="C14" s="114">
        <v>94556</v>
      </c>
      <c r="D14" s="33">
        <f t="shared" si="0"/>
        <v>9.7580074824875265E-3</v>
      </c>
      <c r="E14" s="87">
        <f t="shared" si="1"/>
        <v>349.7660202022829</v>
      </c>
      <c r="F14" s="38">
        <v>1850</v>
      </c>
      <c r="G14" s="95">
        <f t="shared" si="2"/>
        <v>96755.766020202282</v>
      </c>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7"/>
      <c r="AL14" s="7"/>
      <c r="AM14" s="7"/>
      <c r="AN14" s="7"/>
      <c r="AO14" s="7"/>
      <c r="AP14" s="8"/>
      <c r="AQ14" s="8"/>
      <c r="AR14" s="8"/>
      <c r="AS14" s="8"/>
      <c r="AT14" s="8"/>
      <c r="AU14" s="8"/>
      <c r="AV14" s="8"/>
      <c r="AW14" s="8"/>
      <c r="AX14" s="8"/>
      <c r="AY14" s="8"/>
      <c r="AZ14" s="8"/>
      <c r="BA14" s="8"/>
      <c r="BB14" s="8"/>
      <c r="BC14" s="8"/>
      <c r="BD14" s="8"/>
      <c r="BE14" s="8"/>
      <c r="BF14" s="8"/>
      <c r="BG14" s="8"/>
      <c r="BH14" s="8"/>
      <c r="BI14" s="8"/>
      <c r="BJ14" s="8"/>
      <c r="BK14" s="8"/>
      <c r="BL14" s="8"/>
      <c r="BM14" s="8"/>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row>
    <row r="15" spans="1:113" ht="15.6">
      <c r="A15" s="20" t="s">
        <v>89</v>
      </c>
      <c r="B15" s="20" t="s">
        <v>12</v>
      </c>
      <c r="C15" s="114">
        <v>77836</v>
      </c>
      <c r="D15" s="33">
        <f t="shared" si="0"/>
        <v>8.0325338466823801E-3</v>
      </c>
      <c r="E15" s="87">
        <f t="shared" si="1"/>
        <v>287.91814320048326</v>
      </c>
      <c r="F15" s="38">
        <v>1523</v>
      </c>
      <c r="G15" s="95">
        <f t="shared" si="2"/>
        <v>79646.918143200484</v>
      </c>
      <c r="H15" s="3"/>
      <c r="I15" s="3"/>
      <c r="J15" s="3"/>
      <c r="K15" s="3"/>
      <c r="L15" s="3"/>
      <c r="M15" s="3"/>
      <c r="N15" s="3"/>
      <c r="O15" s="3"/>
      <c r="P15" s="16"/>
      <c r="Q15" s="16"/>
      <c r="R15" s="16"/>
      <c r="S15" s="3"/>
      <c r="T15" s="3"/>
      <c r="U15" s="3"/>
      <c r="V15" s="3"/>
      <c r="W15" s="3"/>
      <c r="X15" s="3"/>
      <c r="Y15" s="3"/>
      <c r="Z15" s="3"/>
      <c r="AA15" s="3"/>
      <c r="AB15" s="3"/>
      <c r="AC15" s="3"/>
      <c r="AD15" s="3"/>
      <c r="AE15" s="3"/>
      <c r="AF15" s="3"/>
      <c r="AG15" s="3"/>
      <c r="AH15" s="3"/>
      <c r="AI15" s="3"/>
      <c r="AJ15" s="3"/>
      <c r="AK15" s="7"/>
      <c r="AL15" s="7"/>
      <c r="AM15" s="7"/>
      <c r="AN15" s="7"/>
      <c r="AO15" s="7"/>
      <c r="AP15" s="8"/>
      <c r="AQ15" s="8"/>
      <c r="AR15" s="8"/>
      <c r="AS15" s="8"/>
      <c r="AT15" s="8"/>
      <c r="AU15" s="8"/>
      <c r="AV15" s="8"/>
      <c r="AW15" s="8"/>
      <c r="AX15" s="8"/>
      <c r="AY15" s="8"/>
      <c r="AZ15" s="8"/>
      <c r="BA15" s="8"/>
      <c r="BB15" s="8"/>
      <c r="BC15" s="8"/>
      <c r="BD15" s="8"/>
      <c r="BE15" s="8"/>
      <c r="BF15" s="8"/>
      <c r="BG15" s="8"/>
      <c r="BH15" s="8"/>
      <c r="BI15" s="8"/>
      <c r="BJ15" s="8"/>
      <c r="BK15" s="8"/>
      <c r="BL15" s="8"/>
      <c r="BM15" s="8"/>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row>
    <row r="16" spans="1:113" ht="15.6">
      <c r="A16" s="20" t="s">
        <v>89</v>
      </c>
      <c r="B16" s="20" t="s">
        <v>13</v>
      </c>
      <c r="C16" s="114">
        <v>6187</v>
      </c>
      <c r="D16" s="33">
        <f t="shared" si="0"/>
        <v>6.3848716415828004E-4</v>
      </c>
      <c r="E16" s="87">
        <f t="shared" si="1"/>
        <v>22.885933912089389</v>
      </c>
      <c r="F16" s="38">
        <v>730</v>
      </c>
      <c r="G16" s="95">
        <f t="shared" si="2"/>
        <v>6939.8859339120891</v>
      </c>
      <c r="H16" s="3"/>
      <c r="I16" s="3"/>
      <c r="J16" s="3"/>
      <c r="K16" s="3"/>
      <c r="L16" s="3"/>
      <c r="M16" s="3"/>
      <c r="N16" s="3"/>
      <c r="O16" s="3"/>
      <c r="P16" s="16"/>
      <c r="Q16" s="16"/>
      <c r="R16" s="16"/>
      <c r="S16" s="3"/>
      <c r="T16" s="3"/>
      <c r="U16" s="3"/>
      <c r="V16" s="3"/>
      <c r="W16" s="3"/>
      <c r="X16" s="3"/>
      <c r="Y16" s="3"/>
      <c r="Z16" s="3"/>
      <c r="AA16" s="3"/>
      <c r="AB16" s="3"/>
      <c r="AC16" s="3"/>
      <c r="AD16" s="3"/>
      <c r="AE16" s="3"/>
      <c r="AF16" s="3"/>
      <c r="AG16" s="3"/>
      <c r="AH16" s="3"/>
      <c r="AI16" s="3"/>
      <c r="AJ16" s="3"/>
      <c r="AK16" s="7"/>
      <c r="AL16" s="7"/>
      <c r="AM16" s="7"/>
      <c r="AN16" s="7"/>
      <c r="AO16" s="7"/>
      <c r="AP16" s="8"/>
      <c r="AQ16" s="8"/>
      <c r="AR16" s="8"/>
      <c r="AS16" s="8"/>
      <c r="AT16" s="8"/>
      <c r="AU16" s="8"/>
      <c r="AV16" s="8"/>
      <c r="AW16" s="8"/>
      <c r="AX16" s="8"/>
      <c r="AY16" s="8"/>
      <c r="AZ16" s="8"/>
      <c r="BA16" s="8"/>
      <c r="BB16" s="8"/>
      <c r="BC16" s="8"/>
      <c r="BD16" s="8"/>
      <c r="BE16" s="8"/>
      <c r="BF16" s="8"/>
      <c r="BG16" s="8"/>
      <c r="BH16" s="8"/>
      <c r="BI16" s="8"/>
      <c r="BJ16" s="8"/>
      <c r="BK16" s="8"/>
      <c r="BL16" s="8"/>
      <c r="BM16" s="8"/>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row>
    <row r="17" spans="1:113" ht="15.6">
      <c r="A17" s="20" t="s">
        <v>89</v>
      </c>
      <c r="B17" s="20" t="s">
        <v>14</v>
      </c>
      <c r="C17" s="114">
        <v>2877</v>
      </c>
      <c r="D17" s="33">
        <f t="shared" si="0"/>
        <v>2.9690117525187841E-4</v>
      </c>
      <c r="E17" s="87">
        <f t="shared" si="1"/>
        <v>10.642125725728329</v>
      </c>
      <c r="F17" s="38">
        <v>56</v>
      </c>
      <c r="G17" s="95">
        <f t="shared" si="2"/>
        <v>2943.6421257257284</v>
      </c>
      <c r="H17" s="19"/>
      <c r="I17" s="19"/>
      <c r="J17" s="19"/>
      <c r="K17" s="19"/>
      <c r="L17" s="19"/>
      <c r="M17" s="19"/>
      <c r="N17" s="19"/>
      <c r="O17" s="20"/>
      <c r="P17" s="21"/>
      <c r="Q17" s="21"/>
      <c r="R17" s="21"/>
      <c r="S17" s="18"/>
      <c r="T17" s="18"/>
      <c r="U17" s="19"/>
      <c r="V17" s="19"/>
      <c r="W17" s="19"/>
      <c r="X17" s="19"/>
      <c r="Y17" s="19"/>
      <c r="Z17" s="19"/>
      <c r="AA17" s="19"/>
      <c r="AB17" s="19"/>
      <c r="AC17" s="19"/>
      <c r="AD17" s="19"/>
      <c r="AE17" s="19"/>
      <c r="AF17" s="19"/>
      <c r="AG17" s="19"/>
      <c r="AH17" s="19"/>
      <c r="AI17" s="19"/>
      <c r="AJ17" s="19"/>
      <c r="AK17" s="22"/>
      <c r="AL17" s="22"/>
      <c r="AM17" s="22"/>
      <c r="AN17" s="22"/>
      <c r="AO17" s="22"/>
      <c r="AP17" s="8"/>
      <c r="AQ17" s="8"/>
      <c r="AR17" s="8"/>
      <c r="AS17" s="8"/>
      <c r="AT17" s="8"/>
      <c r="AU17" s="8"/>
      <c r="AV17" s="8"/>
      <c r="AW17" s="8"/>
      <c r="AX17" s="8"/>
      <c r="AY17" s="8"/>
      <c r="AZ17" s="8"/>
      <c r="BA17" s="8"/>
      <c r="BB17" s="8"/>
      <c r="BC17" s="8"/>
      <c r="BD17" s="8"/>
      <c r="BE17" s="8"/>
      <c r="BF17" s="8"/>
      <c r="BG17" s="8"/>
      <c r="BH17" s="8"/>
      <c r="BI17" s="8"/>
      <c r="BJ17" s="8"/>
      <c r="BK17" s="8"/>
      <c r="BL17" s="8"/>
      <c r="BM17" s="8"/>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row>
    <row r="18" spans="1:113" ht="15.6">
      <c r="A18" s="20" t="s">
        <v>89</v>
      </c>
      <c r="B18" s="20" t="s">
        <v>15</v>
      </c>
      <c r="C18" s="114">
        <v>1868</v>
      </c>
      <c r="D18" s="33">
        <f t="shared" si="0"/>
        <v>1.9277420763660371E-4</v>
      </c>
      <c r="E18" s="87">
        <f t="shared" si="1"/>
        <v>6.9097986985264228</v>
      </c>
      <c r="F18" s="38">
        <v>220</v>
      </c>
      <c r="G18" s="95">
        <f t="shared" si="2"/>
        <v>2094.9097986985262</v>
      </c>
      <c r="H18" s="19"/>
      <c r="I18" s="19"/>
      <c r="J18" s="19"/>
      <c r="K18" s="19"/>
      <c r="L18" s="19"/>
      <c r="M18" s="19"/>
      <c r="N18" s="19"/>
      <c r="O18" s="20"/>
      <c r="P18" s="21"/>
      <c r="Q18" s="21"/>
      <c r="R18" s="21"/>
      <c r="S18" s="18"/>
      <c r="T18" s="18"/>
      <c r="U18" s="19"/>
      <c r="V18" s="19"/>
      <c r="W18" s="19"/>
      <c r="X18" s="19"/>
      <c r="Y18" s="19"/>
      <c r="Z18" s="19"/>
      <c r="AA18" s="19"/>
      <c r="AB18" s="19"/>
      <c r="AC18" s="19"/>
      <c r="AD18" s="19"/>
      <c r="AE18" s="19"/>
      <c r="AF18" s="19"/>
      <c r="AG18" s="19"/>
      <c r="AH18" s="19"/>
      <c r="AI18" s="19"/>
      <c r="AJ18" s="19"/>
      <c r="AK18" s="22"/>
      <c r="AL18" s="22"/>
      <c r="AM18" s="22"/>
      <c r="AN18" s="22"/>
      <c r="AO18" s="22"/>
      <c r="AP18" s="8"/>
      <c r="AQ18" s="8"/>
      <c r="AR18" s="8"/>
      <c r="AS18" s="8"/>
      <c r="AT18" s="8"/>
      <c r="AU18" s="8"/>
      <c r="AV18" s="8"/>
      <c r="AW18" s="8"/>
      <c r="AX18" s="8"/>
      <c r="AY18" s="8"/>
      <c r="AZ18" s="8"/>
      <c r="BA18" s="8"/>
      <c r="BB18" s="8"/>
      <c r="BC18" s="8"/>
      <c r="BD18" s="8"/>
      <c r="BE18" s="8"/>
      <c r="BF18" s="8"/>
      <c r="BG18" s="8"/>
      <c r="BH18" s="8"/>
      <c r="BI18" s="8"/>
      <c r="BJ18" s="8"/>
      <c r="BK18" s="8"/>
      <c r="BL18" s="8"/>
      <c r="BM18" s="8"/>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row>
    <row r="19" spans="1:113" ht="15.6">
      <c r="A19" s="20" t="s">
        <v>89</v>
      </c>
      <c r="B19" s="17" t="s">
        <v>16</v>
      </c>
      <c r="C19" s="114">
        <v>212688</v>
      </c>
      <c r="D19" s="33">
        <f t="shared" si="0"/>
        <v>2.1949015350007477E-2</v>
      </c>
      <c r="E19" s="88">
        <f t="shared" si="1"/>
        <v>786.740506205668</v>
      </c>
      <c r="F19" s="38">
        <v>4162</v>
      </c>
      <c r="G19" s="95">
        <f t="shared" si="2"/>
        <v>217636.74050620568</v>
      </c>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22"/>
      <c r="AL19" s="22"/>
      <c r="AM19" s="22"/>
      <c r="AN19" s="22"/>
      <c r="AO19" s="22"/>
      <c r="AP19" s="8"/>
      <c r="AQ19" s="8"/>
      <c r="AR19" s="8"/>
      <c r="AS19" s="8"/>
      <c r="AT19" s="8"/>
      <c r="AU19" s="8"/>
      <c r="AV19" s="8"/>
      <c r="AW19" s="8"/>
      <c r="AX19" s="8"/>
      <c r="AY19" s="8"/>
      <c r="AZ19" s="8"/>
      <c r="BA19" s="8"/>
      <c r="BB19" s="8"/>
      <c r="BC19" s="8"/>
      <c r="BD19" s="8"/>
      <c r="BE19" s="8"/>
      <c r="BF19" s="8"/>
      <c r="BG19" s="8"/>
      <c r="BH19" s="8"/>
      <c r="BI19" s="8"/>
      <c r="BJ19" s="8"/>
      <c r="BK19" s="8"/>
      <c r="BL19" s="8"/>
      <c r="BM19" s="8"/>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row>
    <row r="20" spans="1:113" ht="15.6">
      <c r="A20" s="20" t="s">
        <v>89</v>
      </c>
      <c r="B20" s="17" t="s">
        <v>17</v>
      </c>
      <c r="C20" s="114">
        <v>7766</v>
      </c>
      <c r="D20" s="33">
        <f t="shared" si="0"/>
        <v>8.0143709663054829E-4</v>
      </c>
      <c r="E20" s="88">
        <f t="shared" si="1"/>
        <v>28.726711291625374</v>
      </c>
      <c r="F20" s="38">
        <v>916</v>
      </c>
      <c r="G20" s="95">
        <f t="shared" si="2"/>
        <v>8710.7267112916252</v>
      </c>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22"/>
      <c r="AL20" s="22"/>
      <c r="AM20" s="22"/>
      <c r="AN20" s="22"/>
      <c r="AO20" s="22"/>
      <c r="AP20" s="8"/>
      <c r="AQ20" s="8"/>
      <c r="AR20" s="8"/>
      <c r="AS20" s="8"/>
      <c r="AT20" s="8"/>
      <c r="AU20" s="8"/>
      <c r="AV20" s="8"/>
      <c r="AW20" s="8"/>
      <c r="AX20" s="8"/>
      <c r="AY20" s="8"/>
      <c r="AZ20" s="8"/>
      <c r="BA20" s="8"/>
      <c r="BB20" s="8"/>
      <c r="BC20" s="8"/>
      <c r="BD20" s="8"/>
      <c r="BE20" s="8"/>
      <c r="BF20" s="8"/>
      <c r="BG20" s="8"/>
      <c r="BH20" s="8"/>
      <c r="BI20" s="8"/>
      <c r="BJ20" s="8"/>
      <c r="BK20" s="8"/>
      <c r="BL20" s="8"/>
      <c r="BM20" s="8"/>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row>
    <row r="21" spans="1:113" ht="15.6">
      <c r="A21" s="20" t="s">
        <v>89</v>
      </c>
      <c r="B21" s="17" t="s">
        <v>18</v>
      </c>
      <c r="C21" s="114">
        <v>228604</v>
      </c>
      <c r="D21" s="33">
        <f t="shared" si="0"/>
        <v>2.3591517645909076E-2</v>
      </c>
      <c r="E21" s="88">
        <f t="shared" si="1"/>
        <v>845.61435849996485</v>
      </c>
      <c r="F21" s="38">
        <v>4474</v>
      </c>
      <c r="G21" s="95">
        <f t="shared" si="2"/>
        <v>233923.61435849997</v>
      </c>
      <c r="H21" s="19"/>
      <c r="I21" s="19"/>
      <c r="J21" s="19"/>
      <c r="K21" s="19"/>
      <c r="L21" s="19"/>
      <c r="M21" s="19"/>
      <c r="N21" s="19"/>
      <c r="O21" s="20"/>
      <c r="P21" s="20"/>
      <c r="Q21" s="23"/>
      <c r="R21" s="21"/>
      <c r="S21" s="18"/>
      <c r="T21" s="18"/>
      <c r="U21" s="19"/>
      <c r="V21" s="19"/>
      <c r="W21" s="19"/>
      <c r="X21" s="19"/>
      <c r="Y21" s="19"/>
      <c r="Z21" s="19"/>
      <c r="AA21" s="19"/>
      <c r="AB21" s="19"/>
      <c r="AC21" s="19"/>
      <c r="AD21" s="19"/>
      <c r="AE21" s="19"/>
      <c r="AF21" s="19"/>
      <c r="AG21" s="19"/>
      <c r="AH21" s="19"/>
      <c r="AI21" s="19"/>
      <c r="AJ21" s="19"/>
      <c r="AK21" s="22"/>
      <c r="AL21" s="22"/>
      <c r="AM21" s="22"/>
      <c r="AN21" s="22"/>
      <c r="AO21" s="22"/>
      <c r="AP21" s="8"/>
      <c r="AQ21" s="8"/>
      <c r="AR21" s="8"/>
      <c r="AS21" s="8"/>
      <c r="AT21" s="8"/>
      <c r="AU21" s="8"/>
      <c r="AV21" s="8"/>
      <c r="AW21" s="8"/>
      <c r="AX21" s="8"/>
      <c r="AY21" s="8"/>
      <c r="AZ21" s="8"/>
      <c r="BA21" s="8"/>
      <c r="BB21" s="8"/>
      <c r="BC21" s="8"/>
      <c r="BD21" s="8"/>
      <c r="BE21" s="8"/>
      <c r="BF21" s="8"/>
      <c r="BG21" s="8"/>
      <c r="BH21" s="8"/>
      <c r="BI21" s="8"/>
      <c r="BJ21" s="8"/>
      <c r="BK21" s="8"/>
      <c r="BL21" s="8"/>
      <c r="BM21" s="8"/>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row>
    <row r="22" spans="1:113" ht="15.6">
      <c r="A22" s="20" t="s">
        <v>89</v>
      </c>
      <c r="B22" s="17" t="s">
        <v>19</v>
      </c>
      <c r="C22" s="114">
        <v>11467</v>
      </c>
      <c r="D22" s="33">
        <f t="shared" si="0"/>
        <v>1.1833735754651683E-3</v>
      </c>
      <c r="E22" s="88">
        <f t="shared" si="1"/>
        <v>42.416842438973489</v>
      </c>
      <c r="F22" s="38">
        <v>1353</v>
      </c>
      <c r="G22" s="95">
        <f t="shared" si="2"/>
        <v>12862.416842438974</v>
      </c>
      <c r="H22" s="19"/>
      <c r="I22" s="19"/>
      <c r="J22" s="19"/>
      <c r="K22" s="19"/>
      <c r="L22" s="19"/>
      <c r="M22" s="19"/>
      <c r="N22" s="19"/>
      <c r="O22" s="20"/>
      <c r="P22" s="20"/>
      <c r="Q22" s="23"/>
      <c r="R22" s="21"/>
      <c r="S22" s="18"/>
      <c r="T22" s="18"/>
      <c r="U22" s="19"/>
      <c r="V22" s="19"/>
      <c r="W22" s="19"/>
      <c r="X22" s="19"/>
      <c r="Y22" s="19"/>
      <c r="Z22" s="19"/>
      <c r="AA22" s="19"/>
      <c r="AB22" s="19"/>
      <c r="AC22" s="19"/>
      <c r="AD22" s="19"/>
      <c r="AE22" s="19"/>
      <c r="AF22" s="19"/>
      <c r="AG22" s="19"/>
      <c r="AH22" s="19"/>
      <c r="AI22" s="19"/>
      <c r="AJ22" s="19"/>
      <c r="AK22" s="22"/>
      <c r="AL22" s="22"/>
      <c r="AM22" s="22"/>
      <c r="AN22" s="22"/>
      <c r="AO22" s="22"/>
      <c r="AP22" s="8"/>
      <c r="AQ22" s="8"/>
      <c r="AR22" s="8"/>
      <c r="AS22" s="8"/>
      <c r="AT22" s="8"/>
      <c r="AU22" s="8"/>
      <c r="AV22" s="8"/>
      <c r="AW22" s="8"/>
      <c r="AX22" s="8"/>
      <c r="AY22" s="8"/>
      <c r="AZ22" s="8"/>
      <c r="BA22" s="8"/>
      <c r="BB22" s="8"/>
      <c r="BC22" s="8"/>
      <c r="BD22" s="8"/>
      <c r="BE22" s="8"/>
      <c r="BF22" s="8"/>
      <c r="BG22" s="8"/>
      <c r="BH22" s="8"/>
      <c r="BI22" s="8"/>
      <c r="BJ22" s="8"/>
      <c r="BK22" s="8"/>
      <c r="BL22" s="8"/>
      <c r="BM22" s="8"/>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row>
    <row r="23" spans="1:113" ht="15.6">
      <c r="A23" s="20" t="s">
        <v>91</v>
      </c>
      <c r="B23" s="17" t="s">
        <v>20</v>
      </c>
      <c r="C23" s="114">
        <v>19434</v>
      </c>
      <c r="D23" s="33">
        <f t="shared" si="0"/>
        <v>2.0055535070716041E-3</v>
      </c>
      <c r="E23" s="88">
        <f t="shared" si="1"/>
        <v>71.88705990747458</v>
      </c>
      <c r="F23" s="38">
        <v>380</v>
      </c>
      <c r="G23" s="95">
        <f t="shared" si="2"/>
        <v>19885.887059907476</v>
      </c>
      <c r="H23" s="24"/>
      <c r="I23" s="24"/>
      <c r="J23" s="19"/>
      <c r="K23" s="19"/>
      <c r="L23" s="19"/>
      <c r="M23" s="19"/>
      <c r="N23" s="19"/>
      <c r="O23" s="19"/>
      <c r="P23" s="25"/>
      <c r="Q23" s="25"/>
      <c r="R23" s="26"/>
      <c r="S23" s="26"/>
      <c r="T23" s="27"/>
      <c r="U23" s="28"/>
      <c r="V23" s="19"/>
      <c r="W23" s="19"/>
      <c r="X23" s="19"/>
      <c r="Y23" s="19"/>
      <c r="Z23" s="19"/>
      <c r="AA23" s="19"/>
      <c r="AB23" s="19"/>
      <c r="AC23" s="19"/>
      <c r="AD23" s="19"/>
      <c r="AE23" s="19"/>
      <c r="AF23" s="19"/>
      <c r="AG23" s="19"/>
      <c r="AH23" s="19"/>
      <c r="AI23" s="19"/>
      <c r="AJ23" s="19"/>
      <c r="AK23" s="22"/>
      <c r="AL23" s="22"/>
      <c r="AM23" s="22"/>
      <c r="AN23" s="22"/>
      <c r="AO23" s="22"/>
      <c r="AP23" s="8"/>
      <c r="AQ23" s="8"/>
      <c r="AR23" s="8"/>
      <c r="AS23" s="8"/>
      <c r="AT23" s="8"/>
      <c r="AU23" s="8"/>
      <c r="AV23" s="8"/>
      <c r="AW23" s="8"/>
      <c r="AX23" s="8"/>
      <c r="AY23" s="8"/>
      <c r="AZ23" s="8"/>
      <c r="BA23" s="8"/>
      <c r="BB23" s="8"/>
      <c r="BC23" s="8"/>
      <c r="BD23" s="8"/>
      <c r="BE23" s="8"/>
      <c r="BF23" s="8"/>
      <c r="BG23" s="8"/>
      <c r="BH23" s="8"/>
      <c r="BI23" s="8"/>
      <c r="BJ23" s="8"/>
      <c r="BK23" s="8"/>
      <c r="BL23" s="8"/>
      <c r="BM23" s="8"/>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row>
    <row r="24" spans="1:113" ht="15.6">
      <c r="A24" s="20" t="s">
        <v>91</v>
      </c>
      <c r="B24" s="17" t="s">
        <v>21</v>
      </c>
      <c r="C24" s="114">
        <v>12702</v>
      </c>
      <c r="D24" s="33">
        <f t="shared" si="0"/>
        <v>1.3108233326553213E-3</v>
      </c>
      <c r="E24" s="88">
        <f t="shared" si="1"/>
        <v>46.985151535697334</v>
      </c>
      <c r="F24" s="38">
        <v>249</v>
      </c>
      <c r="G24" s="95">
        <f t="shared" si="2"/>
        <v>12997.985151535697</v>
      </c>
      <c r="H24" s="19"/>
      <c r="I24" s="19"/>
      <c r="J24" s="19"/>
      <c r="K24" s="19"/>
      <c r="L24" s="19"/>
      <c r="M24" s="19"/>
      <c r="N24" s="19"/>
      <c r="O24" s="19"/>
      <c r="P24" s="25"/>
      <c r="Q24" s="25"/>
      <c r="R24" s="26"/>
      <c r="S24" s="26"/>
      <c r="T24" s="27"/>
      <c r="U24" s="28"/>
      <c r="V24" s="19"/>
      <c r="W24" s="19"/>
      <c r="X24" s="19"/>
      <c r="Y24" s="19"/>
      <c r="Z24" s="19"/>
      <c r="AA24" s="19"/>
      <c r="AB24" s="19"/>
      <c r="AC24" s="19"/>
      <c r="AD24" s="19"/>
      <c r="AE24" s="19"/>
      <c r="AF24" s="19"/>
      <c r="AG24" s="19"/>
      <c r="AH24" s="19"/>
      <c r="AI24" s="19"/>
      <c r="AJ24" s="19"/>
      <c r="AK24" s="22"/>
      <c r="AL24" s="22"/>
      <c r="AM24" s="22"/>
      <c r="AN24" s="22"/>
      <c r="AO24" s="22"/>
      <c r="AP24" s="8"/>
      <c r="AQ24" s="8"/>
      <c r="AR24" s="8"/>
      <c r="AS24" s="8"/>
      <c r="AT24" s="8"/>
      <c r="AU24" s="8"/>
      <c r="AV24" s="8"/>
      <c r="AW24" s="8"/>
      <c r="AX24" s="8"/>
      <c r="AY24" s="8"/>
      <c r="AZ24" s="8"/>
      <c r="BA24" s="8"/>
      <c r="BB24" s="8"/>
      <c r="BC24" s="8"/>
      <c r="BD24" s="8"/>
      <c r="BE24" s="8"/>
      <c r="BF24" s="8"/>
      <c r="BG24" s="8"/>
      <c r="BH24" s="8"/>
      <c r="BI24" s="8"/>
      <c r="BJ24" s="8"/>
      <c r="BK24" s="8"/>
      <c r="BL24" s="8"/>
      <c r="BM24" s="8"/>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row>
    <row r="25" spans="1:113" ht="15.6">
      <c r="A25" s="20" t="s">
        <v>89</v>
      </c>
      <c r="B25" s="17" t="s">
        <v>22</v>
      </c>
      <c r="C25" s="114">
        <v>150378</v>
      </c>
      <c r="D25" s="33">
        <f t="shared" si="0"/>
        <v>1.5518736507482436E-2</v>
      </c>
      <c r="E25" s="88">
        <f t="shared" si="1"/>
        <v>556.25359137420048</v>
      </c>
      <c r="F25" s="38">
        <v>2943</v>
      </c>
      <c r="G25" s="95">
        <f t="shared" si="2"/>
        <v>153877.2535913742</v>
      </c>
      <c r="H25" s="19"/>
      <c r="I25" s="19"/>
      <c r="J25" s="19"/>
      <c r="K25" s="19"/>
      <c r="L25" s="19"/>
      <c r="M25" s="19"/>
      <c r="N25" s="19"/>
      <c r="O25" s="26"/>
      <c r="P25" s="21"/>
      <c r="Q25" s="21"/>
      <c r="R25" s="21"/>
      <c r="S25" s="18"/>
      <c r="T25" s="18"/>
      <c r="U25" s="28"/>
      <c r="V25" s="19"/>
      <c r="W25" s="19"/>
      <c r="X25" s="19"/>
      <c r="Y25" s="19"/>
      <c r="Z25" s="19"/>
      <c r="AA25" s="19"/>
      <c r="AB25" s="19"/>
      <c r="AC25" s="19"/>
      <c r="AD25" s="19"/>
      <c r="AE25" s="19"/>
      <c r="AF25" s="19"/>
      <c r="AG25" s="19"/>
      <c r="AH25" s="19"/>
      <c r="AI25" s="19"/>
      <c r="AJ25" s="19"/>
      <c r="AK25" s="22"/>
      <c r="AL25" s="22"/>
      <c r="AM25" s="22"/>
      <c r="AN25" s="22"/>
      <c r="AO25" s="22"/>
      <c r="AP25" s="8"/>
      <c r="AQ25" s="8"/>
      <c r="AR25" s="8"/>
      <c r="AS25" s="8"/>
      <c r="AT25" s="8"/>
      <c r="AU25" s="8"/>
      <c r="AV25" s="8"/>
      <c r="AW25" s="8"/>
      <c r="AX25" s="8"/>
      <c r="AY25" s="8"/>
      <c r="AZ25" s="8"/>
      <c r="BA25" s="8"/>
      <c r="BB25" s="8"/>
      <c r="BC25" s="8"/>
      <c r="BD25" s="8"/>
      <c r="BE25" s="8"/>
      <c r="BF25" s="8"/>
      <c r="BG25" s="8"/>
      <c r="BH25" s="8"/>
      <c r="BI25" s="8"/>
      <c r="BJ25" s="8"/>
      <c r="BK25" s="8"/>
      <c r="BL25" s="8"/>
      <c r="BM25" s="8"/>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row>
    <row r="26" spans="1:113" ht="15.6">
      <c r="A26" s="20" t="s">
        <v>89</v>
      </c>
      <c r="B26" s="17" t="s">
        <v>24</v>
      </c>
      <c r="C26" s="114">
        <v>11367</v>
      </c>
      <c r="D26" s="33">
        <f t="shared" si="0"/>
        <v>1.1730537570692045E-3</v>
      </c>
      <c r="E26" s="88">
        <f t="shared" si="1"/>
        <v>42.046938868388565</v>
      </c>
      <c r="F26" s="38">
        <v>1341</v>
      </c>
      <c r="G26" s="95">
        <f t="shared" si="2"/>
        <v>12750.046938868389</v>
      </c>
      <c r="H26" s="19"/>
      <c r="I26" s="19"/>
      <c r="J26" s="19"/>
      <c r="K26" s="19"/>
      <c r="L26" s="19"/>
      <c r="M26" s="19"/>
      <c r="N26" s="19"/>
      <c r="O26" s="26"/>
      <c r="P26" s="21"/>
      <c r="Q26" s="21"/>
      <c r="R26" s="21"/>
      <c r="S26" s="18"/>
      <c r="T26" s="18"/>
      <c r="U26" s="28"/>
      <c r="V26" s="19"/>
      <c r="W26" s="19"/>
      <c r="X26" s="19"/>
      <c r="Y26" s="19"/>
      <c r="Z26" s="19"/>
      <c r="AA26" s="19"/>
      <c r="AB26" s="19"/>
      <c r="AC26" s="19"/>
      <c r="AD26" s="19"/>
      <c r="AE26" s="19"/>
      <c r="AF26" s="19"/>
      <c r="AG26" s="19"/>
      <c r="AH26" s="19"/>
      <c r="AI26" s="19"/>
      <c r="AJ26" s="19"/>
      <c r="AK26" s="22"/>
      <c r="AL26" s="22"/>
      <c r="AM26" s="22"/>
      <c r="AN26" s="22"/>
      <c r="AO26" s="22"/>
      <c r="AP26" s="8"/>
      <c r="AQ26" s="8"/>
      <c r="AR26" s="8"/>
      <c r="AS26" s="8"/>
      <c r="AT26" s="8"/>
      <c r="AU26" s="8"/>
      <c r="AV26" s="8"/>
      <c r="AW26" s="8"/>
      <c r="AX26" s="8"/>
      <c r="AY26" s="8"/>
      <c r="AZ26" s="8"/>
      <c r="BA26" s="8"/>
      <c r="BB26" s="8"/>
      <c r="BC26" s="8"/>
      <c r="BD26" s="8"/>
      <c r="BE26" s="8"/>
      <c r="BF26" s="8"/>
      <c r="BG26" s="8"/>
      <c r="BH26" s="8"/>
      <c r="BI26" s="8"/>
      <c r="BJ26" s="8"/>
      <c r="BK26" s="8"/>
      <c r="BL26" s="8"/>
      <c r="BM26" s="8"/>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row>
    <row r="27" spans="1:113" ht="15.6">
      <c r="A27" s="20" t="s">
        <v>89</v>
      </c>
      <c r="B27" s="17" t="s">
        <v>25</v>
      </c>
      <c r="C27" s="114">
        <v>135373</v>
      </c>
      <c r="D27" s="33">
        <f t="shared" si="0"/>
        <v>1.3970247757168068E-2</v>
      </c>
      <c r="E27" s="88">
        <f t="shared" si="1"/>
        <v>500.74956060793221</v>
      </c>
      <c r="F27" s="38">
        <v>2649</v>
      </c>
      <c r="G27" s="95">
        <f t="shared" si="2"/>
        <v>138522.74956060795</v>
      </c>
      <c r="H27" s="19"/>
      <c r="I27" s="19"/>
      <c r="J27" s="19"/>
      <c r="K27" s="19"/>
      <c r="L27" s="19"/>
      <c r="M27" s="19"/>
      <c r="N27" s="19"/>
      <c r="O27" s="20"/>
      <c r="P27" s="26"/>
      <c r="Q27" s="29"/>
      <c r="R27" s="29"/>
      <c r="S27" s="29"/>
      <c r="T27" s="29"/>
      <c r="U27" s="29"/>
      <c r="V27" s="19"/>
      <c r="W27" s="19"/>
      <c r="X27" s="19"/>
      <c r="Y27" s="19"/>
      <c r="Z27" s="19"/>
      <c r="AA27" s="19"/>
      <c r="AB27" s="19"/>
      <c r="AC27" s="19"/>
      <c r="AD27" s="19"/>
      <c r="AE27" s="19"/>
      <c r="AF27" s="19"/>
      <c r="AG27" s="19"/>
      <c r="AH27" s="19"/>
      <c r="AI27" s="19"/>
      <c r="AJ27" s="19"/>
      <c r="AK27" s="22"/>
      <c r="AL27" s="22"/>
      <c r="AM27" s="22"/>
      <c r="AN27" s="22"/>
      <c r="AO27" s="22"/>
      <c r="AP27" s="8"/>
      <c r="AQ27" s="8"/>
      <c r="AR27" s="8"/>
      <c r="AS27" s="8"/>
      <c r="AT27" s="8"/>
      <c r="AU27" s="8"/>
      <c r="AV27" s="8"/>
      <c r="AW27" s="8"/>
      <c r="AX27" s="8"/>
      <c r="AY27" s="8"/>
      <c r="AZ27" s="8"/>
      <c r="BA27" s="8"/>
      <c r="BB27" s="8"/>
      <c r="BC27" s="8"/>
      <c r="BD27" s="8"/>
      <c r="BE27" s="8"/>
      <c r="BF27" s="8"/>
      <c r="BG27" s="8"/>
      <c r="BH27" s="8"/>
      <c r="BI27" s="8"/>
      <c r="BJ27" s="8"/>
      <c r="BK27" s="8"/>
      <c r="BL27" s="8"/>
      <c r="BM27" s="8"/>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row>
    <row r="28" spans="1:113" ht="15.6">
      <c r="A28" s="20" t="s">
        <v>89</v>
      </c>
      <c r="B28" s="17" t="s">
        <v>104</v>
      </c>
      <c r="C28" s="114">
        <v>19825</v>
      </c>
      <c r="D28" s="33">
        <f t="shared" si="0"/>
        <v>2.0459039969998225E-3</v>
      </c>
      <c r="E28" s="88">
        <f t="shared" si="1"/>
        <v>73.333382868461641</v>
      </c>
      <c r="F28" s="38">
        <v>2338</v>
      </c>
      <c r="G28" s="95">
        <f t="shared" si="2"/>
        <v>22236.333382868463</v>
      </c>
      <c r="H28" s="19"/>
      <c r="I28" s="19"/>
      <c r="J28" s="19"/>
      <c r="K28" s="19"/>
      <c r="L28" s="19"/>
      <c r="M28" s="19"/>
      <c r="N28" s="19"/>
      <c r="O28" s="20"/>
      <c r="P28" s="26"/>
      <c r="Q28" s="29"/>
      <c r="R28" s="29"/>
      <c r="S28" s="29"/>
      <c r="T28" s="29"/>
      <c r="U28" s="29"/>
      <c r="V28" s="19"/>
      <c r="W28" s="19"/>
      <c r="X28" s="19"/>
      <c r="Y28" s="19"/>
      <c r="Z28" s="19"/>
      <c r="AA28" s="19"/>
      <c r="AB28" s="19"/>
      <c r="AC28" s="19"/>
      <c r="AD28" s="19"/>
      <c r="AE28" s="19"/>
      <c r="AF28" s="19"/>
      <c r="AG28" s="19"/>
      <c r="AH28" s="19"/>
      <c r="AI28" s="19"/>
      <c r="AJ28" s="19"/>
      <c r="AK28" s="22"/>
      <c r="AL28" s="22"/>
      <c r="AM28" s="22"/>
      <c r="AN28" s="22"/>
      <c r="AO28" s="22"/>
      <c r="AP28" s="8"/>
      <c r="AQ28" s="8"/>
      <c r="AR28" s="8"/>
      <c r="AS28" s="8"/>
      <c r="AT28" s="8"/>
      <c r="AU28" s="8"/>
      <c r="AV28" s="8"/>
      <c r="AW28" s="8"/>
      <c r="AX28" s="8"/>
      <c r="AY28" s="8"/>
      <c r="AZ28" s="8"/>
      <c r="BA28" s="8"/>
      <c r="BB28" s="8"/>
      <c r="BC28" s="8"/>
      <c r="BD28" s="8"/>
      <c r="BE28" s="8"/>
      <c r="BF28" s="8"/>
      <c r="BG28" s="8"/>
      <c r="BH28" s="8"/>
      <c r="BI28" s="8"/>
      <c r="BJ28" s="8"/>
      <c r="BK28" s="8"/>
      <c r="BL28" s="8"/>
      <c r="BM28" s="8"/>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row>
    <row r="29" spans="1:113" ht="15.6">
      <c r="A29" s="20" t="s">
        <v>89</v>
      </c>
      <c r="B29" s="17" t="s">
        <v>26</v>
      </c>
      <c r="C29" s="114">
        <v>243600</v>
      </c>
      <c r="D29" s="33">
        <f t="shared" si="0"/>
        <v>2.5139077612567805E-2</v>
      </c>
      <c r="E29" s="88">
        <f t="shared" si="1"/>
        <v>901.08509794488043</v>
      </c>
      <c r="F29" s="38">
        <v>4767</v>
      </c>
      <c r="G29" s="95">
        <f t="shared" si="2"/>
        <v>249268.08509794489</v>
      </c>
      <c r="H29" s="19"/>
      <c r="I29" s="19"/>
      <c r="J29" s="19"/>
      <c r="K29" s="19"/>
      <c r="L29" s="19"/>
      <c r="M29" s="19"/>
      <c r="N29" s="19"/>
      <c r="O29" s="20"/>
      <c r="P29" s="26"/>
      <c r="Q29" s="29"/>
      <c r="R29" s="29"/>
      <c r="S29" s="29"/>
      <c r="T29" s="29"/>
      <c r="U29" s="29"/>
      <c r="V29" s="19"/>
      <c r="W29" s="19"/>
      <c r="X29" s="19"/>
      <c r="Y29" s="19"/>
      <c r="Z29" s="19"/>
      <c r="AA29" s="19"/>
      <c r="AB29" s="19"/>
      <c r="AC29" s="19"/>
      <c r="AD29" s="19"/>
      <c r="AE29" s="19"/>
      <c r="AF29" s="19"/>
      <c r="AG29" s="19"/>
      <c r="AH29" s="19"/>
      <c r="AI29" s="19"/>
      <c r="AJ29" s="19"/>
      <c r="AK29" s="22"/>
      <c r="AL29" s="22"/>
      <c r="AM29" s="22"/>
      <c r="AN29" s="22"/>
      <c r="AO29" s="22"/>
      <c r="AP29" s="8"/>
      <c r="AQ29" s="8"/>
      <c r="AR29" s="8"/>
      <c r="AS29" s="8"/>
      <c r="AT29" s="8"/>
      <c r="AU29" s="8"/>
      <c r="AV29" s="8"/>
      <c r="AW29" s="8"/>
      <c r="AX29" s="8"/>
      <c r="AY29" s="8"/>
      <c r="AZ29" s="8"/>
      <c r="BA29" s="8"/>
      <c r="BB29" s="8"/>
      <c r="BC29" s="8"/>
      <c r="BD29" s="8"/>
      <c r="BE29" s="8"/>
      <c r="BF29" s="8"/>
      <c r="BG29" s="8"/>
      <c r="BH29" s="8"/>
      <c r="BI29" s="8"/>
      <c r="BJ29" s="8"/>
      <c r="BK29" s="8"/>
      <c r="BL29" s="8"/>
      <c r="BM29" s="8"/>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row>
    <row r="30" spans="1:113" ht="15.6">
      <c r="A30" s="20" t="s">
        <v>89</v>
      </c>
      <c r="B30" s="17" t="s">
        <v>27</v>
      </c>
      <c r="C30" s="114">
        <v>13076</v>
      </c>
      <c r="D30" s="33">
        <f t="shared" si="0"/>
        <v>1.3494194534562258E-3</v>
      </c>
      <c r="E30" s="88">
        <f t="shared" si="1"/>
        <v>48.36859088968496</v>
      </c>
      <c r="F30" s="38">
        <v>1543</v>
      </c>
      <c r="G30" s="95">
        <f t="shared" si="2"/>
        <v>14667.368590889684</v>
      </c>
      <c r="H30" s="19"/>
      <c r="I30" s="19"/>
      <c r="J30" s="19"/>
      <c r="K30" s="19"/>
      <c r="L30" s="19"/>
      <c r="M30" s="19"/>
      <c r="N30" s="19"/>
      <c r="O30" s="20"/>
      <c r="P30" s="26"/>
      <c r="Q30" s="29"/>
      <c r="R30" s="29"/>
      <c r="S30" s="29"/>
      <c r="T30" s="29"/>
      <c r="U30" s="29"/>
      <c r="V30" s="19"/>
      <c r="W30" s="19"/>
      <c r="X30" s="19"/>
      <c r="Y30" s="19"/>
      <c r="Z30" s="19"/>
      <c r="AA30" s="19"/>
      <c r="AB30" s="19"/>
      <c r="AC30" s="19"/>
      <c r="AD30" s="19"/>
      <c r="AE30" s="19"/>
      <c r="AF30" s="19"/>
      <c r="AG30" s="19"/>
      <c r="AH30" s="19"/>
      <c r="AI30" s="19"/>
      <c r="AJ30" s="19"/>
      <c r="AK30" s="22"/>
      <c r="AL30" s="22"/>
      <c r="AM30" s="22"/>
      <c r="AN30" s="22"/>
      <c r="AO30" s="22"/>
      <c r="AP30" s="8"/>
      <c r="AQ30" s="8"/>
      <c r="AR30" s="8"/>
      <c r="AS30" s="8"/>
      <c r="AT30" s="8"/>
      <c r="AU30" s="8"/>
      <c r="AV30" s="8"/>
      <c r="AW30" s="8"/>
      <c r="AX30" s="8"/>
      <c r="AY30" s="8"/>
      <c r="AZ30" s="8"/>
      <c r="BA30" s="8"/>
      <c r="BB30" s="8"/>
      <c r="BC30" s="8"/>
      <c r="BD30" s="8"/>
      <c r="BE30" s="8"/>
      <c r="BF30" s="8"/>
      <c r="BG30" s="8"/>
      <c r="BH30" s="8"/>
      <c r="BI30" s="8"/>
      <c r="BJ30" s="8"/>
      <c r="BK30" s="8"/>
      <c r="BL30" s="8"/>
      <c r="BM30" s="8"/>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row>
    <row r="31" spans="1:113" ht="15.6">
      <c r="A31" s="20" t="s">
        <v>89</v>
      </c>
      <c r="B31" s="17" t="s">
        <v>28</v>
      </c>
      <c r="C31" s="114">
        <v>222240</v>
      </c>
      <c r="D31" s="33">
        <f t="shared" si="0"/>
        <v>2.293476440318994E-2</v>
      </c>
      <c r="E31" s="88">
        <f t="shared" si="1"/>
        <v>822.07369526794025</v>
      </c>
      <c r="F31" s="38">
        <v>4349</v>
      </c>
      <c r="G31" s="95">
        <f t="shared" si="2"/>
        <v>227411.07369526793</v>
      </c>
      <c r="H31" s="19"/>
      <c r="I31" s="19"/>
      <c r="J31" s="19"/>
      <c r="K31" s="19"/>
      <c r="L31" s="19"/>
      <c r="M31" s="19"/>
      <c r="N31" s="19"/>
      <c r="O31" s="20"/>
      <c r="P31" s="26"/>
      <c r="Q31" s="29"/>
      <c r="R31" s="29"/>
      <c r="S31" s="29"/>
      <c r="T31" s="29"/>
      <c r="U31" s="29"/>
      <c r="V31" s="19"/>
      <c r="W31" s="19"/>
      <c r="X31" s="19"/>
      <c r="Y31" s="19"/>
      <c r="Z31" s="19"/>
      <c r="AA31" s="19"/>
      <c r="AB31" s="19"/>
      <c r="AC31" s="19"/>
      <c r="AD31" s="19"/>
      <c r="AE31" s="19"/>
      <c r="AF31" s="19"/>
      <c r="AG31" s="19"/>
      <c r="AH31" s="19"/>
      <c r="AI31" s="19"/>
      <c r="AJ31" s="19"/>
      <c r="AK31" s="22"/>
      <c r="AL31" s="22"/>
      <c r="AM31" s="22"/>
      <c r="AN31" s="22"/>
      <c r="AO31" s="22"/>
      <c r="AP31" s="8"/>
      <c r="AQ31" s="8"/>
      <c r="AR31" s="8"/>
      <c r="AS31" s="8"/>
      <c r="AT31" s="8"/>
      <c r="AU31" s="8"/>
      <c r="AV31" s="8"/>
      <c r="AW31" s="8"/>
      <c r="AX31" s="8"/>
      <c r="AY31" s="8"/>
      <c r="AZ31" s="8"/>
      <c r="BA31" s="8"/>
      <c r="BB31" s="8"/>
      <c r="BC31" s="8"/>
      <c r="BD31" s="8"/>
      <c r="BE31" s="8"/>
      <c r="BF31" s="8"/>
      <c r="BG31" s="8"/>
      <c r="BH31" s="8"/>
      <c r="BI31" s="8"/>
      <c r="BJ31" s="8"/>
      <c r="BK31" s="8"/>
      <c r="BL31" s="8"/>
      <c r="BM31" s="8"/>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row>
    <row r="32" spans="1:113" ht="15.6">
      <c r="A32" s="20" t="s">
        <v>89</v>
      </c>
      <c r="B32" s="17" t="s">
        <v>29</v>
      </c>
      <c r="C32" s="114">
        <v>17552</v>
      </c>
      <c r="D32" s="33">
        <f t="shared" si="0"/>
        <v>1.8113345248595653E-3</v>
      </c>
      <c r="E32" s="88">
        <f t="shared" si="1"/>
        <v>64.925474709066251</v>
      </c>
      <c r="F32" s="38">
        <v>2071</v>
      </c>
      <c r="G32" s="95">
        <f t="shared" si="2"/>
        <v>19687.925474709067</v>
      </c>
      <c r="H32" s="19"/>
      <c r="I32" s="19"/>
      <c r="J32" s="19"/>
      <c r="K32" s="19"/>
      <c r="L32" s="19"/>
      <c r="M32" s="19"/>
      <c r="N32" s="19"/>
      <c r="O32" s="20"/>
      <c r="P32" s="26"/>
      <c r="Q32" s="29"/>
      <c r="R32" s="29"/>
      <c r="S32" s="29"/>
      <c r="T32" s="29"/>
      <c r="U32" s="29"/>
      <c r="V32" s="19"/>
      <c r="W32" s="19"/>
      <c r="X32" s="19"/>
      <c r="Y32" s="19"/>
      <c r="Z32" s="19"/>
      <c r="AA32" s="19"/>
      <c r="AB32" s="19"/>
      <c r="AC32" s="19"/>
      <c r="AD32" s="19"/>
      <c r="AE32" s="19"/>
      <c r="AF32" s="19"/>
      <c r="AG32" s="19"/>
      <c r="AH32" s="19"/>
      <c r="AI32" s="19"/>
      <c r="AJ32" s="19"/>
      <c r="AK32" s="22"/>
      <c r="AL32" s="22"/>
      <c r="AM32" s="22"/>
      <c r="AN32" s="22"/>
      <c r="AO32" s="22"/>
      <c r="AP32" s="8"/>
      <c r="AQ32" s="8"/>
      <c r="AR32" s="8"/>
      <c r="AS32" s="8"/>
      <c r="AT32" s="8"/>
      <c r="AU32" s="8"/>
      <c r="AV32" s="8"/>
      <c r="AW32" s="8"/>
      <c r="AX32" s="8"/>
      <c r="AY32" s="8"/>
      <c r="AZ32" s="8"/>
      <c r="BA32" s="8"/>
      <c r="BB32" s="8"/>
      <c r="BC32" s="8"/>
      <c r="BD32" s="8"/>
      <c r="BE32" s="8"/>
      <c r="BF32" s="8"/>
      <c r="BG32" s="8"/>
      <c r="BH32" s="8"/>
      <c r="BI32" s="8"/>
      <c r="BJ32" s="8"/>
      <c r="BK32" s="8"/>
      <c r="BL32" s="8"/>
      <c r="BM32" s="8"/>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row>
    <row r="33" spans="1:113" ht="15.6">
      <c r="A33" s="20" t="s">
        <v>91</v>
      </c>
      <c r="B33" s="17" t="s">
        <v>30</v>
      </c>
      <c r="C33" s="114">
        <v>289657</v>
      </c>
      <c r="D33" s="33">
        <f t="shared" si="0"/>
        <v>2.9892076371196851E-2</v>
      </c>
      <c r="E33" s="88">
        <f t="shared" si="1"/>
        <v>1071.4515854491799</v>
      </c>
      <c r="F33" s="38">
        <v>5668</v>
      </c>
      <c r="G33" s="95">
        <f t="shared" si="2"/>
        <v>296396.45158544916</v>
      </c>
      <c r="H33" s="24"/>
      <c r="I33" s="24"/>
      <c r="J33" s="19"/>
      <c r="K33" s="19"/>
      <c r="L33" s="19"/>
      <c r="M33" s="19"/>
      <c r="N33" s="19"/>
      <c r="O33" s="20"/>
      <c r="P33" s="26"/>
      <c r="Q33" s="29"/>
      <c r="R33" s="29"/>
      <c r="S33" s="29"/>
      <c r="T33" s="29"/>
      <c r="U33" s="29"/>
      <c r="V33" s="19"/>
      <c r="W33" s="19"/>
      <c r="X33" s="19"/>
      <c r="Y33" s="19"/>
      <c r="Z33" s="19"/>
      <c r="AA33" s="19"/>
      <c r="AB33" s="19"/>
      <c r="AC33" s="19"/>
      <c r="AD33" s="19"/>
      <c r="AE33" s="19"/>
      <c r="AF33" s="19"/>
      <c r="AG33" s="19"/>
      <c r="AH33" s="19"/>
      <c r="AI33" s="19"/>
      <c r="AJ33" s="19"/>
      <c r="AK33" s="22"/>
      <c r="AL33" s="22"/>
      <c r="AM33" s="22"/>
      <c r="AN33" s="22"/>
      <c r="AO33" s="22"/>
      <c r="AP33" s="8"/>
      <c r="AQ33" s="8"/>
      <c r="AR33" s="8"/>
      <c r="AS33" s="8"/>
      <c r="AT33" s="8"/>
      <c r="AU33" s="8"/>
      <c r="AV33" s="8"/>
      <c r="AW33" s="8"/>
      <c r="AX33" s="8"/>
      <c r="AY33" s="8"/>
      <c r="AZ33" s="8"/>
      <c r="BA33" s="8"/>
      <c r="BB33" s="8"/>
      <c r="BC33" s="8"/>
      <c r="BD33" s="8"/>
      <c r="BE33" s="8"/>
      <c r="BF33" s="8"/>
      <c r="BG33" s="8"/>
      <c r="BH33" s="8"/>
      <c r="BI33" s="8"/>
      <c r="BJ33" s="8"/>
      <c r="BK33" s="8"/>
      <c r="BL33" s="8"/>
      <c r="BM33" s="8"/>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row>
    <row r="34" spans="1:113" ht="15.6">
      <c r="A34" s="20" t="s">
        <v>91</v>
      </c>
      <c r="B34" s="17" t="s">
        <v>31</v>
      </c>
      <c r="C34" s="114">
        <v>17730</v>
      </c>
      <c r="D34" s="33">
        <f t="shared" si="0"/>
        <v>1.829703801604381E-3</v>
      </c>
      <c r="E34" s="88">
        <f t="shared" si="1"/>
        <v>65.583903064707428</v>
      </c>
      <c r="F34" s="38">
        <v>347</v>
      </c>
      <c r="G34" s="95">
        <f t="shared" si="2"/>
        <v>18142.583903064708</v>
      </c>
      <c r="H34" s="19"/>
      <c r="I34" s="19"/>
      <c r="J34" s="19"/>
      <c r="K34" s="19"/>
      <c r="L34" s="19"/>
      <c r="M34" s="19"/>
      <c r="N34" s="19"/>
      <c r="O34" s="20"/>
      <c r="P34" s="26"/>
      <c r="Q34" s="29"/>
      <c r="R34" s="29"/>
      <c r="S34" s="29"/>
      <c r="T34" s="29"/>
      <c r="U34" s="29"/>
      <c r="V34" s="19"/>
      <c r="W34" s="19"/>
      <c r="X34" s="19"/>
      <c r="Y34" s="19"/>
      <c r="Z34" s="19"/>
      <c r="AA34" s="19"/>
      <c r="AB34" s="19"/>
      <c r="AC34" s="19"/>
      <c r="AD34" s="19"/>
      <c r="AE34" s="19"/>
      <c r="AF34" s="19"/>
      <c r="AG34" s="19"/>
      <c r="AH34" s="19"/>
      <c r="AI34" s="19"/>
      <c r="AJ34" s="19"/>
      <c r="AK34" s="22"/>
      <c r="AL34" s="22"/>
      <c r="AM34" s="22"/>
      <c r="AN34" s="22"/>
      <c r="AO34" s="22"/>
      <c r="AP34" s="8"/>
      <c r="AQ34" s="8"/>
      <c r="AR34" s="8"/>
      <c r="AS34" s="8"/>
      <c r="AT34" s="8"/>
      <c r="AU34" s="8"/>
      <c r="AV34" s="8"/>
      <c r="AW34" s="8"/>
      <c r="AX34" s="8"/>
      <c r="AY34" s="8"/>
      <c r="AZ34" s="8"/>
      <c r="BA34" s="8"/>
      <c r="BB34" s="8"/>
      <c r="BC34" s="8"/>
      <c r="BD34" s="8"/>
      <c r="BE34" s="8"/>
      <c r="BF34" s="8"/>
      <c r="BG34" s="8"/>
      <c r="BH34" s="8"/>
      <c r="BI34" s="8"/>
      <c r="BJ34" s="8"/>
      <c r="BK34" s="8"/>
      <c r="BL34" s="8"/>
      <c r="BM34" s="8"/>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row>
    <row r="35" spans="1:113" ht="15.6">
      <c r="A35" s="20" t="s">
        <v>91</v>
      </c>
      <c r="B35" s="17" t="s">
        <v>32</v>
      </c>
      <c r="C35" s="114">
        <v>125815</v>
      </c>
      <c r="D35" s="33">
        <f t="shared" si="0"/>
        <v>1.2983879514881849E-2</v>
      </c>
      <c r="E35" s="88">
        <f t="shared" si="1"/>
        <v>465.394177331425</v>
      </c>
      <c r="F35" s="38">
        <v>2462</v>
      </c>
      <c r="G35" s="95">
        <f t="shared" si="2"/>
        <v>128742.39417733143</v>
      </c>
      <c r="H35" s="19"/>
      <c r="I35" s="19"/>
      <c r="J35" s="19"/>
      <c r="K35" s="19"/>
      <c r="L35" s="19"/>
      <c r="M35" s="19"/>
      <c r="N35" s="19"/>
      <c r="O35" s="20"/>
      <c r="P35" s="26"/>
      <c r="Q35" s="29"/>
      <c r="R35" s="29"/>
      <c r="S35" s="29"/>
      <c r="T35" s="29"/>
      <c r="U35" s="29"/>
      <c r="V35" s="19"/>
      <c r="W35" s="19"/>
      <c r="X35" s="19"/>
      <c r="Y35" s="19"/>
      <c r="Z35" s="19"/>
      <c r="AA35" s="19"/>
      <c r="AB35" s="19"/>
      <c r="AC35" s="19"/>
      <c r="AD35" s="19"/>
      <c r="AE35" s="19"/>
      <c r="AF35" s="19"/>
      <c r="AG35" s="19"/>
      <c r="AH35" s="19"/>
      <c r="AI35" s="19"/>
      <c r="AJ35" s="19"/>
      <c r="AK35" s="22"/>
      <c r="AL35" s="22"/>
      <c r="AM35" s="22"/>
      <c r="AN35" s="22"/>
      <c r="AO35" s="22"/>
      <c r="AP35" s="8"/>
      <c r="AQ35" s="8"/>
      <c r="AR35" s="8"/>
      <c r="AS35" s="8"/>
      <c r="AT35" s="8"/>
      <c r="AU35" s="8"/>
      <c r="AV35" s="8"/>
      <c r="AW35" s="8"/>
      <c r="AX35" s="8"/>
      <c r="AY35" s="8"/>
      <c r="AZ35" s="8"/>
      <c r="BA35" s="8"/>
      <c r="BB35" s="8"/>
      <c r="BC35" s="8"/>
      <c r="BD35" s="8"/>
      <c r="BE35" s="8"/>
      <c r="BF35" s="8"/>
      <c r="BG35" s="8"/>
      <c r="BH35" s="8"/>
      <c r="BI35" s="8"/>
      <c r="BJ35" s="8"/>
      <c r="BK35" s="8"/>
      <c r="BL35" s="8"/>
      <c r="BM35" s="8"/>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row>
    <row r="36" spans="1:113" ht="15.6">
      <c r="A36" s="20" t="s">
        <v>91</v>
      </c>
      <c r="B36" s="17" t="s">
        <v>33</v>
      </c>
      <c r="C36" s="114">
        <v>9378</v>
      </c>
      <c r="D36" s="33">
        <f t="shared" si="0"/>
        <v>9.6779256917348469E-4</v>
      </c>
      <c r="E36" s="88">
        <f t="shared" si="1"/>
        <v>34.689556849454384</v>
      </c>
      <c r="F36" s="38">
        <v>1106</v>
      </c>
      <c r="G36" s="95">
        <f t="shared" si="2"/>
        <v>10518.689556849455</v>
      </c>
      <c r="H36" s="19"/>
      <c r="I36" s="19"/>
      <c r="J36" s="19"/>
      <c r="K36" s="19"/>
      <c r="L36" s="19"/>
      <c r="M36" s="19"/>
      <c r="N36" s="19"/>
      <c r="O36" s="20"/>
      <c r="P36" s="26"/>
      <c r="Q36" s="29"/>
      <c r="R36" s="29"/>
      <c r="S36" s="29"/>
      <c r="T36" s="29"/>
      <c r="U36" s="29"/>
      <c r="V36" s="19"/>
      <c r="W36" s="19"/>
      <c r="X36" s="19"/>
      <c r="Y36" s="19"/>
      <c r="Z36" s="19"/>
      <c r="AA36" s="19"/>
      <c r="AB36" s="19"/>
      <c r="AC36" s="19"/>
      <c r="AD36" s="19"/>
      <c r="AE36" s="19"/>
      <c r="AF36" s="19"/>
      <c r="AG36" s="19"/>
      <c r="AH36" s="19"/>
      <c r="AI36" s="19"/>
      <c r="AJ36" s="19"/>
      <c r="AK36" s="22"/>
      <c r="AL36" s="22"/>
      <c r="AM36" s="22"/>
      <c r="AN36" s="22"/>
      <c r="AO36" s="22"/>
      <c r="AP36" s="8"/>
      <c r="AQ36" s="8"/>
      <c r="AR36" s="8"/>
      <c r="AS36" s="8"/>
      <c r="AT36" s="8"/>
      <c r="AU36" s="8"/>
      <c r="AV36" s="8"/>
      <c r="AW36" s="8"/>
      <c r="AX36" s="8"/>
      <c r="AY36" s="8"/>
      <c r="AZ36" s="8"/>
      <c r="BA36" s="8"/>
      <c r="BB36" s="8"/>
      <c r="BC36" s="8"/>
      <c r="BD36" s="8"/>
      <c r="BE36" s="8"/>
      <c r="BF36" s="8"/>
      <c r="BG36" s="8"/>
      <c r="BH36" s="8"/>
      <c r="BI36" s="8"/>
      <c r="BJ36" s="8"/>
      <c r="BK36" s="8"/>
      <c r="BL36" s="8"/>
      <c r="BM36" s="8"/>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row>
    <row r="37" spans="1:113" ht="15.6">
      <c r="A37" s="20" t="s">
        <v>91</v>
      </c>
      <c r="B37" s="17" t="s">
        <v>34</v>
      </c>
      <c r="C37" s="114">
        <v>224535</v>
      </c>
      <c r="D37" s="33">
        <f t="shared" ref="D37:D68" si="3">C37/$C$86</f>
        <v>2.3171604235377306E-2</v>
      </c>
      <c r="E37" s="88">
        <f t="shared" si="1"/>
        <v>830.5629822128642</v>
      </c>
      <c r="F37" s="38">
        <v>4394</v>
      </c>
      <c r="G37" s="95">
        <f t="shared" si="2"/>
        <v>229759.56298221287</v>
      </c>
      <c r="H37" s="24"/>
      <c r="I37" s="24"/>
      <c r="J37" s="19"/>
      <c r="K37" s="19"/>
      <c r="L37" s="19"/>
      <c r="M37" s="19"/>
      <c r="N37" s="19"/>
      <c r="O37" s="20"/>
      <c r="P37" s="26"/>
      <c r="Q37" s="29"/>
      <c r="R37" s="29"/>
      <c r="S37" s="29"/>
      <c r="T37" s="29"/>
      <c r="U37" s="29"/>
      <c r="V37" s="19"/>
      <c r="W37" s="19"/>
      <c r="X37" s="19"/>
      <c r="Y37" s="19"/>
      <c r="Z37" s="19"/>
      <c r="AA37" s="19"/>
      <c r="AB37" s="19"/>
      <c r="AC37" s="19"/>
      <c r="AD37" s="19"/>
      <c r="AE37" s="19"/>
      <c r="AF37" s="19"/>
      <c r="AG37" s="19"/>
      <c r="AH37" s="19"/>
      <c r="AI37" s="19"/>
      <c r="AJ37" s="19"/>
      <c r="AK37" s="22"/>
      <c r="AL37" s="22"/>
      <c r="AM37" s="22"/>
      <c r="AN37" s="22"/>
      <c r="AO37" s="22"/>
      <c r="AP37" s="8"/>
      <c r="AQ37" s="8"/>
      <c r="AR37" s="8"/>
      <c r="AS37" s="8"/>
      <c r="AT37" s="8"/>
      <c r="AU37" s="8"/>
      <c r="AV37" s="8"/>
      <c r="AW37" s="8"/>
      <c r="AX37" s="8"/>
      <c r="AY37" s="8"/>
      <c r="AZ37" s="8"/>
      <c r="BA37" s="8"/>
      <c r="BB37" s="8"/>
      <c r="BC37" s="8"/>
      <c r="BD37" s="8"/>
      <c r="BE37" s="8"/>
      <c r="BF37" s="8"/>
      <c r="BG37" s="8"/>
      <c r="BH37" s="8"/>
      <c r="BI37" s="8"/>
      <c r="BJ37" s="8"/>
      <c r="BK37" s="8"/>
      <c r="BL37" s="8"/>
      <c r="BM37" s="8"/>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row>
    <row r="38" spans="1:113" ht="15.6">
      <c r="A38" s="20" t="s">
        <v>91</v>
      </c>
      <c r="B38" s="17" t="s">
        <v>35</v>
      </c>
      <c r="C38" s="114">
        <v>21722</v>
      </c>
      <c r="D38" s="33">
        <f t="shared" si="3"/>
        <v>2.2416709519712556E-3</v>
      </c>
      <c r="E38" s="88">
        <f t="shared" si="1"/>
        <v>80.350453602457691</v>
      </c>
      <c r="F38" s="38">
        <v>425</v>
      </c>
      <c r="G38" s="95">
        <f t="shared" si="2"/>
        <v>22227.350453602459</v>
      </c>
      <c r="H38" s="19"/>
      <c r="I38" s="19"/>
      <c r="J38" s="19"/>
      <c r="K38" s="19"/>
      <c r="L38" s="19"/>
      <c r="M38" s="19"/>
      <c r="N38" s="19"/>
      <c r="O38" s="20"/>
      <c r="P38" s="26"/>
      <c r="Q38" s="29"/>
      <c r="R38" s="29"/>
      <c r="S38" s="29"/>
      <c r="T38" s="29"/>
      <c r="U38" s="29"/>
      <c r="V38" s="19"/>
      <c r="W38" s="19"/>
      <c r="X38" s="19"/>
      <c r="Y38" s="19"/>
      <c r="Z38" s="19"/>
      <c r="AA38" s="19"/>
      <c r="AB38" s="19"/>
      <c r="AC38" s="19"/>
      <c r="AD38" s="19"/>
      <c r="AE38" s="19"/>
      <c r="AF38" s="19"/>
      <c r="AG38" s="19"/>
      <c r="AH38" s="19"/>
      <c r="AI38" s="19"/>
      <c r="AJ38" s="19"/>
      <c r="AK38" s="22"/>
      <c r="AL38" s="22"/>
      <c r="AM38" s="22"/>
      <c r="AN38" s="22"/>
      <c r="AO38" s="22"/>
      <c r="AP38" s="8"/>
      <c r="AQ38" s="8"/>
      <c r="AR38" s="8"/>
      <c r="AS38" s="8"/>
      <c r="AT38" s="8"/>
      <c r="AU38" s="8"/>
      <c r="AV38" s="8"/>
      <c r="AW38" s="8"/>
      <c r="AX38" s="8"/>
      <c r="AY38" s="8"/>
      <c r="AZ38" s="8"/>
      <c r="BA38" s="8"/>
      <c r="BB38" s="8"/>
      <c r="BC38" s="8"/>
      <c r="BD38" s="8"/>
      <c r="BE38" s="8"/>
      <c r="BF38" s="8"/>
      <c r="BG38" s="8"/>
      <c r="BH38" s="8"/>
      <c r="BI38" s="8"/>
      <c r="BJ38" s="8"/>
      <c r="BK38" s="8"/>
      <c r="BL38" s="8"/>
      <c r="BM38" s="8"/>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row>
    <row r="39" spans="1:113" ht="15.6">
      <c r="A39" s="20" t="s">
        <v>91</v>
      </c>
      <c r="B39" s="17" t="s">
        <v>36</v>
      </c>
      <c r="C39" s="114">
        <v>617928</v>
      </c>
      <c r="D39" s="33">
        <f t="shared" si="3"/>
        <v>6.3769047417811156E-2</v>
      </c>
      <c r="E39" s="88">
        <f t="shared" si="1"/>
        <v>2285.7377356440229</v>
      </c>
      <c r="F39" s="38">
        <v>12092</v>
      </c>
      <c r="G39" s="95">
        <f t="shared" si="2"/>
        <v>632305.73773564398</v>
      </c>
      <c r="H39" s="24"/>
      <c r="I39" s="24"/>
      <c r="J39" s="19"/>
      <c r="K39" s="19"/>
      <c r="L39" s="19"/>
      <c r="M39" s="19"/>
      <c r="N39" s="19"/>
      <c r="O39" s="20"/>
      <c r="P39" s="26"/>
      <c r="Q39" s="29"/>
      <c r="R39" s="29"/>
      <c r="S39" s="29"/>
      <c r="T39" s="29"/>
      <c r="U39" s="29"/>
      <c r="V39" s="19"/>
      <c r="W39" s="19"/>
      <c r="X39" s="19"/>
      <c r="Y39" s="19"/>
      <c r="Z39" s="19"/>
      <c r="AA39" s="19"/>
      <c r="AB39" s="19"/>
      <c r="AC39" s="19"/>
      <c r="AD39" s="19"/>
      <c r="AE39" s="19"/>
      <c r="AF39" s="19"/>
      <c r="AG39" s="19"/>
      <c r="AH39" s="19"/>
      <c r="AI39" s="19"/>
      <c r="AJ39" s="19"/>
      <c r="AK39" s="22"/>
      <c r="AL39" s="22"/>
      <c r="AM39" s="22"/>
      <c r="AN39" s="22"/>
      <c r="AO39" s="22"/>
      <c r="AP39" s="8"/>
      <c r="AQ39" s="8"/>
      <c r="AR39" s="8"/>
      <c r="AS39" s="8"/>
      <c r="AT39" s="8"/>
      <c r="AU39" s="8"/>
      <c r="AV39" s="8"/>
      <c r="AW39" s="8"/>
      <c r="AX39" s="8"/>
      <c r="AY39" s="8"/>
      <c r="AZ39" s="8"/>
      <c r="BA39" s="8"/>
      <c r="BB39" s="8"/>
      <c r="BC39" s="8"/>
      <c r="BD39" s="8"/>
      <c r="BE39" s="8"/>
      <c r="BF39" s="8"/>
      <c r="BG39" s="8"/>
      <c r="BH39" s="8"/>
      <c r="BI39" s="8"/>
      <c r="BJ39" s="8"/>
      <c r="BK39" s="8"/>
      <c r="BL39" s="8"/>
      <c r="BM39" s="8"/>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row>
    <row r="40" spans="1:113" ht="15.6">
      <c r="A40" s="20" t="s">
        <v>91</v>
      </c>
      <c r="B40" s="17" t="s">
        <v>37</v>
      </c>
      <c r="C40" s="114">
        <v>41601</v>
      </c>
      <c r="D40" s="33">
        <f t="shared" si="3"/>
        <v>4.2931476509048983E-3</v>
      </c>
      <c r="E40" s="88">
        <f t="shared" si="1"/>
        <v>153.88358439903519</v>
      </c>
      <c r="F40" s="38">
        <v>814</v>
      </c>
      <c r="G40" s="95">
        <f t="shared" si="2"/>
        <v>42568.883584399038</v>
      </c>
      <c r="H40" s="19"/>
      <c r="I40" s="19"/>
      <c r="J40" s="19"/>
      <c r="K40" s="19"/>
      <c r="L40" s="19"/>
      <c r="M40" s="19"/>
      <c r="N40" s="19"/>
      <c r="O40" s="20"/>
      <c r="P40" s="26"/>
      <c r="Q40" s="29"/>
      <c r="R40" s="29"/>
      <c r="S40" s="29"/>
      <c r="T40" s="29"/>
      <c r="U40" s="29"/>
      <c r="V40" s="19"/>
      <c r="W40" s="19"/>
      <c r="X40" s="19"/>
      <c r="Y40" s="19"/>
      <c r="Z40" s="19"/>
      <c r="AA40" s="19"/>
      <c r="AB40" s="19"/>
      <c r="AC40" s="19"/>
      <c r="AD40" s="19"/>
      <c r="AE40" s="19"/>
      <c r="AF40" s="19"/>
      <c r="AG40" s="19"/>
      <c r="AH40" s="19"/>
      <c r="AI40" s="19"/>
      <c r="AJ40" s="19"/>
      <c r="AK40" s="22"/>
      <c r="AL40" s="22"/>
      <c r="AM40" s="22"/>
      <c r="AN40" s="22"/>
      <c r="AO40" s="22"/>
      <c r="AP40" s="8"/>
      <c r="AQ40" s="8"/>
      <c r="AR40" s="8"/>
      <c r="AS40" s="8"/>
      <c r="AT40" s="8"/>
      <c r="AU40" s="8"/>
      <c r="AV40" s="8"/>
      <c r="AW40" s="8"/>
      <c r="AX40" s="8"/>
      <c r="AY40" s="8"/>
      <c r="AZ40" s="8"/>
      <c r="BA40" s="8"/>
      <c r="BB40" s="8"/>
      <c r="BC40" s="8"/>
      <c r="BD40" s="8"/>
      <c r="BE40" s="8"/>
      <c r="BF40" s="8"/>
      <c r="BG40" s="8"/>
      <c r="BH40" s="8"/>
      <c r="BI40" s="8"/>
      <c r="BJ40" s="8"/>
      <c r="BK40" s="8"/>
      <c r="BL40" s="8"/>
      <c r="BM40" s="8"/>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row>
    <row r="41" spans="1:113" ht="15.6">
      <c r="A41" s="20" t="s">
        <v>89</v>
      </c>
      <c r="B41" s="17" t="s">
        <v>38</v>
      </c>
      <c r="C41" s="114">
        <v>518040</v>
      </c>
      <c r="D41" s="33">
        <f t="shared" si="3"/>
        <v>5.3460787218450843E-2</v>
      </c>
      <c r="E41" s="88">
        <f t="shared" si="1"/>
        <v>1916.2484570581521</v>
      </c>
      <c r="F41" s="38">
        <v>10137</v>
      </c>
      <c r="G41" s="95">
        <f t="shared" si="2"/>
        <v>530093.2484570581</v>
      </c>
      <c r="H41" s="24"/>
      <c r="I41" s="24"/>
      <c r="J41" s="19"/>
      <c r="K41" s="19"/>
      <c r="L41" s="19"/>
      <c r="M41" s="19"/>
      <c r="N41" s="19"/>
      <c r="O41" s="20"/>
      <c r="P41" s="26"/>
      <c r="Q41" s="29"/>
      <c r="R41" s="29"/>
      <c r="S41" s="29"/>
      <c r="T41" s="29"/>
      <c r="U41" s="29"/>
      <c r="V41" s="19"/>
      <c r="W41" s="19"/>
      <c r="X41" s="19"/>
      <c r="Y41" s="19"/>
      <c r="Z41" s="19"/>
      <c r="AA41" s="19"/>
      <c r="AB41" s="19"/>
      <c r="AC41" s="19"/>
      <c r="AD41" s="19"/>
      <c r="AE41" s="19"/>
      <c r="AF41" s="19"/>
      <c r="AG41" s="19"/>
      <c r="AH41" s="19"/>
      <c r="AI41" s="19"/>
      <c r="AJ41" s="19"/>
      <c r="AK41" s="22"/>
      <c r="AL41" s="22"/>
      <c r="AM41" s="22"/>
      <c r="AN41" s="22"/>
      <c r="AO41" s="22"/>
      <c r="AP41" s="8"/>
      <c r="AQ41" s="8"/>
      <c r="AR41" s="8"/>
      <c r="AS41" s="8"/>
      <c r="AT41" s="8"/>
      <c r="AU41" s="8"/>
      <c r="AV41" s="8"/>
      <c r="AW41" s="8"/>
      <c r="AX41" s="8"/>
      <c r="AY41" s="8"/>
      <c r="AZ41" s="8"/>
      <c r="BA41" s="8"/>
      <c r="BB41" s="8"/>
      <c r="BC41" s="8"/>
      <c r="BD41" s="8"/>
      <c r="BE41" s="8"/>
      <c r="BF41" s="8"/>
      <c r="BG41" s="8"/>
      <c r="BH41" s="8"/>
      <c r="BI41" s="8"/>
      <c r="BJ41" s="8"/>
      <c r="BK41" s="8"/>
      <c r="BL41" s="8"/>
      <c r="BM41" s="8"/>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row>
    <row r="42" spans="1:113" ht="15.6">
      <c r="A42" s="20" t="s">
        <v>89</v>
      </c>
      <c r="B42" s="17" t="s">
        <v>39</v>
      </c>
      <c r="C42" s="114">
        <v>55576</v>
      </c>
      <c r="D42" s="33">
        <f t="shared" si="3"/>
        <v>5.7353422717408391E-3</v>
      </c>
      <c r="E42" s="88">
        <f t="shared" si="1"/>
        <v>205.57760838827863</v>
      </c>
      <c r="F42" s="38">
        <v>1088</v>
      </c>
      <c r="G42" s="95">
        <f t="shared" si="2"/>
        <v>56869.577608388281</v>
      </c>
      <c r="H42" s="19"/>
      <c r="I42" s="19"/>
      <c r="J42" s="19"/>
      <c r="K42" s="19"/>
      <c r="L42" s="19"/>
      <c r="M42" s="19"/>
      <c r="N42" s="19"/>
      <c r="O42" s="20"/>
      <c r="P42" s="26"/>
      <c r="Q42" s="29"/>
      <c r="R42" s="29"/>
      <c r="S42" s="29"/>
      <c r="T42" s="29"/>
      <c r="U42" s="29"/>
      <c r="V42" s="19"/>
      <c r="W42" s="19"/>
      <c r="X42" s="19"/>
      <c r="Y42" s="19"/>
      <c r="Z42" s="19"/>
      <c r="AA42" s="19"/>
      <c r="AB42" s="19"/>
      <c r="AC42" s="19"/>
      <c r="AD42" s="19"/>
      <c r="AE42" s="19"/>
      <c r="AF42" s="19"/>
      <c r="AG42" s="19"/>
      <c r="AH42" s="19"/>
      <c r="AI42" s="19"/>
      <c r="AJ42" s="19"/>
      <c r="AK42" s="22"/>
      <c r="AL42" s="22"/>
      <c r="AM42" s="22"/>
      <c r="AN42" s="22"/>
      <c r="AO42" s="22"/>
      <c r="AP42" s="8"/>
      <c r="AQ42" s="8"/>
      <c r="AR42" s="8"/>
      <c r="AS42" s="8"/>
      <c r="AT42" s="8"/>
      <c r="AU42" s="8"/>
      <c r="AV42" s="8"/>
      <c r="AW42" s="8"/>
      <c r="AX42" s="8"/>
      <c r="AY42" s="8"/>
      <c r="AZ42" s="8"/>
      <c r="BA42" s="8"/>
      <c r="BB42" s="8"/>
      <c r="BC42" s="8"/>
      <c r="BD42" s="8"/>
      <c r="BE42" s="8"/>
      <c r="BF42" s="8"/>
      <c r="BG42" s="8"/>
      <c r="BH42" s="8"/>
      <c r="BI42" s="8"/>
      <c r="BJ42" s="8"/>
      <c r="BK42" s="8"/>
      <c r="BL42" s="8"/>
      <c r="BM42" s="8"/>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row>
    <row r="43" spans="1:113" ht="15.6">
      <c r="A43" s="20" t="s">
        <v>91</v>
      </c>
      <c r="B43" s="17" t="s">
        <v>40</v>
      </c>
      <c r="C43" s="114">
        <v>691176</v>
      </c>
      <c r="D43" s="33">
        <f t="shared" si="3"/>
        <v>7.1328107996486714E-2</v>
      </c>
      <c r="E43" s="88">
        <f t="shared" si="1"/>
        <v>2556.6847030260697</v>
      </c>
      <c r="F43" s="38">
        <v>13525</v>
      </c>
      <c r="G43" s="95">
        <f t="shared" si="2"/>
        <v>707257.68470302608</v>
      </c>
      <c r="H43" s="24"/>
      <c r="I43" s="24"/>
      <c r="J43" s="19"/>
      <c r="K43" s="19"/>
      <c r="L43" s="19"/>
      <c r="M43" s="19"/>
      <c r="N43" s="19"/>
      <c r="O43" s="20"/>
      <c r="P43" s="26"/>
      <c r="Q43" s="29"/>
      <c r="R43" s="29"/>
      <c r="S43" s="29"/>
      <c r="T43" s="29"/>
      <c r="U43" s="29"/>
      <c r="V43" s="19"/>
      <c r="W43" s="19"/>
      <c r="X43" s="19"/>
      <c r="Y43" s="19"/>
      <c r="Z43" s="19"/>
      <c r="AA43" s="19"/>
      <c r="AB43" s="19"/>
      <c r="AC43" s="19"/>
      <c r="AD43" s="19"/>
      <c r="AE43" s="19"/>
      <c r="AF43" s="19"/>
      <c r="AG43" s="19"/>
      <c r="AH43" s="19"/>
      <c r="AI43" s="19"/>
      <c r="AJ43" s="19"/>
      <c r="AK43" s="22"/>
      <c r="AL43" s="22"/>
      <c r="AM43" s="22"/>
      <c r="AN43" s="22"/>
      <c r="AO43" s="22"/>
      <c r="AP43" s="8"/>
      <c r="AQ43" s="8"/>
      <c r="AR43" s="8"/>
      <c r="AS43" s="8"/>
      <c r="AT43" s="8"/>
      <c r="AU43" s="8"/>
      <c r="AV43" s="8"/>
      <c r="AW43" s="8"/>
      <c r="AX43" s="8"/>
      <c r="AY43" s="8"/>
      <c r="AZ43" s="8"/>
      <c r="BA43" s="8"/>
      <c r="BB43" s="8"/>
      <c r="BC43" s="8"/>
      <c r="BD43" s="8"/>
      <c r="BE43" s="8"/>
      <c r="BF43" s="8"/>
      <c r="BG43" s="8"/>
      <c r="BH43" s="8"/>
      <c r="BI43" s="8"/>
      <c r="BJ43" s="8"/>
      <c r="BK43" s="8"/>
      <c r="BL43" s="8"/>
      <c r="BM43" s="8"/>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row>
    <row r="44" spans="1:113" ht="15.6">
      <c r="A44" s="20" t="s">
        <v>91</v>
      </c>
      <c r="B44" s="17" t="s">
        <v>41</v>
      </c>
      <c r="C44" s="114">
        <v>43337</v>
      </c>
      <c r="D44" s="33">
        <f t="shared" si="3"/>
        <v>4.47229969825883E-3</v>
      </c>
      <c r="E44" s="88">
        <f t="shared" si="1"/>
        <v>160.30511038438951</v>
      </c>
      <c r="F44" s="38">
        <v>848</v>
      </c>
      <c r="G44" s="95">
        <f t="shared" si="2"/>
        <v>44345.30511038439</v>
      </c>
      <c r="H44" s="19"/>
      <c r="I44" s="19"/>
      <c r="J44" s="19"/>
      <c r="K44" s="19"/>
      <c r="L44" s="19"/>
      <c r="M44" s="19"/>
      <c r="N44" s="19"/>
      <c r="O44" s="20"/>
      <c r="P44" s="26"/>
      <c r="Q44" s="29"/>
      <c r="R44" s="29"/>
      <c r="S44" s="29"/>
      <c r="T44" s="29"/>
      <c r="U44" s="29"/>
      <c r="V44" s="19"/>
      <c r="W44" s="19"/>
      <c r="X44" s="19"/>
      <c r="Y44" s="19"/>
      <c r="Z44" s="19"/>
      <c r="AA44" s="19"/>
      <c r="AB44" s="19"/>
      <c r="AC44" s="19"/>
      <c r="AD44" s="19"/>
      <c r="AE44" s="19"/>
      <c r="AF44" s="19"/>
      <c r="AG44" s="19"/>
      <c r="AH44" s="19"/>
      <c r="AI44" s="19"/>
      <c r="AJ44" s="19"/>
      <c r="AK44" s="22"/>
      <c r="AL44" s="22"/>
      <c r="AM44" s="22"/>
      <c r="AN44" s="22"/>
      <c r="AO44" s="22"/>
      <c r="AP44" s="8"/>
      <c r="AQ44" s="8"/>
      <c r="AR44" s="8"/>
      <c r="AS44" s="8"/>
      <c r="AT44" s="8"/>
      <c r="AU44" s="8"/>
      <c r="AV44" s="8"/>
      <c r="AW44" s="8"/>
      <c r="AX44" s="8"/>
      <c r="AY44" s="8"/>
      <c r="AZ44" s="8"/>
      <c r="BA44" s="8"/>
      <c r="BB44" s="8"/>
      <c r="BC44" s="8"/>
      <c r="BD44" s="8"/>
      <c r="BE44" s="8"/>
      <c r="BF44" s="8"/>
      <c r="BG44" s="8"/>
      <c r="BH44" s="8"/>
      <c r="BI44" s="8"/>
      <c r="BJ44" s="8"/>
      <c r="BK44" s="8"/>
      <c r="BL44" s="8"/>
      <c r="BM44" s="8"/>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row>
    <row r="45" spans="1:113" ht="15.6">
      <c r="A45" s="20" t="s">
        <v>89</v>
      </c>
      <c r="B45" s="17" t="s">
        <v>42</v>
      </c>
      <c r="C45" s="114">
        <v>64161</v>
      </c>
      <c r="D45" s="33">
        <f t="shared" si="3"/>
        <v>6.6212986810343308E-3</v>
      </c>
      <c r="E45" s="88">
        <f t="shared" si="1"/>
        <v>237.33382992299454</v>
      </c>
      <c r="F45" s="38">
        <v>1256</v>
      </c>
      <c r="G45" s="95">
        <f t="shared" si="2"/>
        <v>65654.333829922994</v>
      </c>
      <c r="H45" s="19"/>
      <c r="I45" s="19"/>
      <c r="J45" s="19"/>
      <c r="K45" s="19"/>
      <c r="L45" s="19"/>
      <c r="M45" s="19"/>
      <c r="N45" s="19"/>
      <c r="O45" s="20"/>
      <c r="P45" s="26"/>
      <c r="Q45" s="29"/>
      <c r="R45" s="29"/>
      <c r="S45" s="29"/>
      <c r="T45" s="29"/>
      <c r="U45" s="29"/>
      <c r="V45" s="19"/>
      <c r="W45" s="19"/>
      <c r="X45" s="19"/>
      <c r="Y45" s="19"/>
      <c r="Z45" s="19"/>
      <c r="AA45" s="19"/>
      <c r="AB45" s="19"/>
      <c r="AC45" s="19"/>
      <c r="AD45" s="19"/>
      <c r="AE45" s="19"/>
      <c r="AF45" s="19"/>
      <c r="AG45" s="19"/>
      <c r="AH45" s="19"/>
      <c r="AI45" s="19"/>
      <c r="AJ45" s="19"/>
      <c r="AK45" s="22"/>
      <c r="AL45" s="22"/>
      <c r="AM45" s="22"/>
      <c r="AN45" s="22"/>
      <c r="AO45" s="22"/>
      <c r="AP45" s="8"/>
      <c r="AQ45" s="8"/>
      <c r="AR45" s="8"/>
      <c r="AS45" s="8"/>
      <c r="AT45" s="8"/>
      <c r="AU45" s="8"/>
      <c r="AV45" s="8"/>
      <c r="AW45" s="8"/>
      <c r="AX45" s="8"/>
      <c r="AY45" s="8"/>
      <c r="AZ45" s="8"/>
      <c r="BA45" s="8"/>
      <c r="BB45" s="8"/>
      <c r="BC45" s="8"/>
      <c r="BD45" s="8"/>
      <c r="BE45" s="8"/>
      <c r="BF45" s="8"/>
      <c r="BG45" s="8"/>
      <c r="BH45" s="8"/>
      <c r="BI45" s="8"/>
      <c r="BJ45" s="8"/>
      <c r="BK45" s="8"/>
      <c r="BL45" s="8"/>
      <c r="BM45" s="8"/>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row>
    <row r="46" spans="1:113" ht="15.6">
      <c r="A46" s="20" t="s">
        <v>89</v>
      </c>
      <c r="B46" s="17" t="s">
        <v>43</v>
      </c>
      <c r="C46" s="114">
        <v>3400</v>
      </c>
      <c r="D46" s="33">
        <f t="shared" si="3"/>
        <v>3.5087382546276902E-4</v>
      </c>
      <c r="E46" s="88">
        <f t="shared" si="1"/>
        <v>12.576721399887493</v>
      </c>
      <c r="F46" s="38">
        <v>401</v>
      </c>
      <c r="G46" s="95">
        <f t="shared" si="2"/>
        <v>3813.5767213998874</v>
      </c>
      <c r="H46" s="19"/>
      <c r="I46" s="19"/>
      <c r="J46" s="19"/>
      <c r="K46" s="19"/>
      <c r="L46" s="19"/>
      <c r="M46" s="19"/>
      <c r="N46" s="19"/>
      <c r="O46" s="20"/>
      <c r="P46" s="26"/>
      <c r="Q46" s="29"/>
      <c r="R46" s="29"/>
      <c r="S46" s="29"/>
      <c r="T46" s="29"/>
      <c r="U46" s="29"/>
      <c r="V46" s="19"/>
      <c r="W46" s="19"/>
      <c r="X46" s="19"/>
      <c r="Y46" s="19"/>
      <c r="Z46" s="19"/>
      <c r="AA46" s="19"/>
      <c r="AB46" s="19"/>
      <c r="AC46" s="19"/>
      <c r="AD46" s="19"/>
      <c r="AE46" s="19"/>
      <c r="AF46" s="19"/>
      <c r="AG46" s="19"/>
      <c r="AH46" s="19"/>
      <c r="AI46" s="19"/>
      <c r="AJ46" s="19"/>
      <c r="AK46" s="22"/>
      <c r="AL46" s="22"/>
      <c r="AM46" s="22"/>
      <c r="AN46" s="22"/>
      <c r="AO46" s="22"/>
      <c r="AP46" s="8"/>
      <c r="AQ46" s="8"/>
      <c r="AR46" s="8"/>
      <c r="AS46" s="8"/>
      <c r="AT46" s="8"/>
      <c r="AU46" s="8"/>
      <c r="AV46" s="8"/>
      <c r="AW46" s="8"/>
      <c r="AX46" s="8"/>
      <c r="AY46" s="8"/>
      <c r="AZ46" s="8"/>
      <c r="BA46" s="8"/>
      <c r="BB46" s="8"/>
      <c r="BC46" s="8"/>
      <c r="BD46" s="8"/>
      <c r="BE46" s="8"/>
      <c r="BF46" s="8"/>
      <c r="BG46" s="8"/>
      <c r="BH46" s="8"/>
      <c r="BI46" s="8"/>
      <c r="BJ46" s="8"/>
      <c r="BK46" s="8"/>
      <c r="BL46" s="8"/>
      <c r="BM46" s="8"/>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row>
    <row r="47" spans="1:113" ht="15.6">
      <c r="A47" s="20" t="s">
        <v>89</v>
      </c>
      <c r="B47" s="17" t="s">
        <v>44</v>
      </c>
      <c r="C47" s="114">
        <v>145181</v>
      </c>
      <c r="D47" s="33">
        <f t="shared" si="3"/>
        <v>1.4982415545444197E-2</v>
      </c>
      <c r="E47" s="88">
        <f t="shared" si="1"/>
        <v>537.02970281090177</v>
      </c>
      <c r="F47" s="38">
        <v>2841</v>
      </c>
      <c r="G47" s="95">
        <f t="shared" si="2"/>
        <v>148559.02970281089</v>
      </c>
      <c r="H47" s="19"/>
      <c r="I47" s="19"/>
      <c r="J47" s="19"/>
      <c r="K47" s="19"/>
      <c r="L47" s="19"/>
      <c r="M47" s="19"/>
      <c r="N47" s="19"/>
      <c r="O47" s="20"/>
      <c r="P47" s="26"/>
      <c r="Q47" s="29"/>
      <c r="R47" s="29"/>
      <c r="S47" s="29"/>
      <c r="T47" s="29"/>
      <c r="U47" s="29"/>
      <c r="V47" s="19"/>
      <c r="W47" s="19"/>
      <c r="X47" s="19"/>
      <c r="Y47" s="19"/>
      <c r="Z47" s="19"/>
      <c r="AA47" s="19"/>
      <c r="AB47" s="19"/>
      <c r="AC47" s="19"/>
      <c r="AD47" s="19"/>
      <c r="AE47" s="19"/>
      <c r="AF47" s="19"/>
      <c r="AG47" s="19"/>
      <c r="AH47" s="19"/>
      <c r="AI47" s="19"/>
      <c r="AJ47" s="19"/>
      <c r="AK47" s="22"/>
      <c r="AL47" s="22"/>
      <c r="AM47" s="22"/>
      <c r="AN47" s="22"/>
      <c r="AO47" s="22"/>
      <c r="AP47" s="8"/>
      <c r="AQ47" s="8"/>
      <c r="AR47" s="8"/>
      <c r="AS47" s="8"/>
      <c r="AT47" s="8"/>
      <c r="AU47" s="8"/>
      <c r="AV47" s="8"/>
      <c r="AW47" s="8"/>
      <c r="AX47" s="8"/>
      <c r="AY47" s="8"/>
      <c r="AZ47" s="8"/>
      <c r="BA47" s="8"/>
      <c r="BB47" s="8"/>
      <c r="BC47" s="8"/>
      <c r="BD47" s="8"/>
      <c r="BE47" s="8"/>
      <c r="BF47" s="8"/>
      <c r="BG47" s="8"/>
      <c r="BH47" s="8"/>
      <c r="BI47" s="8"/>
      <c r="BJ47" s="8"/>
      <c r="BK47" s="8"/>
      <c r="BL47" s="8"/>
      <c r="BM47" s="8"/>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row>
    <row r="48" spans="1:113" ht="15.6">
      <c r="A48" s="20" t="s">
        <v>89</v>
      </c>
      <c r="B48" s="17" t="s">
        <v>45</v>
      </c>
      <c r="C48" s="114">
        <v>10777</v>
      </c>
      <c r="D48" s="33">
        <f t="shared" si="3"/>
        <v>1.1121668285330182E-3</v>
      </c>
      <c r="E48" s="88">
        <f t="shared" si="1"/>
        <v>39.864507801937506</v>
      </c>
      <c r="F48" s="38">
        <v>211</v>
      </c>
      <c r="G48" s="95">
        <f t="shared" si="2"/>
        <v>11027.864507801938</v>
      </c>
      <c r="H48" s="19"/>
      <c r="I48" s="19"/>
      <c r="J48" s="19"/>
      <c r="K48" s="19"/>
      <c r="L48" s="19"/>
      <c r="M48" s="19"/>
      <c r="N48" s="19"/>
      <c r="O48" s="20"/>
      <c r="P48" s="26"/>
      <c r="Q48" s="29"/>
      <c r="R48" s="29"/>
      <c r="S48" s="29"/>
      <c r="T48" s="29"/>
      <c r="U48" s="29"/>
      <c r="V48" s="19"/>
      <c r="W48" s="19"/>
      <c r="X48" s="19"/>
      <c r="Y48" s="19"/>
      <c r="Z48" s="19"/>
      <c r="AA48" s="19"/>
      <c r="AB48" s="19"/>
      <c r="AC48" s="19"/>
      <c r="AD48" s="19"/>
      <c r="AE48" s="19"/>
      <c r="AF48" s="19"/>
      <c r="AG48" s="19"/>
      <c r="AH48" s="19"/>
      <c r="AI48" s="19"/>
      <c r="AJ48" s="19"/>
      <c r="AK48" s="22"/>
      <c r="AL48" s="22"/>
      <c r="AM48" s="22"/>
      <c r="AN48" s="22"/>
      <c r="AO48" s="22"/>
      <c r="AP48" s="8"/>
      <c r="AQ48" s="8"/>
      <c r="AR48" s="8"/>
      <c r="AS48" s="8"/>
      <c r="AT48" s="8"/>
      <c r="AU48" s="8"/>
      <c r="AV48" s="8"/>
      <c r="AW48" s="8"/>
      <c r="AX48" s="8"/>
      <c r="AY48" s="8"/>
      <c r="AZ48" s="8"/>
      <c r="BA48" s="8"/>
      <c r="BB48" s="8"/>
      <c r="BC48" s="8"/>
      <c r="BD48" s="8"/>
      <c r="BE48" s="8"/>
      <c r="BF48" s="8"/>
      <c r="BG48" s="8"/>
      <c r="BH48" s="8"/>
      <c r="BI48" s="8"/>
      <c r="BJ48" s="8"/>
      <c r="BK48" s="8"/>
      <c r="BL48" s="8"/>
      <c r="BM48" s="8"/>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row>
    <row r="49" spans="1:113" ht="15.6">
      <c r="A49" s="20" t="s">
        <v>91</v>
      </c>
      <c r="B49" s="17" t="s">
        <v>46</v>
      </c>
      <c r="C49" s="114">
        <v>81555</v>
      </c>
      <c r="D49" s="33">
        <f t="shared" si="3"/>
        <v>8.4163278928282726E-3</v>
      </c>
      <c r="E49" s="88">
        <f t="shared" si="1"/>
        <v>301.67485699053663</v>
      </c>
      <c r="F49" s="38">
        <v>1596</v>
      </c>
      <c r="G49" s="95">
        <f t="shared" si="2"/>
        <v>83452.674856990532</v>
      </c>
      <c r="H49" s="24"/>
      <c r="I49" s="24"/>
      <c r="J49" s="19"/>
      <c r="K49" s="19"/>
      <c r="L49" s="19"/>
      <c r="M49" s="19"/>
      <c r="N49" s="19"/>
      <c r="O49" s="20"/>
      <c r="P49" s="26"/>
      <c r="Q49" s="29"/>
      <c r="R49" s="29"/>
      <c r="S49" s="29"/>
      <c r="T49" s="29"/>
      <c r="U49" s="29"/>
      <c r="V49" s="19"/>
      <c r="W49" s="19"/>
      <c r="X49" s="19"/>
      <c r="Y49" s="19"/>
      <c r="Z49" s="19"/>
      <c r="AA49" s="19"/>
      <c r="AB49" s="19"/>
      <c r="AC49" s="19"/>
      <c r="AD49" s="19"/>
      <c r="AE49" s="19"/>
      <c r="AF49" s="19"/>
      <c r="AG49" s="19"/>
      <c r="AH49" s="19"/>
      <c r="AI49" s="19"/>
      <c r="AJ49" s="19"/>
      <c r="AK49" s="22"/>
      <c r="AL49" s="22"/>
      <c r="AM49" s="22"/>
      <c r="AN49" s="22"/>
      <c r="AO49" s="22"/>
      <c r="AP49" s="8"/>
      <c r="AQ49" s="8"/>
      <c r="AR49" s="8"/>
      <c r="AS49" s="8"/>
      <c r="AT49" s="8"/>
      <c r="AU49" s="8"/>
      <c r="AV49" s="8"/>
      <c r="AW49" s="8"/>
      <c r="AX49" s="8"/>
      <c r="AY49" s="8"/>
      <c r="AZ49" s="8"/>
      <c r="BA49" s="8"/>
      <c r="BB49" s="8"/>
      <c r="BC49" s="8"/>
      <c r="BD49" s="8"/>
      <c r="BE49" s="8"/>
      <c r="BF49" s="8"/>
      <c r="BG49" s="8"/>
      <c r="BH49" s="8"/>
      <c r="BI49" s="8"/>
      <c r="BJ49" s="8"/>
      <c r="BK49" s="8"/>
      <c r="BL49" s="8"/>
      <c r="BM49" s="8"/>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row>
    <row r="50" spans="1:113" ht="15.6">
      <c r="A50" s="20" t="s">
        <v>91</v>
      </c>
      <c r="B50" s="17" t="s">
        <v>47</v>
      </c>
      <c r="C50" s="114">
        <v>4725</v>
      </c>
      <c r="D50" s="33">
        <f t="shared" si="3"/>
        <v>4.8761141920928934E-4</v>
      </c>
      <c r="E50" s="88">
        <f t="shared" si="1"/>
        <v>17.477943710137769</v>
      </c>
      <c r="F50" s="38">
        <v>92</v>
      </c>
      <c r="G50" s="95">
        <f t="shared" si="2"/>
        <v>4834.4779437101379</v>
      </c>
      <c r="H50" s="19"/>
      <c r="I50" s="19"/>
      <c r="J50" s="19"/>
      <c r="K50" s="19"/>
      <c r="L50" s="19"/>
      <c r="M50" s="19"/>
      <c r="N50" s="19"/>
      <c r="O50" s="20"/>
      <c r="P50" s="26"/>
      <c r="Q50" s="29"/>
      <c r="R50" s="29"/>
      <c r="S50" s="29"/>
      <c r="T50" s="29"/>
      <c r="U50" s="29"/>
      <c r="V50" s="19"/>
      <c r="W50" s="19"/>
      <c r="X50" s="19"/>
      <c r="Y50" s="19"/>
      <c r="Z50" s="19"/>
      <c r="AA50" s="19"/>
      <c r="AB50" s="19"/>
      <c r="AC50" s="19"/>
      <c r="AD50" s="19"/>
      <c r="AE50" s="19"/>
      <c r="AF50" s="19"/>
      <c r="AG50" s="19"/>
      <c r="AH50" s="19"/>
      <c r="AI50" s="19"/>
      <c r="AJ50" s="19"/>
      <c r="AK50" s="22"/>
      <c r="AL50" s="22"/>
      <c r="AM50" s="22"/>
      <c r="AN50" s="22"/>
      <c r="AO50" s="22"/>
      <c r="AP50" s="8"/>
      <c r="AQ50" s="8"/>
      <c r="AR50" s="8"/>
      <c r="AS50" s="8"/>
      <c r="AT50" s="8"/>
      <c r="AU50" s="8"/>
      <c r="AV50" s="8"/>
      <c r="AW50" s="8"/>
      <c r="AX50" s="8"/>
      <c r="AY50" s="8"/>
      <c r="AZ50" s="8"/>
      <c r="BA50" s="8"/>
      <c r="BB50" s="8"/>
      <c r="BC50" s="8"/>
      <c r="BD50" s="8"/>
      <c r="BE50" s="8"/>
      <c r="BF50" s="8"/>
      <c r="BG50" s="8"/>
      <c r="BH50" s="8"/>
      <c r="BI50" s="8"/>
      <c r="BJ50" s="8"/>
      <c r="BK50" s="8"/>
      <c r="BL50" s="8"/>
      <c r="BM50" s="8"/>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row>
    <row r="51" spans="1:113" ht="15.6">
      <c r="A51" s="20" t="s">
        <v>92</v>
      </c>
      <c r="B51" s="17" t="s">
        <v>48</v>
      </c>
      <c r="C51" s="114">
        <v>2295961</v>
      </c>
      <c r="D51" s="33">
        <f t="shared" si="3"/>
        <v>0.23693900564215431</v>
      </c>
      <c r="E51" s="88">
        <f>$E$2*D51-1</f>
        <v>8491.8417182373796</v>
      </c>
      <c r="F51" s="38">
        <v>47577</v>
      </c>
      <c r="G51" s="95">
        <f t="shared" si="2"/>
        <v>2352029.8417182374</v>
      </c>
      <c r="H51" s="19"/>
      <c r="I51" s="19"/>
      <c r="J51" s="19"/>
      <c r="K51" s="19"/>
      <c r="L51" s="19"/>
      <c r="M51" s="19"/>
      <c r="N51" s="19"/>
      <c r="O51" s="20"/>
      <c r="P51" s="26"/>
      <c r="Q51" s="29"/>
      <c r="R51" s="29"/>
      <c r="S51" s="29"/>
      <c r="T51" s="29"/>
      <c r="U51" s="29"/>
      <c r="V51" s="19"/>
      <c r="W51" s="19"/>
      <c r="X51" s="19"/>
      <c r="Y51" s="19"/>
      <c r="Z51" s="19"/>
      <c r="AA51" s="19"/>
      <c r="AB51" s="19"/>
      <c r="AC51" s="19"/>
      <c r="AD51" s="19"/>
      <c r="AE51" s="19"/>
      <c r="AF51" s="19"/>
      <c r="AG51" s="19"/>
      <c r="AH51" s="19"/>
      <c r="AI51" s="19"/>
      <c r="AJ51" s="19"/>
      <c r="AK51" s="22"/>
      <c r="AL51" s="22"/>
      <c r="AM51" s="22"/>
      <c r="AN51" s="22"/>
      <c r="AO51" s="22"/>
      <c r="AP51" s="8"/>
      <c r="AQ51" s="8"/>
      <c r="AR51" s="8"/>
      <c r="AS51" s="8"/>
      <c r="AT51" s="8"/>
      <c r="AU51" s="8"/>
      <c r="AV51" s="8"/>
      <c r="AW51" s="8"/>
      <c r="AX51" s="8"/>
      <c r="AY51" s="8"/>
      <c r="AZ51" s="8"/>
      <c r="BA51" s="8"/>
      <c r="BB51" s="8"/>
      <c r="BC51" s="8"/>
      <c r="BD51" s="8"/>
      <c r="BE51" s="8"/>
      <c r="BF51" s="8"/>
      <c r="BG51" s="8"/>
      <c r="BH51" s="8"/>
      <c r="BI51" s="8"/>
      <c r="BJ51" s="8"/>
      <c r="BK51" s="8"/>
      <c r="BL51" s="8"/>
      <c r="BM51" s="8"/>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row>
    <row r="52" spans="1:113" ht="15.6" hidden="1">
      <c r="A52" s="4" t="s">
        <v>92</v>
      </c>
      <c r="B52" s="17" t="s">
        <v>49</v>
      </c>
      <c r="C52" s="114">
        <v>0</v>
      </c>
      <c r="D52" s="13">
        <f t="shared" si="3"/>
        <v>0</v>
      </c>
      <c r="E52" s="14">
        <f t="shared" si="1"/>
        <v>0</v>
      </c>
      <c r="F52" s="85">
        <f>C52+E52</f>
        <v>0</v>
      </c>
      <c r="G52" s="95">
        <f t="shared" si="2"/>
        <v>0</v>
      </c>
      <c r="H52" s="19"/>
      <c r="I52" s="19"/>
      <c r="J52" s="19"/>
      <c r="K52" s="19"/>
      <c r="L52" s="19"/>
      <c r="M52" s="19"/>
      <c r="N52" s="19"/>
      <c r="O52" s="20"/>
      <c r="P52" s="26"/>
      <c r="Q52" s="29"/>
      <c r="R52" s="29"/>
      <c r="S52" s="29"/>
      <c r="T52" s="29"/>
      <c r="U52" s="29"/>
      <c r="V52" s="19"/>
      <c r="W52" s="19"/>
      <c r="X52" s="19"/>
      <c r="Y52" s="19"/>
      <c r="Z52" s="19"/>
      <c r="AA52" s="19"/>
      <c r="AB52" s="19"/>
      <c r="AC52" s="19"/>
      <c r="AD52" s="19"/>
      <c r="AE52" s="19"/>
      <c r="AF52" s="19"/>
      <c r="AG52" s="19"/>
      <c r="AH52" s="19"/>
      <c r="AI52" s="19"/>
      <c r="AJ52" s="19"/>
      <c r="AK52" s="22"/>
      <c r="AL52" s="22"/>
      <c r="AM52" s="22"/>
      <c r="AN52" s="22"/>
      <c r="AO52" s="22"/>
      <c r="AP52" s="8"/>
      <c r="AQ52" s="8"/>
      <c r="AR52" s="8"/>
      <c r="AS52" s="8"/>
      <c r="AT52" s="8"/>
      <c r="AU52" s="8"/>
      <c r="AV52" s="8"/>
      <c r="AW52" s="8"/>
      <c r="AX52" s="8"/>
      <c r="AY52" s="8"/>
      <c r="AZ52" s="8"/>
      <c r="BA52" s="8"/>
      <c r="BB52" s="8"/>
      <c r="BC52" s="8"/>
      <c r="BD52" s="8"/>
      <c r="BE52" s="8"/>
      <c r="BF52" s="8"/>
      <c r="BG52" s="8"/>
      <c r="BH52" s="8"/>
      <c r="BI52" s="8"/>
      <c r="BJ52" s="8"/>
      <c r="BK52" s="8"/>
      <c r="BL52" s="8"/>
      <c r="BM52" s="8"/>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row>
    <row r="53" spans="1:113" ht="15.6">
      <c r="A53" s="20" t="s">
        <v>92</v>
      </c>
      <c r="B53" s="17" t="s">
        <v>50</v>
      </c>
      <c r="C53" s="114">
        <v>24994</v>
      </c>
      <c r="D53" s="33">
        <f t="shared" si="3"/>
        <v>2.5793354098871909E-3</v>
      </c>
      <c r="E53" s="88">
        <f t="shared" si="1"/>
        <v>92.453698431996472</v>
      </c>
      <c r="F53" s="38">
        <v>1470</v>
      </c>
      <c r="G53" s="95">
        <f t="shared" si="2"/>
        <v>26556.453698431997</v>
      </c>
      <c r="H53" s="19"/>
      <c r="I53" s="19"/>
      <c r="J53" s="19"/>
      <c r="K53" s="19"/>
      <c r="L53" s="19"/>
      <c r="M53" s="19"/>
      <c r="N53" s="19"/>
      <c r="O53" s="20"/>
      <c r="P53" s="26"/>
      <c r="Q53" s="29"/>
      <c r="R53" s="29"/>
      <c r="S53" s="29"/>
      <c r="T53" s="29"/>
      <c r="U53" s="29"/>
      <c r="V53" s="19"/>
      <c r="W53" s="19"/>
      <c r="X53" s="19"/>
      <c r="Y53" s="19"/>
      <c r="Z53" s="19"/>
      <c r="AA53" s="19"/>
      <c r="AB53" s="19"/>
      <c r="AC53" s="19"/>
      <c r="AD53" s="19"/>
      <c r="AE53" s="19"/>
      <c r="AF53" s="19"/>
      <c r="AG53" s="19"/>
      <c r="AH53" s="19"/>
      <c r="AI53" s="19"/>
      <c r="AJ53" s="19"/>
      <c r="AK53" s="22"/>
      <c r="AL53" s="22"/>
      <c r="AM53" s="22"/>
      <c r="AN53" s="22"/>
      <c r="AO53" s="22"/>
      <c r="AP53" s="8"/>
      <c r="AQ53" s="8"/>
      <c r="AR53" s="8"/>
      <c r="AS53" s="8"/>
      <c r="AT53" s="8"/>
      <c r="AU53" s="8"/>
      <c r="AV53" s="8"/>
      <c r="AW53" s="8"/>
      <c r="AX53" s="8"/>
      <c r="AY53" s="8"/>
      <c r="AZ53" s="8"/>
      <c r="BA53" s="8"/>
      <c r="BB53" s="8"/>
      <c r="BC53" s="8"/>
      <c r="BD53" s="8"/>
      <c r="BE53" s="8"/>
      <c r="BF53" s="8"/>
      <c r="BG53" s="8"/>
      <c r="BH53" s="8"/>
      <c r="BI53" s="8"/>
      <c r="BJ53" s="8"/>
      <c r="BK53" s="8"/>
      <c r="BL53" s="8"/>
      <c r="BM53" s="8"/>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row>
    <row r="54" spans="1:113" ht="15.6">
      <c r="A54" s="20" t="s">
        <v>92</v>
      </c>
      <c r="B54" s="17" t="s">
        <v>51</v>
      </c>
      <c r="C54" s="114">
        <v>16861</v>
      </c>
      <c r="D54" s="33">
        <f t="shared" si="3"/>
        <v>1.7400245797434555E-3</v>
      </c>
      <c r="E54" s="88">
        <f t="shared" si="1"/>
        <v>62.369441036324417</v>
      </c>
      <c r="F54" s="38">
        <v>1989</v>
      </c>
      <c r="G54" s="95">
        <f t="shared" si="2"/>
        <v>18912.369441036324</v>
      </c>
      <c r="H54" s="19"/>
      <c r="I54" s="19"/>
      <c r="J54" s="19"/>
      <c r="K54" s="19"/>
      <c r="L54" s="19"/>
      <c r="M54" s="19"/>
      <c r="N54" s="19"/>
      <c r="O54" s="20"/>
      <c r="P54" s="26"/>
      <c r="Q54" s="29"/>
      <c r="R54" s="29"/>
      <c r="S54" s="29"/>
      <c r="T54" s="29"/>
      <c r="U54" s="29"/>
      <c r="V54" s="19"/>
      <c r="W54" s="19"/>
      <c r="X54" s="19"/>
      <c r="Y54" s="19"/>
      <c r="Z54" s="19"/>
      <c r="AA54" s="19"/>
      <c r="AB54" s="19"/>
      <c r="AC54" s="19"/>
      <c r="AD54" s="19"/>
      <c r="AE54" s="19"/>
      <c r="AF54" s="19"/>
      <c r="AG54" s="19"/>
      <c r="AH54" s="19"/>
      <c r="AI54" s="19"/>
      <c r="AJ54" s="19"/>
      <c r="AK54" s="22"/>
      <c r="AL54" s="22"/>
      <c r="AM54" s="22"/>
      <c r="AN54" s="22"/>
      <c r="AO54" s="22"/>
      <c r="AP54" s="8"/>
      <c r="AQ54" s="8"/>
      <c r="AR54" s="8"/>
      <c r="AS54" s="8"/>
      <c r="AT54" s="8"/>
      <c r="AU54" s="8"/>
      <c r="AV54" s="8"/>
      <c r="AW54" s="8"/>
      <c r="AX54" s="8"/>
      <c r="AY54" s="8"/>
      <c r="AZ54" s="8"/>
      <c r="BA54" s="8"/>
      <c r="BB54" s="8"/>
      <c r="BC54" s="8"/>
      <c r="BD54" s="8"/>
      <c r="BE54" s="8"/>
      <c r="BF54" s="8"/>
      <c r="BG54" s="8"/>
      <c r="BH54" s="8"/>
      <c r="BI54" s="8"/>
      <c r="BJ54" s="8"/>
      <c r="BK54" s="8"/>
      <c r="BL54" s="8"/>
      <c r="BM54" s="8"/>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row>
    <row r="55" spans="1:113" ht="15.6">
      <c r="A55" s="20" t="s">
        <v>92</v>
      </c>
      <c r="B55" s="17" t="s">
        <v>52</v>
      </c>
      <c r="C55" s="114">
        <v>3487</v>
      </c>
      <c r="D55" s="33">
        <f t="shared" si="3"/>
        <v>3.5985206746725755E-4</v>
      </c>
      <c r="E55" s="88">
        <f t="shared" si="1"/>
        <v>12.89853750629638</v>
      </c>
      <c r="F55" s="38">
        <v>0</v>
      </c>
      <c r="G55" s="95">
        <f t="shared" si="2"/>
        <v>3499.8985375062962</v>
      </c>
      <c r="H55" s="19"/>
      <c r="I55" s="19"/>
      <c r="J55" s="19"/>
      <c r="K55" s="19"/>
      <c r="L55" s="19"/>
      <c r="M55" s="19"/>
      <c r="N55" s="19"/>
      <c r="O55" s="20"/>
      <c r="P55" s="26"/>
      <c r="Q55" s="29"/>
      <c r="R55" s="29"/>
      <c r="S55" s="29"/>
      <c r="T55" s="29"/>
      <c r="U55" s="29"/>
      <c r="V55" s="19"/>
      <c r="W55" s="19"/>
      <c r="X55" s="19"/>
      <c r="Y55" s="19"/>
      <c r="Z55" s="19"/>
      <c r="AA55" s="19"/>
      <c r="AB55" s="19"/>
      <c r="AC55" s="19"/>
      <c r="AD55" s="19"/>
      <c r="AE55" s="19"/>
      <c r="AF55" s="19"/>
      <c r="AG55" s="19"/>
      <c r="AH55" s="19"/>
      <c r="AI55" s="19"/>
      <c r="AJ55" s="19"/>
      <c r="AK55" s="22"/>
      <c r="AL55" s="22"/>
      <c r="AM55" s="22"/>
      <c r="AN55" s="22"/>
      <c r="AO55" s="22"/>
      <c r="AP55" s="8"/>
      <c r="AQ55" s="8"/>
      <c r="AR55" s="8"/>
      <c r="AS55" s="8"/>
      <c r="AT55" s="8"/>
      <c r="AU55" s="8"/>
      <c r="AV55" s="8"/>
      <c r="AW55" s="8"/>
      <c r="AX55" s="8"/>
      <c r="AY55" s="8"/>
      <c r="AZ55" s="8"/>
      <c r="BA55" s="8"/>
      <c r="BB55" s="8"/>
      <c r="BC55" s="8"/>
      <c r="BD55" s="8"/>
      <c r="BE55" s="8"/>
      <c r="BF55" s="8"/>
      <c r="BG55" s="8"/>
      <c r="BH55" s="8"/>
      <c r="BI55" s="8"/>
      <c r="BJ55" s="8"/>
      <c r="BK55" s="8"/>
      <c r="BL55" s="8"/>
      <c r="BM55" s="8"/>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row>
    <row r="56" spans="1:113" ht="15.6" hidden="1">
      <c r="A56" s="4" t="s">
        <v>92</v>
      </c>
      <c r="B56" s="17" t="s">
        <v>53</v>
      </c>
      <c r="C56" s="114">
        <v>0</v>
      </c>
      <c r="D56" s="13">
        <f t="shared" si="3"/>
        <v>0</v>
      </c>
      <c r="E56" s="14">
        <f t="shared" si="1"/>
        <v>0</v>
      </c>
      <c r="F56" s="85">
        <f>C56+E56</f>
        <v>0</v>
      </c>
      <c r="G56" s="95">
        <f t="shared" si="2"/>
        <v>0</v>
      </c>
      <c r="H56" s="19"/>
      <c r="I56" s="19"/>
      <c r="J56" s="19"/>
      <c r="K56" s="19"/>
      <c r="L56" s="19"/>
      <c r="M56" s="19"/>
      <c r="N56" s="19"/>
      <c r="O56" s="20"/>
      <c r="P56" s="26"/>
      <c r="Q56" s="29"/>
      <c r="R56" s="29"/>
      <c r="S56" s="29"/>
      <c r="T56" s="29"/>
      <c r="U56" s="29"/>
      <c r="V56" s="19"/>
      <c r="W56" s="19"/>
      <c r="X56" s="19"/>
      <c r="Y56" s="19"/>
      <c r="Z56" s="19"/>
      <c r="AA56" s="19"/>
      <c r="AB56" s="19"/>
      <c r="AC56" s="19"/>
      <c r="AD56" s="19"/>
      <c r="AE56" s="19"/>
      <c r="AF56" s="19"/>
      <c r="AG56" s="19"/>
      <c r="AH56" s="19"/>
      <c r="AI56" s="19"/>
      <c r="AJ56" s="19"/>
      <c r="AK56" s="22"/>
      <c r="AL56" s="22"/>
      <c r="AM56" s="22"/>
      <c r="AN56" s="22"/>
      <c r="AO56" s="22"/>
      <c r="AP56" s="8"/>
      <c r="AQ56" s="8"/>
      <c r="AR56" s="8"/>
      <c r="AS56" s="8"/>
      <c r="AT56" s="8"/>
      <c r="AU56" s="8"/>
      <c r="AV56" s="8"/>
      <c r="AW56" s="8"/>
      <c r="AX56" s="8"/>
      <c r="AY56" s="8"/>
      <c r="AZ56" s="8"/>
      <c r="BA56" s="8"/>
      <c r="BB56" s="8"/>
      <c r="BC56" s="8"/>
      <c r="BD56" s="8"/>
      <c r="BE56" s="8"/>
      <c r="BF56" s="8"/>
      <c r="BG56" s="8"/>
      <c r="BH56" s="8"/>
      <c r="BI56" s="8"/>
      <c r="BJ56" s="8"/>
      <c r="BK56" s="8"/>
      <c r="BL56" s="8"/>
      <c r="BM56" s="8"/>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row>
    <row r="57" spans="1:113" ht="15.6" hidden="1">
      <c r="A57" s="4" t="s">
        <v>89</v>
      </c>
      <c r="B57" s="17" t="s">
        <v>54</v>
      </c>
      <c r="C57" s="114">
        <v>0</v>
      </c>
      <c r="D57" s="13">
        <f t="shared" si="3"/>
        <v>0</v>
      </c>
      <c r="E57" s="14">
        <f t="shared" si="1"/>
        <v>0</v>
      </c>
      <c r="F57" s="85">
        <f>C57+E57</f>
        <v>0</v>
      </c>
      <c r="G57" s="95">
        <f t="shared" si="2"/>
        <v>0</v>
      </c>
      <c r="H57" s="19"/>
      <c r="I57" s="19"/>
      <c r="J57" s="19"/>
      <c r="K57" s="19"/>
      <c r="L57" s="19"/>
      <c r="M57" s="19"/>
      <c r="N57" s="19"/>
      <c r="O57" s="20"/>
      <c r="P57" s="26"/>
      <c r="Q57" s="29"/>
      <c r="R57" s="29"/>
      <c r="S57" s="29"/>
      <c r="T57" s="29"/>
      <c r="U57" s="29"/>
      <c r="V57" s="19"/>
      <c r="W57" s="19"/>
      <c r="X57" s="19"/>
      <c r="Y57" s="19"/>
      <c r="Z57" s="19"/>
      <c r="AA57" s="19"/>
      <c r="AB57" s="19"/>
      <c r="AC57" s="19"/>
      <c r="AD57" s="19"/>
      <c r="AE57" s="19"/>
      <c r="AF57" s="19"/>
      <c r="AG57" s="19"/>
      <c r="AH57" s="19"/>
      <c r="AI57" s="19"/>
      <c r="AJ57" s="19"/>
      <c r="AK57" s="22"/>
      <c r="AL57" s="22"/>
      <c r="AM57" s="22"/>
      <c r="AN57" s="22"/>
      <c r="AO57" s="22"/>
      <c r="AP57" s="8"/>
      <c r="AQ57" s="8"/>
      <c r="AR57" s="8"/>
      <c r="AS57" s="8"/>
      <c r="AT57" s="8"/>
      <c r="AU57" s="8"/>
      <c r="AV57" s="8"/>
      <c r="AW57" s="8"/>
      <c r="AX57" s="8"/>
      <c r="AY57" s="8"/>
      <c r="AZ57" s="8"/>
      <c r="BA57" s="8"/>
      <c r="BB57" s="8"/>
      <c r="BC57" s="8"/>
      <c r="BD57" s="8"/>
      <c r="BE57" s="8"/>
      <c r="BF57" s="8"/>
      <c r="BG57" s="8"/>
      <c r="BH57" s="8"/>
      <c r="BI57" s="8"/>
      <c r="BJ57" s="8"/>
      <c r="BK57" s="8"/>
      <c r="BL57" s="8"/>
      <c r="BM57" s="8"/>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row>
    <row r="58" spans="1:113" ht="15.6" hidden="1">
      <c r="A58" s="4" t="s">
        <v>89</v>
      </c>
      <c r="B58" s="17" t="s">
        <v>55</v>
      </c>
      <c r="C58" s="114">
        <v>0</v>
      </c>
      <c r="D58" s="13">
        <f t="shared" si="3"/>
        <v>0</v>
      </c>
      <c r="E58" s="14">
        <f t="shared" si="1"/>
        <v>0</v>
      </c>
      <c r="F58" s="85">
        <f>C58+E58</f>
        <v>0</v>
      </c>
      <c r="G58" s="95">
        <f t="shared" si="2"/>
        <v>0</v>
      </c>
      <c r="H58" s="19"/>
      <c r="I58" s="19"/>
      <c r="J58" s="19"/>
      <c r="K58" s="19"/>
      <c r="L58" s="19"/>
      <c r="M58" s="19"/>
      <c r="N58" s="19"/>
      <c r="O58" s="20"/>
      <c r="P58" s="26"/>
      <c r="Q58" s="29"/>
      <c r="R58" s="29"/>
      <c r="S58" s="29"/>
      <c r="T58" s="29"/>
      <c r="U58" s="29"/>
      <c r="V58" s="19"/>
      <c r="W58" s="19"/>
      <c r="X58" s="19"/>
      <c r="Y58" s="19"/>
      <c r="Z58" s="19"/>
      <c r="AA58" s="19"/>
      <c r="AB58" s="19"/>
      <c r="AC58" s="19"/>
      <c r="AD58" s="19"/>
      <c r="AE58" s="19"/>
      <c r="AF58" s="19"/>
      <c r="AG58" s="19"/>
      <c r="AH58" s="19"/>
      <c r="AI58" s="19"/>
      <c r="AJ58" s="19"/>
      <c r="AK58" s="22"/>
      <c r="AL58" s="22"/>
      <c r="AM58" s="22"/>
      <c r="AN58" s="22"/>
      <c r="AO58" s="22"/>
      <c r="AP58" s="8"/>
      <c r="AQ58" s="8"/>
      <c r="AR58" s="8"/>
      <c r="AS58" s="8"/>
      <c r="AT58" s="8"/>
      <c r="AU58" s="8"/>
      <c r="AV58" s="8"/>
      <c r="AW58" s="8"/>
      <c r="AX58" s="8"/>
      <c r="AY58" s="8"/>
      <c r="AZ58" s="8"/>
      <c r="BA58" s="8"/>
      <c r="BB58" s="8"/>
      <c r="BC58" s="8"/>
      <c r="BD58" s="8"/>
      <c r="BE58" s="8"/>
      <c r="BF58" s="8"/>
      <c r="BG58" s="8"/>
      <c r="BH58" s="8"/>
      <c r="BI58" s="8"/>
      <c r="BJ58" s="8"/>
      <c r="BK58" s="8"/>
      <c r="BL58" s="8"/>
      <c r="BM58" s="8"/>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row>
    <row r="59" spans="1:113" ht="15.6">
      <c r="A59" s="20" t="s">
        <v>92</v>
      </c>
      <c r="B59" s="17" t="s">
        <v>56</v>
      </c>
      <c r="C59" s="114">
        <v>161452</v>
      </c>
      <c r="D59" s="33">
        <f t="shared" si="3"/>
        <v>1.6661553196651465E-2</v>
      </c>
      <c r="E59" s="88">
        <f t="shared" si="1"/>
        <v>597.21671278077508</v>
      </c>
      <c r="F59" s="38">
        <v>5509</v>
      </c>
      <c r="G59" s="95">
        <f t="shared" si="2"/>
        <v>167558.21671278076</v>
      </c>
      <c r="H59" s="19"/>
      <c r="I59" s="19"/>
      <c r="J59" s="19"/>
      <c r="K59" s="19"/>
      <c r="L59" s="19"/>
      <c r="M59" s="19"/>
      <c r="N59" s="19"/>
      <c r="O59" s="20"/>
      <c r="P59" s="26"/>
      <c r="Q59" s="29"/>
      <c r="R59" s="29"/>
      <c r="S59" s="29"/>
      <c r="T59" s="29"/>
      <c r="U59" s="29"/>
      <c r="V59" s="19"/>
      <c r="W59" s="19"/>
      <c r="X59" s="19"/>
      <c r="Y59" s="19"/>
      <c r="Z59" s="19"/>
      <c r="AA59" s="19"/>
      <c r="AB59" s="19"/>
      <c r="AC59" s="19"/>
      <c r="AD59" s="19"/>
      <c r="AE59" s="19"/>
      <c r="AF59" s="19"/>
      <c r="AG59" s="19"/>
      <c r="AH59" s="19"/>
      <c r="AI59" s="19"/>
      <c r="AJ59" s="19"/>
      <c r="AK59" s="22"/>
      <c r="AL59" s="22"/>
      <c r="AM59" s="22"/>
      <c r="AN59" s="22"/>
      <c r="AO59" s="22"/>
      <c r="AP59" s="8"/>
      <c r="AQ59" s="8"/>
      <c r="AR59" s="8"/>
      <c r="AS59" s="8"/>
      <c r="AT59" s="8"/>
      <c r="AU59" s="8"/>
      <c r="AV59" s="8"/>
      <c r="AW59" s="8"/>
      <c r="AX59" s="8"/>
      <c r="AY59" s="8"/>
      <c r="AZ59" s="8"/>
      <c r="BA59" s="8"/>
      <c r="BB59" s="8"/>
      <c r="BC59" s="8"/>
      <c r="BD59" s="8"/>
      <c r="BE59" s="8"/>
      <c r="BF59" s="8"/>
      <c r="BG59" s="8"/>
      <c r="BH59" s="8"/>
      <c r="BI59" s="8"/>
      <c r="BJ59" s="8"/>
      <c r="BK59" s="8"/>
      <c r="BL59" s="8"/>
      <c r="BM59" s="8"/>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row>
    <row r="60" spans="1:113" ht="15.6">
      <c r="A60" s="20" t="s">
        <v>92</v>
      </c>
      <c r="B60" s="17" t="s">
        <v>57</v>
      </c>
      <c r="C60" s="114">
        <v>13699</v>
      </c>
      <c r="D60" s="33">
        <f t="shared" si="3"/>
        <v>1.4137119220630804E-3</v>
      </c>
      <c r="E60" s="88">
        <f t="shared" si="1"/>
        <v>50.673090134429053</v>
      </c>
      <c r="F60" s="38">
        <v>1616</v>
      </c>
      <c r="G60" s="95">
        <f t="shared" si="2"/>
        <v>15365.673090134429</v>
      </c>
      <c r="H60" s="19"/>
      <c r="I60" s="19"/>
      <c r="J60" s="19"/>
      <c r="K60" s="19"/>
      <c r="L60" s="19"/>
      <c r="M60" s="19"/>
      <c r="N60" s="19"/>
      <c r="O60" s="20"/>
      <c r="P60" s="26"/>
      <c r="Q60" s="29"/>
      <c r="R60" s="29"/>
      <c r="S60" s="29"/>
      <c r="T60" s="29"/>
      <c r="U60" s="29"/>
      <c r="V60" s="19"/>
      <c r="W60" s="19"/>
      <c r="X60" s="19"/>
      <c r="Y60" s="19"/>
      <c r="Z60" s="19"/>
      <c r="AA60" s="19"/>
      <c r="AB60" s="19"/>
      <c r="AC60" s="19"/>
      <c r="AD60" s="19"/>
      <c r="AE60" s="19"/>
      <c r="AF60" s="19"/>
      <c r="AG60" s="19"/>
      <c r="AH60" s="19"/>
      <c r="AI60" s="19"/>
      <c r="AJ60" s="19"/>
      <c r="AK60" s="22"/>
      <c r="AL60" s="22"/>
      <c r="AM60" s="22"/>
      <c r="AN60" s="22"/>
      <c r="AO60" s="22"/>
      <c r="AP60" s="8"/>
      <c r="AQ60" s="8"/>
      <c r="AR60" s="8"/>
      <c r="AS60" s="8"/>
      <c r="AT60" s="8"/>
      <c r="AU60" s="8"/>
      <c r="AV60" s="8"/>
      <c r="AW60" s="8"/>
      <c r="AX60" s="8"/>
      <c r="AY60" s="8"/>
      <c r="AZ60" s="8"/>
      <c r="BA60" s="8"/>
      <c r="BB60" s="8"/>
      <c r="BC60" s="8"/>
      <c r="BD60" s="8"/>
      <c r="BE60" s="8"/>
      <c r="BF60" s="8"/>
      <c r="BG60" s="8"/>
      <c r="BH60" s="8"/>
      <c r="BI60" s="8"/>
      <c r="BJ60" s="8"/>
      <c r="BK60" s="8"/>
      <c r="BL60" s="8"/>
      <c r="BM60" s="8"/>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row>
    <row r="61" spans="1:113" ht="15.6">
      <c r="A61" s="20" t="s">
        <v>92</v>
      </c>
      <c r="B61" s="17" t="s">
        <v>58</v>
      </c>
      <c r="C61" s="114">
        <v>110785</v>
      </c>
      <c r="D61" s="33">
        <f t="shared" si="3"/>
        <v>1.143281080996849E-2</v>
      </c>
      <c r="E61" s="88">
        <f t="shared" si="1"/>
        <v>409.79767067251055</v>
      </c>
      <c r="F61" s="38">
        <v>0</v>
      </c>
      <c r="G61" s="95">
        <f t="shared" si="2"/>
        <v>111194.79767067252</v>
      </c>
      <c r="H61" s="19"/>
      <c r="I61" s="19"/>
      <c r="J61" s="19"/>
      <c r="K61" s="19"/>
      <c r="L61" s="19"/>
      <c r="M61" s="19"/>
      <c r="N61" s="19"/>
      <c r="O61" s="20"/>
      <c r="P61" s="26"/>
      <c r="Q61" s="29"/>
      <c r="R61" s="29"/>
      <c r="S61" s="29"/>
      <c r="T61" s="29"/>
      <c r="U61" s="29"/>
      <c r="V61" s="19"/>
      <c r="W61" s="19"/>
      <c r="X61" s="19"/>
      <c r="Y61" s="19"/>
      <c r="Z61" s="19"/>
      <c r="AA61" s="19"/>
      <c r="AB61" s="19"/>
      <c r="AC61" s="19"/>
      <c r="AD61" s="19"/>
      <c r="AE61" s="19"/>
      <c r="AF61" s="19"/>
      <c r="AG61" s="19"/>
      <c r="AH61" s="19"/>
      <c r="AI61" s="19"/>
      <c r="AJ61" s="19"/>
      <c r="AK61" s="22"/>
      <c r="AL61" s="22"/>
      <c r="AM61" s="22"/>
      <c r="AN61" s="22"/>
      <c r="AO61" s="22"/>
      <c r="AP61" s="8"/>
      <c r="AQ61" s="8"/>
      <c r="AR61" s="8"/>
      <c r="AS61" s="8"/>
      <c r="AT61" s="8"/>
      <c r="AU61" s="8"/>
      <c r="AV61" s="8"/>
      <c r="AW61" s="8"/>
      <c r="AX61" s="8"/>
      <c r="AY61" s="8"/>
      <c r="AZ61" s="8"/>
      <c r="BA61" s="8"/>
      <c r="BB61" s="8"/>
      <c r="BC61" s="8"/>
      <c r="BD61" s="8"/>
      <c r="BE61" s="8"/>
      <c r="BF61" s="8"/>
      <c r="BG61" s="8"/>
      <c r="BH61" s="8"/>
      <c r="BI61" s="8"/>
      <c r="BJ61" s="8"/>
      <c r="BK61" s="8"/>
      <c r="BL61" s="8"/>
      <c r="BM61" s="8"/>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row>
    <row r="62" spans="1:113" ht="15.6">
      <c r="A62" s="20" t="s">
        <v>92</v>
      </c>
      <c r="B62" s="17" t="s">
        <v>59</v>
      </c>
      <c r="C62" s="114">
        <v>9482</v>
      </c>
      <c r="D62" s="33">
        <f t="shared" si="3"/>
        <v>9.7852518030528703E-4</v>
      </c>
      <c r="E62" s="88">
        <f t="shared" si="1"/>
        <v>35.074256562862708</v>
      </c>
      <c r="F62" s="38">
        <v>1119</v>
      </c>
      <c r="G62" s="95">
        <f t="shared" si="2"/>
        <v>10636.074256562863</v>
      </c>
      <c r="H62" s="19"/>
      <c r="I62" s="19"/>
      <c r="J62" s="19"/>
      <c r="K62" s="19"/>
      <c r="L62" s="19"/>
      <c r="M62" s="19"/>
      <c r="N62" s="19"/>
      <c r="O62" s="20"/>
      <c r="P62" s="26"/>
      <c r="Q62" s="29"/>
      <c r="R62" s="29"/>
      <c r="S62" s="29"/>
      <c r="T62" s="29"/>
      <c r="U62" s="29"/>
      <c r="V62" s="19"/>
      <c r="W62" s="19"/>
      <c r="X62" s="19"/>
      <c r="Y62" s="19"/>
      <c r="Z62" s="19"/>
      <c r="AA62" s="19"/>
      <c r="AB62" s="19"/>
      <c r="AC62" s="19"/>
      <c r="AD62" s="19"/>
      <c r="AE62" s="19"/>
      <c r="AF62" s="19"/>
      <c r="AG62" s="19"/>
      <c r="AH62" s="19"/>
      <c r="AI62" s="19"/>
      <c r="AJ62" s="19"/>
      <c r="AK62" s="22"/>
      <c r="AL62" s="22"/>
      <c r="AM62" s="22"/>
      <c r="AN62" s="22"/>
      <c r="AO62" s="22"/>
      <c r="AP62" s="8"/>
      <c r="AQ62" s="8"/>
      <c r="AR62" s="8"/>
      <c r="AS62" s="8"/>
      <c r="AT62" s="8"/>
      <c r="AU62" s="8"/>
      <c r="AV62" s="8"/>
      <c r="AW62" s="8"/>
      <c r="AX62" s="8"/>
      <c r="AY62" s="8"/>
      <c r="AZ62" s="8"/>
      <c r="BA62" s="8"/>
      <c r="BB62" s="8"/>
      <c r="BC62" s="8"/>
      <c r="BD62" s="8"/>
      <c r="BE62" s="8"/>
      <c r="BF62" s="8"/>
      <c r="BG62" s="8"/>
      <c r="BH62" s="8"/>
      <c r="BI62" s="8"/>
      <c r="BJ62" s="8"/>
      <c r="BK62" s="8"/>
      <c r="BL62" s="8"/>
      <c r="BM62" s="8"/>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row>
    <row r="63" spans="1:113" ht="15.6">
      <c r="A63" s="20" t="s">
        <v>92</v>
      </c>
      <c r="B63" s="17" t="s">
        <v>60</v>
      </c>
      <c r="C63" s="114">
        <v>98449</v>
      </c>
      <c r="D63" s="33">
        <f t="shared" si="3"/>
        <v>1.0159758012642397E-2</v>
      </c>
      <c r="E63" s="88">
        <f t="shared" si="1"/>
        <v>364.16636620515408</v>
      </c>
      <c r="F63" s="38">
        <v>0</v>
      </c>
      <c r="G63" s="95">
        <f t="shared" si="2"/>
        <v>98813.166366205158</v>
      </c>
      <c r="H63" s="19"/>
      <c r="I63" s="19"/>
      <c r="J63" s="19"/>
      <c r="K63" s="19"/>
      <c r="L63" s="19"/>
      <c r="M63" s="19"/>
      <c r="N63" s="19"/>
      <c r="O63" s="20"/>
      <c r="P63" s="26"/>
      <c r="Q63" s="29"/>
      <c r="R63" s="29"/>
      <c r="S63" s="29"/>
      <c r="T63" s="29"/>
      <c r="U63" s="29"/>
      <c r="V63" s="19"/>
      <c r="W63" s="19"/>
      <c r="X63" s="19"/>
      <c r="Y63" s="19"/>
      <c r="Z63" s="19"/>
      <c r="AA63" s="19"/>
      <c r="AB63" s="19"/>
      <c r="AC63" s="19"/>
      <c r="AD63" s="19"/>
      <c r="AE63" s="19"/>
      <c r="AF63" s="19"/>
      <c r="AG63" s="19"/>
      <c r="AH63" s="19"/>
      <c r="AI63" s="19"/>
      <c r="AJ63" s="19"/>
      <c r="AK63" s="22"/>
      <c r="AL63" s="22"/>
      <c r="AM63" s="22"/>
      <c r="AN63" s="22"/>
      <c r="AO63" s="22"/>
      <c r="AP63" s="8"/>
      <c r="AQ63" s="8"/>
      <c r="AR63" s="8"/>
      <c r="AS63" s="8"/>
      <c r="AT63" s="8"/>
      <c r="AU63" s="8"/>
      <c r="AV63" s="8"/>
      <c r="AW63" s="8"/>
      <c r="AX63" s="8"/>
      <c r="AY63" s="8"/>
      <c r="AZ63" s="8"/>
      <c r="BA63" s="8"/>
      <c r="BB63" s="8"/>
      <c r="BC63" s="8"/>
      <c r="BD63" s="8"/>
      <c r="BE63" s="8"/>
      <c r="BF63" s="8"/>
      <c r="BG63" s="8"/>
      <c r="BH63" s="8"/>
      <c r="BI63" s="8"/>
      <c r="BJ63" s="8"/>
      <c r="BK63" s="8"/>
      <c r="BL63" s="8"/>
      <c r="BM63" s="8"/>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row>
    <row r="64" spans="1:113" ht="15.6">
      <c r="A64" s="20" t="s">
        <v>92</v>
      </c>
      <c r="B64" s="17" t="s">
        <v>61</v>
      </c>
      <c r="C64" s="114">
        <v>9972</v>
      </c>
      <c r="D64" s="33">
        <f t="shared" si="3"/>
        <v>1.0290922904455096E-3</v>
      </c>
      <c r="E64" s="88">
        <f t="shared" si="1"/>
        <v>36.886784058728843</v>
      </c>
      <c r="F64" s="38">
        <v>1176</v>
      </c>
      <c r="G64" s="95">
        <f t="shared" si="2"/>
        <v>11184.886784058728</v>
      </c>
      <c r="H64" s="19"/>
      <c r="I64" s="19"/>
      <c r="J64" s="19"/>
      <c r="K64" s="19"/>
      <c r="L64" s="19"/>
      <c r="M64" s="19"/>
      <c r="N64" s="19"/>
      <c r="O64" s="20"/>
      <c r="P64" s="26"/>
      <c r="Q64" s="29"/>
      <c r="R64" s="29"/>
      <c r="S64" s="29"/>
      <c r="T64" s="29"/>
      <c r="U64" s="29"/>
      <c r="V64" s="19"/>
      <c r="W64" s="19"/>
      <c r="X64" s="19"/>
      <c r="Y64" s="19"/>
      <c r="Z64" s="19"/>
      <c r="AA64" s="19"/>
      <c r="AB64" s="19"/>
      <c r="AC64" s="19"/>
      <c r="AD64" s="19"/>
      <c r="AE64" s="19"/>
      <c r="AF64" s="19"/>
      <c r="AG64" s="19"/>
      <c r="AH64" s="19"/>
      <c r="AI64" s="19"/>
      <c r="AJ64" s="19"/>
      <c r="AK64" s="22"/>
      <c r="AL64" s="22"/>
      <c r="AM64" s="22"/>
      <c r="AN64" s="22"/>
      <c r="AO64" s="22"/>
      <c r="AP64" s="8"/>
      <c r="AQ64" s="8"/>
      <c r="AR64" s="8"/>
      <c r="AS64" s="8"/>
      <c r="AT64" s="8"/>
      <c r="AU64" s="8"/>
      <c r="AV64" s="8"/>
      <c r="AW64" s="8"/>
      <c r="AX64" s="8"/>
      <c r="AY64" s="8"/>
      <c r="AZ64" s="8"/>
      <c r="BA64" s="8"/>
      <c r="BB64" s="8"/>
      <c r="BC64" s="8"/>
      <c r="BD64" s="8"/>
      <c r="BE64" s="8"/>
      <c r="BF64" s="8"/>
      <c r="BG64" s="8"/>
      <c r="BH64" s="8"/>
      <c r="BI64" s="8"/>
      <c r="BJ64" s="8"/>
      <c r="BK64" s="8"/>
      <c r="BL64" s="8"/>
      <c r="BM64" s="8"/>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row>
    <row r="65" spans="1:113" ht="15.6">
      <c r="A65" s="20" t="s">
        <v>92</v>
      </c>
      <c r="B65" s="17" t="s">
        <v>62</v>
      </c>
      <c r="C65" s="114">
        <v>62905</v>
      </c>
      <c r="D65" s="33">
        <f t="shared" si="3"/>
        <v>6.4916817619810252E-3</v>
      </c>
      <c r="E65" s="88">
        <f t="shared" si="1"/>
        <v>232.68784107644785</v>
      </c>
      <c r="F65" s="38">
        <v>0</v>
      </c>
      <c r="G65" s="95">
        <f t="shared" si="2"/>
        <v>63137.687841076448</v>
      </c>
      <c r="H65" s="19"/>
      <c r="I65" s="19"/>
      <c r="J65" s="19"/>
      <c r="K65" s="19"/>
      <c r="L65" s="19"/>
      <c r="M65" s="19"/>
      <c r="N65" s="19"/>
      <c r="O65" s="20"/>
      <c r="P65" s="26"/>
      <c r="Q65" s="29"/>
      <c r="R65" s="29"/>
      <c r="S65" s="29"/>
      <c r="T65" s="29"/>
      <c r="U65" s="29"/>
      <c r="V65" s="19"/>
      <c r="W65" s="19"/>
      <c r="X65" s="19"/>
      <c r="Y65" s="19"/>
      <c r="Z65" s="19"/>
      <c r="AA65" s="19"/>
      <c r="AB65" s="19"/>
      <c r="AC65" s="19"/>
      <c r="AD65" s="19"/>
      <c r="AE65" s="19"/>
      <c r="AF65" s="19"/>
      <c r="AG65" s="19"/>
      <c r="AH65" s="19"/>
      <c r="AI65" s="19"/>
      <c r="AJ65" s="19"/>
      <c r="AK65" s="22"/>
      <c r="AL65" s="22"/>
      <c r="AM65" s="22"/>
      <c r="AN65" s="22"/>
      <c r="AO65" s="22"/>
      <c r="AP65" s="8"/>
      <c r="AQ65" s="8"/>
      <c r="AR65" s="8"/>
      <c r="AS65" s="8"/>
      <c r="AT65" s="8"/>
      <c r="AU65" s="8"/>
      <c r="AV65" s="8"/>
      <c r="AW65" s="8"/>
      <c r="AX65" s="8"/>
      <c r="AY65" s="8"/>
      <c r="AZ65" s="8"/>
      <c r="BA65" s="8"/>
      <c r="BB65" s="8"/>
      <c r="BC65" s="8"/>
      <c r="BD65" s="8"/>
      <c r="BE65" s="8"/>
      <c r="BF65" s="8"/>
      <c r="BG65" s="8"/>
      <c r="BH65" s="8"/>
      <c r="BI65" s="8"/>
      <c r="BJ65" s="8"/>
      <c r="BK65" s="8"/>
      <c r="BL65" s="8"/>
      <c r="BM65" s="8"/>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row>
    <row r="66" spans="1:113" ht="15.6">
      <c r="A66" s="20" t="s">
        <v>92</v>
      </c>
      <c r="B66" s="17" t="s">
        <v>63</v>
      </c>
      <c r="C66" s="114">
        <v>6648</v>
      </c>
      <c r="D66" s="33">
        <f t="shared" si="3"/>
        <v>6.8606152696367307E-4</v>
      </c>
      <c r="E66" s="88">
        <f t="shared" si="1"/>
        <v>24.591189372485896</v>
      </c>
      <c r="F66" s="38">
        <v>784</v>
      </c>
      <c r="G66" s="95">
        <f t="shared" si="2"/>
        <v>7456.591189372486</v>
      </c>
      <c r="H66" s="19"/>
      <c r="I66" s="19"/>
      <c r="J66" s="19"/>
      <c r="K66" s="19"/>
      <c r="L66" s="19"/>
      <c r="M66" s="19"/>
      <c r="N66" s="19"/>
      <c r="O66" s="20"/>
      <c r="P66" s="26"/>
      <c r="Q66" s="29"/>
      <c r="R66" s="29"/>
      <c r="S66" s="29"/>
      <c r="T66" s="29"/>
      <c r="U66" s="29"/>
      <c r="V66" s="19"/>
      <c r="W66" s="19"/>
      <c r="X66" s="19"/>
      <c r="Y66" s="19"/>
      <c r="Z66" s="19"/>
      <c r="AA66" s="19"/>
      <c r="AB66" s="19"/>
      <c r="AC66" s="19"/>
      <c r="AD66" s="19"/>
      <c r="AE66" s="19"/>
      <c r="AF66" s="19"/>
      <c r="AG66" s="19"/>
      <c r="AH66" s="19"/>
      <c r="AI66" s="19"/>
      <c r="AJ66" s="19"/>
      <c r="AK66" s="22"/>
      <c r="AL66" s="22"/>
      <c r="AM66" s="22"/>
      <c r="AN66" s="22"/>
      <c r="AO66" s="22"/>
      <c r="AP66" s="8"/>
      <c r="AQ66" s="8"/>
      <c r="AR66" s="8"/>
      <c r="AS66" s="8"/>
      <c r="AT66" s="8"/>
      <c r="AU66" s="8"/>
      <c r="AV66" s="8"/>
      <c r="AW66" s="8"/>
      <c r="AX66" s="8"/>
      <c r="AY66" s="8"/>
      <c r="AZ66" s="8"/>
      <c r="BA66" s="8"/>
      <c r="BB66" s="8"/>
      <c r="BC66" s="8"/>
      <c r="BD66" s="8"/>
      <c r="BE66" s="8"/>
      <c r="BF66" s="8"/>
      <c r="BG66" s="8"/>
      <c r="BH66" s="8"/>
      <c r="BI66" s="8"/>
      <c r="BJ66" s="8"/>
      <c r="BK66" s="8"/>
      <c r="BL66" s="8"/>
      <c r="BM66" s="8"/>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row>
    <row r="67" spans="1:113" ht="15.6" hidden="1">
      <c r="A67" s="4" t="s">
        <v>92</v>
      </c>
      <c r="B67" s="17" t="s">
        <v>64</v>
      </c>
      <c r="C67" s="114">
        <v>0</v>
      </c>
      <c r="D67" s="13">
        <f t="shared" si="3"/>
        <v>0</v>
      </c>
      <c r="E67" s="14">
        <f t="shared" si="1"/>
        <v>0</v>
      </c>
      <c r="F67" s="85">
        <f>C67+E67</f>
        <v>0</v>
      </c>
      <c r="G67" s="95">
        <f t="shared" si="2"/>
        <v>0</v>
      </c>
      <c r="H67" s="19"/>
      <c r="I67" s="19"/>
      <c r="J67" s="19"/>
      <c r="K67" s="19"/>
      <c r="L67" s="19"/>
      <c r="M67" s="19"/>
      <c r="N67" s="19"/>
      <c r="O67" s="20"/>
      <c r="P67" s="26"/>
      <c r="Q67" s="29"/>
      <c r="R67" s="29"/>
      <c r="S67" s="29"/>
      <c r="T67" s="29"/>
      <c r="U67" s="29"/>
      <c r="V67" s="19"/>
      <c r="W67" s="19"/>
      <c r="X67" s="19"/>
      <c r="Y67" s="19"/>
      <c r="Z67" s="19"/>
      <c r="AA67" s="19"/>
      <c r="AB67" s="19"/>
      <c r="AC67" s="19"/>
      <c r="AD67" s="19"/>
      <c r="AE67" s="19"/>
      <c r="AF67" s="19"/>
      <c r="AG67" s="19"/>
      <c r="AH67" s="19"/>
      <c r="AI67" s="19"/>
      <c r="AJ67" s="19"/>
      <c r="AK67" s="22"/>
      <c r="AL67" s="22"/>
      <c r="AM67" s="22"/>
      <c r="AN67" s="22"/>
      <c r="AO67" s="22"/>
      <c r="AP67" s="8"/>
      <c r="AQ67" s="8"/>
      <c r="AR67" s="8"/>
      <c r="AS67" s="8"/>
      <c r="AT67" s="8"/>
      <c r="AU67" s="8"/>
      <c r="AV67" s="8"/>
      <c r="AW67" s="8"/>
      <c r="AX67" s="8"/>
      <c r="AY67" s="8"/>
      <c r="AZ67" s="8"/>
      <c r="BA67" s="8"/>
      <c r="BB67" s="8"/>
      <c r="BC67" s="8"/>
      <c r="BD67" s="8"/>
      <c r="BE67" s="8"/>
      <c r="BF67" s="8"/>
      <c r="BG67" s="8"/>
      <c r="BH67" s="8"/>
      <c r="BI67" s="8"/>
      <c r="BJ67" s="8"/>
      <c r="BK67" s="8"/>
      <c r="BL67" s="8"/>
      <c r="BM67" s="8"/>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row>
    <row r="68" spans="1:113" ht="15.6" hidden="1">
      <c r="A68" s="4" t="s">
        <v>92</v>
      </c>
      <c r="B68" s="17" t="s">
        <v>65</v>
      </c>
      <c r="C68" s="114">
        <v>0</v>
      </c>
      <c r="D68" s="13">
        <f t="shared" si="3"/>
        <v>0</v>
      </c>
      <c r="E68" s="14">
        <f t="shared" ref="E68:E83" si="4">$E$2*D68</f>
        <v>0</v>
      </c>
      <c r="F68" s="85">
        <f t="shared" ref="F68:F83" si="5">C68+E68</f>
        <v>0</v>
      </c>
      <c r="G68" s="95">
        <f t="shared" ref="G68:G85" si="6">C68+E68+F68</f>
        <v>0</v>
      </c>
      <c r="H68" s="19"/>
      <c r="I68" s="19"/>
      <c r="J68" s="19"/>
      <c r="K68" s="19"/>
      <c r="L68" s="19"/>
      <c r="M68" s="19"/>
      <c r="N68" s="19"/>
      <c r="O68" s="20"/>
      <c r="P68" s="26"/>
      <c r="Q68" s="29"/>
      <c r="R68" s="29"/>
      <c r="S68" s="29"/>
      <c r="T68" s="29"/>
      <c r="U68" s="29"/>
      <c r="V68" s="19"/>
      <c r="W68" s="19"/>
      <c r="X68" s="19"/>
      <c r="Y68" s="19"/>
      <c r="Z68" s="19"/>
      <c r="AA68" s="19"/>
      <c r="AB68" s="19"/>
      <c r="AC68" s="19"/>
      <c r="AD68" s="19"/>
      <c r="AE68" s="19"/>
      <c r="AF68" s="19"/>
      <c r="AG68" s="19"/>
      <c r="AH68" s="19"/>
      <c r="AI68" s="19"/>
      <c r="AJ68" s="19"/>
      <c r="AK68" s="22"/>
      <c r="AL68" s="22"/>
      <c r="AM68" s="22"/>
      <c r="AN68" s="22"/>
      <c r="AO68" s="22"/>
      <c r="AP68" s="8"/>
      <c r="AQ68" s="8"/>
      <c r="AR68" s="8"/>
      <c r="AS68" s="8"/>
      <c r="AT68" s="8"/>
      <c r="AU68" s="8"/>
      <c r="AV68" s="8"/>
      <c r="AW68" s="8"/>
      <c r="AX68" s="8"/>
      <c r="AY68" s="8"/>
      <c r="AZ68" s="8"/>
      <c r="BA68" s="8"/>
      <c r="BB68" s="8"/>
      <c r="BC68" s="8"/>
      <c r="BD68" s="8"/>
      <c r="BE68" s="8"/>
      <c r="BF68" s="8"/>
      <c r="BG68" s="8"/>
      <c r="BH68" s="8"/>
      <c r="BI68" s="8"/>
      <c r="BJ68" s="8"/>
      <c r="BK68" s="8"/>
      <c r="BL68" s="8"/>
      <c r="BM68" s="8"/>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row>
    <row r="69" spans="1:113" ht="15.6" hidden="1">
      <c r="A69" s="4" t="s">
        <v>92</v>
      </c>
      <c r="B69" s="17" t="s">
        <v>66</v>
      </c>
      <c r="C69" s="114">
        <v>0</v>
      </c>
      <c r="D69" s="13">
        <f t="shared" ref="D69:D83" si="7">C69/$C$86</f>
        <v>0</v>
      </c>
      <c r="E69" s="14">
        <f t="shared" si="4"/>
        <v>0</v>
      </c>
      <c r="F69" s="85">
        <f t="shared" si="5"/>
        <v>0</v>
      </c>
      <c r="G69" s="95">
        <f t="shared" si="6"/>
        <v>0</v>
      </c>
      <c r="H69" s="19"/>
      <c r="I69" s="19"/>
      <c r="J69" s="19"/>
      <c r="K69" s="19"/>
      <c r="L69" s="19"/>
      <c r="M69" s="19"/>
      <c r="N69" s="19"/>
      <c r="O69" s="20"/>
      <c r="P69" s="26"/>
      <c r="Q69" s="29"/>
      <c r="R69" s="29"/>
      <c r="S69" s="29"/>
      <c r="T69" s="29"/>
      <c r="U69" s="29"/>
      <c r="V69" s="19"/>
      <c r="W69" s="19"/>
      <c r="X69" s="19"/>
      <c r="Y69" s="19"/>
      <c r="Z69" s="19"/>
      <c r="AA69" s="19"/>
      <c r="AB69" s="19"/>
      <c r="AC69" s="19"/>
      <c r="AD69" s="19"/>
      <c r="AE69" s="19"/>
      <c r="AF69" s="19"/>
      <c r="AG69" s="19"/>
      <c r="AH69" s="19"/>
      <c r="AI69" s="19"/>
      <c r="AJ69" s="19"/>
      <c r="AK69" s="22"/>
      <c r="AL69" s="22"/>
      <c r="AM69" s="22"/>
      <c r="AN69" s="22"/>
      <c r="AO69" s="22"/>
      <c r="AP69" s="8"/>
      <c r="AQ69" s="8"/>
      <c r="AR69" s="8"/>
      <c r="AS69" s="8"/>
      <c r="AT69" s="8"/>
      <c r="AU69" s="8"/>
      <c r="AV69" s="8"/>
      <c r="AW69" s="8"/>
      <c r="AX69" s="8"/>
      <c r="AY69" s="8"/>
      <c r="AZ69" s="8"/>
      <c r="BA69" s="8"/>
      <c r="BB69" s="8"/>
      <c r="BC69" s="8"/>
      <c r="BD69" s="8"/>
      <c r="BE69" s="8"/>
      <c r="BF69" s="8"/>
      <c r="BG69" s="8"/>
      <c r="BH69" s="8"/>
      <c r="BI69" s="8"/>
      <c r="BJ69" s="8"/>
      <c r="BK69" s="8"/>
      <c r="BL69" s="8"/>
      <c r="BM69" s="8"/>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row>
    <row r="70" spans="1:113" ht="15.6" hidden="1">
      <c r="A70" s="4" t="s">
        <v>92</v>
      </c>
      <c r="B70" s="17" t="s">
        <v>67</v>
      </c>
      <c r="C70" s="114">
        <v>0</v>
      </c>
      <c r="D70" s="13">
        <f t="shared" si="7"/>
        <v>0</v>
      </c>
      <c r="E70" s="14">
        <f t="shared" si="4"/>
        <v>0</v>
      </c>
      <c r="F70" s="85">
        <f t="shared" si="5"/>
        <v>0</v>
      </c>
      <c r="G70" s="95">
        <f t="shared" si="6"/>
        <v>0</v>
      </c>
      <c r="H70" s="19"/>
      <c r="I70" s="19"/>
      <c r="J70" s="19"/>
      <c r="K70" s="19"/>
      <c r="L70" s="19"/>
      <c r="M70" s="19"/>
      <c r="N70" s="19"/>
      <c r="O70" s="20"/>
      <c r="P70" s="26"/>
      <c r="Q70" s="29"/>
      <c r="R70" s="29"/>
      <c r="S70" s="29"/>
      <c r="T70" s="29"/>
      <c r="U70" s="29"/>
      <c r="V70" s="19"/>
      <c r="W70" s="19"/>
      <c r="X70" s="19"/>
      <c r="Y70" s="19"/>
      <c r="Z70" s="19"/>
      <c r="AA70" s="19"/>
      <c r="AB70" s="19"/>
      <c r="AC70" s="19"/>
      <c r="AD70" s="19"/>
      <c r="AE70" s="19"/>
      <c r="AF70" s="19"/>
      <c r="AG70" s="19"/>
      <c r="AH70" s="19"/>
      <c r="AI70" s="19"/>
      <c r="AJ70" s="19"/>
      <c r="AK70" s="22"/>
      <c r="AL70" s="22"/>
      <c r="AM70" s="22"/>
      <c r="AN70" s="22"/>
      <c r="AO70" s="22"/>
      <c r="AP70" s="8"/>
      <c r="AQ70" s="8"/>
      <c r="AR70" s="8"/>
      <c r="AS70" s="8"/>
      <c r="AT70" s="8"/>
      <c r="AU70" s="8"/>
      <c r="AV70" s="8"/>
      <c r="AW70" s="8"/>
      <c r="AX70" s="8"/>
      <c r="AY70" s="8"/>
      <c r="AZ70" s="8"/>
      <c r="BA70" s="8"/>
      <c r="BB70" s="8"/>
      <c r="BC70" s="8"/>
      <c r="BD70" s="8"/>
      <c r="BE70" s="8"/>
      <c r="BF70" s="8"/>
      <c r="BG70" s="8"/>
      <c r="BH70" s="8"/>
      <c r="BI70" s="8"/>
      <c r="BJ70" s="8"/>
      <c r="BK70" s="8"/>
      <c r="BL70" s="8"/>
      <c r="BM70" s="8"/>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row>
    <row r="71" spans="1:113" ht="15.6" hidden="1">
      <c r="A71" s="4" t="s">
        <v>92</v>
      </c>
      <c r="B71" s="17" t="s">
        <v>68</v>
      </c>
      <c r="C71" s="114">
        <v>0</v>
      </c>
      <c r="D71" s="13">
        <f t="shared" si="7"/>
        <v>0</v>
      </c>
      <c r="E71" s="14">
        <f t="shared" si="4"/>
        <v>0</v>
      </c>
      <c r="F71" s="85">
        <f t="shared" si="5"/>
        <v>0</v>
      </c>
      <c r="G71" s="95">
        <f t="shared" si="6"/>
        <v>0</v>
      </c>
      <c r="H71" s="19"/>
      <c r="I71" s="19"/>
      <c r="J71" s="19"/>
      <c r="K71" s="19"/>
      <c r="L71" s="19"/>
      <c r="M71" s="19"/>
      <c r="N71" s="19"/>
      <c r="O71" s="20"/>
      <c r="P71" s="26"/>
      <c r="Q71" s="29"/>
      <c r="R71" s="29"/>
      <c r="S71" s="29"/>
      <c r="T71" s="29"/>
      <c r="U71" s="29"/>
      <c r="V71" s="19"/>
      <c r="W71" s="19"/>
      <c r="X71" s="19"/>
      <c r="Y71" s="19"/>
      <c r="Z71" s="19"/>
      <c r="AA71" s="19"/>
      <c r="AB71" s="19"/>
      <c r="AC71" s="19"/>
      <c r="AD71" s="19"/>
      <c r="AE71" s="19"/>
      <c r="AF71" s="19"/>
      <c r="AG71" s="19"/>
      <c r="AH71" s="19"/>
      <c r="AI71" s="19"/>
      <c r="AJ71" s="19"/>
      <c r="AK71" s="22"/>
      <c r="AL71" s="22"/>
      <c r="AM71" s="22"/>
      <c r="AN71" s="22"/>
      <c r="AO71" s="22"/>
      <c r="AP71" s="8"/>
      <c r="AQ71" s="8"/>
      <c r="AR71" s="8"/>
      <c r="AS71" s="8"/>
      <c r="AT71" s="8"/>
      <c r="AU71" s="8"/>
      <c r="AV71" s="8"/>
      <c r="AW71" s="8"/>
      <c r="AX71" s="8"/>
      <c r="AY71" s="8"/>
      <c r="AZ71" s="8"/>
      <c r="BA71" s="8"/>
      <c r="BB71" s="8"/>
      <c r="BC71" s="8"/>
      <c r="BD71" s="8"/>
      <c r="BE71" s="8"/>
      <c r="BF71" s="8"/>
      <c r="BG71" s="8"/>
      <c r="BH71" s="8"/>
      <c r="BI71" s="8"/>
      <c r="BJ71" s="8"/>
      <c r="BK71" s="8"/>
      <c r="BL71" s="8"/>
      <c r="BM71" s="8"/>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row>
    <row r="72" spans="1:113" ht="15.6" hidden="1">
      <c r="A72" s="4" t="s">
        <v>92</v>
      </c>
      <c r="B72" s="17" t="s">
        <v>69</v>
      </c>
      <c r="C72" s="114">
        <v>0</v>
      </c>
      <c r="D72" s="13">
        <f t="shared" si="7"/>
        <v>0</v>
      </c>
      <c r="E72" s="14">
        <f t="shared" si="4"/>
        <v>0</v>
      </c>
      <c r="F72" s="85">
        <f t="shared" si="5"/>
        <v>0</v>
      </c>
      <c r="G72" s="95">
        <f t="shared" si="6"/>
        <v>0</v>
      </c>
      <c r="H72" s="19"/>
      <c r="I72" s="19"/>
      <c r="J72" s="19"/>
      <c r="K72" s="19"/>
      <c r="L72" s="19"/>
      <c r="M72" s="19"/>
      <c r="N72" s="19"/>
      <c r="O72" s="20"/>
      <c r="P72" s="26"/>
      <c r="Q72" s="29"/>
      <c r="R72" s="29"/>
      <c r="S72" s="29"/>
      <c r="T72" s="29"/>
      <c r="U72" s="29"/>
      <c r="V72" s="19"/>
      <c r="W72" s="19"/>
      <c r="X72" s="19"/>
      <c r="Y72" s="19"/>
      <c r="Z72" s="19"/>
      <c r="AA72" s="19"/>
      <c r="AB72" s="19"/>
      <c r="AC72" s="19"/>
      <c r="AD72" s="19"/>
      <c r="AE72" s="19"/>
      <c r="AF72" s="19"/>
      <c r="AG72" s="19"/>
      <c r="AH72" s="19"/>
      <c r="AI72" s="19"/>
      <c r="AJ72" s="19"/>
      <c r="AK72" s="22"/>
      <c r="AL72" s="22"/>
      <c r="AM72" s="22"/>
      <c r="AN72" s="22"/>
      <c r="AO72" s="22"/>
      <c r="AP72" s="8"/>
      <c r="AQ72" s="8"/>
      <c r="AR72" s="8"/>
      <c r="AS72" s="8"/>
      <c r="AT72" s="8"/>
      <c r="AU72" s="8"/>
      <c r="AV72" s="8"/>
      <c r="AW72" s="8"/>
      <c r="AX72" s="8"/>
      <c r="AY72" s="8"/>
      <c r="AZ72" s="8"/>
      <c r="BA72" s="8"/>
      <c r="BB72" s="8"/>
      <c r="BC72" s="8"/>
      <c r="BD72" s="8"/>
      <c r="BE72" s="8"/>
      <c r="BF72" s="8"/>
      <c r="BG72" s="8"/>
      <c r="BH72" s="8"/>
      <c r="BI72" s="8"/>
      <c r="BJ72" s="8"/>
      <c r="BK72" s="8"/>
      <c r="BL72" s="8"/>
      <c r="BM72" s="8"/>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row>
    <row r="73" spans="1:113" ht="15.6" hidden="1">
      <c r="A73" s="4" t="s">
        <v>92</v>
      </c>
      <c r="B73" s="17" t="s">
        <v>70</v>
      </c>
      <c r="C73" s="114">
        <v>0</v>
      </c>
      <c r="D73" s="13">
        <f t="shared" si="7"/>
        <v>0</v>
      </c>
      <c r="E73" s="14">
        <f t="shared" si="4"/>
        <v>0</v>
      </c>
      <c r="F73" s="85">
        <f t="shared" si="5"/>
        <v>0</v>
      </c>
      <c r="G73" s="95">
        <f t="shared" si="6"/>
        <v>0</v>
      </c>
      <c r="H73" s="19"/>
      <c r="I73" s="19"/>
      <c r="J73" s="19"/>
      <c r="K73" s="19"/>
      <c r="L73" s="19"/>
      <c r="M73" s="19"/>
      <c r="N73" s="19"/>
      <c r="O73" s="20"/>
      <c r="P73" s="26"/>
      <c r="Q73" s="29"/>
      <c r="R73" s="29"/>
      <c r="S73" s="29"/>
      <c r="T73" s="29"/>
      <c r="U73" s="29"/>
      <c r="V73" s="19"/>
      <c r="W73" s="19"/>
      <c r="X73" s="19"/>
      <c r="Y73" s="19"/>
      <c r="Z73" s="19"/>
      <c r="AA73" s="19"/>
      <c r="AB73" s="19"/>
      <c r="AC73" s="19"/>
      <c r="AD73" s="19"/>
      <c r="AE73" s="19"/>
      <c r="AF73" s="19"/>
      <c r="AG73" s="19"/>
      <c r="AH73" s="19"/>
      <c r="AI73" s="19"/>
      <c r="AJ73" s="19"/>
      <c r="AK73" s="22"/>
      <c r="AL73" s="22"/>
      <c r="AM73" s="22"/>
      <c r="AN73" s="22"/>
      <c r="AO73" s="22"/>
      <c r="AP73" s="8"/>
      <c r="AQ73" s="8"/>
      <c r="AR73" s="8"/>
      <c r="AS73" s="8"/>
      <c r="AT73" s="8"/>
      <c r="AU73" s="8"/>
      <c r="AV73" s="8"/>
      <c r="AW73" s="8"/>
      <c r="AX73" s="8"/>
      <c r="AY73" s="8"/>
      <c r="AZ73" s="8"/>
      <c r="BA73" s="8"/>
      <c r="BB73" s="8"/>
      <c r="BC73" s="8"/>
      <c r="BD73" s="8"/>
      <c r="BE73" s="8"/>
      <c r="BF73" s="8"/>
      <c r="BG73" s="8"/>
      <c r="BH73" s="8"/>
      <c r="BI73" s="8"/>
      <c r="BJ73" s="8"/>
      <c r="BK73" s="8"/>
      <c r="BL73" s="8"/>
      <c r="BM73" s="8"/>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row>
    <row r="74" spans="1:113" ht="15.6" hidden="1">
      <c r="A74" s="4" t="s">
        <v>92</v>
      </c>
      <c r="B74" s="17" t="s">
        <v>71</v>
      </c>
      <c r="C74" s="114">
        <v>0</v>
      </c>
      <c r="D74" s="13">
        <f t="shared" si="7"/>
        <v>0</v>
      </c>
      <c r="E74" s="14">
        <f t="shared" si="4"/>
        <v>0</v>
      </c>
      <c r="F74" s="85">
        <f t="shared" si="5"/>
        <v>0</v>
      </c>
      <c r="G74" s="95">
        <f t="shared" si="6"/>
        <v>0</v>
      </c>
      <c r="H74" s="19"/>
      <c r="I74" s="19"/>
      <c r="J74" s="19"/>
      <c r="K74" s="19"/>
      <c r="L74" s="19"/>
      <c r="M74" s="19"/>
      <c r="N74" s="19"/>
      <c r="O74" s="20"/>
      <c r="P74" s="26"/>
      <c r="Q74" s="29"/>
      <c r="R74" s="29"/>
      <c r="S74" s="29"/>
      <c r="T74" s="29"/>
      <c r="U74" s="29"/>
      <c r="V74" s="19"/>
      <c r="W74" s="19"/>
      <c r="X74" s="19"/>
      <c r="Y74" s="19"/>
      <c r="Z74" s="19"/>
      <c r="AA74" s="19"/>
      <c r="AB74" s="19"/>
      <c r="AC74" s="19"/>
      <c r="AD74" s="19"/>
      <c r="AE74" s="19"/>
      <c r="AF74" s="19"/>
      <c r="AG74" s="19"/>
      <c r="AH74" s="19"/>
      <c r="AI74" s="19"/>
      <c r="AJ74" s="19"/>
      <c r="AK74" s="22"/>
      <c r="AL74" s="22"/>
      <c r="AM74" s="22"/>
      <c r="AN74" s="22"/>
      <c r="AO74" s="22"/>
      <c r="AP74" s="8"/>
      <c r="AQ74" s="8"/>
      <c r="AR74" s="8"/>
      <c r="AS74" s="8"/>
      <c r="AT74" s="8"/>
      <c r="AU74" s="8"/>
      <c r="AV74" s="8"/>
      <c r="AW74" s="8"/>
      <c r="AX74" s="8"/>
      <c r="AY74" s="8"/>
      <c r="AZ74" s="8"/>
      <c r="BA74" s="8"/>
      <c r="BB74" s="8"/>
      <c r="BC74" s="8"/>
      <c r="BD74" s="8"/>
      <c r="BE74" s="8"/>
      <c r="BF74" s="8"/>
      <c r="BG74" s="8"/>
      <c r="BH74" s="8"/>
      <c r="BI74" s="8"/>
      <c r="BJ74" s="8"/>
      <c r="BK74" s="8"/>
      <c r="BL74" s="8"/>
      <c r="BM74" s="8"/>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row>
    <row r="75" spans="1:113" ht="15.6" hidden="1">
      <c r="A75" s="4" t="s">
        <v>89</v>
      </c>
      <c r="B75" s="17" t="s">
        <v>72</v>
      </c>
      <c r="C75" s="114">
        <v>0</v>
      </c>
      <c r="D75" s="13">
        <f t="shared" si="7"/>
        <v>0</v>
      </c>
      <c r="E75" s="14">
        <f t="shared" si="4"/>
        <v>0</v>
      </c>
      <c r="F75" s="85">
        <f t="shared" si="5"/>
        <v>0</v>
      </c>
      <c r="G75" s="95">
        <f t="shared" si="6"/>
        <v>0</v>
      </c>
      <c r="H75" s="19"/>
      <c r="I75" s="19"/>
      <c r="J75" s="19"/>
      <c r="K75" s="19"/>
      <c r="L75" s="19"/>
      <c r="M75" s="19"/>
      <c r="N75" s="19"/>
      <c r="O75" s="20"/>
      <c r="P75" s="26"/>
      <c r="Q75" s="29"/>
      <c r="R75" s="29"/>
      <c r="S75" s="29"/>
      <c r="T75" s="29"/>
      <c r="U75" s="29"/>
      <c r="V75" s="19"/>
      <c r="W75" s="19"/>
      <c r="X75" s="19"/>
      <c r="Y75" s="19"/>
      <c r="Z75" s="19"/>
      <c r="AA75" s="19"/>
      <c r="AB75" s="19"/>
      <c r="AC75" s="19"/>
      <c r="AD75" s="19"/>
      <c r="AE75" s="19"/>
      <c r="AF75" s="19"/>
      <c r="AG75" s="19"/>
      <c r="AH75" s="19"/>
      <c r="AI75" s="19"/>
      <c r="AJ75" s="19"/>
      <c r="AK75" s="22"/>
      <c r="AL75" s="22"/>
      <c r="AM75" s="22"/>
      <c r="AN75" s="22"/>
      <c r="AO75" s="22"/>
      <c r="AP75" s="8"/>
      <c r="AQ75" s="8"/>
      <c r="AR75" s="8"/>
      <c r="AS75" s="8"/>
      <c r="AT75" s="8"/>
      <c r="AU75" s="8"/>
      <c r="AV75" s="8"/>
      <c r="AW75" s="8"/>
      <c r="AX75" s="8"/>
      <c r="AY75" s="8"/>
      <c r="AZ75" s="8"/>
      <c r="BA75" s="8"/>
      <c r="BB75" s="8"/>
      <c r="BC75" s="8"/>
      <c r="BD75" s="8"/>
      <c r="BE75" s="8"/>
      <c r="BF75" s="8"/>
      <c r="BG75" s="8"/>
      <c r="BH75" s="8"/>
      <c r="BI75" s="8"/>
      <c r="BJ75" s="8"/>
      <c r="BK75" s="8"/>
      <c r="BL75" s="8"/>
      <c r="BM75" s="8"/>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row>
    <row r="76" spans="1:113" ht="15.6" hidden="1">
      <c r="A76" s="4" t="s">
        <v>89</v>
      </c>
      <c r="B76" s="17" t="s">
        <v>73</v>
      </c>
      <c r="C76" s="114">
        <v>0</v>
      </c>
      <c r="D76" s="13">
        <f t="shared" si="7"/>
        <v>0</v>
      </c>
      <c r="E76" s="14">
        <f t="shared" si="4"/>
        <v>0</v>
      </c>
      <c r="F76" s="85">
        <f t="shared" si="5"/>
        <v>0</v>
      </c>
      <c r="G76" s="95">
        <f t="shared" si="6"/>
        <v>0</v>
      </c>
      <c r="H76" s="19"/>
      <c r="I76" s="19"/>
      <c r="J76" s="19"/>
      <c r="K76" s="19"/>
      <c r="L76" s="19"/>
      <c r="M76" s="19"/>
      <c r="N76" s="19"/>
      <c r="O76" s="20"/>
      <c r="P76" s="26"/>
      <c r="Q76" s="29"/>
      <c r="R76" s="29"/>
      <c r="S76" s="29"/>
      <c r="T76" s="29"/>
      <c r="U76" s="29"/>
      <c r="V76" s="19"/>
      <c r="W76" s="19"/>
      <c r="X76" s="19"/>
      <c r="Y76" s="19"/>
      <c r="Z76" s="19"/>
      <c r="AA76" s="19"/>
      <c r="AB76" s="19"/>
      <c r="AC76" s="19"/>
      <c r="AD76" s="19"/>
      <c r="AE76" s="19"/>
      <c r="AF76" s="19"/>
      <c r="AG76" s="19"/>
      <c r="AH76" s="19"/>
      <c r="AI76" s="19"/>
      <c r="AJ76" s="19"/>
      <c r="AK76" s="22"/>
      <c r="AL76" s="22"/>
      <c r="AM76" s="22"/>
      <c r="AN76" s="22"/>
      <c r="AO76" s="22"/>
      <c r="AP76" s="8"/>
      <c r="AQ76" s="8"/>
      <c r="AR76" s="8"/>
      <c r="AS76" s="8"/>
      <c r="AT76" s="8"/>
      <c r="AU76" s="8"/>
      <c r="AV76" s="8"/>
      <c r="AW76" s="8"/>
      <c r="AX76" s="8"/>
      <c r="AY76" s="8"/>
      <c r="AZ76" s="8"/>
      <c r="BA76" s="8"/>
      <c r="BB76" s="8"/>
      <c r="BC76" s="8"/>
      <c r="BD76" s="8"/>
      <c r="BE76" s="8"/>
      <c r="BF76" s="8"/>
      <c r="BG76" s="8"/>
      <c r="BH76" s="8"/>
      <c r="BI76" s="8"/>
      <c r="BJ76" s="8"/>
      <c r="BK76" s="8"/>
      <c r="BL76" s="8"/>
      <c r="BM76" s="8"/>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row>
    <row r="77" spans="1:113" ht="15.6" hidden="1">
      <c r="A77" s="4" t="s">
        <v>92</v>
      </c>
      <c r="B77" s="17" t="s">
        <v>74</v>
      </c>
      <c r="C77" s="114">
        <v>0</v>
      </c>
      <c r="D77" s="13">
        <f t="shared" si="7"/>
        <v>0</v>
      </c>
      <c r="E77" s="14">
        <f t="shared" si="4"/>
        <v>0</v>
      </c>
      <c r="F77" s="85">
        <f t="shared" si="5"/>
        <v>0</v>
      </c>
      <c r="G77" s="95">
        <f t="shared" si="6"/>
        <v>0</v>
      </c>
      <c r="H77" s="19"/>
      <c r="I77" s="19"/>
      <c r="J77" s="19"/>
      <c r="K77" s="19"/>
      <c r="L77" s="19"/>
      <c r="M77" s="19"/>
      <c r="N77" s="19"/>
      <c r="O77" s="20"/>
      <c r="P77" s="26"/>
      <c r="Q77" s="29"/>
      <c r="R77" s="29"/>
      <c r="S77" s="29"/>
      <c r="T77" s="29"/>
      <c r="U77" s="29"/>
      <c r="V77" s="19"/>
      <c r="W77" s="19"/>
      <c r="X77" s="19"/>
      <c r="Y77" s="19"/>
      <c r="Z77" s="19"/>
      <c r="AA77" s="19"/>
      <c r="AB77" s="19"/>
      <c r="AC77" s="19"/>
      <c r="AD77" s="19"/>
      <c r="AE77" s="19"/>
      <c r="AF77" s="19"/>
      <c r="AG77" s="19"/>
      <c r="AH77" s="19"/>
      <c r="AI77" s="19"/>
      <c r="AJ77" s="19"/>
      <c r="AK77" s="22"/>
      <c r="AL77" s="22"/>
      <c r="AM77" s="22"/>
      <c r="AN77" s="22"/>
      <c r="AO77" s="22"/>
      <c r="AP77" s="8"/>
      <c r="AQ77" s="8"/>
      <c r="AR77" s="8"/>
      <c r="AS77" s="8"/>
      <c r="AT77" s="8"/>
      <c r="AU77" s="8"/>
      <c r="AV77" s="8"/>
      <c r="AW77" s="8"/>
      <c r="AX77" s="8"/>
      <c r="AY77" s="8"/>
      <c r="AZ77" s="8"/>
      <c r="BA77" s="8"/>
      <c r="BB77" s="8"/>
      <c r="BC77" s="8"/>
      <c r="BD77" s="8"/>
      <c r="BE77" s="8"/>
      <c r="BF77" s="8"/>
      <c r="BG77" s="8"/>
      <c r="BH77" s="8"/>
      <c r="BI77" s="8"/>
      <c r="BJ77" s="8"/>
      <c r="BK77" s="8"/>
      <c r="BL77" s="8"/>
      <c r="BM77" s="8"/>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row>
    <row r="78" spans="1:113" ht="15.6" hidden="1">
      <c r="A78" s="4" t="s">
        <v>92</v>
      </c>
      <c r="B78" s="17" t="s">
        <v>75</v>
      </c>
      <c r="C78" s="114">
        <v>0</v>
      </c>
      <c r="D78" s="13">
        <f t="shared" si="7"/>
        <v>0</v>
      </c>
      <c r="E78" s="14">
        <f t="shared" si="4"/>
        <v>0</v>
      </c>
      <c r="F78" s="85">
        <f t="shared" si="5"/>
        <v>0</v>
      </c>
      <c r="G78" s="95">
        <f t="shared" si="6"/>
        <v>0</v>
      </c>
      <c r="H78" s="19"/>
      <c r="I78" s="19"/>
      <c r="J78" s="19"/>
      <c r="K78" s="19"/>
      <c r="L78" s="19"/>
      <c r="M78" s="19"/>
      <c r="N78" s="19"/>
      <c r="O78" s="20"/>
      <c r="P78" s="26"/>
      <c r="Q78" s="29"/>
      <c r="R78" s="29"/>
      <c r="S78" s="29"/>
      <c r="T78" s="29"/>
      <c r="U78" s="29"/>
      <c r="V78" s="19"/>
      <c r="W78" s="19"/>
      <c r="X78" s="19"/>
      <c r="Y78" s="19"/>
      <c r="Z78" s="19"/>
      <c r="AA78" s="19"/>
      <c r="AB78" s="19"/>
      <c r="AC78" s="19"/>
      <c r="AD78" s="19"/>
      <c r="AE78" s="19"/>
      <c r="AF78" s="19"/>
      <c r="AG78" s="19"/>
      <c r="AH78" s="19"/>
      <c r="AI78" s="19"/>
      <c r="AJ78" s="19"/>
      <c r="AK78" s="22"/>
      <c r="AL78" s="22"/>
      <c r="AM78" s="22"/>
      <c r="AN78" s="22"/>
      <c r="AO78" s="22"/>
      <c r="AP78" s="8"/>
      <c r="AQ78" s="8"/>
      <c r="AR78" s="8"/>
      <c r="AS78" s="8"/>
      <c r="AT78" s="8"/>
      <c r="AU78" s="8"/>
      <c r="AV78" s="8"/>
      <c r="AW78" s="8"/>
      <c r="AX78" s="8"/>
      <c r="AY78" s="8"/>
      <c r="AZ78" s="8"/>
      <c r="BA78" s="8"/>
      <c r="BB78" s="8"/>
      <c r="BC78" s="8"/>
      <c r="BD78" s="8"/>
      <c r="BE78" s="8"/>
      <c r="BF78" s="8"/>
      <c r="BG78" s="8"/>
      <c r="BH78" s="8"/>
      <c r="BI78" s="8"/>
      <c r="BJ78" s="8"/>
      <c r="BK78" s="8"/>
      <c r="BL78" s="8"/>
      <c r="BM78" s="8"/>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row>
    <row r="79" spans="1:113" ht="15.6" hidden="1">
      <c r="A79" s="4" t="s">
        <v>92</v>
      </c>
      <c r="B79" s="17" t="s">
        <v>76</v>
      </c>
      <c r="C79" s="114">
        <v>0</v>
      </c>
      <c r="D79" s="13">
        <f t="shared" si="7"/>
        <v>0</v>
      </c>
      <c r="E79" s="14">
        <f t="shared" si="4"/>
        <v>0</v>
      </c>
      <c r="F79" s="85">
        <f t="shared" si="5"/>
        <v>0</v>
      </c>
      <c r="G79" s="95">
        <f t="shared" si="6"/>
        <v>0</v>
      </c>
      <c r="H79" s="19"/>
      <c r="I79" s="19"/>
      <c r="J79" s="19"/>
      <c r="K79" s="19"/>
      <c r="L79" s="19"/>
      <c r="M79" s="19"/>
      <c r="N79" s="19"/>
      <c r="O79" s="20"/>
      <c r="P79" s="26"/>
      <c r="Q79" s="29"/>
      <c r="R79" s="29"/>
      <c r="S79" s="29"/>
      <c r="T79" s="29"/>
      <c r="U79" s="29"/>
      <c r="V79" s="19"/>
      <c r="W79" s="19"/>
      <c r="X79" s="19"/>
      <c r="Y79" s="19"/>
      <c r="Z79" s="19"/>
      <c r="AA79" s="19"/>
      <c r="AB79" s="19"/>
      <c r="AC79" s="19"/>
      <c r="AD79" s="19"/>
      <c r="AE79" s="19"/>
      <c r="AF79" s="19"/>
      <c r="AG79" s="19"/>
      <c r="AH79" s="19"/>
      <c r="AI79" s="19"/>
      <c r="AJ79" s="19"/>
      <c r="AK79" s="22"/>
      <c r="AL79" s="22"/>
      <c r="AM79" s="22"/>
      <c r="AN79" s="22"/>
      <c r="AO79" s="22"/>
      <c r="AP79" s="8"/>
      <c r="AQ79" s="8"/>
      <c r="AR79" s="8"/>
      <c r="AS79" s="8"/>
      <c r="AT79" s="8"/>
      <c r="AU79" s="8"/>
      <c r="AV79" s="8"/>
      <c r="AW79" s="8"/>
      <c r="AX79" s="8"/>
      <c r="AY79" s="8"/>
      <c r="AZ79" s="8"/>
      <c r="BA79" s="8"/>
      <c r="BB79" s="8"/>
      <c r="BC79" s="8"/>
      <c r="BD79" s="8"/>
      <c r="BE79" s="8"/>
      <c r="BF79" s="8"/>
      <c r="BG79" s="8"/>
      <c r="BH79" s="8"/>
      <c r="BI79" s="8"/>
      <c r="BJ79" s="8"/>
      <c r="BK79" s="8"/>
      <c r="BL79" s="8"/>
      <c r="BM79" s="8"/>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row>
    <row r="80" spans="1:113" ht="15.6" hidden="1">
      <c r="A80" s="4" t="s">
        <v>92</v>
      </c>
      <c r="B80" s="17" t="s">
        <v>77</v>
      </c>
      <c r="C80" s="114">
        <v>0</v>
      </c>
      <c r="D80" s="13">
        <f t="shared" si="7"/>
        <v>0</v>
      </c>
      <c r="E80" s="14">
        <f t="shared" si="4"/>
        <v>0</v>
      </c>
      <c r="F80" s="85">
        <f t="shared" si="5"/>
        <v>0</v>
      </c>
      <c r="G80" s="95">
        <f t="shared" si="6"/>
        <v>0</v>
      </c>
      <c r="H80" s="19"/>
      <c r="I80" s="19"/>
      <c r="J80" s="19"/>
      <c r="K80" s="19"/>
      <c r="L80" s="19"/>
      <c r="M80" s="19"/>
      <c r="N80" s="19"/>
      <c r="O80" s="20"/>
      <c r="P80" s="26"/>
      <c r="Q80" s="29"/>
      <c r="R80" s="29"/>
      <c r="S80" s="29"/>
      <c r="T80" s="29"/>
      <c r="U80" s="29"/>
      <c r="V80" s="19"/>
      <c r="W80" s="19"/>
      <c r="X80" s="19"/>
      <c r="Y80" s="19"/>
      <c r="Z80" s="19"/>
      <c r="AA80" s="19"/>
      <c r="AB80" s="19"/>
      <c r="AC80" s="19"/>
      <c r="AD80" s="19"/>
      <c r="AE80" s="19"/>
      <c r="AF80" s="19"/>
      <c r="AG80" s="19"/>
      <c r="AH80" s="19"/>
      <c r="AI80" s="19"/>
      <c r="AJ80" s="19"/>
      <c r="AK80" s="22"/>
      <c r="AL80" s="22"/>
      <c r="AM80" s="22"/>
      <c r="AN80" s="22"/>
      <c r="AO80" s="22"/>
      <c r="AP80" s="8"/>
      <c r="AQ80" s="8"/>
      <c r="AR80" s="8"/>
      <c r="AS80" s="8"/>
      <c r="AT80" s="8"/>
      <c r="AU80" s="8"/>
      <c r="AV80" s="8"/>
      <c r="AW80" s="8"/>
      <c r="AX80" s="8"/>
      <c r="AY80" s="8"/>
      <c r="AZ80" s="8"/>
      <c r="BA80" s="8"/>
      <c r="BB80" s="8"/>
      <c r="BC80" s="8"/>
      <c r="BD80" s="8"/>
      <c r="BE80" s="8"/>
      <c r="BF80" s="8"/>
      <c r="BG80" s="8"/>
      <c r="BH80" s="8"/>
      <c r="BI80" s="8"/>
      <c r="BJ80" s="8"/>
      <c r="BK80" s="8"/>
      <c r="BL80" s="8"/>
      <c r="BM80" s="8"/>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row>
    <row r="81" spans="1:113" ht="15.6" hidden="1">
      <c r="A81" s="4" t="s">
        <v>93</v>
      </c>
      <c r="B81" s="17" t="s">
        <v>78</v>
      </c>
      <c r="C81" s="114">
        <v>0</v>
      </c>
      <c r="D81" s="13">
        <f t="shared" si="7"/>
        <v>0</v>
      </c>
      <c r="E81" s="14">
        <f t="shared" si="4"/>
        <v>0</v>
      </c>
      <c r="F81" s="85">
        <f t="shared" si="5"/>
        <v>0</v>
      </c>
      <c r="G81" s="95">
        <f t="shared" si="6"/>
        <v>0</v>
      </c>
      <c r="H81" s="19"/>
      <c r="I81" s="19"/>
      <c r="J81" s="19"/>
      <c r="K81" s="19"/>
      <c r="L81" s="19"/>
      <c r="M81" s="19"/>
      <c r="N81" s="19"/>
      <c r="O81" s="20"/>
      <c r="P81" s="26"/>
      <c r="Q81" s="29"/>
      <c r="R81" s="29"/>
      <c r="S81" s="29"/>
      <c r="T81" s="29"/>
      <c r="U81" s="29"/>
      <c r="V81" s="19"/>
      <c r="W81" s="19"/>
      <c r="X81" s="19"/>
      <c r="Y81" s="19"/>
      <c r="Z81" s="19"/>
      <c r="AA81" s="19"/>
      <c r="AB81" s="19"/>
      <c r="AC81" s="19"/>
      <c r="AD81" s="19"/>
      <c r="AE81" s="19"/>
      <c r="AF81" s="19"/>
      <c r="AG81" s="19"/>
      <c r="AH81" s="19"/>
      <c r="AI81" s="19"/>
      <c r="AJ81" s="19"/>
      <c r="AK81" s="22"/>
      <c r="AL81" s="22"/>
      <c r="AM81" s="22"/>
      <c r="AN81" s="22"/>
      <c r="AO81" s="22"/>
      <c r="AP81" s="8"/>
      <c r="AQ81" s="8"/>
      <c r="AR81" s="8"/>
      <c r="AS81" s="8"/>
      <c r="AT81" s="8"/>
      <c r="AU81" s="8"/>
      <c r="AV81" s="8"/>
      <c r="AW81" s="8"/>
      <c r="AX81" s="8"/>
      <c r="AY81" s="8"/>
      <c r="AZ81" s="8"/>
      <c r="BA81" s="8"/>
      <c r="BB81" s="8"/>
      <c r="BC81" s="8"/>
      <c r="BD81" s="8"/>
      <c r="BE81" s="8"/>
      <c r="BF81" s="8"/>
      <c r="BG81" s="8"/>
      <c r="BH81" s="8"/>
      <c r="BI81" s="8"/>
      <c r="BJ81" s="8"/>
      <c r="BK81" s="8"/>
      <c r="BL81" s="8"/>
      <c r="BM81" s="8"/>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row>
    <row r="82" spans="1:113" ht="15.6" hidden="1">
      <c r="A82" s="4" t="s">
        <v>93</v>
      </c>
      <c r="B82" s="17" t="s">
        <v>79</v>
      </c>
      <c r="C82" s="114">
        <f>163085-163085</f>
        <v>0</v>
      </c>
      <c r="D82" s="13">
        <f t="shared" si="7"/>
        <v>0</v>
      </c>
      <c r="E82" s="14">
        <f t="shared" si="4"/>
        <v>0</v>
      </c>
      <c r="F82" s="85">
        <f t="shared" si="5"/>
        <v>0</v>
      </c>
      <c r="G82" s="95">
        <f t="shared" si="6"/>
        <v>0</v>
      </c>
      <c r="H82" s="19"/>
      <c r="I82" s="19"/>
      <c r="J82" s="19"/>
      <c r="K82" s="19"/>
      <c r="L82" s="19"/>
      <c r="M82" s="19"/>
      <c r="N82" s="19"/>
      <c r="O82" s="20"/>
      <c r="P82" s="26"/>
      <c r="Q82" s="29"/>
      <c r="R82" s="29"/>
      <c r="S82" s="29"/>
      <c r="T82" s="29"/>
      <c r="U82" s="29"/>
      <c r="V82" s="19"/>
      <c r="W82" s="19"/>
      <c r="X82" s="19"/>
      <c r="Y82" s="19"/>
      <c r="Z82" s="19"/>
      <c r="AA82" s="19"/>
      <c r="AB82" s="19"/>
      <c r="AC82" s="19"/>
      <c r="AD82" s="19"/>
      <c r="AE82" s="19"/>
      <c r="AF82" s="19"/>
      <c r="AG82" s="19"/>
      <c r="AH82" s="19"/>
      <c r="AI82" s="19"/>
      <c r="AJ82" s="19"/>
      <c r="AK82" s="22"/>
      <c r="AL82" s="22"/>
      <c r="AM82" s="22"/>
      <c r="AN82" s="22"/>
      <c r="AO82" s="22"/>
      <c r="AP82" s="8"/>
      <c r="AQ82" s="8"/>
      <c r="AR82" s="8"/>
      <c r="AS82" s="8"/>
      <c r="AT82" s="8"/>
      <c r="AU82" s="8"/>
      <c r="AV82" s="8"/>
      <c r="AW82" s="8"/>
      <c r="AX82" s="8"/>
      <c r="AY82" s="8"/>
      <c r="AZ82" s="8"/>
      <c r="BA82" s="8"/>
      <c r="BB82" s="8"/>
      <c r="BC82" s="8"/>
      <c r="BD82" s="8"/>
      <c r="BE82" s="8"/>
      <c r="BF82" s="8"/>
      <c r="BG82" s="8"/>
      <c r="BH82" s="8"/>
      <c r="BI82" s="8"/>
      <c r="BJ82" s="8"/>
      <c r="BK82" s="8"/>
      <c r="BL82" s="8"/>
      <c r="BM82" s="8"/>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row>
    <row r="83" spans="1:113" ht="15.6" hidden="1">
      <c r="A83" s="4" t="s">
        <v>93</v>
      </c>
      <c r="B83" s="17" t="s">
        <v>23</v>
      </c>
      <c r="C83" s="114">
        <v>0</v>
      </c>
      <c r="D83" s="13">
        <f t="shared" si="7"/>
        <v>0</v>
      </c>
      <c r="E83" s="14">
        <f t="shared" si="4"/>
        <v>0</v>
      </c>
      <c r="F83" s="85">
        <f t="shared" si="5"/>
        <v>0</v>
      </c>
      <c r="G83" s="95">
        <f t="shared" si="6"/>
        <v>0</v>
      </c>
      <c r="H83" s="19"/>
      <c r="I83" s="19"/>
      <c r="J83" s="19"/>
      <c r="K83" s="19"/>
      <c r="L83" s="19"/>
      <c r="M83" s="19"/>
      <c r="N83" s="19"/>
      <c r="O83" s="20"/>
      <c r="P83" s="26"/>
      <c r="Q83" s="29"/>
      <c r="R83" s="29"/>
      <c r="S83" s="29"/>
      <c r="T83" s="29"/>
      <c r="U83" s="29"/>
      <c r="V83" s="19"/>
      <c r="W83" s="19"/>
      <c r="X83" s="19"/>
      <c r="Y83" s="19"/>
      <c r="Z83" s="19"/>
      <c r="AA83" s="19"/>
      <c r="AB83" s="19"/>
      <c r="AC83" s="19"/>
      <c r="AD83" s="19"/>
      <c r="AE83" s="19"/>
      <c r="AF83" s="19"/>
      <c r="AG83" s="19"/>
      <c r="AH83" s="19"/>
      <c r="AI83" s="19"/>
      <c r="AJ83" s="19"/>
      <c r="AK83" s="22"/>
      <c r="AL83" s="22"/>
      <c r="AM83" s="22"/>
      <c r="AN83" s="22"/>
      <c r="AO83" s="22"/>
      <c r="AP83" s="8"/>
      <c r="AQ83" s="8"/>
      <c r="AR83" s="8"/>
      <c r="AS83" s="8"/>
      <c r="AT83" s="8"/>
      <c r="AU83" s="8"/>
      <c r="AV83" s="8"/>
      <c r="AW83" s="8"/>
      <c r="AX83" s="8"/>
      <c r="AY83" s="8"/>
      <c r="AZ83" s="8"/>
      <c r="BA83" s="8"/>
      <c r="BB83" s="8"/>
      <c r="BC83" s="8"/>
      <c r="BD83" s="8"/>
      <c r="BE83" s="8"/>
      <c r="BF83" s="8"/>
      <c r="BG83" s="8"/>
      <c r="BH83" s="8"/>
      <c r="BI83" s="8"/>
      <c r="BJ83" s="8"/>
      <c r="BK83" s="8"/>
      <c r="BL83" s="8"/>
      <c r="BM83" s="8"/>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row>
    <row r="84" spans="1:113" ht="15.6">
      <c r="A84" s="20" t="s">
        <v>96</v>
      </c>
      <c r="B84" s="17" t="s">
        <v>271</v>
      </c>
      <c r="C84" s="114">
        <v>367683</v>
      </c>
      <c r="D84" s="33">
        <f>C84/$C$86</f>
        <v>3.7944217872831559E-2</v>
      </c>
      <c r="E84" s="88">
        <f>$E$2*D84</f>
        <v>1360.0725454337744</v>
      </c>
      <c r="F84" s="38">
        <v>7195</v>
      </c>
      <c r="G84" s="95">
        <f t="shared" si="6"/>
        <v>376238.07254543377</v>
      </c>
      <c r="H84" s="19"/>
      <c r="I84" s="19"/>
      <c r="J84" s="19"/>
      <c r="K84" s="19"/>
      <c r="L84" s="19"/>
      <c r="M84" s="19"/>
      <c r="N84" s="19"/>
      <c r="O84" s="20"/>
      <c r="P84" s="26"/>
      <c r="Q84" s="29"/>
      <c r="R84" s="29"/>
      <c r="S84" s="29"/>
      <c r="T84" s="29"/>
      <c r="U84" s="29"/>
      <c r="V84" s="19"/>
      <c r="W84" s="19"/>
      <c r="X84" s="19"/>
      <c r="Y84" s="19"/>
      <c r="Z84" s="19"/>
      <c r="AA84" s="19"/>
      <c r="AB84" s="19"/>
      <c r="AC84" s="19"/>
      <c r="AD84" s="19"/>
      <c r="AE84" s="19"/>
      <c r="AF84" s="19"/>
      <c r="AG84" s="19"/>
      <c r="AH84" s="19"/>
      <c r="AI84" s="19"/>
      <c r="AJ84" s="19"/>
      <c r="AK84" s="22"/>
      <c r="AL84" s="22"/>
      <c r="AM84" s="22"/>
      <c r="AN84" s="22"/>
      <c r="AO84" s="22"/>
      <c r="AP84" s="8"/>
      <c r="AQ84" s="8"/>
      <c r="AR84" s="8"/>
      <c r="AS84" s="8"/>
      <c r="AT84" s="8"/>
      <c r="AU84" s="8"/>
      <c r="AV84" s="8"/>
      <c r="AW84" s="8"/>
      <c r="AX84" s="8"/>
      <c r="AY84" s="8"/>
      <c r="AZ84" s="8"/>
      <c r="BA84" s="8"/>
      <c r="BB84" s="8"/>
      <c r="BC84" s="8"/>
      <c r="BD84" s="8"/>
      <c r="BE84" s="8"/>
      <c r="BF84" s="8"/>
      <c r="BG84" s="8"/>
      <c r="BH84" s="8"/>
      <c r="BI84" s="8"/>
      <c r="BJ84" s="8"/>
      <c r="BK84" s="8"/>
      <c r="BL84" s="8"/>
      <c r="BM84" s="8"/>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row>
    <row r="85" spans="1:113" ht="15.9" thickBot="1">
      <c r="A85" s="20" t="s">
        <v>96</v>
      </c>
      <c r="B85" s="17" t="s">
        <v>272</v>
      </c>
      <c r="C85" s="114">
        <v>25978</v>
      </c>
      <c r="D85" s="33">
        <f>C85/$C$86</f>
        <v>2.6808824229034747E-3</v>
      </c>
      <c r="E85" s="88">
        <f>$E$2*D85</f>
        <v>96.093549566552142</v>
      </c>
      <c r="F85" s="38">
        <v>508</v>
      </c>
      <c r="G85" s="95">
        <f t="shared" si="6"/>
        <v>26582.093549566551</v>
      </c>
      <c r="H85" s="19"/>
      <c r="I85" s="19"/>
      <c r="J85" s="19"/>
      <c r="K85" s="19"/>
      <c r="L85" s="19"/>
      <c r="M85" s="19"/>
      <c r="N85" s="19"/>
      <c r="O85" s="20"/>
      <c r="P85" s="26"/>
      <c r="Q85" s="29"/>
      <c r="R85" s="29"/>
      <c r="S85" s="29"/>
      <c r="T85" s="29"/>
      <c r="U85" s="29"/>
      <c r="V85" s="19"/>
      <c r="W85" s="19"/>
      <c r="X85" s="19"/>
      <c r="Y85" s="19"/>
      <c r="Z85" s="19"/>
      <c r="AA85" s="19"/>
      <c r="AB85" s="19"/>
      <c r="AC85" s="19"/>
      <c r="AD85" s="19"/>
      <c r="AE85" s="19"/>
      <c r="AF85" s="19"/>
      <c r="AG85" s="19"/>
      <c r="AH85" s="19"/>
      <c r="AI85" s="19"/>
      <c r="AJ85" s="19"/>
      <c r="AK85" s="22"/>
      <c r="AL85" s="22"/>
      <c r="AM85" s="22"/>
      <c r="AN85" s="22"/>
      <c r="AO85" s="22"/>
      <c r="AP85" s="8"/>
      <c r="AQ85" s="8"/>
      <c r="AR85" s="8"/>
      <c r="AS85" s="8"/>
      <c r="AT85" s="8"/>
      <c r="AU85" s="8"/>
      <c r="AV85" s="8"/>
      <c r="AW85" s="8"/>
      <c r="AX85" s="8"/>
      <c r="AY85" s="8"/>
      <c r="AZ85" s="8"/>
      <c r="BA85" s="8"/>
      <c r="BB85" s="8"/>
      <c r="BC85" s="8"/>
      <c r="BD85" s="8"/>
      <c r="BE85" s="8"/>
      <c r="BF85" s="8"/>
      <c r="BG85" s="8"/>
      <c r="BH85" s="8"/>
      <c r="BI85" s="8"/>
      <c r="BJ85" s="8"/>
      <c r="BK85" s="8"/>
      <c r="BL85" s="8"/>
      <c r="BM85" s="8"/>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row>
    <row r="86" spans="1:113" ht="16.2" thickTop="1" thickBot="1">
      <c r="A86" s="20"/>
      <c r="B86" s="30" t="s">
        <v>80</v>
      </c>
      <c r="C86" s="115">
        <f>SUM(C5:C85)</f>
        <v>9690093</v>
      </c>
      <c r="D86" s="86">
        <f>SUM(D5:D85)</f>
        <v>0.99999999999999956</v>
      </c>
      <c r="E86" s="92">
        <f>SUM(E5:E85)+2</f>
        <v>35843.999999999978</v>
      </c>
      <c r="F86" s="92">
        <f>SUM(F5:F85)</f>
        <v>206792</v>
      </c>
      <c r="G86" s="115">
        <f>SUM(G5:G85)+2</f>
        <v>9932728.9999999963</v>
      </c>
      <c r="H86" s="19"/>
      <c r="I86" s="19"/>
      <c r="J86" s="19"/>
      <c r="K86" s="19"/>
      <c r="L86" s="19"/>
      <c r="M86" s="19"/>
      <c r="N86" s="19"/>
      <c r="O86" s="20"/>
      <c r="P86" s="26"/>
      <c r="Q86" s="29"/>
      <c r="R86" s="29"/>
      <c r="S86" s="29"/>
      <c r="T86" s="29"/>
      <c r="U86" s="29"/>
      <c r="V86" s="19"/>
      <c r="W86" s="19"/>
      <c r="X86" s="19"/>
      <c r="Y86" s="19"/>
      <c r="Z86" s="19"/>
      <c r="AA86" s="19"/>
      <c r="AB86" s="19"/>
      <c r="AC86" s="19"/>
      <c r="AD86" s="19"/>
      <c r="AE86" s="19"/>
      <c r="AF86" s="19"/>
      <c r="AG86" s="19"/>
      <c r="AH86" s="19"/>
      <c r="AI86" s="19"/>
      <c r="AJ86" s="19"/>
      <c r="AK86" s="22"/>
      <c r="AL86" s="22"/>
      <c r="AM86" s="22"/>
      <c r="AN86" s="22"/>
      <c r="AO86" s="22"/>
      <c r="AP86" s="8"/>
      <c r="AQ86" s="8"/>
      <c r="AR86" s="8"/>
      <c r="AS86" s="8"/>
      <c r="AT86" s="8"/>
      <c r="AU86" s="8"/>
      <c r="AV86" s="8"/>
      <c r="AW86" s="8"/>
      <c r="AX86" s="8"/>
      <c r="AY86" s="8"/>
      <c r="AZ86" s="8"/>
      <c r="BA86" s="8"/>
      <c r="BB86" s="8"/>
      <c r="BC86" s="8"/>
      <c r="BD86" s="8"/>
      <c r="BE86" s="8"/>
      <c r="BF86" s="8"/>
      <c r="BG86" s="8"/>
      <c r="BH86" s="8"/>
      <c r="BI86" s="8"/>
      <c r="BJ86" s="8"/>
      <c r="BK86" s="8"/>
      <c r="BL86" s="8"/>
      <c r="BM86" s="8"/>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row>
    <row r="87" spans="1:113" ht="15.6">
      <c r="B87" s="20"/>
      <c r="C87" s="114"/>
      <c r="D87" s="33"/>
      <c r="E87" s="34"/>
      <c r="F87" s="19"/>
      <c r="G87" s="96"/>
      <c r="H87" s="19"/>
      <c r="I87" s="19"/>
      <c r="J87" s="19"/>
      <c r="K87" s="19"/>
      <c r="L87" s="19"/>
      <c r="M87" s="19"/>
      <c r="N87" s="19"/>
      <c r="O87" s="20"/>
      <c r="P87" s="26"/>
      <c r="Q87" s="29"/>
      <c r="R87" s="29"/>
      <c r="S87" s="29"/>
      <c r="T87" s="29"/>
      <c r="U87" s="29"/>
      <c r="V87" s="19"/>
      <c r="W87" s="19"/>
      <c r="X87" s="19"/>
      <c r="Y87" s="19"/>
      <c r="Z87" s="19"/>
      <c r="AA87" s="19"/>
      <c r="AB87" s="19"/>
      <c r="AC87" s="19"/>
      <c r="AD87" s="19"/>
      <c r="AE87" s="19"/>
      <c r="AF87" s="19"/>
      <c r="AG87" s="19"/>
      <c r="AH87" s="19"/>
      <c r="AI87" s="19"/>
      <c r="AJ87" s="19"/>
      <c r="AK87" s="22"/>
      <c r="AL87" s="22"/>
      <c r="AM87" s="22"/>
      <c r="AN87" s="22"/>
      <c r="AO87" s="22"/>
      <c r="AP87" s="8"/>
      <c r="AQ87" s="8"/>
      <c r="AR87" s="8"/>
      <c r="AS87" s="8"/>
      <c r="AT87" s="8"/>
      <c r="AU87" s="8"/>
      <c r="AV87" s="8"/>
      <c r="AW87" s="8"/>
      <c r="AX87" s="8"/>
      <c r="AY87" s="8"/>
      <c r="AZ87" s="8"/>
      <c r="BA87" s="8"/>
      <c r="BB87" s="8"/>
      <c r="BC87" s="8"/>
      <c r="BD87" s="8"/>
      <c r="BE87" s="8"/>
      <c r="BF87" s="8"/>
      <c r="BG87" s="8"/>
      <c r="BH87" s="8"/>
      <c r="BI87" s="8"/>
      <c r="BJ87" s="8"/>
      <c r="BK87" s="8"/>
      <c r="BL87" s="8"/>
      <c r="BM87" s="8"/>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row>
    <row r="88" spans="1:113" ht="15.6">
      <c r="B88" s="20"/>
      <c r="C88" s="114"/>
      <c r="D88" s="33"/>
      <c r="E88" s="35"/>
      <c r="F88" s="19"/>
      <c r="G88" s="96"/>
      <c r="H88" s="19"/>
      <c r="I88" s="19"/>
      <c r="J88" s="19"/>
      <c r="K88" s="19"/>
      <c r="L88" s="19"/>
      <c r="M88" s="19"/>
      <c r="N88" s="19"/>
      <c r="O88" s="20"/>
      <c r="P88" s="26"/>
      <c r="Q88" s="29"/>
      <c r="R88" s="29"/>
      <c r="S88" s="29"/>
      <c r="T88" s="29"/>
      <c r="U88" s="29"/>
      <c r="V88" s="19"/>
      <c r="W88" s="19"/>
      <c r="X88" s="19"/>
      <c r="Y88" s="19"/>
      <c r="Z88" s="19"/>
      <c r="AA88" s="19"/>
      <c r="AB88" s="19"/>
      <c r="AC88" s="19"/>
      <c r="AD88" s="19"/>
      <c r="AE88" s="19"/>
      <c r="AF88" s="19"/>
      <c r="AG88" s="19"/>
      <c r="AH88" s="19"/>
      <c r="AI88" s="19"/>
      <c r="AJ88" s="19"/>
      <c r="AK88" s="22"/>
      <c r="AL88" s="22"/>
      <c r="AM88" s="22"/>
      <c r="AN88" s="22"/>
      <c r="AO88" s="22"/>
      <c r="AP88" s="8"/>
      <c r="AQ88" s="8"/>
      <c r="AR88" s="8"/>
      <c r="AS88" s="8"/>
      <c r="AT88" s="8"/>
      <c r="AU88" s="8"/>
      <c r="AV88" s="8"/>
      <c r="AW88" s="8"/>
      <c r="AX88" s="8"/>
      <c r="AY88" s="8"/>
      <c r="AZ88" s="8"/>
      <c r="BA88" s="8"/>
      <c r="BB88" s="8"/>
      <c r="BC88" s="8"/>
      <c r="BD88" s="8"/>
      <c r="BE88" s="8"/>
      <c r="BF88" s="8"/>
      <c r="BG88" s="8"/>
      <c r="BH88" s="8"/>
      <c r="BI88" s="8"/>
      <c r="BJ88" s="8"/>
      <c r="BK88" s="8"/>
      <c r="BL88" s="8"/>
      <c r="BM88" s="8"/>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row>
    <row r="89" spans="1:113" ht="15.6">
      <c r="B89" s="19"/>
      <c r="C89" s="114"/>
      <c r="D89" s="33"/>
      <c r="E89" s="35"/>
      <c r="F89" s="19"/>
      <c r="G89" s="96"/>
      <c r="H89" s="19"/>
      <c r="I89" s="19"/>
      <c r="J89" s="19"/>
      <c r="K89" s="19"/>
      <c r="L89" s="19"/>
      <c r="M89" s="19"/>
      <c r="N89" s="19"/>
      <c r="O89" s="20"/>
      <c r="P89" s="26"/>
      <c r="Q89" s="29"/>
      <c r="R89" s="29"/>
      <c r="S89" s="29"/>
      <c r="T89" s="29"/>
      <c r="U89" s="29"/>
      <c r="V89" s="19"/>
      <c r="W89" s="19"/>
      <c r="X89" s="19"/>
      <c r="Y89" s="19"/>
      <c r="Z89" s="19"/>
      <c r="AA89" s="19"/>
      <c r="AB89" s="19"/>
      <c r="AC89" s="19"/>
      <c r="AD89" s="19"/>
      <c r="AE89" s="19"/>
      <c r="AF89" s="19"/>
      <c r="AG89" s="19"/>
      <c r="AH89" s="19"/>
      <c r="AI89" s="19"/>
      <c r="AJ89" s="19"/>
      <c r="AK89" s="22"/>
      <c r="AL89" s="22"/>
      <c r="AM89" s="22"/>
      <c r="AN89" s="22"/>
      <c r="AO89" s="22"/>
      <c r="AP89" s="8"/>
      <c r="AQ89" s="8"/>
      <c r="AR89" s="8"/>
      <c r="AS89" s="8"/>
      <c r="AT89" s="8"/>
      <c r="AU89" s="8"/>
      <c r="AV89" s="8"/>
      <c r="AW89" s="8"/>
      <c r="AX89" s="8"/>
      <c r="AY89" s="8"/>
      <c r="AZ89" s="8"/>
      <c r="BA89" s="8"/>
      <c r="BB89" s="8"/>
      <c r="BC89" s="8"/>
      <c r="BD89" s="8"/>
      <c r="BE89" s="8"/>
      <c r="BF89" s="8"/>
      <c r="BG89" s="8"/>
      <c r="BH89" s="8"/>
      <c r="BI89" s="8"/>
      <c r="BJ89" s="8"/>
      <c r="BK89" s="8"/>
      <c r="BL89" s="8"/>
      <c r="BM89" s="8"/>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row>
    <row r="90" spans="1:113" ht="15.6">
      <c r="B90" s="19"/>
      <c r="C90" s="114"/>
      <c r="D90" s="33"/>
      <c r="E90" s="35"/>
      <c r="F90" s="19"/>
      <c r="G90" s="96"/>
      <c r="H90" s="19"/>
      <c r="I90" s="19"/>
      <c r="J90" s="19"/>
      <c r="K90" s="19"/>
      <c r="L90" s="19"/>
      <c r="M90" s="19"/>
      <c r="N90" s="19"/>
      <c r="O90" s="20"/>
      <c r="P90" s="26"/>
      <c r="Q90" s="29"/>
      <c r="R90" s="29"/>
      <c r="S90" s="29"/>
      <c r="T90" s="29"/>
      <c r="U90" s="29"/>
      <c r="V90" s="19"/>
      <c r="W90" s="19"/>
      <c r="X90" s="19"/>
      <c r="Y90" s="19"/>
      <c r="Z90" s="19"/>
      <c r="AA90" s="19"/>
      <c r="AB90" s="19"/>
      <c r="AC90" s="19"/>
      <c r="AD90" s="19"/>
      <c r="AE90" s="19"/>
      <c r="AF90" s="19"/>
      <c r="AG90" s="19"/>
      <c r="AH90" s="19"/>
      <c r="AI90" s="19"/>
      <c r="AJ90" s="19"/>
      <c r="AK90" s="22"/>
      <c r="AL90" s="22"/>
      <c r="AM90" s="22"/>
      <c r="AN90" s="22"/>
      <c r="AO90" s="22"/>
      <c r="AP90" s="8"/>
      <c r="AQ90" s="8"/>
      <c r="AR90" s="8"/>
      <c r="AS90" s="8"/>
      <c r="AT90" s="8"/>
      <c r="AU90" s="8"/>
      <c r="AV90" s="8"/>
      <c r="AW90" s="8"/>
      <c r="AX90" s="8"/>
      <c r="AY90" s="8"/>
      <c r="AZ90" s="8"/>
      <c r="BA90" s="8"/>
      <c r="BB90" s="8"/>
      <c r="BC90" s="8"/>
      <c r="BD90" s="8"/>
      <c r="BE90" s="8"/>
      <c r="BF90" s="8"/>
      <c r="BG90" s="8"/>
      <c r="BH90" s="8"/>
      <c r="BI90" s="8"/>
      <c r="BJ90" s="8"/>
      <c r="BK90" s="8"/>
      <c r="BL90" s="8"/>
      <c r="BM90" s="8"/>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row>
    <row r="91" spans="1:113" ht="15.6">
      <c r="B91" s="19"/>
      <c r="C91" s="114"/>
      <c r="D91" s="33"/>
      <c r="E91" s="35"/>
      <c r="F91" s="19"/>
      <c r="G91" s="96"/>
      <c r="H91" s="19"/>
      <c r="I91" s="19"/>
      <c r="J91" s="19"/>
      <c r="K91" s="19"/>
      <c r="L91" s="19"/>
      <c r="M91" s="19"/>
      <c r="N91" s="19"/>
      <c r="O91" s="20"/>
      <c r="P91" s="26"/>
      <c r="Q91" s="29"/>
      <c r="R91" s="29"/>
      <c r="S91" s="29"/>
      <c r="T91" s="29"/>
      <c r="U91" s="29"/>
      <c r="V91" s="19"/>
      <c r="W91" s="19"/>
      <c r="X91" s="19"/>
      <c r="Y91" s="19"/>
      <c r="Z91" s="19"/>
      <c r="AA91" s="19"/>
      <c r="AB91" s="19"/>
      <c r="AC91" s="19"/>
      <c r="AD91" s="19"/>
      <c r="AE91" s="19"/>
      <c r="AF91" s="19"/>
      <c r="AG91" s="19"/>
      <c r="AH91" s="19"/>
      <c r="AI91" s="19"/>
      <c r="AJ91" s="19"/>
      <c r="AK91" s="22"/>
      <c r="AL91" s="22"/>
      <c r="AM91" s="22"/>
      <c r="AN91" s="22"/>
      <c r="AO91" s="22"/>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row>
    <row r="92" spans="1:113" ht="15.6">
      <c r="B92" s="19"/>
      <c r="C92" s="114"/>
      <c r="D92" s="33"/>
      <c r="E92" s="35"/>
      <c r="F92" s="19"/>
      <c r="G92" s="96"/>
      <c r="H92" s="19"/>
      <c r="I92" s="19"/>
      <c r="J92" s="19"/>
      <c r="K92" s="19"/>
      <c r="L92" s="19"/>
      <c r="M92" s="19"/>
      <c r="N92" s="19"/>
      <c r="O92" s="20"/>
      <c r="P92" s="26"/>
      <c r="Q92" s="29"/>
      <c r="R92" s="29"/>
      <c r="S92" s="29"/>
      <c r="T92" s="29"/>
      <c r="U92" s="29"/>
      <c r="V92" s="19"/>
      <c r="W92" s="19"/>
      <c r="X92" s="19"/>
      <c r="Y92" s="19"/>
      <c r="Z92" s="19"/>
      <c r="AA92" s="19"/>
      <c r="AB92" s="19"/>
      <c r="AC92" s="19"/>
      <c r="AD92" s="19"/>
      <c r="AE92" s="19"/>
      <c r="AF92" s="19"/>
      <c r="AG92" s="19"/>
      <c r="AH92" s="19"/>
      <c r="AI92" s="19"/>
      <c r="AJ92" s="19"/>
      <c r="AK92" s="22"/>
      <c r="AL92" s="22"/>
      <c r="AM92" s="22"/>
      <c r="AN92" s="22"/>
      <c r="AO92" s="22"/>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row>
    <row r="93" spans="1:113" ht="15.6">
      <c r="B93" s="19"/>
      <c r="C93" s="114"/>
      <c r="D93" s="33"/>
      <c r="E93" s="35"/>
      <c r="F93" s="19"/>
      <c r="G93" s="96"/>
      <c r="H93" s="19"/>
      <c r="I93" s="19"/>
      <c r="J93" s="19"/>
      <c r="K93" s="19"/>
      <c r="L93" s="19"/>
      <c r="M93" s="19"/>
      <c r="N93" s="19"/>
      <c r="O93" s="20"/>
      <c r="P93" s="26"/>
      <c r="Q93" s="29"/>
      <c r="R93" s="29"/>
      <c r="S93" s="29"/>
      <c r="T93" s="29"/>
      <c r="U93" s="29"/>
      <c r="V93" s="19"/>
      <c r="W93" s="19"/>
      <c r="X93" s="19"/>
      <c r="Y93" s="19"/>
      <c r="Z93" s="19"/>
      <c r="AA93" s="19"/>
      <c r="AB93" s="19"/>
      <c r="AC93" s="19"/>
      <c r="AD93" s="19"/>
      <c r="AE93" s="19"/>
      <c r="AF93" s="19"/>
      <c r="AG93" s="19"/>
      <c r="AH93" s="19"/>
      <c r="AI93" s="19"/>
      <c r="AJ93" s="19"/>
      <c r="AK93" s="22"/>
      <c r="AL93" s="22"/>
      <c r="AM93" s="22"/>
      <c r="AN93" s="22"/>
      <c r="AO93" s="22"/>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row>
    <row r="94" spans="1:113" ht="15.6">
      <c r="B94" s="19"/>
      <c r="C94" s="114"/>
      <c r="D94" s="33"/>
      <c r="E94" s="35"/>
      <c r="F94" s="19"/>
      <c r="G94" s="96"/>
      <c r="H94" s="19"/>
      <c r="I94" s="19"/>
      <c r="J94" s="19"/>
      <c r="K94" s="19"/>
      <c r="L94" s="19"/>
      <c r="M94" s="19"/>
      <c r="N94" s="19"/>
      <c r="O94" s="20"/>
      <c r="P94" s="26"/>
      <c r="Q94" s="29"/>
      <c r="R94" s="29"/>
      <c r="S94" s="29"/>
      <c r="T94" s="29"/>
      <c r="U94" s="29"/>
      <c r="V94" s="19"/>
      <c r="W94" s="19"/>
      <c r="X94" s="19"/>
      <c r="Y94" s="19"/>
      <c r="Z94" s="19"/>
      <c r="AA94" s="19"/>
      <c r="AB94" s="19"/>
      <c r="AC94" s="19"/>
      <c r="AD94" s="19"/>
      <c r="AE94" s="19"/>
      <c r="AF94" s="19"/>
      <c r="AG94" s="19"/>
      <c r="AH94" s="19"/>
      <c r="AI94" s="19"/>
      <c r="AJ94" s="19"/>
      <c r="AK94" s="22"/>
      <c r="AL94" s="22"/>
      <c r="AM94" s="22"/>
      <c r="AN94" s="22"/>
      <c r="AO94" s="22"/>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row>
    <row r="95" spans="1:113" ht="15.6">
      <c r="B95" s="19"/>
      <c r="C95" s="116"/>
      <c r="D95" s="33"/>
      <c r="E95" s="35"/>
      <c r="F95" s="19"/>
      <c r="G95" s="96"/>
      <c r="H95" s="19"/>
      <c r="I95" s="19"/>
      <c r="J95" s="19"/>
      <c r="K95" s="19"/>
      <c r="L95" s="19"/>
      <c r="M95" s="19"/>
      <c r="N95" s="19"/>
      <c r="O95" s="20"/>
      <c r="P95" s="26"/>
      <c r="Q95" s="29"/>
      <c r="R95" s="29"/>
      <c r="S95" s="29"/>
      <c r="T95" s="29"/>
      <c r="U95" s="29"/>
      <c r="V95" s="19"/>
      <c r="W95" s="19"/>
      <c r="X95" s="19"/>
      <c r="Y95" s="19"/>
      <c r="Z95" s="19"/>
      <c r="AA95" s="19"/>
      <c r="AB95" s="19"/>
      <c r="AC95" s="19"/>
      <c r="AD95" s="19"/>
      <c r="AE95" s="19"/>
      <c r="AF95" s="19"/>
      <c r="AG95" s="19"/>
      <c r="AH95" s="19"/>
      <c r="AI95" s="19"/>
      <c r="AJ95" s="19"/>
      <c r="AK95" s="22"/>
      <c r="AL95" s="22"/>
      <c r="AM95" s="22"/>
      <c r="AN95" s="22"/>
      <c r="AO95" s="22"/>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row>
    <row r="96" spans="1:113" ht="15.6">
      <c r="B96" s="19"/>
      <c r="C96" s="114"/>
      <c r="D96" s="33"/>
      <c r="E96" s="35"/>
      <c r="F96" s="19"/>
      <c r="G96" s="96"/>
      <c r="H96" s="19"/>
      <c r="I96" s="19"/>
      <c r="J96" s="19"/>
      <c r="K96" s="19"/>
      <c r="L96" s="19"/>
      <c r="M96" s="19"/>
      <c r="N96" s="19"/>
      <c r="O96" s="20"/>
      <c r="P96" s="26"/>
      <c r="Q96" s="29"/>
      <c r="R96" s="29"/>
      <c r="S96" s="29"/>
      <c r="T96" s="29"/>
      <c r="U96" s="29"/>
      <c r="V96" s="19"/>
      <c r="W96" s="19"/>
      <c r="X96" s="19"/>
      <c r="Y96" s="19"/>
      <c r="Z96" s="19"/>
      <c r="AA96" s="19"/>
      <c r="AB96" s="19"/>
      <c r="AC96" s="19"/>
      <c r="AD96" s="19"/>
      <c r="AE96" s="19"/>
      <c r="AF96" s="19"/>
      <c r="AG96" s="19"/>
      <c r="AH96" s="19"/>
      <c r="AI96" s="19"/>
      <c r="AJ96" s="19"/>
      <c r="AK96" s="22"/>
      <c r="AL96" s="22"/>
      <c r="AM96" s="22"/>
      <c r="AN96" s="22"/>
      <c r="AO96" s="22"/>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row>
    <row r="97" spans="2:113" ht="15.6">
      <c r="B97" s="19"/>
      <c r="C97" s="114"/>
      <c r="D97" s="33"/>
      <c r="E97" s="35"/>
      <c r="F97" s="19"/>
      <c r="G97" s="96"/>
      <c r="H97" s="19"/>
      <c r="I97" s="19"/>
      <c r="J97" s="19"/>
      <c r="K97" s="19"/>
      <c r="L97" s="19"/>
      <c r="M97" s="19"/>
      <c r="N97" s="19"/>
      <c r="O97" s="20"/>
      <c r="P97" s="26"/>
      <c r="Q97" s="29"/>
      <c r="R97" s="29"/>
      <c r="S97" s="29"/>
      <c r="T97" s="29"/>
      <c r="U97" s="29"/>
      <c r="V97" s="19"/>
      <c r="W97" s="19"/>
      <c r="X97" s="19"/>
      <c r="Y97" s="19"/>
      <c r="Z97" s="19"/>
      <c r="AA97" s="19"/>
      <c r="AB97" s="19"/>
      <c r="AC97" s="19"/>
      <c r="AD97" s="19"/>
      <c r="AE97" s="19"/>
      <c r="AF97" s="19"/>
      <c r="AG97" s="19"/>
      <c r="AH97" s="19"/>
      <c r="AI97" s="19"/>
      <c r="AJ97" s="19"/>
      <c r="AK97" s="22"/>
      <c r="AL97" s="22"/>
      <c r="AM97" s="22"/>
      <c r="AN97" s="22"/>
      <c r="AO97" s="22"/>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row>
    <row r="98" spans="2:113" ht="15.6">
      <c r="B98" s="20"/>
      <c r="C98" s="114"/>
      <c r="D98" s="33"/>
      <c r="E98" s="35"/>
      <c r="F98" s="19"/>
      <c r="G98" s="96"/>
      <c r="H98" s="19"/>
      <c r="I98" s="19"/>
      <c r="J98" s="19"/>
      <c r="K98" s="19"/>
      <c r="L98" s="19"/>
      <c r="M98" s="19"/>
      <c r="N98" s="19"/>
      <c r="O98" s="20"/>
      <c r="P98" s="26"/>
      <c r="Q98" s="29"/>
      <c r="R98" s="29"/>
      <c r="S98" s="29"/>
      <c r="T98" s="29"/>
      <c r="U98" s="29"/>
      <c r="V98" s="19"/>
      <c r="W98" s="19"/>
      <c r="X98" s="19"/>
      <c r="Y98" s="19"/>
      <c r="Z98" s="19"/>
      <c r="AA98" s="19"/>
      <c r="AB98" s="19"/>
      <c r="AC98" s="19"/>
      <c r="AD98" s="19"/>
      <c r="AE98" s="19"/>
      <c r="AF98" s="19"/>
      <c r="AG98" s="19"/>
      <c r="AH98" s="19"/>
      <c r="AI98" s="19"/>
      <c r="AJ98" s="19"/>
      <c r="AK98" s="22"/>
      <c r="AL98" s="22"/>
      <c r="AM98" s="22"/>
      <c r="AN98" s="22"/>
      <c r="AO98" s="22"/>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row>
    <row r="99" spans="2:113" ht="15.6">
      <c r="B99" s="20"/>
      <c r="C99" s="114"/>
      <c r="D99" s="33"/>
      <c r="E99" s="18"/>
      <c r="F99" s="19"/>
      <c r="G99" s="96"/>
      <c r="H99" s="19"/>
      <c r="I99" s="19"/>
      <c r="J99" s="19"/>
      <c r="K99" s="19"/>
      <c r="L99" s="19"/>
      <c r="M99" s="19"/>
      <c r="N99" s="19"/>
      <c r="O99" s="20"/>
      <c r="P99" s="26"/>
      <c r="Q99" s="29"/>
      <c r="R99" s="29"/>
      <c r="S99" s="29"/>
      <c r="T99" s="29"/>
      <c r="U99" s="29"/>
      <c r="V99" s="19"/>
      <c r="W99" s="19"/>
      <c r="X99" s="19"/>
      <c r="Y99" s="19"/>
      <c r="Z99" s="19"/>
      <c r="AA99" s="19"/>
      <c r="AB99" s="19"/>
      <c r="AC99" s="19"/>
      <c r="AD99" s="19"/>
      <c r="AE99" s="19"/>
      <c r="AF99" s="19"/>
      <c r="AG99" s="19"/>
      <c r="AH99" s="19"/>
      <c r="AI99" s="19"/>
      <c r="AJ99" s="19"/>
      <c r="AK99" s="22"/>
      <c r="AL99" s="22"/>
      <c r="AM99" s="22"/>
      <c r="AN99" s="22"/>
      <c r="AO99" s="22"/>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row>
    <row r="100" spans="2:113" ht="15.6">
      <c r="B100" s="19"/>
      <c r="C100" s="96"/>
      <c r="D100" s="19"/>
      <c r="E100" s="37"/>
      <c r="F100" s="35"/>
      <c r="G100" s="96"/>
      <c r="H100" s="19"/>
      <c r="I100" s="19"/>
      <c r="J100" s="19"/>
      <c r="K100" s="19"/>
      <c r="L100" s="19"/>
      <c r="M100" s="19"/>
      <c r="N100" s="19"/>
      <c r="O100" s="20"/>
      <c r="P100" s="26"/>
      <c r="Q100" s="29"/>
      <c r="R100" s="29"/>
      <c r="S100" s="29"/>
      <c r="T100" s="29"/>
      <c r="U100" s="29"/>
      <c r="V100" s="19"/>
      <c r="W100" s="19"/>
      <c r="X100" s="19"/>
      <c r="Y100" s="19"/>
      <c r="Z100" s="19"/>
      <c r="AA100" s="19"/>
      <c r="AB100" s="19"/>
      <c r="AC100" s="19"/>
      <c r="AD100" s="19"/>
      <c r="AE100" s="19"/>
      <c r="AF100" s="19"/>
      <c r="AG100" s="19"/>
      <c r="AH100" s="19"/>
      <c r="AI100" s="19"/>
      <c r="AJ100" s="19"/>
      <c r="AK100" s="22"/>
      <c r="AL100" s="22"/>
      <c r="AM100" s="22"/>
      <c r="AN100" s="22"/>
      <c r="AO100" s="22"/>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row>
    <row r="101" spans="2:113" ht="15.6">
      <c r="B101" s="19"/>
      <c r="C101" s="96"/>
      <c r="D101" s="36"/>
      <c r="E101" s="37"/>
      <c r="F101" s="19"/>
      <c r="G101" s="96"/>
      <c r="H101" s="19"/>
      <c r="I101" s="19"/>
      <c r="J101" s="19"/>
      <c r="K101" s="19"/>
      <c r="L101" s="19"/>
      <c r="M101" s="19"/>
      <c r="N101" s="19"/>
      <c r="O101" s="20"/>
      <c r="P101" s="26"/>
      <c r="Q101" s="29"/>
      <c r="R101" s="29"/>
      <c r="S101" s="29"/>
      <c r="T101" s="29"/>
      <c r="U101" s="29"/>
      <c r="V101" s="19"/>
      <c r="W101" s="19"/>
      <c r="X101" s="19"/>
      <c r="Y101" s="19"/>
      <c r="Z101" s="19"/>
      <c r="AA101" s="19"/>
      <c r="AB101" s="19"/>
      <c r="AC101" s="19"/>
      <c r="AD101" s="19"/>
      <c r="AE101" s="19"/>
      <c r="AF101" s="19"/>
      <c r="AG101" s="19"/>
      <c r="AH101" s="19"/>
      <c r="AI101" s="19"/>
      <c r="AJ101" s="19"/>
      <c r="AK101" s="22"/>
      <c r="AL101" s="22"/>
      <c r="AM101" s="22"/>
      <c r="AN101" s="22"/>
      <c r="AO101" s="22"/>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row>
    <row r="102" spans="2:113" ht="15.6">
      <c r="B102" s="19"/>
      <c r="C102" s="96"/>
      <c r="D102" s="19"/>
      <c r="E102" s="35"/>
      <c r="F102" s="19"/>
      <c r="G102" s="96"/>
      <c r="H102" s="19"/>
      <c r="I102" s="19"/>
      <c r="J102" s="19"/>
      <c r="K102" s="19"/>
      <c r="L102" s="19"/>
      <c r="M102" s="19"/>
      <c r="N102" s="19"/>
      <c r="O102" s="20"/>
      <c r="P102" s="26"/>
      <c r="Q102" s="29"/>
      <c r="R102" s="29"/>
      <c r="S102" s="29"/>
      <c r="T102" s="29"/>
      <c r="U102" s="29"/>
      <c r="V102" s="19"/>
      <c r="W102" s="19"/>
      <c r="X102" s="19"/>
      <c r="Y102" s="19"/>
      <c r="Z102" s="19"/>
      <c r="AA102" s="19"/>
      <c r="AB102" s="19"/>
      <c r="AC102" s="19"/>
      <c r="AD102" s="19"/>
      <c r="AE102" s="19"/>
      <c r="AF102" s="19"/>
      <c r="AG102" s="19"/>
      <c r="AH102" s="19"/>
      <c r="AI102" s="19"/>
      <c r="AJ102" s="19"/>
      <c r="AK102" s="22"/>
      <c r="AL102" s="22"/>
      <c r="AM102" s="22"/>
      <c r="AN102" s="22"/>
      <c r="AO102" s="22"/>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row>
    <row r="103" spans="2:113" ht="15.6">
      <c r="B103" s="19"/>
      <c r="C103" s="96"/>
      <c r="D103" s="19"/>
      <c r="E103" s="35"/>
      <c r="F103" s="19"/>
      <c r="G103" s="96"/>
      <c r="H103" s="19"/>
      <c r="I103" s="19"/>
      <c r="J103" s="19"/>
      <c r="K103" s="19"/>
      <c r="L103" s="19"/>
      <c r="M103" s="19"/>
      <c r="N103" s="19"/>
      <c r="O103" s="20"/>
      <c r="P103" s="26"/>
      <c r="Q103" s="29"/>
      <c r="R103" s="29"/>
      <c r="S103" s="29"/>
      <c r="T103" s="29"/>
      <c r="U103" s="29"/>
      <c r="V103" s="19"/>
      <c r="W103" s="19"/>
      <c r="X103" s="19"/>
      <c r="Y103" s="19"/>
      <c r="Z103" s="19"/>
      <c r="AA103" s="19"/>
      <c r="AB103" s="19"/>
      <c r="AC103" s="19"/>
      <c r="AD103" s="19"/>
      <c r="AE103" s="19"/>
      <c r="AF103" s="19"/>
      <c r="AG103" s="19"/>
      <c r="AH103" s="19"/>
      <c r="AI103" s="19"/>
      <c r="AJ103" s="19"/>
      <c r="AK103" s="22"/>
      <c r="AL103" s="22"/>
      <c r="AM103" s="22"/>
      <c r="AN103" s="22"/>
      <c r="AO103" s="22"/>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row>
    <row r="104" spans="2:113" ht="15.6">
      <c r="B104" s="19"/>
      <c r="C104" s="96"/>
      <c r="D104" s="38"/>
      <c r="E104" s="39"/>
      <c r="F104" s="40"/>
      <c r="G104" s="97"/>
      <c r="H104" s="40"/>
      <c r="I104" s="40"/>
      <c r="J104" s="40"/>
      <c r="K104" s="40"/>
      <c r="L104" s="40"/>
      <c r="M104" s="40"/>
      <c r="N104" s="40"/>
      <c r="O104" s="20"/>
      <c r="P104" s="26"/>
      <c r="Q104" s="29"/>
      <c r="R104" s="29"/>
      <c r="S104" s="29"/>
      <c r="T104" s="29"/>
      <c r="U104" s="29"/>
      <c r="V104" s="40"/>
      <c r="W104" s="40"/>
      <c r="X104" s="40"/>
      <c r="Y104" s="40"/>
      <c r="Z104" s="40"/>
      <c r="AA104" s="40"/>
      <c r="AB104" s="40"/>
      <c r="AC104" s="40"/>
      <c r="AD104" s="40"/>
      <c r="AE104" s="40"/>
      <c r="AF104" s="40"/>
      <c r="AG104" s="40"/>
      <c r="AH104" s="40"/>
      <c r="AI104" s="40"/>
      <c r="AJ104" s="40"/>
      <c r="AK104" s="41"/>
      <c r="AL104" s="41"/>
      <c r="AM104" s="41"/>
      <c r="AN104" s="41"/>
      <c r="AO104" s="41"/>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row>
    <row r="105" spans="2:113" ht="15.6">
      <c r="B105" s="19"/>
      <c r="C105" s="96"/>
      <c r="D105" s="38"/>
      <c r="E105" s="42"/>
      <c r="F105" s="40"/>
      <c r="G105" s="97"/>
      <c r="H105" s="40"/>
      <c r="I105" s="40"/>
      <c r="J105" s="40"/>
      <c r="K105" s="40"/>
      <c r="L105" s="40"/>
      <c r="M105" s="40"/>
      <c r="N105" s="40"/>
      <c r="O105" s="20"/>
      <c r="P105" s="26"/>
      <c r="Q105" s="29"/>
      <c r="R105" s="29"/>
      <c r="S105" s="29"/>
      <c r="T105" s="29"/>
      <c r="U105" s="29"/>
      <c r="V105" s="40"/>
      <c r="W105" s="40"/>
      <c r="X105" s="40"/>
      <c r="Y105" s="40"/>
      <c r="Z105" s="40"/>
      <c r="AA105" s="40"/>
      <c r="AB105" s="40"/>
      <c r="AC105" s="40"/>
      <c r="AD105" s="40"/>
      <c r="AE105" s="40"/>
      <c r="AF105" s="40"/>
      <c r="AG105" s="40"/>
      <c r="AH105" s="40"/>
      <c r="AI105" s="40"/>
      <c r="AJ105" s="40"/>
      <c r="AK105" s="41"/>
      <c r="AL105" s="41"/>
      <c r="AM105" s="41"/>
      <c r="AN105" s="41"/>
      <c r="AO105" s="41"/>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row>
    <row r="106" spans="2:113" ht="15.6">
      <c r="B106" s="19"/>
      <c r="C106" s="96"/>
      <c r="D106" s="38"/>
      <c r="E106" s="19"/>
      <c r="F106" s="40"/>
      <c r="G106" s="97"/>
      <c r="H106" s="40"/>
      <c r="I106" s="40"/>
      <c r="J106" s="40"/>
      <c r="K106" s="40"/>
      <c r="L106" s="40"/>
      <c r="M106" s="40"/>
      <c r="N106" s="40"/>
      <c r="O106" s="20"/>
      <c r="P106" s="26"/>
      <c r="Q106" s="29"/>
      <c r="R106" s="26"/>
      <c r="S106" s="29"/>
      <c r="T106" s="29"/>
      <c r="U106" s="29"/>
      <c r="V106" s="40"/>
      <c r="W106" s="40"/>
      <c r="X106" s="40"/>
      <c r="Y106" s="40"/>
      <c r="Z106" s="40"/>
      <c r="AA106" s="40"/>
      <c r="AB106" s="40"/>
      <c r="AC106" s="40"/>
      <c r="AD106" s="40"/>
      <c r="AE106" s="40"/>
      <c r="AF106" s="40"/>
      <c r="AG106" s="40"/>
      <c r="AH106" s="40"/>
      <c r="AI106" s="40"/>
      <c r="AJ106" s="40"/>
      <c r="AK106" s="41"/>
      <c r="AL106" s="41"/>
      <c r="AM106" s="41"/>
      <c r="AN106" s="41"/>
      <c r="AO106" s="41"/>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row>
    <row r="107" spans="2:113" ht="15.6">
      <c r="B107" s="19"/>
      <c r="C107" s="117"/>
      <c r="D107" s="43"/>
      <c r="E107" s="19"/>
      <c r="F107" s="40"/>
      <c r="G107" s="97"/>
      <c r="H107" s="40"/>
      <c r="I107" s="40"/>
      <c r="J107" s="40"/>
      <c r="K107" s="40"/>
      <c r="L107" s="40"/>
      <c r="M107" s="40"/>
      <c r="N107" s="40"/>
      <c r="O107" s="20"/>
      <c r="P107" s="26"/>
      <c r="Q107" s="29"/>
      <c r="R107" s="29"/>
      <c r="S107" s="29"/>
      <c r="T107" s="29"/>
      <c r="U107" s="29"/>
      <c r="V107" s="40"/>
      <c r="W107" s="40"/>
      <c r="X107" s="40"/>
      <c r="Y107" s="40"/>
      <c r="Z107" s="40"/>
      <c r="AA107" s="40"/>
      <c r="AB107" s="40"/>
      <c r="AC107" s="40"/>
      <c r="AD107" s="40"/>
      <c r="AE107" s="40"/>
      <c r="AF107" s="40"/>
      <c r="AG107" s="40"/>
      <c r="AH107" s="40"/>
      <c r="AI107" s="40"/>
      <c r="AJ107" s="40"/>
      <c r="AK107" s="41"/>
      <c r="AL107" s="41"/>
      <c r="AM107" s="41"/>
      <c r="AN107" s="41"/>
      <c r="AO107" s="41"/>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row>
    <row r="108" spans="2:113" ht="15.6">
      <c r="B108" s="19"/>
      <c r="C108" s="96"/>
      <c r="D108" s="38"/>
      <c r="E108" s="19"/>
      <c r="F108" s="40"/>
      <c r="G108" s="97"/>
      <c r="H108" s="40"/>
      <c r="I108" s="40"/>
      <c r="J108" s="40"/>
      <c r="K108" s="40"/>
      <c r="L108" s="40"/>
      <c r="M108" s="40"/>
      <c r="N108" s="40"/>
      <c r="O108" s="20"/>
      <c r="P108" s="18"/>
      <c r="Q108" s="18"/>
      <c r="R108" s="18"/>
      <c r="S108" s="18"/>
      <c r="T108" s="18"/>
      <c r="U108" s="18"/>
      <c r="V108" s="40"/>
      <c r="W108" s="40"/>
      <c r="X108" s="40"/>
      <c r="Y108" s="40"/>
      <c r="Z108" s="40"/>
      <c r="AA108" s="40"/>
      <c r="AB108" s="40"/>
      <c r="AC108" s="40"/>
      <c r="AD108" s="40"/>
      <c r="AE108" s="40"/>
      <c r="AF108" s="40"/>
      <c r="AG108" s="40"/>
      <c r="AH108" s="40"/>
      <c r="AI108" s="40"/>
      <c r="AJ108" s="40"/>
      <c r="AK108" s="41"/>
      <c r="AL108" s="41"/>
      <c r="AM108" s="41"/>
      <c r="AN108" s="41"/>
      <c r="AO108" s="41"/>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row>
    <row r="109" spans="2:113" ht="15.6">
      <c r="B109" s="19"/>
      <c r="C109" s="96"/>
      <c r="D109" s="38"/>
      <c r="E109" s="19"/>
      <c r="F109" s="40"/>
      <c r="G109" s="97"/>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1"/>
      <c r="AL109" s="41"/>
      <c r="AM109" s="41"/>
      <c r="AN109" s="41"/>
      <c r="AO109" s="41"/>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row>
    <row r="110" spans="2:113" ht="15.6">
      <c r="B110" s="44"/>
      <c r="C110" s="118"/>
      <c r="D110" s="44"/>
      <c r="E110" s="44"/>
      <c r="F110" s="40"/>
      <c r="G110" s="97"/>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1"/>
      <c r="AL110" s="41"/>
      <c r="AM110" s="41"/>
      <c r="AN110" s="41"/>
      <c r="AO110" s="41"/>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row>
    <row r="111" spans="2:113" ht="15.6">
      <c r="B111" s="44"/>
      <c r="C111" s="118"/>
      <c r="D111" s="44"/>
      <c r="E111" s="44"/>
      <c r="F111" s="40"/>
      <c r="G111" s="97"/>
      <c r="H111" s="40"/>
      <c r="I111" s="40"/>
      <c r="J111" s="40"/>
      <c r="K111" s="40"/>
      <c r="L111" s="40"/>
      <c r="M111" s="40"/>
      <c r="N111" s="40"/>
      <c r="O111" s="19"/>
      <c r="P111" s="27"/>
      <c r="Q111" s="27"/>
      <c r="R111" s="27"/>
      <c r="S111" s="19"/>
      <c r="T111" s="19"/>
      <c r="U111" s="19"/>
      <c r="V111" s="40"/>
      <c r="W111" s="40"/>
      <c r="X111" s="40"/>
      <c r="Y111" s="40"/>
      <c r="Z111" s="40"/>
      <c r="AA111" s="40"/>
      <c r="AB111" s="40"/>
      <c r="AC111" s="40"/>
      <c r="AD111" s="40"/>
      <c r="AE111" s="40"/>
      <c r="AF111" s="40"/>
      <c r="AG111" s="40"/>
      <c r="AH111" s="40"/>
      <c r="AI111" s="40"/>
      <c r="AJ111" s="40"/>
      <c r="AK111" s="41"/>
      <c r="AL111" s="41"/>
      <c r="AM111" s="41"/>
      <c r="AN111" s="41"/>
      <c r="AO111" s="41"/>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row>
    <row r="112" spans="2:113" ht="15.6">
      <c r="B112" s="44"/>
      <c r="C112" s="118"/>
      <c r="D112" s="44"/>
      <c r="E112" s="44"/>
      <c r="F112" s="40"/>
      <c r="G112" s="97"/>
      <c r="H112" s="40"/>
      <c r="I112" s="40"/>
      <c r="J112" s="40"/>
      <c r="K112" s="40"/>
      <c r="L112" s="40"/>
      <c r="M112" s="40"/>
      <c r="N112" s="40"/>
      <c r="O112" s="20"/>
      <c r="P112" s="21"/>
      <c r="Q112" s="21"/>
      <c r="R112" s="21"/>
      <c r="S112" s="18"/>
      <c r="T112" s="18"/>
      <c r="U112" s="19"/>
      <c r="V112" s="40"/>
      <c r="W112" s="40"/>
      <c r="X112" s="40"/>
      <c r="Y112" s="40"/>
      <c r="Z112" s="40"/>
      <c r="AA112" s="40"/>
      <c r="AB112" s="40"/>
      <c r="AC112" s="40"/>
      <c r="AD112" s="40"/>
      <c r="AE112" s="40"/>
      <c r="AF112" s="40"/>
      <c r="AG112" s="40"/>
      <c r="AH112" s="40"/>
      <c r="AI112" s="40"/>
      <c r="AJ112" s="40"/>
      <c r="AK112" s="41"/>
      <c r="AL112" s="41"/>
      <c r="AM112" s="41"/>
      <c r="AN112" s="41"/>
      <c r="AO112" s="41"/>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row>
    <row r="113" spans="2:113" ht="15.6">
      <c r="B113" s="44"/>
      <c r="C113" s="118"/>
      <c r="D113" s="44"/>
      <c r="E113" s="44"/>
      <c r="F113" s="40"/>
      <c r="G113" s="97"/>
      <c r="H113" s="40"/>
      <c r="I113" s="40"/>
      <c r="J113" s="40"/>
      <c r="K113" s="40"/>
      <c r="L113" s="40"/>
      <c r="M113" s="40"/>
      <c r="N113" s="40"/>
      <c r="O113" s="19"/>
      <c r="P113" s="19"/>
      <c r="Q113" s="19"/>
      <c r="R113" s="19"/>
      <c r="S113" s="19"/>
      <c r="T113" s="19"/>
      <c r="U113" s="19"/>
      <c r="V113" s="40"/>
      <c r="W113" s="40"/>
      <c r="X113" s="40"/>
      <c r="Y113" s="40"/>
      <c r="Z113" s="40"/>
      <c r="AA113" s="40"/>
      <c r="AB113" s="40"/>
      <c r="AC113" s="40"/>
      <c r="AD113" s="40"/>
      <c r="AE113" s="40"/>
      <c r="AF113" s="40"/>
      <c r="AG113" s="40"/>
      <c r="AH113" s="40"/>
      <c r="AI113" s="40"/>
      <c r="AJ113" s="40"/>
      <c r="AK113" s="41"/>
      <c r="AL113" s="41"/>
      <c r="AM113" s="41"/>
      <c r="AN113" s="41"/>
      <c r="AO113" s="41"/>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row>
    <row r="114" spans="2:113" ht="15.6">
      <c r="B114" s="44"/>
      <c r="C114" s="118"/>
      <c r="D114" s="44"/>
      <c r="E114" s="44"/>
      <c r="F114" s="40"/>
      <c r="G114" s="97"/>
      <c r="H114" s="40"/>
      <c r="I114" s="40"/>
      <c r="J114" s="40"/>
      <c r="K114" s="40"/>
      <c r="L114" s="40"/>
      <c r="M114" s="40"/>
      <c r="N114" s="40"/>
      <c r="O114" s="20"/>
      <c r="P114" s="20"/>
      <c r="Q114" s="23"/>
      <c r="R114" s="21"/>
      <c r="S114" s="18"/>
      <c r="T114" s="18"/>
      <c r="U114" s="19"/>
      <c r="V114" s="40"/>
      <c r="W114" s="40"/>
      <c r="X114" s="40"/>
      <c r="Y114" s="40"/>
      <c r="Z114" s="40"/>
      <c r="AA114" s="40"/>
      <c r="AB114" s="40"/>
      <c r="AC114" s="40"/>
      <c r="AD114" s="40"/>
      <c r="AE114" s="40"/>
      <c r="AF114" s="40"/>
      <c r="AG114" s="40"/>
      <c r="AH114" s="40"/>
      <c r="AI114" s="40"/>
      <c r="AJ114" s="40"/>
      <c r="AK114" s="41"/>
      <c r="AL114" s="41"/>
      <c r="AM114" s="41"/>
      <c r="AN114" s="41"/>
      <c r="AO114" s="41"/>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row>
    <row r="115" spans="2:113" ht="15.6">
      <c r="B115" s="44"/>
      <c r="C115" s="118"/>
      <c r="D115" s="44"/>
      <c r="E115" s="44"/>
      <c r="F115" s="40"/>
      <c r="G115" s="97"/>
      <c r="H115" s="40"/>
      <c r="I115" s="40"/>
      <c r="J115" s="40"/>
      <c r="K115" s="40"/>
      <c r="L115" s="40"/>
      <c r="M115" s="40"/>
      <c r="N115" s="40"/>
      <c r="O115" s="19"/>
      <c r="P115" s="19"/>
      <c r="Q115" s="19"/>
      <c r="R115" s="19"/>
      <c r="S115" s="19"/>
      <c r="T115" s="27"/>
      <c r="U115" s="28"/>
      <c r="V115" s="40"/>
      <c r="W115" s="40"/>
      <c r="X115" s="40"/>
      <c r="Y115" s="40"/>
      <c r="Z115" s="40"/>
      <c r="AA115" s="40"/>
      <c r="AB115" s="40"/>
      <c r="AC115" s="40"/>
      <c r="AD115" s="40"/>
      <c r="AE115" s="40"/>
      <c r="AF115" s="40"/>
      <c r="AG115" s="40"/>
      <c r="AH115" s="40"/>
      <c r="AI115" s="40"/>
      <c r="AJ115" s="40"/>
      <c r="AK115" s="41"/>
      <c r="AL115" s="41"/>
      <c r="AM115" s="41"/>
      <c r="AN115" s="41"/>
      <c r="AO115" s="41"/>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row>
    <row r="116" spans="2:113" ht="15.6">
      <c r="B116" s="44"/>
      <c r="C116" s="118"/>
      <c r="D116" s="44"/>
      <c r="E116" s="44"/>
      <c r="F116" s="40"/>
      <c r="G116" s="97"/>
      <c r="H116" s="40"/>
      <c r="I116" s="40"/>
      <c r="J116" s="40"/>
      <c r="K116" s="40"/>
      <c r="L116" s="40"/>
      <c r="M116" s="40"/>
      <c r="N116" s="40"/>
      <c r="O116" s="19"/>
      <c r="P116" s="25"/>
      <c r="Q116" s="25"/>
      <c r="R116" s="26"/>
      <c r="S116" s="26"/>
      <c r="T116" s="27"/>
      <c r="U116" s="28"/>
      <c r="V116" s="40"/>
      <c r="W116" s="40"/>
      <c r="X116" s="40"/>
      <c r="Y116" s="40"/>
      <c r="Z116" s="40"/>
      <c r="AA116" s="40"/>
      <c r="AB116" s="40"/>
      <c r="AC116" s="40"/>
      <c r="AD116" s="40"/>
      <c r="AE116" s="40"/>
      <c r="AF116" s="40"/>
      <c r="AG116" s="40"/>
      <c r="AH116" s="40"/>
      <c r="AI116" s="40"/>
      <c r="AJ116" s="40"/>
      <c r="AK116" s="41"/>
      <c r="AL116" s="41"/>
      <c r="AM116" s="41"/>
      <c r="AN116" s="41"/>
      <c r="AO116" s="41"/>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row>
    <row r="117" spans="2:113" ht="15.9" thickBot="1">
      <c r="B117" s="44"/>
      <c r="C117" s="118"/>
      <c r="D117" s="44"/>
      <c r="E117" s="44"/>
      <c r="F117" s="40"/>
      <c r="G117" s="97"/>
      <c r="H117" s="40"/>
      <c r="I117" s="40"/>
      <c r="J117" s="40"/>
      <c r="K117" s="40"/>
      <c r="L117" s="40"/>
      <c r="M117" s="40"/>
      <c r="N117" s="40"/>
      <c r="O117" s="45"/>
      <c r="P117" s="46"/>
      <c r="Q117" s="46"/>
      <c r="R117" s="46"/>
      <c r="S117" s="47"/>
      <c r="T117" s="47"/>
      <c r="U117" s="48"/>
      <c r="V117" s="40"/>
      <c r="W117" s="40"/>
      <c r="X117" s="40"/>
      <c r="Y117" s="40"/>
      <c r="Z117" s="40"/>
      <c r="AA117" s="40"/>
      <c r="AB117" s="40"/>
      <c r="AC117" s="40"/>
      <c r="AD117" s="40"/>
      <c r="AE117" s="40"/>
      <c r="AF117" s="40"/>
      <c r="AG117" s="40"/>
      <c r="AH117" s="40"/>
      <c r="AI117" s="40"/>
      <c r="AJ117" s="40"/>
      <c r="AK117" s="41"/>
      <c r="AL117" s="41"/>
      <c r="AM117" s="41"/>
      <c r="AN117" s="41"/>
      <c r="AO117" s="41"/>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row>
    <row r="118" spans="2:113" ht="15.6">
      <c r="B118" s="44"/>
      <c r="C118" s="118"/>
      <c r="D118" s="44"/>
      <c r="E118" s="44"/>
      <c r="F118" s="40"/>
      <c r="G118" s="97"/>
      <c r="H118" s="40"/>
      <c r="I118" s="40"/>
      <c r="J118" s="40"/>
      <c r="K118" s="40"/>
      <c r="L118" s="40"/>
      <c r="M118" s="40"/>
      <c r="N118" s="40"/>
      <c r="O118" s="20"/>
      <c r="P118" s="26"/>
      <c r="Q118" s="29"/>
      <c r="R118" s="29"/>
      <c r="S118" s="29"/>
      <c r="T118" s="28"/>
      <c r="U118" s="29"/>
      <c r="V118" s="40"/>
      <c r="W118" s="40"/>
      <c r="X118" s="40"/>
      <c r="Y118" s="40"/>
      <c r="Z118" s="40"/>
      <c r="AA118" s="40"/>
      <c r="AB118" s="40"/>
      <c r="AC118" s="40"/>
      <c r="AD118" s="40"/>
      <c r="AE118" s="40"/>
      <c r="AF118" s="40"/>
      <c r="AG118" s="40"/>
      <c r="AH118" s="40"/>
      <c r="AI118" s="40"/>
      <c r="AJ118" s="40"/>
      <c r="AK118" s="41"/>
      <c r="AL118" s="41"/>
      <c r="AM118" s="41"/>
      <c r="AN118" s="41"/>
      <c r="AO118" s="41"/>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row>
    <row r="119" spans="2:113" ht="15.6">
      <c r="B119" s="44"/>
      <c r="C119" s="118"/>
      <c r="D119" s="44"/>
      <c r="E119" s="44"/>
      <c r="F119" s="40"/>
      <c r="G119" s="97"/>
      <c r="H119" s="40"/>
      <c r="I119" s="40"/>
      <c r="J119" s="40"/>
      <c r="K119" s="40"/>
      <c r="L119" s="40"/>
      <c r="M119" s="40"/>
      <c r="N119" s="40"/>
      <c r="O119" s="20"/>
      <c r="P119" s="26"/>
      <c r="Q119" s="29"/>
      <c r="R119" s="29"/>
      <c r="S119" s="29"/>
      <c r="T119" s="28"/>
      <c r="U119" s="29"/>
      <c r="V119" s="40"/>
      <c r="W119" s="40"/>
      <c r="X119" s="40"/>
      <c r="Y119" s="40"/>
      <c r="Z119" s="40"/>
      <c r="AA119" s="40"/>
      <c r="AB119" s="40"/>
      <c r="AC119" s="40"/>
      <c r="AD119" s="40"/>
      <c r="AE119" s="40"/>
      <c r="AF119" s="40"/>
      <c r="AG119" s="40"/>
      <c r="AH119" s="40"/>
      <c r="AI119" s="40"/>
      <c r="AJ119" s="40"/>
      <c r="AK119" s="41"/>
      <c r="AL119" s="41"/>
      <c r="AM119" s="41"/>
      <c r="AN119" s="41"/>
      <c r="AO119" s="41"/>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row>
    <row r="120" spans="2:113" ht="15.6">
      <c r="B120" s="44"/>
      <c r="C120" s="118"/>
      <c r="D120" s="44"/>
      <c r="E120" s="44"/>
      <c r="F120" s="40"/>
      <c r="G120" s="97"/>
      <c r="H120" s="40"/>
      <c r="I120" s="40"/>
      <c r="J120" s="40"/>
      <c r="K120" s="40"/>
      <c r="L120" s="40"/>
      <c r="M120" s="40"/>
      <c r="N120" s="40"/>
      <c r="O120" s="20"/>
      <c r="P120" s="26"/>
      <c r="Q120" s="29"/>
      <c r="R120" s="29"/>
      <c r="S120" s="29"/>
      <c r="T120" s="28"/>
      <c r="U120" s="29"/>
      <c r="V120" s="40"/>
      <c r="W120" s="40"/>
      <c r="X120" s="40"/>
      <c r="Y120" s="40"/>
      <c r="Z120" s="40"/>
      <c r="AA120" s="40"/>
      <c r="AB120" s="40"/>
      <c r="AC120" s="40"/>
      <c r="AD120" s="40"/>
      <c r="AE120" s="40"/>
      <c r="AF120" s="40"/>
      <c r="AG120" s="40"/>
      <c r="AH120" s="40"/>
      <c r="AI120" s="40"/>
      <c r="AJ120" s="40"/>
      <c r="AK120" s="41"/>
      <c r="AL120" s="41"/>
      <c r="AM120" s="41"/>
      <c r="AN120" s="41"/>
      <c r="AO120" s="41"/>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row>
    <row r="121" spans="2:113" ht="15.6">
      <c r="B121" s="44"/>
      <c r="C121" s="118"/>
      <c r="D121" s="44"/>
      <c r="E121" s="44"/>
      <c r="F121" s="40"/>
      <c r="G121" s="97"/>
      <c r="H121" s="40"/>
      <c r="I121" s="40"/>
      <c r="J121" s="40"/>
      <c r="K121" s="40"/>
      <c r="L121" s="40"/>
      <c r="M121" s="40"/>
      <c r="N121" s="40"/>
      <c r="O121" s="20"/>
      <c r="P121" s="26"/>
      <c r="Q121" s="29"/>
      <c r="R121" s="29"/>
      <c r="S121" s="29"/>
      <c r="T121" s="28"/>
      <c r="U121" s="29"/>
      <c r="V121" s="40"/>
      <c r="W121" s="40"/>
      <c r="X121" s="40"/>
      <c r="Y121" s="40"/>
      <c r="Z121" s="40"/>
      <c r="AA121" s="40"/>
      <c r="AB121" s="40"/>
      <c r="AC121" s="40"/>
      <c r="AD121" s="40"/>
      <c r="AE121" s="40"/>
      <c r="AF121" s="40"/>
      <c r="AG121" s="40"/>
      <c r="AH121" s="40"/>
      <c r="AI121" s="40"/>
      <c r="AJ121" s="40"/>
      <c r="AK121" s="41"/>
      <c r="AL121" s="41"/>
      <c r="AM121" s="41"/>
      <c r="AN121" s="41"/>
      <c r="AO121" s="41"/>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row>
    <row r="122" spans="2:113" ht="15.6">
      <c r="B122" s="44"/>
      <c r="C122" s="118"/>
      <c r="D122" s="44"/>
      <c r="E122" s="44"/>
      <c r="F122" s="40"/>
      <c r="G122" s="97"/>
      <c r="H122" s="40"/>
      <c r="I122" s="40"/>
      <c r="J122" s="40"/>
      <c r="K122" s="40"/>
      <c r="L122" s="40"/>
      <c r="M122" s="40"/>
      <c r="N122" s="40"/>
      <c r="O122" s="20"/>
      <c r="P122" s="26"/>
      <c r="Q122" s="29"/>
      <c r="R122" s="29"/>
      <c r="S122" s="29"/>
      <c r="T122" s="28"/>
      <c r="U122" s="29"/>
      <c r="V122" s="40"/>
      <c r="W122" s="40"/>
      <c r="X122" s="40"/>
      <c r="Y122" s="40"/>
      <c r="Z122" s="40"/>
      <c r="AA122" s="40"/>
      <c r="AB122" s="40"/>
      <c r="AC122" s="40"/>
      <c r="AD122" s="40"/>
      <c r="AE122" s="40"/>
      <c r="AF122" s="40"/>
      <c r="AG122" s="40"/>
      <c r="AH122" s="40"/>
      <c r="AI122" s="40"/>
      <c r="AJ122" s="40"/>
      <c r="AK122" s="41"/>
      <c r="AL122" s="41"/>
      <c r="AM122" s="41"/>
      <c r="AN122" s="41"/>
      <c r="AO122" s="41"/>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row>
    <row r="123" spans="2:113" ht="15.6">
      <c r="B123" s="44"/>
      <c r="C123" s="118"/>
      <c r="D123" s="44"/>
      <c r="E123" s="44"/>
      <c r="F123" s="40"/>
      <c r="G123" s="97"/>
      <c r="H123" s="40"/>
      <c r="I123" s="40"/>
      <c r="J123" s="40"/>
      <c r="K123" s="40"/>
      <c r="L123" s="40"/>
      <c r="M123" s="40"/>
      <c r="N123" s="40"/>
      <c r="O123" s="20"/>
      <c r="P123" s="26"/>
      <c r="Q123" s="29"/>
      <c r="R123" s="29"/>
      <c r="S123" s="29"/>
      <c r="T123" s="28"/>
      <c r="U123" s="29"/>
      <c r="V123" s="40"/>
      <c r="W123" s="40"/>
      <c r="X123" s="40"/>
      <c r="Y123" s="40"/>
      <c r="Z123" s="40"/>
      <c r="AA123" s="40"/>
      <c r="AB123" s="40"/>
      <c r="AC123" s="40"/>
      <c r="AD123" s="40"/>
      <c r="AE123" s="40"/>
      <c r="AF123" s="40"/>
      <c r="AG123" s="40"/>
      <c r="AH123" s="40"/>
      <c r="AI123" s="40"/>
      <c r="AJ123" s="40"/>
      <c r="AK123" s="41"/>
      <c r="AL123" s="41"/>
      <c r="AM123" s="41"/>
      <c r="AN123" s="41"/>
      <c r="AO123" s="41"/>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row>
    <row r="124" spans="2:113" ht="15.6">
      <c r="B124" s="44"/>
      <c r="C124" s="118"/>
      <c r="D124" s="44"/>
      <c r="E124" s="44"/>
      <c r="F124" s="40"/>
      <c r="G124" s="97"/>
      <c r="H124" s="40"/>
      <c r="I124" s="40"/>
      <c r="J124" s="40"/>
      <c r="K124" s="40"/>
      <c r="L124" s="40"/>
      <c r="M124" s="40"/>
      <c r="N124" s="40"/>
      <c r="O124" s="20"/>
      <c r="P124" s="26"/>
      <c r="Q124" s="29"/>
      <c r="R124" s="29"/>
      <c r="S124" s="29"/>
      <c r="T124" s="28"/>
      <c r="U124" s="29"/>
      <c r="V124" s="40"/>
      <c r="W124" s="40"/>
      <c r="X124" s="40"/>
      <c r="Y124" s="40"/>
      <c r="Z124" s="40"/>
      <c r="AA124" s="40"/>
      <c r="AB124" s="40"/>
      <c r="AC124" s="40"/>
      <c r="AD124" s="40"/>
      <c r="AE124" s="40"/>
      <c r="AF124" s="40"/>
      <c r="AG124" s="40"/>
      <c r="AH124" s="40"/>
      <c r="AI124" s="40"/>
      <c r="AJ124" s="40"/>
      <c r="AK124" s="41"/>
      <c r="AL124" s="41"/>
      <c r="AM124" s="41"/>
      <c r="AN124" s="41"/>
      <c r="AO124" s="41"/>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row>
    <row r="125" spans="2:113" ht="15.6">
      <c r="B125" s="44"/>
      <c r="C125" s="118"/>
      <c r="D125" s="44"/>
      <c r="E125" s="44"/>
      <c r="F125" s="40"/>
      <c r="G125" s="97"/>
      <c r="H125" s="40"/>
      <c r="I125" s="40"/>
      <c r="J125" s="40"/>
      <c r="K125" s="40"/>
      <c r="L125" s="40"/>
      <c r="M125" s="40"/>
      <c r="N125" s="40"/>
      <c r="O125" s="20"/>
      <c r="P125" s="26"/>
      <c r="Q125" s="29"/>
      <c r="R125" s="29"/>
      <c r="S125" s="29"/>
      <c r="T125" s="28"/>
      <c r="U125" s="29"/>
      <c r="V125" s="40"/>
      <c r="W125" s="40"/>
      <c r="X125" s="40"/>
      <c r="Y125" s="40"/>
      <c r="Z125" s="40"/>
      <c r="AA125" s="40"/>
      <c r="AB125" s="40"/>
      <c r="AC125" s="40"/>
      <c r="AD125" s="40"/>
      <c r="AE125" s="40"/>
      <c r="AF125" s="40"/>
      <c r="AG125" s="40"/>
      <c r="AH125" s="40"/>
      <c r="AI125" s="40"/>
      <c r="AJ125" s="40"/>
      <c r="AK125" s="41"/>
      <c r="AL125" s="41"/>
      <c r="AM125" s="41"/>
      <c r="AN125" s="41"/>
      <c r="AO125" s="41"/>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row>
    <row r="126" spans="2:113" ht="15.6">
      <c r="B126" s="44"/>
      <c r="C126" s="118"/>
      <c r="D126" s="44"/>
      <c r="E126" s="44"/>
      <c r="F126" s="40"/>
      <c r="G126" s="97"/>
      <c r="H126" s="40"/>
      <c r="I126" s="40"/>
      <c r="J126" s="40"/>
      <c r="K126" s="40"/>
      <c r="L126" s="40"/>
      <c r="M126" s="40"/>
      <c r="N126" s="40"/>
      <c r="O126" s="20"/>
      <c r="P126" s="26"/>
      <c r="Q126" s="29"/>
      <c r="R126" s="29"/>
      <c r="S126" s="29"/>
      <c r="T126" s="28"/>
      <c r="U126" s="29"/>
      <c r="V126" s="40"/>
      <c r="W126" s="40"/>
      <c r="X126" s="40"/>
      <c r="Y126" s="40"/>
      <c r="Z126" s="40"/>
      <c r="AA126" s="40"/>
      <c r="AB126" s="40"/>
      <c r="AC126" s="40"/>
      <c r="AD126" s="40"/>
      <c r="AE126" s="40"/>
      <c r="AF126" s="40"/>
      <c r="AG126" s="40"/>
      <c r="AH126" s="40"/>
      <c r="AI126" s="40"/>
      <c r="AJ126" s="40"/>
      <c r="AK126" s="41"/>
      <c r="AL126" s="41"/>
      <c r="AM126" s="41"/>
      <c r="AN126" s="41"/>
      <c r="AO126" s="41"/>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row>
    <row r="127" spans="2:113" ht="15.6">
      <c r="B127" s="44"/>
      <c r="C127" s="118"/>
      <c r="D127" s="44"/>
      <c r="E127" s="44"/>
      <c r="F127" s="40"/>
      <c r="G127" s="97"/>
      <c r="H127" s="40"/>
      <c r="I127" s="40"/>
      <c r="J127" s="40"/>
      <c r="K127" s="40"/>
      <c r="L127" s="40"/>
      <c r="M127" s="40"/>
      <c r="N127" s="40"/>
      <c r="O127" s="20"/>
      <c r="P127" s="26"/>
      <c r="Q127" s="29"/>
      <c r="R127" s="29"/>
      <c r="S127" s="29"/>
      <c r="T127" s="28"/>
      <c r="U127" s="29"/>
      <c r="V127" s="40"/>
      <c r="W127" s="40"/>
      <c r="X127" s="40"/>
      <c r="Y127" s="40"/>
      <c r="Z127" s="40"/>
      <c r="AA127" s="40"/>
      <c r="AB127" s="40"/>
      <c r="AC127" s="40"/>
      <c r="AD127" s="40"/>
      <c r="AE127" s="40"/>
      <c r="AF127" s="40"/>
      <c r="AG127" s="40"/>
      <c r="AH127" s="40"/>
      <c r="AI127" s="40"/>
      <c r="AJ127" s="40"/>
      <c r="AK127" s="41"/>
      <c r="AL127" s="41"/>
      <c r="AM127" s="41"/>
      <c r="AN127" s="41"/>
      <c r="AO127" s="41"/>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row>
    <row r="128" spans="2:113" ht="15.6">
      <c r="B128" s="44"/>
      <c r="C128" s="118"/>
      <c r="D128" s="44"/>
      <c r="E128" s="44"/>
      <c r="F128" s="40"/>
      <c r="G128" s="97"/>
      <c r="H128" s="40"/>
      <c r="I128" s="40"/>
      <c r="J128" s="40"/>
      <c r="K128" s="40"/>
      <c r="L128" s="40"/>
      <c r="M128" s="40"/>
      <c r="N128" s="40"/>
      <c r="O128" s="20"/>
      <c r="P128" s="26"/>
      <c r="Q128" s="29"/>
      <c r="R128" s="29"/>
      <c r="S128" s="29"/>
      <c r="T128" s="28"/>
      <c r="U128" s="29"/>
      <c r="V128" s="40"/>
      <c r="W128" s="40"/>
      <c r="X128" s="40"/>
      <c r="Y128" s="40"/>
      <c r="Z128" s="40"/>
      <c r="AA128" s="40"/>
      <c r="AB128" s="40"/>
      <c r="AC128" s="40"/>
      <c r="AD128" s="40"/>
      <c r="AE128" s="40"/>
      <c r="AF128" s="40"/>
      <c r="AG128" s="40"/>
      <c r="AH128" s="40"/>
      <c r="AI128" s="40"/>
      <c r="AJ128" s="40"/>
      <c r="AK128" s="41"/>
      <c r="AL128" s="41"/>
      <c r="AM128" s="41"/>
      <c r="AN128" s="41"/>
      <c r="AO128" s="41"/>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row>
    <row r="129" spans="2:113" ht="15.6">
      <c r="B129" s="44"/>
      <c r="C129" s="118"/>
      <c r="D129" s="44"/>
      <c r="E129" s="44"/>
      <c r="F129" s="40"/>
      <c r="G129" s="97"/>
      <c r="H129" s="40"/>
      <c r="I129" s="40"/>
      <c r="J129" s="40"/>
      <c r="K129" s="40"/>
      <c r="L129" s="40"/>
      <c r="M129" s="40"/>
      <c r="N129" s="40"/>
      <c r="O129" s="20"/>
      <c r="P129" s="26"/>
      <c r="Q129" s="29"/>
      <c r="R129" s="29"/>
      <c r="S129" s="29"/>
      <c r="T129" s="28"/>
      <c r="U129" s="29"/>
      <c r="V129" s="40"/>
      <c r="W129" s="40"/>
      <c r="X129" s="40"/>
      <c r="Y129" s="40"/>
      <c r="Z129" s="40"/>
      <c r="AA129" s="40"/>
      <c r="AB129" s="40"/>
      <c r="AC129" s="40"/>
      <c r="AD129" s="40"/>
      <c r="AE129" s="40"/>
      <c r="AF129" s="40"/>
      <c r="AG129" s="40"/>
      <c r="AH129" s="40"/>
      <c r="AI129" s="40"/>
      <c r="AJ129" s="40"/>
      <c r="AK129" s="41"/>
      <c r="AL129" s="41"/>
      <c r="AM129" s="41"/>
      <c r="AN129" s="41"/>
      <c r="AO129" s="41"/>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row>
    <row r="130" spans="2:113" ht="15.6">
      <c r="B130" s="44"/>
      <c r="C130" s="118"/>
      <c r="D130" s="44"/>
      <c r="E130" s="44"/>
      <c r="F130" s="40"/>
      <c r="G130" s="97"/>
      <c r="H130" s="40"/>
      <c r="I130" s="40"/>
      <c r="J130" s="40"/>
      <c r="K130" s="40"/>
      <c r="L130" s="40"/>
      <c r="M130" s="40"/>
      <c r="N130" s="40"/>
      <c r="O130" s="20"/>
      <c r="P130" s="26"/>
      <c r="Q130" s="29"/>
      <c r="R130" s="29"/>
      <c r="S130" s="29"/>
      <c r="T130" s="28"/>
      <c r="U130" s="29"/>
      <c r="V130" s="40"/>
      <c r="W130" s="40"/>
      <c r="X130" s="40"/>
      <c r="Y130" s="40"/>
      <c r="Z130" s="40"/>
      <c r="AA130" s="40"/>
      <c r="AB130" s="40"/>
      <c r="AC130" s="40"/>
      <c r="AD130" s="40"/>
      <c r="AE130" s="40"/>
      <c r="AF130" s="40"/>
      <c r="AG130" s="40"/>
      <c r="AH130" s="40"/>
      <c r="AI130" s="40"/>
      <c r="AJ130" s="40"/>
      <c r="AK130" s="41"/>
      <c r="AL130" s="41"/>
      <c r="AM130" s="41"/>
      <c r="AN130" s="41"/>
      <c r="AO130" s="41"/>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row>
    <row r="131" spans="2:113" ht="15.6">
      <c r="B131" s="44"/>
      <c r="C131" s="118"/>
      <c r="D131" s="44"/>
      <c r="E131" s="44"/>
      <c r="F131" s="40"/>
      <c r="G131" s="97"/>
      <c r="H131" s="40"/>
      <c r="I131" s="40"/>
      <c r="J131" s="40"/>
      <c r="K131" s="40"/>
      <c r="L131" s="40"/>
      <c r="M131" s="40"/>
      <c r="N131" s="40"/>
      <c r="O131" s="20"/>
      <c r="P131" s="26"/>
      <c r="Q131" s="29"/>
      <c r="R131" s="29"/>
      <c r="S131" s="29"/>
      <c r="T131" s="28"/>
      <c r="U131" s="29"/>
      <c r="V131" s="40"/>
      <c r="W131" s="40"/>
      <c r="X131" s="40"/>
      <c r="Y131" s="40"/>
      <c r="Z131" s="40"/>
      <c r="AA131" s="40"/>
      <c r="AB131" s="40"/>
      <c r="AC131" s="40"/>
      <c r="AD131" s="40"/>
      <c r="AE131" s="40"/>
      <c r="AF131" s="40"/>
      <c r="AG131" s="40"/>
      <c r="AH131" s="40"/>
      <c r="AI131" s="40"/>
      <c r="AJ131" s="40"/>
      <c r="AK131" s="41"/>
      <c r="AL131" s="41"/>
      <c r="AM131" s="41"/>
      <c r="AN131" s="41"/>
      <c r="AO131" s="41"/>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row>
    <row r="132" spans="2:113" ht="15.6">
      <c r="B132" s="44"/>
      <c r="C132" s="118"/>
      <c r="D132" s="44"/>
      <c r="E132" s="44"/>
      <c r="F132" s="40"/>
      <c r="G132" s="97"/>
      <c r="H132" s="40"/>
      <c r="I132" s="40"/>
      <c r="J132" s="40"/>
      <c r="K132" s="40"/>
      <c r="L132" s="40"/>
      <c r="M132" s="40"/>
      <c r="N132" s="40"/>
      <c r="O132" s="20"/>
      <c r="P132" s="26"/>
      <c r="Q132" s="29"/>
      <c r="R132" s="29"/>
      <c r="S132" s="29"/>
      <c r="T132" s="28"/>
      <c r="U132" s="29"/>
      <c r="V132" s="40"/>
      <c r="W132" s="40"/>
      <c r="X132" s="40"/>
      <c r="Y132" s="40"/>
      <c r="Z132" s="40"/>
      <c r="AA132" s="40"/>
      <c r="AB132" s="40"/>
      <c r="AC132" s="40"/>
      <c r="AD132" s="40"/>
      <c r="AE132" s="40"/>
      <c r="AF132" s="40"/>
      <c r="AG132" s="40"/>
      <c r="AH132" s="40"/>
      <c r="AI132" s="40"/>
      <c r="AJ132" s="40"/>
      <c r="AK132" s="41"/>
      <c r="AL132" s="41"/>
      <c r="AM132" s="41"/>
      <c r="AN132" s="41"/>
      <c r="AO132" s="41"/>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row>
    <row r="133" spans="2:113" ht="15.6">
      <c r="B133" s="44"/>
      <c r="C133" s="118"/>
      <c r="D133" s="44"/>
      <c r="E133" s="44"/>
      <c r="F133" s="40"/>
      <c r="G133" s="97"/>
      <c r="H133" s="40"/>
      <c r="I133" s="40"/>
      <c r="J133" s="40"/>
      <c r="K133" s="40"/>
      <c r="L133" s="40"/>
      <c r="M133" s="40"/>
      <c r="N133" s="40"/>
      <c r="O133" s="20"/>
      <c r="P133" s="26"/>
      <c r="Q133" s="29"/>
      <c r="R133" s="29"/>
      <c r="S133" s="29"/>
      <c r="T133" s="28"/>
      <c r="U133" s="29"/>
      <c r="V133" s="40"/>
      <c r="W133" s="40"/>
      <c r="X133" s="40"/>
      <c r="Y133" s="40"/>
      <c r="Z133" s="40"/>
      <c r="AA133" s="40"/>
      <c r="AB133" s="40"/>
      <c r="AC133" s="40"/>
      <c r="AD133" s="40"/>
      <c r="AE133" s="40"/>
      <c r="AF133" s="40"/>
      <c r="AG133" s="40"/>
      <c r="AH133" s="40"/>
      <c r="AI133" s="40"/>
      <c r="AJ133" s="40"/>
      <c r="AK133" s="41"/>
      <c r="AL133" s="41"/>
      <c r="AM133" s="41"/>
      <c r="AN133" s="41"/>
      <c r="AO133" s="41"/>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row>
    <row r="134" spans="2:113" ht="15.6">
      <c r="B134" s="44"/>
      <c r="C134" s="118"/>
      <c r="D134" s="44"/>
      <c r="E134" s="44"/>
      <c r="F134" s="40"/>
      <c r="G134" s="97"/>
      <c r="H134" s="40"/>
      <c r="I134" s="40"/>
      <c r="J134" s="40"/>
      <c r="K134" s="40"/>
      <c r="L134" s="40"/>
      <c r="M134" s="40"/>
      <c r="N134" s="40"/>
      <c r="O134" s="20"/>
      <c r="P134" s="26"/>
      <c r="Q134" s="29"/>
      <c r="R134" s="29"/>
      <c r="S134" s="29"/>
      <c r="T134" s="28"/>
      <c r="U134" s="29"/>
      <c r="V134" s="40"/>
      <c r="W134" s="40"/>
      <c r="X134" s="40"/>
      <c r="Y134" s="40"/>
      <c r="Z134" s="40"/>
      <c r="AA134" s="40"/>
      <c r="AB134" s="40"/>
      <c r="AC134" s="40"/>
      <c r="AD134" s="40"/>
      <c r="AE134" s="40"/>
      <c r="AF134" s="40"/>
      <c r="AG134" s="40"/>
      <c r="AH134" s="40"/>
      <c r="AI134" s="40"/>
      <c r="AJ134" s="40"/>
      <c r="AK134" s="41"/>
      <c r="AL134" s="41"/>
      <c r="AM134" s="41"/>
      <c r="AN134" s="41"/>
      <c r="AO134" s="41"/>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row>
    <row r="135" spans="2:113" ht="15.6">
      <c r="B135" s="44"/>
      <c r="C135" s="118"/>
      <c r="D135" s="44"/>
      <c r="E135" s="44"/>
      <c r="F135" s="40"/>
      <c r="G135" s="97"/>
      <c r="H135" s="40"/>
      <c r="I135" s="40"/>
      <c r="J135" s="40"/>
      <c r="K135" s="40"/>
      <c r="L135" s="40"/>
      <c r="M135" s="40"/>
      <c r="N135" s="40"/>
      <c r="O135" s="20"/>
      <c r="P135" s="26"/>
      <c r="Q135" s="29"/>
      <c r="R135" s="29"/>
      <c r="S135" s="29"/>
      <c r="T135" s="28"/>
      <c r="U135" s="29"/>
      <c r="V135" s="40"/>
      <c r="W135" s="40"/>
      <c r="X135" s="40"/>
      <c r="Y135" s="40"/>
      <c r="Z135" s="40"/>
      <c r="AA135" s="40"/>
      <c r="AB135" s="40"/>
      <c r="AC135" s="40"/>
      <c r="AD135" s="40"/>
      <c r="AE135" s="40"/>
      <c r="AF135" s="40"/>
      <c r="AG135" s="40"/>
      <c r="AH135" s="40"/>
      <c r="AI135" s="40"/>
      <c r="AJ135" s="40"/>
      <c r="AK135" s="41"/>
      <c r="AL135" s="41"/>
      <c r="AM135" s="41"/>
      <c r="AN135" s="41"/>
      <c r="AO135" s="41"/>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row>
    <row r="136" spans="2:113" ht="15.6">
      <c r="B136" s="44"/>
      <c r="C136" s="118"/>
      <c r="D136" s="44"/>
      <c r="E136" s="44"/>
      <c r="F136" s="40"/>
      <c r="G136" s="97"/>
      <c r="H136" s="40"/>
      <c r="I136" s="40"/>
      <c r="J136" s="40"/>
      <c r="K136" s="40"/>
      <c r="L136" s="40"/>
      <c r="M136" s="40"/>
      <c r="N136" s="40"/>
      <c r="O136" s="20"/>
      <c r="P136" s="26"/>
      <c r="Q136" s="29"/>
      <c r="R136" s="29"/>
      <c r="S136" s="29"/>
      <c r="T136" s="28"/>
      <c r="U136" s="29"/>
      <c r="V136" s="40"/>
      <c r="W136" s="40"/>
      <c r="X136" s="40"/>
      <c r="Y136" s="40"/>
      <c r="Z136" s="40"/>
      <c r="AA136" s="40"/>
      <c r="AB136" s="40"/>
      <c r="AC136" s="40"/>
      <c r="AD136" s="40"/>
      <c r="AE136" s="40"/>
      <c r="AF136" s="40"/>
      <c r="AG136" s="40"/>
      <c r="AH136" s="40"/>
      <c r="AI136" s="40"/>
      <c r="AJ136" s="40"/>
      <c r="AK136" s="41"/>
      <c r="AL136" s="41"/>
      <c r="AM136" s="41"/>
      <c r="AN136" s="41"/>
      <c r="AO136" s="41"/>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row>
    <row r="137" spans="2:113" ht="15.6">
      <c r="B137" s="44"/>
      <c r="C137" s="118"/>
      <c r="D137" s="44"/>
      <c r="E137" s="44"/>
      <c r="F137" s="40"/>
      <c r="G137" s="97"/>
      <c r="H137" s="40"/>
      <c r="I137" s="40"/>
      <c r="J137" s="40"/>
      <c r="K137" s="40"/>
      <c r="L137" s="40"/>
      <c r="M137" s="40"/>
      <c r="N137" s="40"/>
      <c r="O137" s="20"/>
      <c r="P137" s="26"/>
      <c r="Q137" s="29"/>
      <c r="R137" s="29"/>
      <c r="S137" s="29"/>
      <c r="T137" s="28"/>
      <c r="U137" s="29"/>
      <c r="V137" s="40"/>
      <c r="W137" s="40"/>
      <c r="X137" s="40"/>
      <c r="Y137" s="40"/>
      <c r="Z137" s="40"/>
      <c r="AA137" s="40"/>
      <c r="AB137" s="40"/>
      <c r="AC137" s="40"/>
      <c r="AD137" s="40"/>
      <c r="AE137" s="40"/>
      <c r="AF137" s="40"/>
      <c r="AG137" s="40"/>
      <c r="AH137" s="40"/>
      <c r="AI137" s="40"/>
      <c r="AJ137" s="40"/>
      <c r="AK137" s="41"/>
      <c r="AL137" s="41"/>
      <c r="AM137" s="41"/>
      <c r="AN137" s="41"/>
      <c r="AO137" s="41"/>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row>
    <row r="138" spans="2:113" ht="15.6">
      <c r="B138" s="44"/>
      <c r="C138" s="118"/>
      <c r="D138" s="44"/>
      <c r="E138" s="44"/>
      <c r="F138" s="40"/>
      <c r="G138" s="97"/>
      <c r="H138" s="40"/>
      <c r="I138" s="40"/>
      <c r="J138" s="40"/>
      <c r="K138" s="40"/>
      <c r="L138" s="40"/>
      <c r="M138" s="40"/>
      <c r="N138" s="40"/>
      <c r="O138" s="20"/>
      <c r="P138" s="26"/>
      <c r="Q138" s="29"/>
      <c r="R138" s="29"/>
      <c r="S138" s="29"/>
      <c r="T138" s="28"/>
      <c r="U138" s="29"/>
      <c r="V138" s="40"/>
      <c r="W138" s="40"/>
      <c r="X138" s="40"/>
      <c r="Y138" s="40"/>
      <c r="Z138" s="40"/>
      <c r="AA138" s="40"/>
      <c r="AB138" s="40"/>
      <c r="AC138" s="40"/>
      <c r="AD138" s="40"/>
      <c r="AE138" s="40"/>
      <c r="AF138" s="40"/>
      <c r="AG138" s="40"/>
      <c r="AH138" s="40"/>
      <c r="AI138" s="40"/>
      <c r="AJ138" s="40"/>
      <c r="AK138" s="41"/>
      <c r="AL138" s="41"/>
      <c r="AM138" s="41"/>
      <c r="AN138" s="41"/>
      <c r="AO138" s="41"/>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row>
    <row r="139" spans="2:113" ht="15.6">
      <c r="B139" s="44"/>
      <c r="C139" s="118"/>
      <c r="D139" s="44"/>
      <c r="E139" s="44"/>
      <c r="F139" s="40"/>
      <c r="G139" s="97"/>
      <c r="H139" s="40"/>
      <c r="I139" s="40"/>
      <c r="J139" s="40"/>
      <c r="K139" s="40"/>
      <c r="L139" s="40"/>
      <c r="M139" s="40"/>
      <c r="N139" s="40"/>
      <c r="O139" s="20"/>
      <c r="P139" s="26"/>
      <c r="Q139" s="29"/>
      <c r="R139" s="29"/>
      <c r="S139" s="29"/>
      <c r="T139" s="28"/>
      <c r="U139" s="29"/>
      <c r="V139" s="40"/>
      <c r="W139" s="40"/>
      <c r="X139" s="40"/>
      <c r="Y139" s="40"/>
      <c r="Z139" s="40"/>
      <c r="AA139" s="40"/>
      <c r="AB139" s="40"/>
      <c r="AC139" s="40"/>
      <c r="AD139" s="40"/>
      <c r="AE139" s="40"/>
      <c r="AF139" s="40"/>
      <c r="AG139" s="40"/>
      <c r="AH139" s="40"/>
      <c r="AI139" s="40"/>
      <c r="AJ139" s="40"/>
      <c r="AK139" s="41"/>
      <c r="AL139" s="41"/>
      <c r="AM139" s="41"/>
      <c r="AN139" s="41"/>
      <c r="AO139" s="41"/>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row>
    <row r="140" spans="2:113" ht="15.6">
      <c r="B140" s="44"/>
      <c r="C140" s="118"/>
      <c r="D140" s="44"/>
      <c r="E140" s="44"/>
      <c r="F140" s="40"/>
      <c r="G140" s="97"/>
      <c r="H140" s="40"/>
      <c r="I140" s="40"/>
      <c r="J140" s="40"/>
      <c r="K140" s="40"/>
      <c r="L140" s="40"/>
      <c r="M140" s="40"/>
      <c r="N140" s="40"/>
      <c r="O140" s="20"/>
      <c r="P140" s="26"/>
      <c r="Q140" s="29"/>
      <c r="R140" s="29"/>
      <c r="S140" s="29"/>
      <c r="T140" s="28"/>
      <c r="U140" s="29"/>
      <c r="V140" s="40"/>
      <c r="W140" s="40"/>
      <c r="X140" s="40"/>
      <c r="Y140" s="40"/>
      <c r="Z140" s="40"/>
      <c r="AA140" s="40"/>
      <c r="AB140" s="40"/>
      <c r="AC140" s="40"/>
      <c r="AD140" s="40"/>
      <c r="AE140" s="40"/>
      <c r="AF140" s="40"/>
      <c r="AG140" s="40"/>
      <c r="AH140" s="40"/>
      <c r="AI140" s="40"/>
      <c r="AJ140" s="40"/>
      <c r="AK140" s="41"/>
      <c r="AL140" s="41"/>
      <c r="AM140" s="41"/>
      <c r="AN140" s="41"/>
      <c r="AO140" s="41"/>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row>
    <row r="141" spans="2:113" ht="15.6">
      <c r="B141" s="44"/>
      <c r="C141" s="118"/>
      <c r="D141" s="44"/>
      <c r="E141" s="44"/>
      <c r="F141" s="40"/>
      <c r="G141" s="97"/>
      <c r="H141" s="40"/>
      <c r="I141" s="40"/>
      <c r="J141" s="40"/>
      <c r="K141" s="40"/>
      <c r="L141" s="40"/>
      <c r="M141" s="40"/>
      <c r="N141" s="40"/>
      <c r="O141" s="20"/>
      <c r="P141" s="26"/>
      <c r="Q141" s="29"/>
      <c r="R141" s="29"/>
      <c r="S141" s="29"/>
      <c r="T141" s="28"/>
      <c r="U141" s="29"/>
      <c r="V141" s="40"/>
      <c r="W141" s="40"/>
      <c r="X141" s="40"/>
      <c r="Y141" s="40"/>
      <c r="Z141" s="40"/>
      <c r="AA141" s="40"/>
      <c r="AB141" s="40"/>
      <c r="AC141" s="40"/>
      <c r="AD141" s="40"/>
      <c r="AE141" s="40"/>
      <c r="AF141" s="40"/>
      <c r="AG141" s="40"/>
      <c r="AH141" s="40"/>
      <c r="AI141" s="40"/>
      <c r="AJ141" s="40"/>
      <c r="AK141" s="41"/>
      <c r="AL141" s="41"/>
      <c r="AM141" s="41"/>
      <c r="AN141" s="41"/>
      <c r="AO141" s="41"/>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row>
    <row r="142" spans="2:113" ht="15.6">
      <c r="B142" s="44"/>
      <c r="C142" s="118"/>
      <c r="D142" s="44"/>
      <c r="E142" s="44"/>
      <c r="F142" s="40"/>
      <c r="G142" s="97"/>
      <c r="H142" s="40"/>
      <c r="I142" s="40"/>
      <c r="J142" s="40"/>
      <c r="K142" s="40"/>
      <c r="L142" s="40"/>
      <c r="M142" s="40"/>
      <c r="N142" s="40"/>
      <c r="O142" s="20"/>
      <c r="P142" s="26"/>
      <c r="Q142" s="29"/>
      <c r="R142" s="29"/>
      <c r="S142" s="29"/>
      <c r="T142" s="28"/>
      <c r="U142" s="29"/>
      <c r="V142" s="40"/>
      <c r="W142" s="40"/>
      <c r="X142" s="40"/>
      <c r="Y142" s="40"/>
      <c r="Z142" s="40"/>
      <c r="AA142" s="40"/>
      <c r="AB142" s="40"/>
      <c r="AC142" s="40"/>
      <c r="AD142" s="40"/>
      <c r="AE142" s="40"/>
      <c r="AF142" s="40"/>
      <c r="AG142" s="40"/>
      <c r="AH142" s="40"/>
      <c r="AI142" s="40"/>
      <c r="AJ142" s="40"/>
      <c r="AK142" s="41"/>
      <c r="AL142" s="41"/>
      <c r="AM142" s="41"/>
      <c r="AN142" s="41"/>
      <c r="AO142" s="41"/>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row>
    <row r="143" spans="2:113" ht="15.6">
      <c r="B143" s="44"/>
      <c r="C143" s="118"/>
      <c r="D143" s="44"/>
      <c r="E143" s="44"/>
      <c r="F143" s="40"/>
      <c r="G143" s="97"/>
      <c r="H143" s="40"/>
      <c r="I143" s="40"/>
      <c r="J143" s="40"/>
      <c r="K143" s="40"/>
      <c r="L143" s="40"/>
      <c r="M143" s="40"/>
      <c r="N143" s="40"/>
      <c r="O143" s="20"/>
      <c r="P143" s="26"/>
      <c r="Q143" s="29"/>
      <c r="R143" s="29"/>
      <c r="S143" s="29"/>
      <c r="T143" s="28"/>
      <c r="U143" s="29"/>
      <c r="V143" s="40"/>
      <c r="W143" s="40"/>
      <c r="X143" s="40"/>
      <c r="Y143" s="40"/>
      <c r="Z143" s="40"/>
      <c r="AA143" s="40"/>
      <c r="AB143" s="40"/>
      <c r="AC143" s="40"/>
      <c r="AD143" s="40"/>
      <c r="AE143" s="40"/>
      <c r="AF143" s="40"/>
      <c r="AG143" s="40"/>
      <c r="AH143" s="40"/>
      <c r="AI143" s="40"/>
      <c r="AJ143" s="40"/>
      <c r="AK143" s="41"/>
      <c r="AL143" s="41"/>
      <c r="AM143" s="41"/>
      <c r="AN143" s="41"/>
      <c r="AO143" s="41"/>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row>
    <row r="144" spans="2:113" ht="15.6">
      <c r="B144" s="44"/>
      <c r="C144" s="118"/>
      <c r="D144" s="44"/>
      <c r="E144" s="44"/>
      <c r="F144" s="40"/>
      <c r="G144" s="97"/>
      <c r="H144" s="40"/>
      <c r="I144" s="40"/>
      <c r="J144" s="40"/>
      <c r="K144" s="40"/>
      <c r="L144" s="40"/>
      <c r="M144" s="40"/>
      <c r="N144" s="40"/>
      <c r="O144" s="20"/>
      <c r="P144" s="26"/>
      <c r="Q144" s="29"/>
      <c r="R144" s="29"/>
      <c r="S144" s="29"/>
      <c r="T144" s="28"/>
      <c r="U144" s="29"/>
      <c r="V144" s="40"/>
      <c r="W144" s="40"/>
      <c r="X144" s="40"/>
      <c r="Y144" s="40"/>
      <c r="Z144" s="40"/>
      <c r="AA144" s="40"/>
      <c r="AB144" s="40"/>
      <c r="AC144" s="40"/>
      <c r="AD144" s="40"/>
      <c r="AE144" s="40"/>
      <c r="AF144" s="40"/>
      <c r="AG144" s="40"/>
      <c r="AH144" s="40"/>
      <c r="AI144" s="40"/>
      <c r="AJ144" s="40"/>
      <c r="AK144" s="41"/>
      <c r="AL144" s="41"/>
      <c r="AM144" s="41"/>
      <c r="AN144" s="41"/>
      <c r="AO144" s="41"/>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row>
    <row r="145" spans="2:113" ht="15.6">
      <c r="B145" s="44"/>
      <c r="C145" s="118"/>
      <c r="D145" s="44"/>
      <c r="E145" s="44"/>
      <c r="F145" s="40"/>
      <c r="G145" s="97"/>
      <c r="H145" s="40"/>
      <c r="I145" s="40"/>
      <c r="J145" s="40"/>
      <c r="K145" s="40"/>
      <c r="L145" s="40"/>
      <c r="M145" s="40"/>
      <c r="N145" s="40"/>
      <c r="O145" s="20"/>
      <c r="P145" s="26"/>
      <c r="Q145" s="29"/>
      <c r="R145" s="29"/>
      <c r="S145" s="29"/>
      <c r="T145" s="28"/>
      <c r="U145" s="29"/>
      <c r="V145" s="40"/>
      <c r="W145" s="40"/>
      <c r="X145" s="40"/>
      <c r="Y145" s="40"/>
      <c r="Z145" s="40"/>
      <c r="AA145" s="40"/>
      <c r="AB145" s="40"/>
      <c r="AC145" s="40"/>
      <c r="AD145" s="40"/>
      <c r="AE145" s="40"/>
      <c r="AF145" s="40"/>
      <c r="AG145" s="40"/>
      <c r="AH145" s="40"/>
      <c r="AI145" s="40"/>
      <c r="AJ145" s="40"/>
      <c r="AK145" s="41"/>
      <c r="AL145" s="41"/>
      <c r="AM145" s="41"/>
      <c r="AN145" s="41"/>
      <c r="AO145" s="41"/>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row>
    <row r="146" spans="2:113" ht="15.6">
      <c r="B146" s="44"/>
      <c r="C146" s="118"/>
      <c r="D146" s="44"/>
      <c r="E146" s="44"/>
      <c r="F146" s="40"/>
      <c r="G146" s="97"/>
      <c r="H146" s="40"/>
      <c r="I146" s="40"/>
      <c r="J146" s="40"/>
      <c r="K146" s="40"/>
      <c r="L146" s="40"/>
      <c r="M146" s="40"/>
      <c r="N146" s="40"/>
      <c r="O146" s="20"/>
      <c r="P146" s="26"/>
      <c r="Q146" s="29"/>
      <c r="R146" s="29"/>
      <c r="S146" s="29"/>
      <c r="T146" s="28"/>
      <c r="U146" s="29"/>
      <c r="V146" s="40"/>
      <c r="W146" s="40"/>
      <c r="X146" s="40"/>
      <c r="Y146" s="40"/>
      <c r="Z146" s="40"/>
      <c r="AA146" s="40"/>
      <c r="AB146" s="40"/>
      <c r="AC146" s="40"/>
      <c r="AD146" s="40"/>
      <c r="AE146" s="40"/>
      <c r="AF146" s="40"/>
      <c r="AG146" s="40"/>
      <c r="AH146" s="40"/>
      <c r="AI146" s="40"/>
      <c r="AJ146" s="40"/>
      <c r="AK146" s="41"/>
      <c r="AL146" s="41"/>
      <c r="AM146" s="41"/>
      <c r="AN146" s="41"/>
      <c r="AO146" s="41"/>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row>
    <row r="147" spans="2:113" ht="15.6">
      <c r="B147" s="44"/>
      <c r="C147" s="118"/>
      <c r="D147" s="44"/>
      <c r="E147" s="44"/>
      <c r="F147" s="40"/>
      <c r="G147" s="97"/>
      <c r="H147" s="40"/>
      <c r="I147" s="40"/>
      <c r="J147" s="40"/>
      <c r="K147" s="40"/>
      <c r="L147" s="40"/>
      <c r="M147" s="40"/>
      <c r="N147" s="40"/>
      <c r="O147" s="20"/>
      <c r="P147" s="26"/>
      <c r="Q147" s="49"/>
      <c r="R147" s="50"/>
      <c r="S147" s="29"/>
      <c r="T147" s="28"/>
      <c r="U147" s="29"/>
      <c r="V147" s="51"/>
      <c r="W147" s="40"/>
      <c r="X147" s="40"/>
      <c r="Y147" s="40"/>
      <c r="Z147" s="40"/>
      <c r="AA147" s="40"/>
      <c r="AB147" s="40"/>
      <c r="AC147" s="40"/>
      <c r="AD147" s="40"/>
      <c r="AE147" s="40"/>
      <c r="AF147" s="40"/>
      <c r="AG147" s="40"/>
      <c r="AH147" s="40"/>
      <c r="AI147" s="40"/>
      <c r="AJ147" s="40"/>
      <c r="AK147" s="41"/>
      <c r="AL147" s="41"/>
      <c r="AM147" s="41"/>
      <c r="AN147" s="41"/>
      <c r="AO147" s="41"/>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row>
    <row r="148" spans="2:113" ht="15.6">
      <c r="B148" s="44"/>
      <c r="C148" s="118"/>
      <c r="D148" s="44"/>
      <c r="E148" s="44"/>
      <c r="F148" s="40"/>
      <c r="G148" s="97"/>
      <c r="H148" s="40"/>
      <c r="I148" s="40"/>
      <c r="J148" s="40"/>
      <c r="K148" s="40"/>
      <c r="L148" s="40"/>
      <c r="M148" s="40"/>
      <c r="N148" s="40"/>
      <c r="O148" s="20"/>
      <c r="P148" s="26"/>
      <c r="Q148" s="49"/>
      <c r="R148" s="52"/>
      <c r="S148" s="29"/>
      <c r="T148" s="28"/>
      <c r="U148" s="29"/>
      <c r="V148" s="51"/>
      <c r="W148" s="40"/>
      <c r="X148" s="40"/>
      <c r="Y148" s="40"/>
      <c r="Z148" s="40"/>
      <c r="AA148" s="40"/>
      <c r="AB148" s="40"/>
      <c r="AC148" s="40"/>
      <c r="AD148" s="40"/>
      <c r="AE148" s="40"/>
      <c r="AF148" s="40"/>
      <c r="AG148" s="40"/>
      <c r="AH148" s="40"/>
      <c r="AI148" s="40"/>
      <c r="AJ148" s="40"/>
      <c r="AK148" s="41"/>
      <c r="AL148" s="41"/>
      <c r="AM148" s="41"/>
      <c r="AN148" s="41"/>
      <c r="AO148" s="41"/>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row>
    <row r="149" spans="2:113" ht="15.6">
      <c r="B149" s="44"/>
      <c r="C149" s="118"/>
      <c r="D149" s="44"/>
      <c r="E149" s="44"/>
      <c r="F149" s="40"/>
      <c r="G149" s="97"/>
      <c r="H149" s="40"/>
      <c r="I149" s="40"/>
      <c r="J149" s="40"/>
      <c r="K149" s="40"/>
      <c r="L149" s="40"/>
      <c r="M149" s="40"/>
      <c r="N149" s="40"/>
      <c r="O149" s="20"/>
      <c r="P149" s="26"/>
      <c r="Q149" s="49"/>
      <c r="R149" s="51"/>
      <c r="S149" s="29"/>
      <c r="T149" s="28"/>
      <c r="U149" s="29"/>
      <c r="V149" s="51"/>
      <c r="W149" s="40"/>
      <c r="X149" s="40"/>
      <c r="Y149" s="40"/>
      <c r="Z149" s="40"/>
      <c r="AA149" s="40"/>
      <c r="AB149" s="40"/>
      <c r="AC149" s="40"/>
      <c r="AD149" s="40"/>
      <c r="AE149" s="40"/>
      <c r="AF149" s="40"/>
      <c r="AG149" s="40"/>
      <c r="AH149" s="40"/>
      <c r="AI149" s="40"/>
      <c r="AJ149" s="40"/>
      <c r="AK149" s="41"/>
      <c r="AL149" s="41"/>
      <c r="AM149" s="41"/>
      <c r="AN149" s="41"/>
      <c r="AO149" s="41"/>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row>
    <row r="150" spans="2:113" ht="15.6">
      <c r="B150" s="44"/>
      <c r="C150" s="118"/>
      <c r="D150" s="44"/>
      <c r="E150" s="44"/>
      <c r="F150" s="40"/>
      <c r="G150" s="97"/>
      <c r="H150" s="40"/>
      <c r="I150" s="40"/>
      <c r="J150" s="40"/>
      <c r="K150" s="40"/>
      <c r="L150" s="40"/>
      <c r="M150" s="40"/>
      <c r="N150" s="40"/>
      <c r="O150" s="20"/>
      <c r="P150" s="26"/>
      <c r="Q150" s="49"/>
      <c r="R150" s="29"/>
      <c r="S150" s="29"/>
      <c r="T150" s="28"/>
      <c r="U150" s="29"/>
      <c r="V150" s="51"/>
      <c r="W150" s="40"/>
      <c r="X150" s="40"/>
      <c r="Y150" s="40"/>
      <c r="Z150" s="40"/>
      <c r="AA150" s="40"/>
      <c r="AB150" s="40"/>
      <c r="AC150" s="40"/>
      <c r="AD150" s="40"/>
      <c r="AE150" s="40"/>
      <c r="AF150" s="40"/>
      <c r="AG150" s="40"/>
      <c r="AH150" s="40"/>
      <c r="AI150" s="40"/>
      <c r="AJ150" s="40"/>
      <c r="AK150" s="41"/>
      <c r="AL150" s="41"/>
      <c r="AM150" s="41"/>
      <c r="AN150" s="41"/>
      <c r="AO150" s="41"/>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row>
    <row r="151" spans="2:113" ht="15.6">
      <c r="B151" s="44"/>
      <c r="C151" s="118"/>
      <c r="D151" s="44"/>
      <c r="E151" s="44"/>
      <c r="F151" s="40"/>
      <c r="G151" s="97"/>
      <c r="H151" s="40"/>
      <c r="I151" s="40"/>
      <c r="J151" s="40"/>
      <c r="K151" s="40"/>
      <c r="L151" s="40"/>
      <c r="M151" s="40"/>
      <c r="N151" s="40"/>
      <c r="O151" s="20"/>
      <c r="P151" s="26"/>
      <c r="Q151" s="49"/>
      <c r="R151" s="29"/>
      <c r="S151" s="29"/>
      <c r="T151" s="28"/>
      <c r="U151" s="29"/>
      <c r="V151" s="51"/>
      <c r="W151" s="40"/>
      <c r="X151" s="40"/>
      <c r="Y151" s="40"/>
      <c r="Z151" s="40"/>
      <c r="AA151" s="40"/>
      <c r="AB151" s="40"/>
      <c r="AC151" s="40"/>
      <c r="AD151" s="40"/>
      <c r="AE151" s="40"/>
      <c r="AF151" s="40"/>
      <c r="AG151" s="40"/>
      <c r="AH151" s="40"/>
      <c r="AI151" s="40"/>
      <c r="AJ151" s="40"/>
      <c r="AK151" s="41"/>
      <c r="AL151" s="41"/>
      <c r="AM151" s="41"/>
      <c r="AN151" s="41"/>
      <c r="AO151" s="41"/>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row>
    <row r="152" spans="2:113" ht="15.6">
      <c r="B152" s="44"/>
      <c r="C152" s="118"/>
      <c r="D152" s="44"/>
      <c r="E152" s="44"/>
      <c r="F152" s="40"/>
      <c r="G152" s="97"/>
      <c r="H152" s="40"/>
      <c r="I152" s="40"/>
      <c r="J152" s="40"/>
      <c r="K152" s="40"/>
      <c r="L152" s="40"/>
      <c r="M152" s="40"/>
      <c r="N152" s="40"/>
      <c r="O152" s="20"/>
      <c r="P152" s="26"/>
      <c r="Q152" s="49"/>
      <c r="R152" s="29"/>
      <c r="S152" s="29"/>
      <c r="T152" s="28"/>
      <c r="U152" s="29"/>
      <c r="V152" s="51"/>
      <c r="W152" s="40"/>
      <c r="X152" s="40"/>
      <c r="Y152" s="40"/>
      <c r="Z152" s="40"/>
      <c r="AA152" s="40"/>
      <c r="AB152" s="40"/>
      <c r="AC152" s="40"/>
      <c r="AD152" s="40"/>
      <c r="AE152" s="40"/>
      <c r="AF152" s="40"/>
      <c r="AG152" s="40"/>
      <c r="AH152" s="40"/>
      <c r="AI152" s="40"/>
      <c r="AJ152" s="40"/>
      <c r="AK152" s="41"/>
      <c r="AL152" s="41"/>
      <c r="AM152" s="41"/>
      <c r="AN152" s="41"/>
      <c r="AO152" s="41"/>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row>
    <row r="153" spans="2:113" ht="15.6">
      <c r="B153" s="44"/>
      <c r="C153" s="118"/>
      <c r="D153" s="44"/>
      <c r="E153" s="44"/>
      <c r="F153" s="40"/>
      <c r="G153" s="97"/>
      <c r="H153" s="40"/>
      <c r="I153" s="40"/>
      <c r="J153" s="40"/>
      <c r="K153" s="40"/>
      <c r="L153" s="40"/>
      <c r="M153" s="40"/>
      <c r="N153" s="40"/>
      <c r="O153" s="20"/>
      <c r="P153" s="26"/>
      <c r="Q153" s="49"/>
      <c r="R153" s="29"/>
      <c r="S153" s="29"/>
      <c r="T153" s="28"/>
      <c r="U153" s="29"/>
      <c r="V153" s="51"/>
      <c r="W153" s="40"/>
      <c r="X153" s="40"/>
      <c r="Y153" s="40"/>
      <c r="Z153" s="40"/>
      <c r="AA153" s="40"/>
      <c r="AB153" s="40"/>
      <c r="AC153" s="40"/>
      <c r="AD153" s="40"/>
      <c r="AE153" s="40"/>
      <c r="AF153" s="40"/>
      <c r="AG153" s="40"/>
      <c r="AH153" s="40"/>
      <c r="AI153" s="40"/>
      <c r="AJ153" s="40"/>
      <c r="AK153" s="41"/>
      <c r="AL153" s="41"/>
      <c r="AM153" s="41"/>
      <c r="AN153" s="41"/>
      <c r="AO153" s="41"/>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row>
    <row r="154" spans="2:113" ht="15.6">
      <c r="B154" s="44"/>
      <c r="C154" s="118"/>
      <c r="D154" s="44"/>
      <c r="E154" s="44"/>
      <c r="F154" s="40"/>
      <c r="G154" s="97"/>
      <c r="H154" s="40"/>
      <c r="I154" s="40"/>
      <c r="J154" s="40"/>
      <c r="K154" s="40"/>
      <c r="L154" s="40"/>
      <c r="M154" s="40"/>
      <c r="N154" s="40"/>
      <c r="O154" s="20"/>
      <c r="P154" s="26"/>
      <c r="Q154" s="49"/>
      <c r="R154" s="29"/>
      <c r="S154" s="29"/>
      <c r="T154" s="28"/>
      <c r="U154" s="29"/>
      <c r="V154" s="51"/>
      <c r="W154" s="40"/>
      <c r="X154" s="40"/>
      <c r="Y154" s="40"/>
      <c r="Z154" s="40"/>
      <c r="AA154" s="40"/>
      <c r="AB154" s="40"/>
      <c r="AC154" s="40"/>
      <c r="AD154" s="40"/>
      <c r="AE154" s="40"/>
      <c r="AF154" s="40"/>
      <c r="AG154" s="40"/>
      <c r="AH154" s="40"/>
      <c r="AI154" s="40"/>
      <c r="AJ154" s="40"/>
      <c r="AK154" s="41"/>
      <c r="AL154" s="41"/>
      <c r="AM154" s="41"/>
      <c r="AN154" s="41"/>
      <c r="AO154" s="41"/>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row>
    <row r="155" spans="2:113" ht="15.6">
      <c r="B155" s="44"/>
      <c r="C155" s="118"/>
      <c r="D155" s="44"/>
      <c r="E155" s="44"/>
      <c r="F155" s="40"/>
      <c r="G155" s="97"/>
      <c r="H155" s="40"/>
      <c r="I155" s="40"/>
      <c r="J155" s="40"/>
      <c r="K155" s="40"/>
      <c r="L155" s="40"/>
      <c r="M155" s="40"/>
      <c r="N155" s="40"/>
      <c r="O155" s="20"/>
      <c r="P155" s="26"/>
      <c r="Q155" s="49"/>
      <c r="R155" s="29"/>
      <c r="S155" s="29"/>
      <c r="T155" s="28"/>
      <c r="U155" s="29"/>
      <c r="V155" s="51"/>
      <c r="W155" s="40"/>
      <c r="X155" s="40"/>
      <c r="Y155" s="40"/>
      <c r="Z155" s="40"/>
      <c r="AA155" s="40"/>
      <c r="AB155" s="40"/>
      <c r="AC155" s="40"/>
      <c r="AD155" s="40"/>
      <c r="AE155" s="40"/>
      <c r="AF155" s="40"/>
      <c r="AG155" s="40"/>
      <c r="AH155" s="40"/>
      <c r="AI155" s="40"/>
      <c r="AJ155" s="40"/>
      <c r="AK155" s="41"/>
      <c r="AL155" s="41"/>
      <c r="AM155" s="41"/>
      <c r="AN155" s="41"/>
      <c r="AO155" s="41"/>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row>
    <row r="156" spans="2:113" ht="15.6">
      <c r="B156" s="44"/>
      <c r="C156" s="118"/>
      <c r="D156" s="44"/>
      <c r="E156" s="44"/>
      <c r="F156" s="40"/>
      <c r="G156" s="97"/>
      <c r="H156" s="40"/>
      <c r="I156" s="40"/>
      <c r="J156" s="40"/>
      <c r="K156" s="40"/>
      <c r="L156" s="40"/>
      <c r="M156" s="40"/>
      <c r="N156" s="40"/>
      <c r="O156" s="20"/>
      <c r="P156" s="26"/>
      <c r="Q156" s="49"/>
      <c r="R156" s="29"/>
      <c r="S156" s="29"/>
      <c r="T156" s="28"/>
      <c r="U156" s="29"/>
      <c r="V156" s="51"/>
      <c r="W156" s="40"/>
      <c r="X156" s="40"/>
      <c r="Y156" s="40"/>
      <c r="Z156" s="40"/>
      <c r="AA156" s="40"/>
      <c r="AB156" s="40"/>
      <c r="AC156" s="40"/>
      <c r="AD156" s="40"/>
      <c r="AE156" s="40"/>
      <c r="AF156" s="40"/>
      <c r="AG156" s="40"/>
      <c r="AH156" s="40"/>
      <c r="AI156" s="40"/>
      <c r="AJ156" s="40"/>
      <c r="AK156" s="41"/>
      <c r="AL156" s="41"/>
      <c r="AM156" s="41"/>
      <c r="AN156" s="41"/>
      <c r="AO156" s="41"/>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row>
    <row r="157" spans="2:113" ht="15.6">
      <c r="B157" s="44"/>
      <c r="C157" s="118"/>
      <c r="D157" s="44"/>
      <c r="E157" s="44"/>
      <c r="F157" s="40"/>
      <c r="G157" s="97"/>
      <c r="H157" s="40"/>
      <c r="I157" s="40"/>
      <c r="J157" s="40"/>
      <c r="K157" s="40"/>
      <c r="L157" s="40"/>
      <c r="M157" s="40"/>
      <c r="N157" s="40"/>
      <c r="O157" s="20"/>
      <c r="P157" s="26"/>
      <c r="Q157" s="49"/>
      <c r="R157" s="29"/>
      <c r="S157" s="29"/>
      <c r="T157" s="28"/>
      <c r="U157" s="29"/>
      <c r="V157" s="51"/>
      <c r="W157" s="40"/>
      <c r="X157" s="40"/>
      <c r="Y157" s="40"/>
      <c r="Z157" s="40"/>
      <c r="AA157" s="40"/>
      <c r="AB157" s="40"/>
      <c r="AC157" s="40"/>
      <c r="AD157" s="40"/>
      <c r="AE157" s="40"/>
      <c r="AF157" s="40"/>
      <c r="AG157" s="40"/>
      <c r="AH157" s="40"/>
      <c r="AI157" s="40"/>
      <c r="AJ157" s="40"/>
      <c r="AK157" s="41"/>
      <c r="AL157" s="41"/>
      <c r="AM157" s="41"/>
      <c r="AN157" s="41"/>
      <c r="AO157" s="41"/>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row>
    <row r="158" spans="2:113" ht="15.6">
      <c r="B158" s="44"/>
      <c r="C158" s="118"/>
      <c r="D158" s="44"/>
      <c r="E158" s="44"/>
      <c r="F158" s="40"/>
      <c r="G158" s="97"/>
      <c r="H158" s="40"/>
      <c r="I158" s="40"/>
      <c r="J158" s="40"/>
      <c r="K158" s="40"/>
      <c r="L158" s="40"/>
      <c r="M158" s="40"/>
      <c r="N158" s="40"/>
      <c r="O158" s="20"/>
      <c r="P158" s="26"/>
      <c r="Q158" s="49"/>
      <c r="R158" s="29"/>
      <c r="S158" s="29"/>
      <c r="T158" s="28"/>
      <c r="U158" s="29"/>
      <c r="V158" s="51"/>
      <c r="W158" s="40"/>
      <c r="X158" s="40"/>
      <c r="Y158" s="40"/>
      <c r="Z158" s="40"/>
      <c r="AA158" s="40"/>
      <c r="AB158" s="40"/>
      <c r="AC158" s="40"/>
      <c r="AD158" s="40"/>
      <c r="AE158" s="40"/>
      <c r="AF158" s="40"/>
      <c r="AG158" s="40"/>
      <c r="AH158" s="40"/>
      <c r="AI158" s="40"/>
      <c r="AJ158" s="40"/>
      <c r="AK158" s="41"/>
      <c r="AL158" s="41"/>
      <c r="AM158" s="41"/>
      <c r="AN158" s="41"/>
      <c r="AO158" s="41"/>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row>
    <row r="159" spans="2:113" ht="15.6">
      <c r="B159" s="44"/>
      <c r="C159" s="118"/>
      <c r="D159" s="44"/>
      <c r="E159" s="44"/>
      <c r="F159" s="40"/>
      <c r="G159" s="97"/>
      <c r="H159" s="40"/>
      <c r="I159" s="40"/>
      <c r="J159" s="40"/>
      <c r="K159" s="40"/>
      <c r="L159" s="40"/>
      <c r="M159" s="40"/>
      <c r="N159" s="40"/>
      <c r="O159" s="20"/>
      <c r="P159" s="26"/>
      <c r="Q159" s="49"/>
      <c r="R159" s="29"/>
      <c r="S159" s="29"/>
      <c r="T159" s="28"/>
      <c r="U159" s="29"/>
      <c r="V159" s="51"/>
      <c r="W159" s="40"/>
      <c r="X159" s="40"/>
      <c r="Y159" s="40"/>
      <c r="Z159" s="40"/>
      <c r="AA159" s="40"/>
      <c r="AB159" s="40"/>
      <c r="AC159" s="40"/>
      <c r="AD159" s="40"/>
      <c r="AE159" s="40"/>
      <c r="AF159" s="40"/>
      <c r="AG159" s="40"/>
      <c r="AH159" s="40"/>
      <c r="AI159" s="40"/>
      <c r="AJ159" s="40"/>
      <c r="AK159" s="41"/>
      <c r="AL159" s="41"/>
      <c r="AM159" s="41"/>
      <c r="AN159" s="41"/>
      <c r="AO159" s="41"/>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row>
    <row r="160" spans="2:113" ht="15.6">
      <c r="B160" s="44"/>
      <c r="C160" s="118"/>
      <c r="D160" s="44"/>
      <c r="E160" s="44"/>
      <c r="F160" s="40"/>
      <c r="G160" s="97"/>
      <c r="H160" s="40"/>
      <c r="I160" s="40"/>
      <c r="J160" s="40"/>
      <c r="K160" s="40"/>
      <c r="L160" s="40"/>
      <c r="M160" s="40"/>
      <c r="N160" s="40"/>
      <c r="O160" s="20"/>
      <c r="P160" s="26"/>
      <c r="Q160" s="49"/>
      <c r="R160" s="29"/>
      <c r="S160" s="29"/>
      <c r="T160" s="28"/>
      <c r="U160" s="29"/>
      <c r="V160" s="51"/>
      <c r="W160" s="40"/>
      <c r="X160" s="40"/>
      <c r="Y160" s="40"/>
      <c r="Z160" s="40"/>
      <c r="AA160" s="40"/>
      <c r="AB160" s="40"/>
      <c r="AC160" s="40"/>
      <c r="AD160" s="40"/>
      <c r="AE160" s="40"/>
      <c r="AF160" s="40"/>
      <c r="AG160" s="40"/>
      <c r="AH160" s="40"/>
      <c r="AI160" s="40"/>
      <c r="AJ160" s="40"/>
      <c r="AK160" s="41"/>
      <c r="AL160" s="41"/>
      <c r="AM160" s="41"/>
      <c r="AN160" s="41"/>
      <c r="AO160" s="41"/>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row>
    <row r="161" spans="2:113" ht="15.6">
      <c r="B161" s="44"/>
      <c r="C161" s="118"/>
      <c r="D161" s="44"/>
      <c r="E161" s="44"/>
      <c r="F161" s="40"/>
      <c r="G161" s="97"/>
      <c r="H161" s="40"/>
      <c r="I161" s="40"/>
      <c r="J161" s="40"/>
      <c r="K161" s="40"/>
      <c r="L161" s="40"/>
      <c r="M161" s="40"/>
      <c r="N161" s="40"/>
      <c r="O161" s="20"/>
      <c r="P161" s="26"/>
      <c r="Q161" s="49"/>
      <c r="R161" s="29"/>
      <c r="S161" s="29"/>
      <c r="T161" s="28"/>
      <c r="U161" s="29"/>
      <c r="V161" s="51"/>
      <c r="W161" s="40"/>
      <c r="X161" s="40"/>
      <c r="Y161" s="40"/>
      <c r="Z161" s="40"/>
      <c r="AA161" s="40"/>
      <c r="AB161" s="40"/>
      <c r="AC161" s="40"/>
      <c r="AD161" s="40"/>
      <c r="AE161" s="40"/>
      <c r="AF161" s="40"/>
      <c r="AG161" s="40"/>
      <c r="AH161" s="40"/>
      <c r="AI161" s="40"/>
      <c r="AJ161" s="40"/>
      <c r="AK161" s="41"/>
      <c r="AL161" s="41"/>
      <c r="AM161" s="41"/>
      <c r="AN161" s="41"/>
      <c r="AO161" s="41"/>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row>
    <row r="162" spans="2:113" ht="15.6">
      <c r="B162" s="44"/>
      <c r="C162" s="118"/>
      <c r="D162" s="44"/>
      <c r="E162" s="44"/>
      <c r="F162" s="40"/>
      <c r="G162" s="97"/>
      <c r="H162" s="40"/>
      <c r="I162" s="40"/>
      <c r="J162" s="40"/>
      <c r="K162" s="40"/>
      <c r="L162" s="40"/>
      <c r="M162" s="40"/>
      <c r="N162" s="40"/>
      <c r="O162" s="20"/>
      <c r="P162" s="26"/>
      <c r="Q162" s="49"/>
      <c r="R162" s="29"/>
      <c r="S162" s="29"/>
      <c r="T162" s="28"/>
      <c r="U162" s="29"/>
      <c r="V162" s="51"/>
      <c r="W162" s="40"/>
      <c r="X162" s="40"/>
      <c r="Y162" s="40"/>
      <c r="Z162" s="40"/>
      <c r="AA162" s="40"/>
      <c r="AB162" s="40"/>
      <c r="AC162" s="40"/>
      <c r="AD162" s="40"/>
      <c r="AE162" s="40"/>
      <c r="AF162" s="40"/>
      <c r="AG162" s="40"/>
      <c r="AH162" s="40"/>
      <c r="AI162" s="40"/>
      <c r="AJ162" s="40"/>
      <c r="AK162" s="41"/>
      <c r="AL162" s="41"/>
      <c r="AM162" s="41"/>
      <c r="AN162" s="41"/>
      <c r="AO162" s="41"/>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row>
    <row r="163" spans="2:113" ht="15.9" thickBot="1">
      <c r="B163" s="44"/>
      <c r="C163" s="118"/>
      <c r="D163" s="44"/>
      <c r="E163" s="44"/>
      <c r="F163" s="40"/>
      <c r="G163" s="97"/>
      <c r="H163" s="40"/>
      <c r="I163" s="40"/>
      <c r="J163" s="40"/>
      <c r="K163" s="40"/>
      <c r="L163" s="40"/>
      <c r="M163" s="40"/>
      <c r="N163" s="40"/>
      <c r="O163" s="53"/>
      <c r="P163" s="45"/>
      <c r="Q163" s="54"/>
      <c r="R163" s="55"/>
      <c r="S163" s="55"/>
      <c r="T163" s="48"/>
      <c r="U163" s="55"/>
      <c r="V163" s="51"/>
      <c r="W163" s="40"/>
      <c r="X163" s="40"/>
      <c r="Y163" s="40"/>
      <c r="Z163" s="40"/>
      <c r="AA163" s="40"/>
      <c r="AB163" s="40"/>
      <c r="AC163" s="40"/>
      <c r="AD163" s="40"/>
      <c r="AE163" s="40"/>
      <c r="AF163" s="40"/>
      <c r="AG163" s="40"/>
      <c r="AH163" s="40"/>
      <c r="AI163" s="40"/>
      <c r="AJ163" s="40"/>
      <c r="AK163" s="41"/>
      <c r="AL163" s="41"/>
      <c r="AM163" s="41"/>
      <c r="AN163" s="41"/>
      <c r="AO163" s="41"/>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row>
    <row r="164" spans="2:113" ht="15.6">
      <c r="B164" s="44"/>
      <c r="C164" s="118"/>
      <c r="D164" s="44"/>
      <c r="E164" s="44"/>
      <c r="F164" s="40"/>
      <c r="G164" s="97"/>
      <c r="H164" s="40"/>
      <c r="I164" s="40"/>
      <c r="J164" s="40"/>
      <c r="K164" s="40"/>
      <c r="L164" s="40"/>
      <c r="M164" s="40"/>
      <c r="N164" s="40"/>
      <c r="O164" s="40"/>
      <c r="P164" s="26"/>
      <c r="Q164" s="49"/>
      <c r="R164" s="49"/>
      <c r="S164" s="29"/>
      <c r="T164" s="51"/>
      <c r="U164" s="29"/>
      <c r="V164" s="51"/>
      <c r="W164" s="40"/>
      <c r="X164" s="40"/>
      <c r="Y164" s="40"/>
      <c r="Z164" s="40"/>
      <c r="AA164" s="40"/>
      <c r="AB164" s="40"/>
      <c r="AC164" s="40"/>
      <c r="AD164" s="40"/>
      <c r="AE164" s="40"/>
      <c r="AF164" s="40"/>
      <c r="AG164" s="40"/>
      <c r="AH164" s="40"/>
      <c r="AI164" s="40"/>
      <c r="AJ164" s="40"/>
      <c r="AK164" s="41"/>
      <c r="AL164" s="41"/>
      <c r="AM164" s="41"/>
      <c r="AN164" s="41"/>
      <c r="AO164" s="41"/>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row>
    <row r="165" spans="2:113" ht="15.6">
      <c r="B165" s="44"/>
      <c r="C165" s="118"/>
      <c r="D165" s="44"/>
      <c r="E165" s="44"/>
      <c r="F165" s="40"/>
      <c r="G165" s="97"/>
      <c r="H165" s="40"/>
      <c r="I165" s="40"/>
      <c r="J165" s="40"/>
      <c r="K165" s="40"/>
      <c r="L165" s="40"/>
      <c r="M165" s="40"/>
      <c r="N165" s="40"/>
      <c r="O165" s="40"/>
      <c r="P165" s="26"/>
      <c r="Q165" s="51"/>
      <c r="R165" s="51"/>
      <c r="S165" s="29"/>
      <c r="T165" s="51"/>
      <c r="U165" s="51"/>
      <c r="V165" s="51"/>
      <c r="W165" s="40"/>
      <c r="X165" s="40"/>
      <c r="Y165" s="40"/>
      <c r="Z165" s="40"/>
      <c r="AA165" s="40"/>
      <c r="AB165" s="40"/>
      <c r="AC165" s="40"/>
      <c r="AD165" s="40"/>
      <c r="AE165" s="40"/>
      <c r="AF165" s="40"/>
      <c r="AG165" s="40"/>
      <c r="AH165" s="40"/>
      <c r="AI165" s="40"/>
      <c r="AJ165" s="40"/>
      <c r="AK165" s="41"/>
      <c r="AL165" s="41"/>
      <c r="AM165" s="41"/>
      <c r="AN165" s="41"/>
      <c r="AO165" s="41"/>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row>
    <row r="166" spans="2:113" ht="15.6">
      <c r="B166" s="44"/>
      <c r="C166" s="118"/>
      <c r="D166" s="44"/>
      <c r="E166" s="44"/>
      <c r="F166" s="40"/>
      <c r="G166" s="97"/>
      <c r="H166" s="40"/>
      <c r="I166" s="40"/>
      <c r="J166" s="40"/>
      <c r="K166" s="40"/>
      <c r="L166" s="40"/>
      <c r="M166" s="40"/>
      <c r="N166" s="40"/>
      <c r="O166" s="40"/>
      <c r="P166" s="26"/>
      <c r="Q166" s="51"/>
      <c r="R166" s="51"/>
      <c r="S166" s="29"/>
      <c r="T166" s="51"/>
      <c r="U166" s="51"/>
      <c r="V166" s="51"/>
      <c r="W166" s="40"/>
      <c r="X166" s="40"/>
      <c r="Y166" s="40"/>
      <c r="Z166" s="40"/>
      <c r="AA166" s="40"/>
      <c r="AB166" s="40"/>
      <c r="AC166" s="40"/>
      <c r="AD166" s="40"/>
      <c r="AE166" s="40"/>
      <c r="AF166" s="40"/>
      <c r="AG166" s="40"/>
      <c r="AH166" s="40"/>
      <c r="AI166" s="40"/>
      <c r="AJ166" s="40"/>
      <c r="AK166" s="41"/>
      <c r="AL166" s="41"/>
      <c r="AM166" s="41"/>
      <c r="AN166" s="41"/>
      <c r="AO166" s="41"/>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row>
    <row r="167" spans="2:113" ht="15.6">
      <c r="B167" s="44"/>
      <c r="C167" s="118"/>
      <c r="D167" s="44"/>
      <c r="E167" s="44"/>
      <c r="F167" s="40"/>
      <c r="G167" s="97"/>
      <c r="H167" s="40"/>
      <c r="I167" s="40"/>
      <c r="J167" s="40"/>
      <c r="K167" s="40"/>
      <c r="L167" s="40"/>
      <c r="M167" s="40"/>
      <c r="N167" s="40"/>
      <c r="O167" s="19"/>
      <c r="P167" s="27"/>
      <c r="Q167" s="27"/>
      <c r="R167" s="27"/>
      <c r="S167" s="19"/>
      <c r="T167" s="19"/>
      <c r="U167" s="19"/>
      <c r="V167" s="51"/>
      <c r="W167" s="40"/>
      <c r="X167" s="40"/>
      <c r="Y167" s="40"/>
      <c r="Z167" s="40"/>
      <c r="AA167" s="40"/>
      <c r="AB167" s="40"/>
      <c r="AC167" s="40"/>
      <c r="AD167" s="40"/>
      <c r="AE167" s="40"/>
      <c r="AF167" s="40"/>
      <c r="AG167" s="40"/>
      <c r="AH167" s="40"/>
      <c r="AI167" s="40"/>
      <c r="AJ167" s="40"/>
      <c r="AK167" s="41"/>
      <c r="AL167" s="41"/>
      <c r="AM167" s="41"/>
      <c r="AN167" s="41"/>
      <c r="AO167" s="41"/>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row>
    <row r="168" spans="2:113" ht="15.6">
      <c r="B168" s="44"/>
      <c r="C168" s="118"/>
      <c r="D168" s="44"/>
      <c r="E168" s="44"/>
      <c r="F168" s="40"/>
      <c r="G168" s="97"/>
      <c r="H168" s="40"/>
      <c r="I168" s="40"/>
      <c r="J168" s="40"/>
      <c r="K168" s="40"/>
      <c r="L168" s="40"/>
      <c r="M168" s="40"/>
      <c r="N168" s="40"/>
      <c r="O168" s="20"/>
      <c r="P168" s="21"/>
      <c r="Q168" s="21"/>
      <c r="R168" s="21"/>
      <c r="S168" s="18"/>
      <c r="T168" s="18"/>
      <c r="U168" s="19"/>
      <c r="V168" s="51"/>
      <c r="W168" s="40"/>
      <c r="X168" s="40"/>
      <c r="Y168" s="40"/>
      <c r="Z168" s="40"/>
      <c r="AA168" s="40"/>
      <c r="AB168" s="40"/>
      <c r="AC168" s="40"/>
      <c r="AD168" s="40"/>
      <c r="AE168" s="40"/>
      <c r="AF168" s="40"/>
      <c r="AG168" s="40"/>
      <c r="AH168" s="40"/>
      <c r="AI168" s="40"/>
      <c r="AJ168" s="40"/>
      <c r="AK168" s="41"/>
      <c r="AL168" s="41"/>
      <c r="AM168" s="41"/>
      <c r="AN168" s="41"/>
      <c r="AO168" s="41"/>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row>
    <row r="169" spans="2:113" ht="15.6">
      <c r="B169" s="44"/>
      <c r="C169" s="118"/>
      <c r="D169" s="44"/>
      <c r="E169" s="44"/>
      <c r="F169" s="40"/>
      <c r="G169" s="97"/>
      <c r="H169" s="40"/>
      <c r="I169" s="40"/>
      <c r="J169" s="40"/>
      <c r="K169" s="40"/>
      <c r="L169" s="40"/>
      <c r="M169" s="40"/>
      <c r="N169" s="40"/>
      <c r="O169" s="19"/>
      <c r="P169" s="19"/>
      <c r="Q169" s="19"/>
      <c r="R169" s="19"/>
      <c r="S169" s="19"/>
      <c r="T169" s="19"/>
      <c r="U169" s="19"/>
      <c r="V169" s="51"/>
      <c r="W169" s="40"/>
      <c r="X169" s="40"/>
      <c r="Y169" s="40"/>
      <c r="Z169" s="40"/>
      <c r="AA169" s="40"/>
      <c r="AB169" s="40"/>
      <c r="AC169" s="40"/>
      <c r="AD169" s="40"/>
      <c r="AE169" s="40"/>
      <c r="AF169" s="40"/>
      <c r="AG169" s="40"/>
      <c r="AH169" s="40"/>
      <c r="AI169" s="40"/>
      <c r="AJ169" s="40"/>
      <c r="AK169" s="41"/>
      <c r="AL169" s="41"/>
      <c r="AM169" s="41"/>
      <c r="AN169" s="41"/>
      <c r="AO169" s="41"/>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row>
    <row r="170" spans="2:113" ht="15.6">
      <c r="B170" s="44"/>
      <c r="C170" s="118"/>
      <c r="D170" s="44"/>
      <c r="E170" s="44"/>
      <c r="F170" s="40"/>
      <c r="G170" s="97"/>
      <c r="H170" s="40"/>
      <c r="I170" s="40"/>
      <c r="J170" s="40"/>
      <c r="K170" s="40"/>
      <c r="L170" s="40"/>
      <c r="M170" s="40"/>
      <c r="N170" s="40"/>
      <c r="O170" s="20"/>
      <c r="P170" s="20"/>
      <c r="Q170" s="23"/>
      <c r="R170" s="21"/>
      <c r="S170" s="18"/>
      <c r="T170" s="18"/>
      <c r="U170" s="19"/>
      <c r="V170" s="51"/>
      <c r="W170" s="40"/>
      <c r="X170" s="40"/>
      <c r="Y170" s="40"/>
      <c r="Z170" s="40"/>
      <c r="AA170" s="40"/>
      <c r="AB170" s="40"/>
      <c r="AC170" s="40"/>
      <c r="AD170" s="40"/>
      <c r="AE170" s="40"/>
      <c r="AF170" s="40"/>
      <c r="AG170" s="40"/>
      <c r="AH170" s="40"/>
      <c r="AI170" s="40"/>
      <c r="AJ170" s="40"/>
      <c r="AK170" s="41"/>
      <c r="AL170" s="41"/>
      <c r="AM170" s="41"/>
      <c r="AN170" s="41"/>
      <c r="AO170" s="41"/>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row>
    <row r="171" spans="2:113" ht="15.6">
      <c r="B171" s="44"/>
      <c r="C171" s="118"/>
      <c r="D171" s="44"/>
      <c r="E171" s="44"/>
      <c r="F171" s="40"/>
      <c r="G171" s="97"/>
      <c r="H171" s="40"/>
      <c r="I171" s="40"/>
      <c r="J171" s="40"/>
      <c r="K171" s="40"/>
      <c r="L171" s="40"/>
      <c r="M171" s="40"/>
      <c r="N171" s="40"/>
      <c r="O171" s="19"/>
      <c r="P171" s="19"/>
      <c r="Q171" s="19"/>
      <c r="R171" s="19"/>
      <c r="S171" s="19"/>
      <c r="T171" s="27"/>
      <c r="U171" s="28"/>
      <c r="V171" s="51"/>
      <c r="W171" s="40"/>
      <c r="X171" s="40"/>
      <c r="Y171" s="40"/>
      <c r="Z171" s="40"/>
      <c r="AA171" s="40"/>
      <c r="AB171" s="40"/>
      <c r="AC171" s="40"/>
      <c r="AD171" s="40"/>
      <c r="AE171" s="40"/>
      <c r="AF171" s="40"/>
      <c r="AG171" s="40"/>
      <c r="AH171" s="40"/>
      <c r="AI171" s="40"/>
      <c r="AJ171" s="40"/>
      <c r="AK171" s="41"/>
      <c r="AL171" s="41"/>
      <c r="AM171" s="41"/>
      <c r="AN171" s="41"/>
      <c r="AO171" s="41"/>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row>
    <row r="172" spans="2:113" ht="15.6">
      <c r="B172" s="44"/>
      <c r="C172" s="118"/>
      <c r="D172" s="44"/>
      <c r="E172" s="44"/>
      <c r="F172" s="40"/>
      <c r="G172" s="97"/>
      <c r="H172" s="40"/>
      <c r="I172" s="40"/>
      <c r="J172" s="40"/>
      <c r="K172" s="40"/>
      <c r="L172" s="40"/>
      <c r="M172" s="40"/>
      <c r="N172" s="40"/>
      <c r="O172" s="19"/>
      <c r="P172" s="25"/>
      <c r="Q172" s="25"/>
      <c r="R172" s="26"/>
      <c r="S172" s="26"/>
      <c r="T172" s="27"/>
      <c r="U172" s="28"/>
      <c r="V172" s="51"/>
      <c r="W172" s="40"/>
      <c r="X172" s="40"/>
      <c r="Y172" s="40"/>
      <c r="Z172" s="40"/>
      <c r="AA172" s="40"/>
      <c r="AB172" s="40"/>
      <c r="AC172" s="40"/>
      <c r="AD172" s="40"/>
      <c r="AE172" s="40"/>
      <c r="AF172" s="40"/>
      <c r="AG172" s="40"/>
      <c r="AH172" s="40"/>
      <c r="AI172" s="40"/>
      <c r="AJ172" s="40"/>
      <c r="AK172" s="41"/>
      <c r="AL172" s="41"/>
      <c r="AM172" s="41"/>
      <c r="AN172" s="41"/>
      <c r="AO172" s="41"/>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row>
    <row r="173" spans="2:113" ht="15.9" thickBot="1">
      <c r="B173" s="44"/>
      <c r="C173" s="118"/>
      <c r="D173" s="44"/>
      <c r="E173" s="44"/>
      <c r="F173" s="40"/>
      <c r="G173" s="97"/>
      <c r="H173" s="40"/>
      <c r="I173" s="40"/>
      <c r="J173" s="40"/>
      <c r="K173" s="40"/>
      <c r="L173" s="40"/>
      <c r="M173" s="40"/>
      <c r="N173" s="40"/>
      <c r="O173" s="45"/>
      <c r="P173" s="46"/>
      <c r="Q173" s="46"/>
      <c r="R173" s="46"/>
      <c r="S173" s="47"/>
      <c r="T173" s="47"/>
      <c r="U173" s="48"/>
      <c r="V173" s="51"/>
      <c r="W173" s="40"/>
      <c r="X173" s="40"/>
      <c r="Y173" s="40"/>
      <c r="Z173" s="40"/>
      <c r="AA173" s="40"/>
      <c r="AB173" s="40"/>
      <c r="AC173" s="40"/>
      <c r="AD173" s="40"/>
      <c r="AE173" s="40"/>
      <c r="AF173" s="40"/>
      <c r="AG173" s="40"/>
      <c r="AH173" s="40"/>
      <c r="AI173" s="40"/>
      <c r="AJ173" s="40"/>
      <c r="AK173" s="41"/>
      <c r="AL173" s="41"/>
      <c r="AM173" s="41"/>
      <c r="AN173" s="41"/>
      <c r="AO173" s="41"/>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row>
    <row r="174" spans="2:113" ht="15.6">
      <c r="B174" s="44"/>
      <c r="C174" s="118"/>
      <c r="D174" s="44"/>
      <c r="E174" s="44"/>
      <c r="F174" s="40"/>
      <c r="G174" s="97"/>
      <c r="H174" s="40"/>
      <c r="I174" s="40"/>
      <c r="J174" s="40"/>
      <c r="K174" s="40"/>
      <c r="L174" s="40"/>
      <c r="M174" s="40"/>
      <c r="N174" s="40"/>
      <c r="O174" s="20"/>
      <c r="P174" s="21"/>
      <c r="Q174" s="21"/>
      <c r="R174" s="21"/>
      <c r="S174" s="18"/>
      <c r="T174" s="18"/>
      <c r="U174" s="28"/>
      <c r="V174" s="51"/>
      <c r="W174" s="40"/>
      <c r="X174" s="40"/>
      <c r="Y174" s="40"/>
      <c r="Z174" s="40"/>
      <c r="AA174" s="40"/>
      <c r="AB174" s="40"/>
      <c r="AC174" s="40"/>
      <c r="AD174" s="40"/>
      <c r="AE174" s="40"/>
      <c r="AF174" s="40"/>
      <c r="AG174" s="40"/>
      <c r="AH174" s="40"/>
      <c r="AI174" s="40"/>
      <c r="AJ174" s="40"/>
      <c r="AK174" s="41"/>
      <c r="AL174" s="41"/>
      <c r="AM174" s="41"/>
      <c r="AN174" s="41"/>
      <c r="AO174" s="41"/>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row>
    <row r="175" spans="2:113" ht="15.6">
      <c r="B175" s="44"/>
      <c r="C175" s="118"/>
      <c r="D175" s="44"/>
      <c r="E175" s="44"/>
      <c r="F175" s="40"/>
      <c r="G175" s="97"/>
      <c r="H175" s="40"/>
      <c r="I175" s="40"/>
      <c r="J175" s="40"/>
      <c r="K175" s="40"/>
      <c r="L175" s="40"/>
      <c r="M175" s="40"/>
      <c r="N175" s="40"/>
      <c r="O175" s="20"/>
      <c r="P175" s="26"/>
      <c r="Q175" s="29"/>
      <c r="R175" s="29"/>
      <c r="S175" s="29"/>
      <c r="T175" s="28"/>
      <c r="U175" s="29"/>
      <c r="V175" s="51"/>
      <c r="W175" s="40"/>
      <c r="X175" s="40"/>
      <c r="Y175" s="40"/>
      <c r="Z175" s="40"/>
      <c r="AA175" s="40"/>
      <c r="AB175" s="40"/>
      <c r="AC175" s="40"/>
      <c r="AD175" s="40"/>
      <c r="AE175" s="40"/>
      <c r="AF175" s="40"/>
      <c r="AG175" s="40"/>
      <c r="AH175" s="40"/>
      <c r="AI175" s="40"/>
      <c r="AJ175" s="40"/>
      <c r="AK175" s="41"/>
      <c r="AL175" s="41"/>
      <c r="AM175" s="41"/>
      <c r="AN175" s="41"/>
      <c r="AO175" s="41"/>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row>
    <row r="176" spans="2:113" ht="15.6">
      <c r="B176" s="44"/>
      <c r="C176" s="118"/>
      <c r="D176" s="44"/>
      <c r="E176" s="44"/>
      <c r="F176" s="40"/>
      <c r="G176" s="97"/>
      <c r="H176" s="40"/>
      <c r="I176" s="40"/>
      <c r="J176" s="40"/>
      <c r="K176" s="40"/>
      <c r="L176" s="40"/>
      <c r="M176" s="40"/>
      <c r="N176" s="40"/>
      <c r="O176" s="20"/>
      <c r="P176" s="26"/>
      <c r="Q176" s="29"/>
      <c r="R176" s="29"/>
      <c r="S176" s="29"/>
      <c r="T176" s="28"/>
      <c r="U176" s="29"/>
      <c r="V176" s="51"/>
      <c r="W176" s="40"/>
      <c r="X176" s="40"/>
      <c r="Y176" s="40"/>
      <c r="Z176" s="40"/>
      <c r="AA176" s="40"/>
      <c r="AB176" s="40"/>
      <c r="AC176" s="40"/>
      <c r="AD176" s="40"/>
      <c r="AE176" s="40"/>
      <c r="AF176" s="40"/>
      <c r="AG176" s="40"/>
      <c r="AH176" s="40"/>
      <c r="AI176" s="40"/>
      <c r="AJ176" s="40"/>
      <c r="AK176" s="41"/>
      <c r="AL176" s="41"/>
      <c r="AM176" s="41"/>
      <c r="AN176" s="41"/>
      <c r="AO176" s="41"/>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row>
    <row r="177" spans="2:113" ht="15.6">
      <c r="B177" s="44"/>
      <c r="C177" s="118"/>
      <c r="D177" s="44"/>
      <c r="E177" s="44"/>
      <c r="F177" s="40"/>
      <c r="G177" s="97"/>
      <c r="H177" s="40"/>
      <c r="I177" s="40"/>
      <c r="J177" s="40"/>
      <c r="K177" s="40"/>
      <c r="L177" s="40"/>
      <c r="M177" s="40"/>
      <c r="N177" s="40"/>
      <c r="O177" s="20"/>
      <c r="P177" s="26"/>
      <c r="Q177" s="29"/>
      <c r="R177" s="29"/>
      <c r="S177" s="29"/>
      <c r="T177" s="28"/>
      <c r="U177" s="29"/>
      <c r="V177" s="51"/>
      <c r="W177" s="40"/>
      <c r="X177" s="40"/>
      <c r="Y177" s="40"/>
      <c r="Z177" s="40"/>
      <c r="AA177" s="40"/>
      <c r="AB177" s="40"/>
      <c r="AC177" s="40"/>
      <c r="AD177" s="40"/>
      <c r="AE177" s="40"/>
      <c r="AF177" s="40"/>
      <c r="AG177" s="40"/>
      <c r="AH177" s="40"/>
      <c r="AI177" s="40"/>
      <c r="AJ177" s="40"/>
      <c r="AK177" s="41"/>
      <c r="AL177" s="41"/>
      <c r="AM177" s="41"/>
      <c r="AN177" s="41"/>
      <c r="AO177" s="41"/>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row>
    <row r="178" spans="2:113" ht="15.6">
      <c r="B178" s="44"/>
      <c r="C178" s="118"/>
      <c r="D178" s="44"/>
      <c r="E178" s="44"/>
      <c r="F178" s="40"/>
      <c r="G178" s="97"/>
      <c r="H178" s="40"/>
      <c r="I178" s="40"/>
      <c r="J178" s="40"/>
      <c r="K178" s="40"/>
      <c r="L178" s="40"/>
      <c r="M178" s="40"/>
      <c r="N178" s="40"/>
      <c r="O178" s="20"/>
      <c r="P178" s="26"/>
      <c r="Q178" s="29"/>
      <c r="R178" s="29"/>
      <c r="S178" s="29"/>
      <c r="T178" s="28"/>
      <c r="U178" s="29"/>
      <c r="V178" s="51"/>
      <c r="W178" s="40"/>
      <c r="X178" s="40"/>
      <c r="Y178" s="40"/>
      <c r="Z178" s="40"/>
      <c r="AA178" s="40"/>
      <c r="AB178" s="40"/>
      <c r="AC178" s="40"/>
      <c r="AD178" s="40"/>
      <c r="AE178" s="40"/>
      <c r="AF178" s="40"/>
      <c r="AG178" s="40"/>
      <c r="AH178" s="40"/>
      <c r="AI178" s="40"/>
      <c r="AJ178" s="40"/>
      <c r="AK178" s="41"/>
      <c r="AL178" s="41"/>
      <c r="AM178" s="41"/>
      <c r="AN178" s="41"/>
      <c r="AO178" s="41"/>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row>
    <row r="179" spans="2:113" ht="15.6">
      <c r="B179" s="44"/>
      <c r="C179" s="118"/>
      <c r="D179" s="44"/>
      <c r="E179" s="44"/>
      <c r="F179" s="40"/>
      <c r="G179" s="97"/>
      <c r="H179" s="40"/>
      <c r="I179" s="40"/>
      <c r="J179" s="40"/>
      <c r="K179" s="40"/>
      <c r="L179" s="40"/>
      <c r="M179" s="40"/>
      <c r="N179" s="40"/>
      <c r="O179" s="20"/>
      <c r="P179" s="26"/>
      <c r="Q179" s="29"/>
      <c r="R179" s="29"/>
      <c r="S179" s="29"/>
      <c r="T179" s="28"/>
      <c r="U179" s="29"/>
      <c r="V179" s="51"/>
      <c r="W179" s="40"/>
      <c r="X179" s="40"/>
      <c r="Y179" s="40"/>
      <c r="Z179" s="40"/>
      <c r="AA179" s="40"/>
      <c r="AB179" s="40"/>
      <c r="AC179" s="40"/>
      <c r="AD179" s="40"/>
      <c r="AE179" s="40"/>
      <c r="AF179" s="40"/>
      <c r="AG179" s="40"/>
      <c r="AH179" s="40"/>
      <c r="AI179" s="40"/>
      <c r="AJ179" s="40"/>
      <c r="AK179" s="41"/>
      <c r="AL179" s="41"/>
      <c r="AM179" s="41"/>
      <c r="AN179" s="41"/>
      <c r="AO179" s="41"/>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row>
    <row r="180" spans="2:113" ht="15.6">
      <c r="B180" s="44"/>
      <c r="C180" s="118"/>
      <c r="D180" s="44"/>
      <c r="E180" s="44"/>
      <c r="F180" s="40"/>
      <c r="G180" s="97"/>
      <c r="H180" s="40"/>
      <c r="I180" s="40"/>
      <c r="J180" s="40"/>
      <c r="K180" s="40"/>
      <c r="L180" s="40"/>
      <c r="M180" s="40"/>
      <c r="N180" s="40"/>
      <c r="O180" s="20"/>
      <c r="P180" s="26"/>
      <c r="Q180" s="29"/>
      <c r="R180" s="29"/>
      <c r="S180" s="29"/>
      <c r="T180" s="28"/>
      <c r="U180" s="29"/>
      <c r="V180" s="28"/>
      <c r="W180" s="40"/>
      <c r="X180" s="40"/>
      <c r="Y180" s="40"/>
      <c r="Z180" s="40"/>
      <c r="AA180" s="40"/>
      <c r="AB180" s="40"/>
      <c r="AC180" s="40"/>
      <c r="AD180" s="40"/>
      <c r="AE180" s="40"/>
      <c r="AF180" s="40"/>
      <c r="AG180" s="40"/>
      <c r="AH180" s="40"/>
      <c r="AI180" s="40"/>
      <c r="AJ180" s="40"/>
      <c r="AK180" s="41"/>
      <c r="AL180" s="41"/>
      <c r="AM180" s="41"/>
      <c r="AN180" s="41"/>
      <c r="AO180" s="41"/>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row>
    <row r="181" spans="2:113" ht="15.6">
      <c r="B181" s="44"/>
      <c r="C181" s="118"/>
      <c r="D181" s="44"/>
      <c r="E181" s="44"/>
      <c r="F181" s="40"/>
      <c r="G181" s="97"/>
      <c r="H181" s="40"/>
      <c r="I181" s="40"/>
      <c r="J181" s="40"/>
      <c r="K181" s="40"/>
      <c r="L181" s="40"/>
      <c r="M181" s="40"/>
      <c r="N181" s="40"/>
      <c r="O181" s="20"/>
      <c r="P181" s="26"/>
      <c r="Q181" s="29"/>
      <c r="R181" s="29"/>
      <c r="S181" s="29"/>
      <c r="T181" s="28"/>
      <c r="U181" s="29"/>
      <c r="V181" s="51"/>
      <c r="W181" s="40"/>
      <c r="X181" s="40"/>
      <c r="Y181" s="40"/>
      <c r="Z181" s="40"/>
      <c r="AA181" s="40"/>
      <c r="AB181" s="40"/>
      <c r="AC181" s="40"/>
      <c r="AD181" s="40"/>
      <c r="AE181" s="40"/>
      <c r="AF181" s="40"/>
      <c r="AG181" s="40"/>
      <c r="AH181" s="40"/>
      <c r="AI181" s="40"/>
      <c r="AJ181" s="40"/>
      <c r="AK181" s="41"/>
      <c r="AL181" s="41"/>
      <c r="AM181" s="41"/>
      <c r="AN181" s="41"/>
      <c r="AO181" s="41"/>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row>
    <row r="182" spans="2:113" ht="15.6">
      <c r="B182" s="44"/>
      <c r="C182" s="118"/>
      <c r="D182" s="44"/>
      <c r="E182" s="44"/>
      <c r="F182" s="40"/>
      <c r="G182" s="97"/>
      <c r="H182" s="40"/>
      <c r="I182" s="40"/>
      <c r="J182" s="40"/>
      <c r="K182" s="40"/>
      <c r="L182" s="40"/>
      <c r="M182" s="40"/>
      <c r="N182" s="40"/>
      <c r="O182" s="20"/>
      <c r="P182" s="26"/>
      <c r="Q182" s="29"/>
      <c r="R182" s="29"/>
      <c r="S182" s="29"/>
      <c r="T182" s="28"/>
      <c r="U182" s="29"/>
      <c r="V182" s="51"/>
      <c r="W182" s="40"/>
      <c r="X182" s="40"/>
      <c r="Y182" s="40"/>
      <c r="Z182" s="40"/>
      <c r="AA182" s="40"/>
      <c r="AB182" s="40"/>
      <c r="AC182" s="40"/>
      <c r="AD182" s="40"/>
      <c r="AE182" s="40"/>
      <c r="AF182" s="40"/>
      <c r="AG182" s="40"/>
      <c r="AH182" s="40"/>
      <c r="AI182" s="40"/>
      <c r="AJ182" s="40"/>
      <c r="AK182" s="41"/>
      <c r="AL182" s="41"/>
      <c r="AM182" s="41"/>
      <c r="AN182" s="41"/>
      <c r="AO182" s="41"/>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row>
    <row r="183" spans="2:113" ht="15.9" thickBot="1">
      <c r="B183" s="44"/>
      <c r="C183" s="118"/>
      <c r="D183" s="44"/>
      <c r="E183" s="44"/>
      <c r="F183" s="40"/>
      <c r="G183" s="97"/>
      <c r="H183" s="40"/>
      <c r="I183" s="40"/>
      <c r="J183" s="40"/>
      <c r="K183" s="40"/>
      <c r="L183" s="40"/>
      <c r="M183" s="40"/>
      <c r="N183" s="40"/>
      <c r="O183" s="20"/>
      <c r="P183" s="26"/>
      <c r="Q183" s="29"/>
      <c r="R183" s="29"/>
      <c r="S183" s="29"/>
      <c r="T183" s="28"/>
      <c r="U183" s="29"/>
      <c r="V183" s="51"/>
      <c r="W183" s="40"/>
      <c r="X183" s="40"/>
      <c r="Y183" s="40"/>
      <c r="Z183" s="40"/>
      <c r="AA183" s="40"/>
      <c r="AB183" s="40"/>
      <c r="AC183" s="40"/>
      <c r="AD183" s="40"/>
      <c r="AE183" s="40"/>
      <c r="AF183" s="40"/>
      <c r="AG183" s="40"/>
      <c r="AH183" s="40"/>
      <c r="AI183" s="40"/>
      <c r="AJ183" s="40"/>
      <c r="AK183" s="41"/>
      <c r="AL183" s="41"/>
      <c r="AM183" s="41"/>
      <c r="AN183" s="41"/>
      <c r="AO183" s="41"/>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9"/>
      <c r="BO183" s="56" t="s">
        <v>1</v>
      </c>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row>
    <row r="184" spans="2:113" ht="15.6">
      <c r="B184" s="44"/>
      <c r="C184" s="118"/>
      <c r="D184" s="44"/>
      <c r="E184" s="44"/>
      <c r="F184" s="40"/>
      <c r="G184" s="97"/>
      <c r="H184" s="40"/>
      <c r="I184" s="40"/>
      <c r="J184" s="40"/>
      <c r="K184" s="40"/>
      <c r="L184" s="40"/>
      <c r="M184" s="40"/>
      <c r="N184" s="40"/>
      <c r="O184" s="20"/>
      <c r="P184" s="26"/>
      <c r="Q184" s="57"/>
      <c r="R184" s="29"/>
      <c r="S184" s="29"/>
      <c r="T184" s="28"/>
      <c r="U184" s="29"/>
      <c r="V184" s="51"/>
      <c r="W184" s="40"/>
      <c r="X184" s="40"/>
      <c r="Y184" s="40"/>
      <c r="Z184" s="40"/>
      <c r="AA184" s="40"/>
      <c r="AB184" s="40"/>
      <c r="AC184" s="40"/>
      <c r="AD184" s="40"/>
      <c r="AE184" s="40"/>
      <c r="AF184" s="40"/>
      <c r="AG184" s="40"/>
      <c r="AH184" s="40"/>
      <c r="AI184" s="40"/>
      <c r="AJ184" s="40"/>
      <c r="AK184" s="41"/>
      <c r="AL184" s="41"/>
      <c r="AM184" s="41"/>
      <c r="AN184" s="41"/>
      <c r="AO184" s="41"/>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row>
    <row r="185" spans="2:113" ht="15.6">
      <c r="B185" s="44"/>
      <c r="C185" s="118"/>
      <c r="D185" s="44"/>
      <c r="E185" s="44"/>
      <c r="F185" s="40"/>
      <c r="G185" s="97"/>
      <c r="H185" s="40"/>
      <c r="I185" s="40"/>
      <c r="J185" s="40"/>
      <c r="K185" s="40"/>
      <c r="L185" s="40"/>
      <c r="M185" s="40"/>
      <c r="N185" s="40"/>
      <c r="O185" s="20"/>
      <c r="P185" s="26"/>
      <c r="Q185" s="58"/>
      <c r="R185" s="29"/>
      <c r="S185" s="29"/>
      <c r="T185" s="28"/>
      <c r="U185" s="29"/>
      <c r="V185" s="51"/>
      <c r="W185" s="40"/>
      <c r="X185" s="40"/>
      <c r="Y185" s="40"/>
      <c r="Z185" s="40"/>
      <c r="AA185" s="40"/>
      <c r="AB185" s="40"/>
      <c r="AC185" s="40"/>
      <c r="AD185" s="40"/>
      <c r="AE185" s="40"/>
      <c r="AF185" s="40"/>
      <c r="AG185" s="40"/>
      <c r="AH185" s="40"/>
      <c r="AI185" s="40"/>
      <c r="AJ185" s="40"/>
      <c r="AK185" s="41"/>
      <c r="AL185" s="41"/>
      <c r="AM185" s="41"/>
      <c r="AN185" s="41"/>
      <c r="AO185" s="41"/>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row>
    <row r="186" spans="2:113" ht="15.9" thickBot="1">
      <c r="B186" s="44"/>
      <c r="C186" s="118"/>
      <c r="D186" s="44"/>
      <c r="E186" s="44"/>
      <c r="F186" s="40"/>
      <c r="G186" s="97"/>
      <c r="H186" s="40"/>
      <c r="I186" s="40"/>
      <c r="J186" s="40"/>
      <c r="K186" s="40"/>
      <c r="L186" s="40"/>
      <c r="M186" s="40"/>
      <c r="N186" s="40"/>
      <c r="O186" s="20"/>
      <c r="P186" s="26"/>
      <c r="Q186" s="55"/>
      <c r="R186" s="55"/>
      <c r="S186" s="55"/>
      <c r="T186" s="48"/>
      <c r="U186" s="55"/>
      <c r="V186" s="51"/>
      <c r="W186" s="40"/>
      <c r="X186" s="40"/>
      <c r="Y186" s="40"/>
      <c r="Z186" s="40"/>
      <c r="AA186" s="40"/>
      <c r="AB186" s="40"/>
      <c r="AC186" s="40"/>
      <c r="AD186" s="40"/>
      <c r="AE186" s="40"/>
      <c r="AF186" s="40"/>
      <c r="AG186" s="40"/>
      <c r="AH186" s="40"/>
      <c r="AI186" s="40"/>
      <c r="AJ186" s="40"/>
      <c r="AK186" s="41"/>
      <c r="AL186" s="41"/>
      <c r="AM186" s="41"/>
      <c r="AN186" s="41"/>
      <c r="AO186" s="41"/>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row>
    <row r="187" spans="2:113" ht="15.6">
      <c r="B187" s="44"/>
      <c r="C187" s="118"/>
      <c r="D187" s="44"/>
      <c r="E187" s="44"/>
      <c r="F187" s="40"/>
      <c r="G187" s="97"/>
      <c r="H187" s="40"/>
      <c r="I187" s="40"/>
      <c r="J187" s="40"/>
      <c r="K187" s="40"/>
      <c r="L187" s="40"/>
      <c r="M187" s="40"/>
      <c r="N187" s="40"/>
      <c r="O187" s="20"/>
      <c r="P187" s="26"/>
      <c r="Q187" s="29"/>
      <c r="R187" s="29"/>
      <c r="S187" s="29"/>
      <c r="T187" s="28"/>
      <c r="U187" s="29"/>
      <c r="V187" s="51"/>
      <c r="W187" s="40"/>
      <c r="X187" s="40"/>
      <c r="Y187" s="40"/>
      <c r="Z187" s="40"/>
      <c r="AA187" s="40"/>
      <c r="AB187" s="40"/>
      <c r="AC187" s="40"/>
      <c r="AD187" s="40"/>
      <c r="AE187" s="40"/>
      <c r="AF187" s="40"/>
      <c r="AG187" s="40"/>
      <c r="AH187" s="40"/>
      <c r="AI187" s="40"/>
      <c r="AJ187" s="40"/>
      <c r="AK187" s="41"/>
      <c r="AL187" s="41"/>
      <c r="AM187" s="41"/>
      <c r="AN187" s="41"/>
      <c r="AO187" s="41"/>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row>
    <row r="188" spans="2:113" ht="15.6">
      <c r="B188" s="44"/>
      <c r="C188" s="118"/>
      <c r="D188" s="44"/>
      <c r="E188" s="44"/>
      <c r="F188" s="40"/>
      <c r="G188" s="97"/>
      <c r="H188" s="40"/>
      <c r="I188" s="40"/>
      <c r="J188" s="40"/>
      <c r="K188" s="40"/>
      <c r="L188" s="40"/>
      <c r="M188" s="40"/>
      <c r="N188" s="40"/>
      <c r="O188" s="20"/>
      <c r="P188" s="26"/>
      <c r="Q188" s="29"/>
      <c r="R188" s="29"/>
      <c r="S188" s="29"/>
      <c r="T188" s="28"/>
      <c r="U188" s="29"/>
      <c r="V188" s="51"/>
      <c r="W188" s="40"/>
      <c r="X188" s="40"/>
      <c r="Y188" s="40"/>
      <c r="Z188" s="40"/>
      <c r="AA188" s="40"/>
      <c r="AB188" s="40"/>
      <c r="AC188" s="40"/>
      <c r="AD188" s="40"/>
      <c r="AE188" s="40"/>
      <c r="AF188" s="40"/>
      <c r="AG188" s="40"/>
      <c r="AH188" s="40"/>
      <c r="AI188" s="40"/>
      <c r="AJ188" s="40"/>
      <c r="AK188" s="41"/>
      <c r="AL188" s="41"/>
      <c r="AM188" s="41"/>
      <c r="AN188" s="41"/>
      <c r="AO188" s="41"/>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row>
    <row r="189" spans="2:113" ht="15.6">
      <c r="B189" s="44"/>
      <c r="C189" s="118"/>
      <c r="D189" s="44"/>
      <c r="E189" s="44"/>
      <c r="F189" s="40"/>
      <c r="G189" s="97"/>
      <c r="H189" s="40"/>
      <c r="I189" s="40"/>
      <c r="J189" s="40"/>
      <c r="K189" s="40"/>
      <c r="L189" s="40"/>
      <c r="M189" s="40"/>
      <c r="N189" s="40"/>
      <c r="O189" s="20"/>
      <c r="P189" s="26"/>
      <c r="Q189" s="29"/>
      <c r="R189" s="29"/>
      <c r="S189" s="29"/>
      <c r="T189" s="28"/>
      <c r="U189" s="29"/>
      <c r="V189" s="51"/>
      <c r="W189" s="40"/>
      <c r="X189" s="40"/>
      <c r="Y189" s="40"/>
      <c r="Z189" s="40"/>
      <c r="AA189" s="40"/>
      <c r="AB189" s="40"/>
      <c r="AC189" s="40"/>
      <c r="AD189" s="40"/>
      <c r="AE189" s="40"/>
      <c r="AF189" s="40"/>
      <c r="AG189" s="40"/>
      <c r="AH189" s="40"/>
      <c r="AI189" s="40"/>
      <c r="AJ189" s="40"/>
      <c r="AK189" s="41"/>
      <c r="AL189" s="41"/>
      <c r="AM189" s="41"/>
      <c r="AN189" s="41"/>
      <c r="AO189" s="41"/>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row>
    <row r="190" spans="2:113" ht="15.6">
      <c r="B190" s="44"/>
      <c r="C190" s="118"/>
      <c r="D190" s="44"/>
      <c r="E190" s="44"/>
      <c r="F190" s="40"/>
      <c r="G190" s="97"/>
      <c r="H190" s="40"/>
      <c r="I190" s="40"/>
      <c r="J190" s="40"/>
      <c r="K190" s="40"/>
      <c r="L190" s="40"/>
      <c r="M190" s="40"/>
      <c r="N190" s="40"/>
      <c r="O190" s="20"/>
      <c r="P190" s="26"/>
      <c r="Q190" s="29"/>
      <c r="R190" s="29"/>
      <c r="S190" s="29"/>
      <c r="T190" s="28"/>
      <c r="U190" s="29"/>
      <c r="V190" s="51"/>
      <c r="W190" s="40"/>
      <c r="X190" s="40"/>
      <c r="Y190" s="40"/>
      <c r="Z190" s="40"/>
      <c r="AA190" s="40"/>
      <c r="AB190" s="40"/>
      <c r="AC190" s="40"/>
      <c r="AD190" s="40"/>
      <c r="AE190" s="40"/>
      <c r="AF190" s="40"/>
      <c r="AG190" s="40"/>
      <c r="AH190" s="40"/>
      <c r="AI190" s="40"/>
      <c r="AJ190" s="40"/>
      <c r="AK190" s="41"/>
      <c r="AL190" s="41"/>
      <c r="AM190" s="41"/>
      <c r="AN190" s="41"/>
      <c r="AO190" s="41"/>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row>
    <row r="191" spans="2:113" ht="15.6">
      <c r="B191" s="44"/>
      <c r="C191" s="118"/>
      <c r="D191" s="44"/>
      <c r="E191" s="44"/>
      <c r="F191" s="40"/>
      <c r="G191" s="97"/>
      <c r="H191" s="40"/>
      <c r="I191" s="40"/>
      <c r="J191" s="40"/>
      <c r="K191" s="40"/>
      <c r="L191" s="40"/>
      <c r="M191" s="40"/>
      <c r="N191" s="40"/>
      <c r="O191" s="20"/>
      <c r="P191" s="26"/>
      <c r="Q191" s="29"/>
      <c r="R191" s="29"/>
      <c r="S191" s="29"/>
      <c r="T191" s="28"/>
      <c r="U191" s="29"/>
      <c r="V191" s="51"/>
      <c r="W191" s="40"/>
      <c r="X191" s="40"/>
      <c r="Y191" s="40"/>
      <c r="Z191" s="40"/>
      <c r="AA191" s="40"/>
      <c r="AB191" s="40"/>
      <c r="AC191" s="40"/>
      <c r="AD191" s="40"/>
      <c r="AE191" s="40"/>
      <c r="AF191" s="40"/>
      <c r="AG191" s="40"/>
      <c r="AH191" s="40"/>
      <c r="AI191" s="40"/>
      <c r="AJ191" s="40"/>
      <c r="AK191" s="41"/>
      <c r="AL191" s="41"/>
      <c r="AM191" s="41"/>
      <c r="AN191" s="41"/>
      <c r="AO191" s="41"/>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row>
    <row r="192" spans="2:113" ht="15.6">
      <c r="B192" s="44"/>
      <c r="C192" s="118"/>
      <c r="D192" s="44"/>
      <c r="E192" s="44"/>
      <c r="F192" s="40"/>
      <c r="G192" s="97"/>
      <c r="H192" s="40"/>
      <c r="I192" s="40"/>
      <c r="J192" s="40"/>
      <c r="K192" s="40"/>
      <c r="L192" s="40"/>
      <c r="M192" s="40"/>
      <c r="N192" s="40"/>
      <c r="O192" s="20"/>
      <c r="P192" s="26"/>
      <c r="Q192" s="29"/>
      <c r="R192" s="29"/>
      <c r="S192" s="29"/>
      <c r="T192" s="28"/>
      <c r="U192" s="29"/>
      <c r="V192" s="51"/>
      <c r="W192" s="40"/>
      <c r="X192" s="40"/>
      <c r="Y192" s="40"/>
      <c r="Z192" s="40"/>
      <c r="AA192" s="40"/>
      <c r="AB192" s="40"/>
      <c r="AC192" s="40"/>
      <c r="AD192" s="40"/>
      <c r="AE192" s="40"/>
      <c r="AF192" s="40"/>
      <c r="AG192" s="40"/>
      <c r="AH192" s="40"/>
      <c r="AI192" s="40"/>
      <c r="AJ192" s="40"/>
      <c r="AK192" s="41"/>
      <c r="AL192" s="41"/>
      <c r="AM192" s="41"/>
      <c r="AN192" s="41"/>
      <c r="AO192" s="41"/>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row>
    <row r="193" spans="2:113" ht="15.6">
      <c r="B193" s="44"/>
      <c r="C193" s="118"/>
      <c r="D193" s="44"/>
      <c r="E193" s="44"/>
      <c r="F193" s="40"/>
      <c r="G193" s="97"/>
      <c r="H193" s="40"/>
      <c r="I193" s="40"/>
      <c r="J193" s="40"/>
      <c r="K193" s="40"/>
      <c r="L193" s="40"/>
      <c r="M193" s="40"/>
      <c r="N193" s="40"/>
      <c r="O193" s="20"/>
      <c r="P193" s="26"/>
      <c r="Q193" s="29"/>
      <c r="R193" s="29"/>
      <c r="S193" s="29"/>
      <c r="T193" s="28"/>
      <c r="U193" s="29"/>
      <c r="V193" s="51"/>
      <c r="W193" s="40"/>
      <c r="X193" s="40"/>
      <c r="Y193" s="40"/>
      <c r="Z193" s="40"/>
      <c r="AA193" s="40"/>
      <c r="AB193" s="40"/>
      <c r="AC193" s="40"/>
      <c r="AD193" s="40"/>
      <c r="AE193" s="40"/>
      <c r="AF193" s="40"/>
      <c r="AG193" s="40"/>
      <c r="AH193" s="40"/>
      <c r="AI193" s="40"/>
      <c r="AJ193" s="40"/>
      <c r="AK193" s="41"/>
      <c r="AL193" s="41"/>
      <c r="AM193" s="41"/>
      <c r="AN193" s="41"/>
      <c r="AO193" s="41"/>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row>
    <row r="194" spans="2:113" ht="15.6">
      <c r="B194" s="44"/>
      <c r="C194" s="118"/>
      <c r="D194" s="44"/>
      <c r="E194" s="44"/>
      <c r="F194" s="40"/>
      <c r="G194" s="97"/>
      <c r="H194" s="40"/>
      <c r="I194" s="40"/>
      <c r="J194" s="40"/>
      <c r="K194" s="40"/>
      <c r="L194" s="40"/>
      <c r="M194" s="40"/>
      <c r="N194" s="40"/>
      <c r="O194" s="20"/>
      <c r="P194" s="26"/>
      <c r="Q194" s="29"/>
      <c r="R194" s="29"/>
      <c r="S194" s="29"/>
      <c r="T194" s="28"/>
      <c r="U194" s="29"/>
      <c r="V194" s="40"/>
      <c r="W194" s="40"/>
      <c r="X194" s="40"/>
      <c r="Y194" s="40"/>
      <c r="Z194" s="40"/>
      <c r="AA194" s="40"/>
      <c r="AB194" s="40"/>
      <c r="AC194" s="40"/>
      <c r="AD194" s="40"/>
      <c r="AE194" s="40"/>
      <c r="AF194" s="40"/>
      <c r="AG194" s="40"/>
      <c r="AH194" s="40"/>
      <c r="AI194" s="40"/>
      <c r="AJ194" s="40"/>
      <c r="AK194" s="41"/>
      <c r="AL194" s="41"/>
      <c r="AM194" s="41"/>
      <c r="AN194" s="41"/>
      <c r="AO194" s="41"/>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row>
    <row r="195" spans="2:113" ht="15.6">
      <c r="B195" s="44"/>
      <c r="C195" s="118"/>
      <c r="D195" s="44"/>
      <c r="E195" s="44"/>
      <c r="F195" s="40"/>
      <c r="G195" s="97"/>
      <c r="H195" s="40"/>
      <c r="I195" s="40"/>
      <c r="J195" s="40"/>
      <c r="K195" s="40"/>
      <c r="L195" s="40"/>
      <c r="M195" s="40"/>
      <c r="N195" s="40"/>
      <c r="O195" s="20"/>
      <c r="P195" s="26"/>
      <c r="Q195" s="29"/>
      <c r="R195" s="29"/>
      <c r="S195" s="29"/>
      <c r="T195" s="28"/>
      <c r="U195" s="29"/>
      <c r="V195" s="40"/>
      <c r="W195" s="40"/>
      <c r="X195" s="40"/>
      <c r="Y195" s="40"/>
      <c r="Z195" s="40"/>
      <c r="AA195" s="40"/>
      <c r="AB195" s="40"/>
      <c r="AC195" s="40"/>
      <c r="AD195" s="40"/>
      <c r="AE195" s="40"/>
      <c r="AF195" s="40"/>
      <c r="AG195" s="40"/>
      <c r="AH195" s="40"/>
      <c r="AI195" s="40"/>
      <c r="AJ195" s="40"/>
      <c r="AK195" s="41"/>
      <c r="AL195" s="41"/>
      <c r="AM195" s="41"/>
      <c r="AN195" s="41"/>
      <c r="AO195" s="41"/>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row>
    <row r="196" spans="2:113" ht="15.6">
      <c r="B196" s="44"/>
      <c r="C196" s="118"/>
      <c r="D196" s="44"/>
      <c r="E196" s="44"/>
      <c r="F196" s="40"/>
      <c r="G196" s="97"/>
      <c r="H196" s="40"/>
      <c r="I196" s="40"/>
      <c r="J196" s="40"/>
      <c r="K196" s="40"/>
      <c r="L196" s="40"/>
      <c r="M196" s="40"/>
      <c r="N196" s="40"/>
      <c r="O196" s="20"/>
      <c r="P196" s="26"/>
      <c r="Q196" s="29"/>
      <c r="R196" s="29"/>
      <c r="S196" s="29"/>
      <c r="T196" s="28"/>
      <c r="U196" s="29"/>
      <c r="V196" s="40"/>
      <c r="W196" s="40"/>
      <c r="X196" s="40"/>
      <c r="Y196" s="40"/>
      <c r="Z196" s="40"/>
      <c r="AA196" s="40"/>
      <c r="AB196" s="40"/>
      <c r="AC196" s="40"/>
      <c r="AD196" s="40"/>
      <c r="AE196" s="40"/>
      <c r="AF196" s="40"/>
      <c r="AG196" s="40"/>
      <c r="AH196" s="40"/>
      <c r="AI196" s="40"/>
      <c r="AJ196" s="40"/>
      <c r="AK196" s="41"/>
      <c r="AL196" s="41"/>
      <c r="AM196" s="41"/>
      <c r="AN196" s="41"/>
      <c r="AO196" s="41"/>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row>
    <row r="197" spans="2:113" ht="15.6">
      <c r="B197" s="44"/>
      <c r="C197" s="118"/>
      <c r="D197" s="44"/>
      <c r="E197" s="44"/>
      <c r="F197" s="40"/>
      <c r="G197" s="97"/>
      <c r="H197" s="40"/>
      <c r="I197" s="40"/>
      <c r="J197" s="40"/>
      <c r="K197" s="40"/>
      <c r="L197" s="40"/>
      <c r="M197" s="40"/>
      <c r="N197" s="40"/>
      <c r="O197" s="20"/>
      <c r="P197" s="26"/>
      <c r="Q197" s="29"/>
      <c r="R197" s="29"/>
      <c r="S197" s="29"/>
      <c r="T197" s="28"/>
      <c r="U197" s="29"/>
      <c r="V197" s="40"/>
      <c r="W197" s="40"/>
      <c r="X197" s="40"/>
      <c r="Y197" s="40"/>
      <c r="Z197" s="40"/>
      <c r="AA197" s="40"/>
      <c r="AB197" s="40"/>
      <c r="AC197" s="40"/>
      <c r="AD197" s="40"/>
      <c r="AE197" s="40"/>
      <c r="AF197" s="40"/>
      <c r="AG197" s="40"/>
      <c r="AH197" s="40"/>
      <c r="AI197" s="40"/>
      <c r="AJ197" s="40"/>
      <c r="AK197" s="41"/>
      <c r="AL197" s="41"/>
      <c r="AM197" s="41"/>
      <c r="AN197" s="41"/>
      <c r="AO197" s="41"/>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2:113" ht="15.6">
      <c r="B198" s="44"/>
      <c r="C198" s="118"/>
      <c r="D198" s="44"/>
      <c r="E198" s="44"/>
      <c r="F198" s="40"/>
      <c r="G198" s="97"/>
      <c r="H198" s="40"/>
      <c r="I198" s="40"/>
      <c r="J198" s="40"/>
      <c r="K198" s="40"/>
      <c r="L198" s="40"/>
      <c r="M198" s="40"/>
      <c r="N198" s="40"/>
      <c r="O198" s="20"/>
      <c r="P198" s="26"/>
      <c r="Q198" s="29"/>
      <c r="R198" s="29"/>
      <c r="S198" s="29"/>
      <c r="T198" s="28"/>
      <c r="U198" s="29"/>
      <c r="V198" s="40"/>
      <c r="W198" s="40"/>
      <c r="X198" s="40"/>
      <c r="Y198" s="40"/>
      <c r="Z198" s="40"/>
      <c r="AA198" s="40"/>
      <c r="AB198" s="40"/>
      <c r="AC198" s="40"/>
      <c r="AD198" s="40"/>
      <c r="AE198" s="40"/>
      <c r="AF198" s="40"/>
      <c r="AG198" s="40"/>
      <c r="AH198" s="40"/>
      <c r="AI198" s="40"/>
      <c r="AJ198" s="40"/>
      <c r="AK198" s="41"/>
      <c r="AL198" s="41"/>
      <c r="AM198" s="41"/>
      <c r="AN198" s="41"/>
      <c r="AO198" s="41"/>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row>
    <row r="199" spans="2:113" ht="15.9" thickBot="1">
      <c r="B199" s="44"/>
      <c r="C199" s="118"/>
      <c r="D199" s="44"/>
      <c r="E199" s="44"/>
      <c r="F199" s="40"/>
      <c r="G199" s="97"/>
      <c r="H199" s="40"/>
      <c r="I199" s="40"/>
      <c r="J199" s="40"/>
      <c r="K199" s="40"/>
      <c r="L199" s="40"/>
      <c r="M199" s="40"/>
      <c r="N199" s="40"/>
      <c r="O199" s="20"/>
      <c r="P199" s="26"/>
      <c r="Q199" s="55"/>
      <c r="R199" s="55"/>
      <c r="S199" s="55"/>
      <c r="T199" s="48"/>
      <c r="U199" s="55"/>
      <c r="V199" s="40"/>
      <c r="W199" s="40"/>
      <c r="X199" s="40"/>
      <c r="Y199" s="40"/>
      <c r="Z199" s="40"/>
      <c r="AA199" s="40"/>
      <c r="AB199" s="40"/>
      <c r="AC199" s="40"/>
      <c r="AD199" s="40"/>
      <c r="AE199" s="40"/>
      <c r="AF199" s="40"/>
      <c r="AG199" s="40"/>
      <c r="AH199" s="40"/>
      <c r="AI199" s="40"/>
      <c r="AJ199" s="40"/>
      <c r="AK199" s="41"/>
      <c r="AL199" s="41"/>
      <c r="AM199" s="41"/>
      <c r="AN199" s="41"/>
      <c r="AO199" s="41"/>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row>
    <row r="200" spans="2:113" ht="15.6">
      <c r="B200" s="44"/>
      <c r="C200" s="118"/>
      <c r="D200" s="44"/>
      <c r="E200" s="44"/>
      <c r="F200" s="40"/>
      <c r="G200" s="97"/>
      <c r="H200" s="40"/>
      <c r="I200" s="40"/>
      <c r="J200" s="40"/>
      <c r="K200" s="40"/>
      <c r="L200" s="40"/>
      <c r="M200" s="40"/>
      <c r="N200" s="40"/>
      <c r="O200" s="20"/>
      <c r="P200" s="26"/>
      <c r="Q200" s="29"/>
      <c r="R200" s="29"/>
      <c r="S200" s="29"/>
      <c r="T200" s="28"/>
      <c r="U200" s="29"/>
      <c r="V200" s="40"/>
      <c r="W200" s="40"/>
      <c r="X200" s="40"/>
      <c r="Y200" s="40"/>
      <c r="Z200" s="40"/>
      <c r="AA200" s="40"/>
      <c r="AB200" s="40"/>
      <c r="AC200" s="40"/>
      <c r="AD200" s="40"/>
      <c r="AE200" s="40"/>
      <c r="AF200" s="40"/>
      <c r="AG200" s="40"/>
      <c r="AH200" s="40"/>
      <c r="AI200" s="40"/>
      <c r="AJ200" s="40"/>
      <c r="AK200" s="41"/>
      <c r="AL200" s="41"/>
      <c r="AM200" s="41"/>
      <c r="AN200" s="41"/>
      <c r="AO200" s="41"/>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row>
    <row r="201" spans="2:113" ht="15.6">
      <c r="B201" s="44"/>
      <c r="C201" s="118"/>
      <c r="D201" s="44"/>
      <c r="E201" s="44"/>
      <c r="F201" s="40"/>
      <c r="G201" s="97"/>
      <c r="H201" s="40"/>
      <c r="I201" s="40"/>
      <c r="J201" s="40"/>
      <c r="K201" s="40"/>
      <c r="L201" s="40"/>
      <c r="M201" s="40"/>
      <c r="N201" s="40"/>
      <c r="O201" s="20"/>
      <c r="P201" s="26"/>
      <c r="Q201" s="29"/>
      <c r="R201" s="29"/>
      <c r="S201" s="29"/>
      <c r="T201" s="28"/>
      <c r="U201" s="29"/>
      <c r="V201" s="40"/>
      <c r="W201" s="40"/>
      <c r="X201" s="40"/>
      <c r="Y201" s="40"/>
      <c r="Z201" s="40"/>
      <c r="AA201" s="40"/>
      <c r="AB201" s="40"/>
      <c r="AC201" s="40"/>
      <c r="AD201" s="40"/>
      <c r="AE201" s="40"/>
      <c r="AF201" s="40"/>
      <c r="AG201" s="40"/>
      <c r="AH201" s="40"/>
      <c r="AI201" s="40"/>
      <c r="AJ201" s="40"/>
      <c r="AK201" s="41"/>
      <c r="AL201" s="41"/>
      <c r="AM201" s="41"/>
      <c r="AN201" s="41"/>
      <c r="AO201" s="41"/>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row>
    <row r="202" spans="2:113" ht="15.6">
      <c r="B202" s="44"/>
      <c r="C202" s="118"/>
      <c r="D202" s="44"/>
      <c r="E202" s="44"/>
      <c r="F202" s="40"/>
      <c r="G202" s="97"/>
      <c r="H202" s="40"/>
      <c r="I202" s="40"/>
      <c r="J202" s="40"/>
      <c r="K202" s="40"/>
      <c r="L202" s="40"/>
      <c r="M202" s="40"/>
      <c r="N202" s="40"/>
      <c r="O202" s="20"/>
      <c r="P202" s="26"/>
      <c r="Q202" s="29"/>
      <c r="R202" s="29"/>
      <c r="S202" s="29"/>
      <c r="T202" s="28"/>
      <c r="U202" s="29"/>
      <c r="V202" s="40"/>
      <c r="W202" s="40"/>
      <c r="X202" s="40"/>
      <c r="Y202" s="40"/>
      <c r="Z202" s="40"/>
      <c r="AA202" s="40"/>
      <c r="AB202" s="40"/>
      <c r="AC202" s="40"/>
      <c r="AD202" s="40"/>
      <c r="AE202" s="40"/>
      <c r="AF202" s="40"/>
      <c r="AG202" s="40"/>
      <c r="AH202" s="40"/>
      <c r="AI202" s="40"/>
      <c r="AJ202" s="40"/>
      <c r="AK202" s="41"/>
      <c r="AL202" s="41"/>
      <c r="AM202" s="41"/>
      <c r="AN202" s="41"/>
      <c r="AO202" s="41"/>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row>
    <row r="203" spans="2:113" ht="15.6">
      <c r="B203" s="44"/>
      <c r="C203" s="118"/>
      <c r="D203" s="44"/>
      <c r="E203" s="44"/>
      <c r="F203" s="40"/>
      <c r="G203" s="97"/>
      <c r="H203" s="40"/>
      <c r="I203" s="40"/>
      <c r="J203" s="40"/>
      <c r="K203" s="40"/>
      <c r="L203" s="40"/>
      <c r="M203" s="40"/>
      <c r="N203" s="40"/>
      <c r="O203" s="20"/>
      <c r="P203" s="26"/>
      <c r="Q203" s="29"/>
      <c r="R203" s="29"/>
      <c r="S203" s="29"/>
      <c r="T203" s="28"/>
      <c r="U203" s="29"/>
      <c r="V203" s="40"/>
      <c r="W203" s="40"/>
      <c r="X203" s="40"/>
      <c r="Y203" s="40"/>
      <c r="Z203" s="40"/>
      <c r="AA203" s="40"/>
      <c r="AB203" s="40"/>
      <c r="AC203" s="40"/>
      <c r="AD203" s="40"/>
      <c r="AE203" s="40"/>
      <c r="AF203" s="40"/>
      <c r="AG203" s="40"/>
      <c r="AH203" s="40"/>
      <c r="AI203" s="40"/>
      <c r="AJ203" s="40"/>
      <c r="AK203" s="41"/>
      <c r="AL203" s="41"/>
      <c r="AM203" s="41"/>
      <c r="AN203" s="41"/>
      <c r="AO203" s="41"/>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row>
    <row r="204" spans="2:113" ht="15.6">
      <c r="B204" s="44"/>
      <c r="C204" s="118"/>
      <c r="D204" s="44"/>
      <c r="E204" s="44"/>
      <c r="F204" s="40"/>
      <c r="G204" s="97"/>
      <c r="H204" s="40"/>
      <c r="I204" s="40"/>
      <c r="J204" s="40"/>
      <c r="K204" s="40"/>
      <c r="L204" s="40"/>
      <c r="M204" s="40"/>
      <c r="N204" s="40"/>
      <c r="O204" s="20"/>
      <c r="P204" s="26"/>
      <c r="Q204" s="29"/>
      <c r="R204" s="29"/>
      <c r="S204" s="29"/>
      <c r="T204" s="28"/>
      <c r="U204" s="29"/>
      <c r="V204" s="40"/>
      <c r="W204" s="40"/>
      <c r="X204" s="40"/>
      <c r="Y204" s="40"/>
      <c r="Z204" s="40"/>
      <c r="AA204" s="40"/>
      <c r="AB204" s="40"/>
      <c r="AC204" s="40"/>
      <c r="AD204" s="40"/>
      <c r="AE204" s="40"/>
      <c r="AF204" s="40"/>
      <c r="AG204" s="40"/>
      <c r="AH204" s="40"/>
      <c r="AI204" s="40"/>
      <c r="AJ204" s="40"/>
      <c r="AK204" s="41"/>
      <c r="AL204" s="41"/>
      <c r="AM204" s="41"/>
      <c r="AN204" s="41"/>
      <c r="AO204" s="41"/>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2:113" ht="15.6">
      <c r="B205" s="44"/>
      <c r="C205" s="118"/>
      <c r="D205" s="44"/>
      <c r="E205" s="44"/>
      <c r="F205" s="40"/>
      <c r="G205" s="97"/>
      <c r="H205" s="40"/>
      <c r="I205" s="40"/>
      <c r="J205" s="40"/>
      <c r="K205" s="40"/>
      <c r="L205" s="40"/>
      <c r="M205" s="40"/>
      <c r="N205" s="40"/>
      <c r="O205" s="20"/>
      <c r="P205" s="26"/>
      <c r="Q205" s="29"/>
      <c r="R205" s="29"/>
      <c r="S205" s="29"/>
      <c r="T205" s="28"/>
      <c r="U205" s="29"/>
      <c r="V205" s="40"/>
      <c r="W205" s="40"/>
      <c r="X205" s="40"/>
      <c r="Y205" s="40"/>
      <c r="Z205" s="40"/>
      <c r="AA205" s="40"/>
      <c r="AB205" s="40"/>
      <c r="AC205" s="40"/>
      <c r="AD205" s="40"/>
      <c r="AE205" s="40"/>
      <c r="AF205" s="40"/>
      <c r="AG205" s="40"/>
      <c r="AH205" s="40"/>
      <c r="AI205" s="40"/>
      <c r="AJ205" s="40"/>
      <c r="AK205" s="41"/>
      <c r="AL205" s="41"/>
      <c r="AM205" s="41"/>
      <c r="AN205" s="41"/>
      <c r="AO205" s="41"/>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row>
    <row r="206" spans="2:113" ht="15.6">
      <c r="B206" s="44"/>
      <c r="C206" s="118"/>
      <c r="D206" s="44"/>
      <c r="E206" s="44"/>
      <c r="F206" s="40"/>
      <c r="G206" s="97"/>
      <c r="H206" s="40"/>
      <c r="I206" s="40"/>
      <c r="J206" s="40"/>
      <c r="K206" s="40"/>
      <c r="L206" s="40"/>
      <c r="M206" s="40"/>
      <c r="N206" s="40"/>
      <c r="O206" s="20"/>
      <c r="P206" s="26"/>
      <c r="Q206" s="29"/>
      <c r="R206" s="29"/>
      <c r="S206" s="29"/>
      <c r="T206" s="28"/>
      <c r="U206" s="29"/>
      <c r="V206" s="40"/>
      <c r="W206" s="40"/>
      <c r="X206" s="40"/>
      <c r="Y206" s="40"/>
      <c r="Z206" s="40"/>
      <c r="AA206" s="40"/>
      <c r="AB206" s="40"/>
      <c r="AC206" s="40"/>
      <c r="AD206" s="40"/>
      <c r="AE206" s="40"/>
      <c r="AF206" s="40"/>
      <c r="AG206" s="40"/>
      <c r="AH206" s="40"/>
      <c r="AI206" s="40"/>
      <c r="AJ206" s="40"/>
      <c r="AK206" s="41"/>
      <c r="AL206" s="41"/>
      <c r="AM206" s="41"/>
      <c r="AN206" s="41"/>
      <c r="AO206" s="41"/>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row>
    <row r="207" spans="2:113" ht="15.6">
      <c r="B207" s="44"/>
      <c r="C207" s="118"/>
      <c r="D207" s="44"/>
      <c r="E207" s="44"/>
      <c r="F207" s="40"/>
      <c r="G207" s="97"/>
      <c r="H207" s="40"/>
      <c r="I207" s="40"/>
      <c r="J207" s="40"/>
      <c r="K207" s="40"/>
      <c r="L207" s="40"/>
      <c r="M207" s="40"/>
      <c r="N207" s="40"/>
      <c r="O207" s="20"/>
      <c r="P207" s="26"/>
      <c r="Q207" s="29"/>
      <c r="R207" s="29"/>
      <c r="S207" s="29"/>
      <c r="T207" s="28"/>
      <c r="U207" s="29"/>
      <c r="V207" s="40"/>
      <c r="W207" s="40"/>
      <c r="X207" s="40"/>
      <c r="Y207" s="40"/>
      <c r="Z207" s="40"/>
      <c r="AA207" s="40"/>
      <c r="AB207" s="40"/>
      <c r="AC207" s="40"/>
      <c r="AD207" s="40"/>
      <c r="AE207" s="40"/>
      <c r="AF207" s="40"/>
      <c r="AG207" s="40"/>
      <c r="AH207" s="40"/>
      <c r="AI207" s="40"/>
      <c r="AJ207" s="40"/>
      <c r="AK207" s="41"/>
      <c r="AL207" s="41"/>
      <c r="AM207" s="41"/>
      <c r="AN207" s="41"/>
      <c r="AO207" s="41"/>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row>
    <row r="208" spans="2:113" ht="15.6">
      <c r="B208" s="44"/>
      <c r="C208" s="118"/>
      <c r="D208" s="44"/>
      <c r="E208" s="44"/>
      <c r="F208" s="40"/>
      <c r="G208" s="97"/>
      <c r="H208" s="40"/>
      <c r="I208" s="40"/>
      <c r="J208" s="40"/>
      <c r="K208" s="40"/>
      <c r="L208" s="40"/>
      <c r="M208" s="40"/>
      <c r="N208" s="40"/>
      <c r="O208" s="20"/>
      <c r="P208" s="26"/>
      <c r="Q208" s="29"/>
      <c r="R208" s="29"/>
      <c r="S208" s="29"/>
      <c r="T208" s="28"/>
      <c r="U208" s="29"/>
      <c r="V208" s="40"/>
      <c r="W208" s="40"/>
      <c r="X208" s="40"/>
      <c r="Y208" s="40"/>
      <c r="Z208" s="40"/>
      <c r="AA208" s="40"/>
      <c r="AB208" s="40"/>
      <c r="AC208" s="40"/>
      <c r="AD208" s="40"/>
      <c r="AE208" s="40"/>
      <c r="AF208" s="40"/>
      <c r="AG208" s="40"/>
      <c r="AH208" s="40"/>
      <c r="AI208" s="40"/>
      <c r="AJ208" s="40"/>
      <c r="AK208" s="41"/>
      <c r="AL208" s="41"/>
      <c r="AM208" s="41"/>
      <c r="AN208" s="41"/>
      <c r="AO208" s="41"/>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row>
    <row r="209" spans="2:113" ht="15.6">
      <c r="B209" s="44"/>
      <c r="C209" s="118"/>
      <c r="D209" s="44"/>
      <c r="E209" s="44"/>
      <c r="F209" s="40"/>
      <c r="G209" s="97"/>
      <c r="H209" s="40"/>
      <c r="I209" s="40"/>
      <c r="J209" s="40"/>
      <c r="K209" s="40"/>
      <c r="L209" s="40"/>
      <c r="M209" s="40"/>
      <c r="N209" s="40"/>
      <c r="O209" s="20"/>
      <c r="P209" s="26"/>
      <c r="Q209" s="29"/>
      <c r="R209" s="29"/>
      <c r="S209" s="29"/>
      <c r="T209" s="28"/>
      <c r="U209" s="29"/>
      <c r="V209" s="40"/>
      <c r="W209" s="40"/>
      <c r="X209" s="40"/>
      <c r="Y209" s="40"/>
      <c r="Z209" s="40"/>
      <c r="AA209" s="40"/>
      <c r="AB209" s="40"/>
      <c r="AC209" s="40"/>
      <c r="AD209" s="40"/>
      <c r="AE209" s="40"/>
      <c r="AF209" s="40"/>
      <c r="AG209" s="40"/>
      <c r="AH209" s="40"/>
      <c r="AI209" s="40"/>
      <c r="AJ209" s="40"/>
      <c r="AK209" s="41"/>
      <c r="AL209" s="41"/>
      <c r="AM209" s="41"/>
      <c r="AN209" s="41"/>
      <c r="AO209" s="41"/>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row>
    <row r="210" spans="2:113" ht="15.6">
      <c r="B210" s="44"/>
      <c r="C210" s="118"/>
      <c r="D210" s="44"/>
      <c r="E210" s="44"/>
      <c r="F210" s="40"/>
      <c r="G210" s="97"/>
      <c r="H210" s="40"/>
      <c r="I210" s="40"/>
      <c r="J210" s="40"/>
      <c r="K210" s="40"/>
      <c r="L210" s="40"/>
      <c r="M210" s="40"/>
      <c r="N210" s="40"/>
      <c r="O210" s="20"/>
      <c r="P210" s="26"/>
      <c r="Q210" s="29"/>
      <c r="R210" s="29"/>
      <c r="S210" s="29"/>
      <c r="T210" s="28"/>
      <c r="U210" s="29"/>
      <c r="V210" s="40"/>
      <c r="W210" s="40"/>
      <c r="X210" s="40"/>
      <c r="Y210" s="40"/>
      <c r="Z210" s="40"/>
      <c r="AA210" s="40"/>
      <c r="AB210" s="40"/>
      <c r="AC210" s="40"/>
      <c r="AD210" s="40"/>
      <c r="AE210" s="40"/>
      <c r="AF210" s="40"/>
      <c r="AG210" s="40"/>
      <c r="AH210" s="40"/>
      <c r="AI210" s="40"/>
      <c r="AJ210" s="40"/>
      <c r="AK210" s="41"/>
      <c r="AL210" s="41"/>
      <c r="AM210" s="41"/>
      <c r="AN210" s="41"/>
      <c r="AO210" s="41"/>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row>
    <row r="211" spans="2:113" ht="15.6">
      <c r="B211" s="44"/>
      <c r="C211" s="118"/>
      <c r="D211" s="44"/>
      <c r="E211" s="44"/>
      <c r="F211" s="40"/>
      <c r="G211" s="97"/>
      <c r="H211" s="40"/>
      <c r="I211" s="40"/>
      <c r="J211" s="40"/>
      <c r="K211" s="40"/>
      <c r="L211" s="40"/>
      <c r="M211" s="40"/>
      <c r="N211" s="40"/>
      <c r="O211" s="20"/>
      <c r="P211" s="26"/>
      <c r="Q211" s="29"/>
      <c r="R211" s="29"/>
      <c r="S211" s="29"/>
      <c r="T211" s="28"/>
      <c r="U211" s="29"/>
      <c r="V211" s="40"/>
      <c r="W211" s="40"/>
      <c r="X211" s="40"/>
      <c r="Y211" s="40"/>
      <c r="Z211" s="40"/>
      <c r="AA211" s="40"/>
      <c r="AB211" s="40"/>
      <c r="AC211" s="40"/>
      <c r="AD211" s="40"/>
      <c r="AE211" s="40"/>
      <c r="AF211" s="40"/>
      <c r="AG211" s="40"/>
      <c r="AH211" s="40"/>
      <c r="AI211" s="40"/>
      <c r="AJ211" s="40"/>
      <c r="AK211" s="41"/>
      <c r="AL211" s="41"/>
      <c r="AM211" s="41"/>
      <c r="AN211" s="41"/>
      <c r="AO211" s="41"/>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row>
    <row r="212" spans="2:113" ht="15.6">
      <c r="B212" s="44"/>
      <c r="C212" s="118"/>
      <c r="D212" s="44"/>
      <c r="E212" s="44"/>
      <c r="F212" s="40"/>
      <c r="G212" s="97"/>
      <c r="H212" s="40"/>
      <c r="I212" s="40"/>
      <c r="J212" s="40"/>
      <c r="K212" s="40"/>
      <c r="L212" s="40"/>
      <c r="M212" s="40"/>
      <c r="N212" s="40"/>
      <c r="O212" s="20"/>
      <c r="P212" s="26"/>
      <c r="Q212" s="29"/>
      <c r="R212" s="29"/>
      <c r="S212" s="29"/>
      <c r="T212" s="28"/>
      <c r="U212" s="29"/>
      <c r="V212" s="40"/>
      <c r="W212" s="40"/>
      <c r="X212" s="40"/>
      <c r="Y212" s="40"/>
      <c r="Z212" s="40"/>
      <c r="AA212" s="40"/>
      <c r="AB212" s="40"/>
      <c r="AC212" s="40"/>
      <c r="AD212" s="40"/>
      <c r="AE212" s="40"/>
      <c r="AF212" s="40"/>
      <c r="AG212" s="40"/>
      <c r="AH212" s="40"/>
      <c r="AI212" s="40"/>
      <c r="AJ212" s="40"/>
      <c r="AK212" s="41"/>
      <c r="AL212" s="41"/>
      <c r="AM212" s="41"/>
      <c r="AN212" s="41"/>
      <c r="AO212" s="41"/>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row>
    <row r="213" spans="2:113" ht="15.6">
      <c r="B213" s="44"/>
      <c r="C213" s="118"/>
      <c r="D213" s="44"/>
      <c r="E213" s="44"/>
      <c r="F213" s="40"/>
      <c r="G213" s="97"/>
      <c r="H213" s="40"/>
      <c r="I213" s="40"/>
      <c r="J213" s="40"/>
      <c r="K213" s="40"/>
      <c r="L213" s="40"/>
      <c r="M213" s="40"/>
      <c r="N213" s="40"/>
      <c r="O213" s="20"/>
      <c r="P213" s="26"/>
      <c r="Q213" s="29"/>
      <c r="R213" s="29"/>
      <c r="S213" s="29"/>
      <c r="T213" s="28"/>
      <c r="U213" s="29"/>
      <c r="V213" s="40"/>
      <c r="W213" s="40"/>
      <c r="X213" s="40"/>
      <c r="Y213" s="40"/>
      <c r="Z213" s="40"/>
      <c r="AA213" s="40"/>
      <c r="AB213" s="40"/>
      <c r="AC213" s="40"/>
      <c r="AD213" s="40"/>
      <c r="AE213" s="40"/>
      <c r="AF213" s="40"/>
      <c r="AG213" s="40"/>
      <c r="AH213" s="40"/>
      <c r="AI213" s="40"/>
      <c r="AJ213" s="40"/>
      <c r="AK213" s="41"/>
      <c r="AL213" s="41"/>
      <c r="AM213" s="41"/>
      <c r="AN213" s="41"/>
      <c r="AO213" s="41"/>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row>
    <row r="214" spans="2:113" ht="15.6">
      <c r="B214" s="44"/>
      <c r="C214" s="118"/>
      <c r="D214" s="44"/>
      <c r="E214" s="44"/>
      <c r="F214" s="40"/>
      <c r="G214" s="97"/>
      <c r="H214" s="40"/>
      <c r="I214" s="40"/>
      <c r="J214" s="40"/>
      <c r="K214" s="40"/>
      <c r="L214" s="40"/>
      <c r="M214" s="40"/>
      <c r="N214" s="40"/>
      <c r="O214" s="20"/>
      <c r="P214" s="26"/>
      <c r="Q214" s="29"/>
      <c r="R214" s="29"/>
      <c r="S214" s="29"/>
      <c r="T214" s="28"/>
      <c r="U214" s="29"/>
      <c r="V214" s="40"/>
      <c r="W214" s="40"/>
      <c r="X214" s="40"/>
      <c r="Y214" s="40"/>
      <c r="Z214" s="40"/>
      <c r="AA214" s="40"/>
      <c r="AB214" s="40"/>
      <c r="AC214" s="40"/>
      <c r="AD214" s="40"/>
      <c r="AE214" s="40"/>
      <c r="AF214" s="40"/>
      <c r="AG214" s="40"/>
      <c r="AH214" s="40"/>
      <c r="AI214" s="40"/>
      <c r="AJ214" s="40"/>
      <c r="AK214" s="41"/>
      <c r="AL214" s="41"/>
      <c r="AM214" s="41"/>
      <c r="AN214" s="41"/>
      <c r="AO214" s="41"/>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row>
    <row r="215" spans="2:113" ht="15.6">
      <c r="B215" s="44"/>
      <c r="C215" s="118"/>
      <c r="D215" s="44"/>
      <c r="E215" s="44"/>
      <c r="F215" s="40"/>
      <c r="G215" s="97"/>
      <c r="H215" s="40"/>
      <c r="I215" s="40"/>
      <c r="J215" s="40"/>
      <c r="K215" s="40"/>
      <c r="L215" s="40"/>
      <c r="M215" s="40"/>
      <c r="N215" s="40"/>
      <c r="O215" s="20"/>
      <c r="P215" s="26"/>
      <c r="Q215" s="29"/>
      <c r="R215" s="29"/>
      <c r="S215" s="29"/>
      <c r="T215" s="28"/>
      <c r="U215" s="29"/>
      <c r="V215" s="40"/>
      <c r="W215" s="40"/>
      <c r="X215" s="40"/>
      <c r="Y215" s="40"/>
      <c r="Z215" s="40"/>
      <c r="AA215" s="40"/>
      <c r="AB215" s="40"/>
      <c r="AC215" s="40"/>
      <c r="AD215" s="40"/>
      <c r="AE215" s="40"/>
      <c r="AF215" s="40"/>
      <c r="AG215" s="40"/>
      <c r="AH215" s="40"/>
      <c r="AI215" s="40"/>
      <c r="AJ215" s="40"/>
      <c r="AK215" s="41"/>
      <c r="AL215" s="41"/>
      <c r="AM215" s="41"/>
      <c r="AN215" s="41"/>
      <c r="AO215" s="41"/>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row>
    <row r="216" spans="2:113" ht="15.6">
      <c r="B216" s="44"/>
      <c r="C216" s="118"/>
      <c r="D216" s="44"/>
      <c r="E216" s="44"/>
      <c r="F216" s="40"/>
      <c r="G216" s="97"/>
      <c r="H216" s="40"/>
      <c r="I216" s="40"/>
      <c r="J216" s="40"/>
      <c r="K216" s="40"/>
      <c r="L216" s="40"/>
      <c r="M216" s="40"/>
      <c r="N216" s="40"/>
      <c r="O216" s="20"/>
      <c r="P216" s="26"/>
      <c r="Q216" s="29"/>
      <c r="R216" s="29"/>
      <c r="S216" s="29"/>
      <c r="T216" s="28"/>
      <c r="U216" s="29"/>
      <c r="V216" s="40"/>
      <c r="W216" s="40"/>
      <c r="X216" s="40"/>
      <c r="Y216" s="40"/>
      <c r="Z216" s="40"/>
      <c r="AA216" s="40"/>
      <c r="AB216" s="40"/>
      <c r="AC216" s="40"/>
      <c r="AD216" s="40"/>
      <c r="AE216" s="40"/>
      <c r="AF216" s="40"/>
      <c r="AG216" s="40"/>
      <c r="AH216" s="40"/>
      <c r="AI216" s="40"/>
      <c r="AJ216" s="40"/>
      <c r="AK216" s="41"/>
      <c r="AL216" s="41"/>
      <c r="AM216" s="41"/>
      <c r="AN216" s="41"/>
      <c r="AO216" s="41"/>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row>
    <row r="217" spans="2:113" ht="15.6">
      <c r="B217" s="44"/>
      <c r="C217" s="118"/>
      <c r="D217" s="44"/>
      <c r="E217" s="44"/>
      <c r="F217" s="40"/>
      <c r="G217" s="97"/>
      <c r="H217" s="40"/>
      <c r="I217" s="40"/>
      <c r="J217" s="40"/>
      <c r="K217" s="40"/>
      <c r="L217" s="40"/>
      <c r="M217" s="40"/>
      <c r="N217" s="40"/>
      <c r="O217" s="20"/>
      <c r="P217" s="26"/>
      <c r="Q217" s="29"/>
      <c r="R217" s="29"/>
      <c r="S217" s="29"/>
      <c r="T217" s="28"/>
      <c r="U217" s="29"/>
      <c r="V217" s="40"/>
      <c r="W217" s="40"/>
      <c r="X217" s="40"/>
      <c r="Y217" s="40"/>
      <c r="Z217" s="40"/>
      <c r="AA217" s="40"/>
      <c r="AB217" s="40"/>
      <c r="AC217" s="40"/>
      <c r="AD217" s="40"/>
      <c r="AE217" s="40"/>
      <c r="AF217" s="40"/>
      <c r="AG217" s="40"/>
      <c r="AH217" s="40"/>
      <c r="AI217" s="40"/>
      <c r="AJ217" s="40"/>
      <c r="AK217" s="41"/>
      <c r="AL217" s="41"/>
      <c r="AM217" s="41"/>
      <c r="AN217" s="41"/>
      <c r="AO217" s="41"/>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2:113" ht="15.6">
      <c r="B218" s="44"/>
      <c r="C218" s="118"/>
      <c r="D218" s="44"/>
      <c r="E218" s="44"/>
      <c r="F218" s="40"/>
      <c r="G218" s="97"/>
      <c r="H218" s="40"/>
      <c r="I218" s="40"/>
      <c r="J218" s="40"/>
      <c r="K218" s="40"/>
      <c r="L218" s="40"/>
      <c r="M218" s="40"/>
      <c r="N218" s="40"/>
      <c r="O218" s="20"/>
      <c r="P218" s="26"/>
      <c r="Q218" s="29"/>
      <c r="R218" s="29"/>
      <c r="S218" s="29"/>
      <c r="T218" s="28"/>
      <c r="U218" s="29"/>
      <c r="V218" s="40"/>
      <c r="W218" s="40"/>
      <c r="X218" s="40"/>
      <c r="Y218" s="40"/>
      <c r="Z218" s="40"/>
      <c r="AA218" s="40"/>
      <c r="AB218" s="40"/>
      <c r="AC218" s="40"/>
      <c r="AD218" s="40"/>
      <c r="AE218" s="40"/>
      <c r="AF218" s="40"/>
      <c r="AG218" s="40"/>
      <c r="AH218" s="40"/>
      <c r="AI218" s="40"/>
      <c r="AJ218" s="40"/>
      <c r="AK218" s="41"/>
      <c r="AL218" s="41"/>
      <c r="AM218" s="41"/>
      <c r="AN218" s="41"/>
      <c r="AO218" s="41"/>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row>
    <row r="219" spans="2:113" ht="15.6">
      <c r="B219" s="44"/>
      <c r="C219" s="118"/>
      <c r="D219" s="44"/>
      <c r="E219" s="44"/>
      <c r="F219" s="40"/>
      <c r="G219" s="97"/>
      <c r="H219" s="40"/>
      <c r="I219" s="40"/>
      <c r="J219" s="40"/>
      <c r="K219" s="40"/>
      <c r="L219" s="40"/>
      <c r="M219" s="40"/>
      <c r="N219" s="40"/>
      <c r="O219" s="20"/>
      <c r="P219" s="26"/>
      <c r="Q219" s="29"/>
      <c r="R219" s="29"/>
      <c r="S219" s="29"/>
      <c r="T219" s="28"/>
      <c r="U219" s="29"/>
      <c r="V219" s="40"/>
      <c r="W219" s="40"/>
      <c r="X219" s="40"/>
      <c r="Y219" s="40"/>
      <c r="Z219" s="40"/>
      <c r="AA219" s="40"/>
      <c r="AB219" s="40"/>
      <c r="AC219" s="40"/>
      <c r="AD219" s="40"/>
      <c r="AE219" s="40"/>
      <c r="AF219" s="40"/>
      <c r="AG219" s="40"/>
      <c r="AH219" s="40"/>
      <c r="AI219" s="40"/>
      <c r="AJ219" s="40"/>
      <c r="AK219" s="41"/>
      <c r="AL219" s="41"/>
      <c r="AM219" s="41"/>
      <c r="AN219" s="41"/>
      <c r="AO219" s="41"/>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2:113" ht="15.6">
      <c r="B220" s="44"/>
      <c r="C220" s="118"/>
      <c r="D220" s="44"/>
      <c r="E220" s="44"/>
      <c r="F220" s="40"/>
      <c r="G220" s="97"/>
      <c r="H220" s="40"/>
      <c r="I220" s="40"/>
      <c r="J220" s="40"/>
      <c r="K220" s="40"/>
      <c r="L220" s="40"/>
      <c r="M220" s="40"/>
      <c r="N220" s="40"/>
      <c r="O220" s="20"/>
      <c r="P220" s="26"/>
      <c r="Q220" s="29"/>
      <c r="R220" s="29"/>
      <c r="S220" s="29"/>
      <c r="T220" s="28"/>
      <c r="U220" s="29"/>
      <c r="V220" s="40"/>
      <c r="W220" s="40"/>
      <c r="X220" s="40"/>
      <c r="Y220" s="40"/>
      <c r="Z220" s="40"/>
      <c r="AA220" s="40"/>
      <c r="AB220" s="40"/>
      <c r="AC220" s="40"/>
      <c r="AD220" s="40"/>
      <c r="AE220" s="40"/>
      <c r="AF220" s="40"/>
      <c r="AG220" s="40"/>
      <c r="AH220" s="40"/>
      <c r="AI220" s="40"/>
      <c r="AJ220" s="40"/>
      <c r="AK220" s="41"/>
      <c r="AL220" s="41"/>
      <c r="AM220" s="41"/>
      <c r="AN220" s="41"/>
      <c r="AO220" s="41"/>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row>
    <row r="221" spans="2:113" ht="15.6">
      <c r="B221" s="44"/>
      <c r="C221" s="118"/>
      <c r="D221" s="44"/>
      <c r="E221" s="44"/>
      <c r="F221" s="40"/>
      <c r="G221" s="97"/>
      <c r="H221" s="40"/>
      <c r="I221" s="40"/>
      <c r="J221" s="40"/>
      <c r="K221" s="40"/>
      <c r="L221" s="40"/>
      <c r="M221" s="40"/>
      <c r="N221" s="40"/>
      <c r="O221" s="20"/>
      <c r="P221" s="26"/>
      <c r="Q221" s="29"/>
      <c r="R221" s="29"/>
      <c r="S221" s="29"/>
      <c r="T221" s="28"/>
      <c r="U221" s="29"/>
      <c r="V221" s="40"/>
      <c r="W221" s="40"/>
      <c r="X221" s="40"/>
      <c r="Y221" s="40"/>
      <c r="Z221" s="40"/>
      <c r="AA221" s="40"/>
      <c r="AB221" s="40"/>
      <c r="AC221" s="40"/>
      <c r="AD221" s="40"/>
      <c r="AE221" s="40"/>
      <c r="AF221" s="40"/>
      <c r="AG221" s="40"/>
      <c r="AH221" s="40"/>
      <c r="AI221" s="40"/>
      <c r="AJ221" s="40"/>
      <c r="AK221" s="41"/>
      <c r="AL221" s="41"/>
      <c r="AM221" s="41"/>
      <c r="AN221" s="41"/>
      <c r="AO221" s="41"/>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row>
    <row r="222" spans="2:113" ht="15.6">
      <c r="B222" s="44"/>
      <c r="C222" s="118"/>
      <c r="D222" s="44"/>
      <c r="E222" s="44"/>
      <c r="F222" s="40"/>
      <c r="G222" s="97"/>
      <c r="H222" s="40"/>
      <c r="I222" s="40"/>
      <c r="J222" s="40"/>
      <c r="K222" s="40"/>
      <c r="L222" s="40"/>
      <c r="M222" s="40"/>
      <c r="N222" s="40"/>
      <c r="O222" s="20"/>
      <c r="P222" s="26"/>
      <c r="Q222" s="29"/>
      <c r="R222" s="29"/>
      <c r="S222" s="29"/>
      <c r="T222" s="28"/>
      <c r="U222" s="29"/>
      <c r="V222" s="40"/>
      <c r="W222" s="40"/>
      <c r="X222" s="40"/>
      <c r="Y222" s="40"/>
      <c r="Z222" s="40"/>
      <c r="AA222" s="40"/>
      <c r="AB222" s="40"/>
      <c r="AC222" s="40"/>
      <c r="AD222" s="40"/>
      <c r="AE222" s="40"/>
      <c r="AF222" s="40"/>
      <c r="AG222" s="40"/>
      <c r="AH222" s="40"/>
      <c r="AI222" s="40"/>
      <c r="AJ222" s="40"/>
      <c r="AK222" s="41"/>
      <c r="AL222" s="41"/>
      <c r="AM222" s="41"/>
      <c r="AN222" s="41"/>
      <c r="AO222" s="41"/>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row>
    <row r="223" spans="2:113" ht="15.6">
      <c r="B223" s="44"/>
      <c r="C223" s="118"/>
      <c r="D223" s="44"/>
      <c r="E223" s="44"/>
      <c r="F223" s="40"/>
      <c r="G223" s="97"/>
      <c r="H223" s="40"/>
      <c r="I223" s="40"/>
      <c r="J223" s="40"/>
      <c r="K223" s="40"/>
      <c r="L223" s="40"/>
      <c r="M223" s="40"/>
      <c r="N223" s="40"/>
      <c r="O223" s="20"/>
      <c r="P223" s="26"/>
      <c r="Q223" s="29"/>
      <c r="R223" s="29"/>
      <c r="S223" s="29"/>
      <c r="T223" s="28"/>
      <c r="U223" s="29"/>
      <c r="V223" s="40"/>
      <c r="W223" s="40"/>
      <c r="X223" s="40"/>
      <c r="Y223" s="40"/>
      <c r="Z223" s="40"/>
      <c r="AA223" s="40"/>
      <c r="AB223" s="40"/>
      <c r="AC223" s="40"/>
      <c r="AD223" s="40"/>
      <c r="AE223" s="40"/>
      <c r="AF223" s="40"/>
      <c r="AG223" s="40"/>
      <c r="AH223" s="40"/>
      <c r="AI223" s="40"/>
      <c r="AJ223" s="40"/>
      <c r="AK223" s="41"/>
      <c r="AL223" s="41"/>
      <c r="AM223" s="41"/>
      <c r="AN223" s="41"/>
      <c r="AO223" s="41"/>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row>
    <row r="224" spans="2:113" ht="15.6">
      <c r="B224" s="44"/>
      <c r="C224" s="118"/>
      <c r="D224" s="44"/>
      <c r="E224" s="44"/>
      <c r="F224" s="40"/>
      <c r="G224" s="97"/>
      <c r="H224" s="40"/>
      <c r="I224" s="40"/>
      <c r="J224" s="40"/>
      <c r="K224" s="40"/>
      <c r="L224" s="40"/>
      <c r="M224" s="40"/>
      <c r="N224" s="40"/>
      <c r="O224" s="20"/>
      <c r="P224" s="26"/>
      <c r="Q224" s="29"/>
      <c r="R224" s="29"/>
      <c r="S224" s="29"/>
      <c r="T224" s="28"/>
      <c r="U224" s="29"/>
      <c r="V224" s="40"/>
      <c r="W224" s="40"/>
      <c r="X224" s="40"/>
      <c r="Y224" s="40"/>
      <c r="Z224" s="40"/>
      <c r="AA224" s="40"/>
      <c r="AB224" s="40"/>
      <c r="AC224" s="40"/>
      <c r="AD224" s="40"/>
      <c r="AE224" s="40"/>
      <c r="AF224" s="40"/>
      <c r="AG224" s="40"/>
      <c r="AH224" s="40"/>
      <c r="AI224" s="40"/>
      <c r="AJ224" s="40"/>
      <c r="AK224" s="41"/>
      <c r="AL224" s="41"/>
      <c r="AM224" s="41"/>
      <c r="AN224" s="41"/>
      <c r="AO224" s="41"/>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row>
    <row r="225" spans="2:113" ht="15.6">
      <c r="B225" s="44"/>
      <c r="C225" s="118"/>
      <c r="D225" s="44"/>
      <c r="E225" s="44"/>
      <c r="F225" s="40"/>
      <c r="G225" s="97"/>
      <c r="H225" s="40"/>
      <c r="I225" s="40"/>
      <c r="J225" s="40"/>
      <c r="K225" s="40"/>
      <c r="L225" s="40"/>
      <c r="M225" s="40"/>
      <c r="N225" s="40"/>
      <c r="O225" s="20"/>
      <c r="P225" s="26"/>
      <c r="Q225" s="29"/>
      <c r="R225" s="29"/>
      <c r="S225" s="29"/>
      <c r="T225" s="28"/>
      <c r="U225" s="29"/>
      <c r="V225" s="40"/>
      <c r="W225" s="40"/>
      <c r="X225" s="40"/>
      <c r="Y225" s="40"/>
      <c r="Z225" s="40"/>
      <c r="AA225" s="40"/>
      <c r="AB225" s="40"/>
      <c r="AC225" s="40"/>
      <c r="AD225" s="40"/>
      <c r="AE225" s="40"/>
      <c r="AF225" s="40"/>
      <c r="AG225" s="40"/>
      <c r="AH225" s="40"/>
      <c r="AI225" s="40"/>
      <c r="AJ225" s="40"/>
      <c r="AK225" s="41"/>
      <c r="AL225" s="41"/>
      <c r="AM225" s="41"/>
      <c r="AN225" s="41"/>
      <c r="AO225" s="41"/>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row>
    <row r="226" spans="2:113" ht="15.6">
      <c r="B226" s="44"/>
      <c r="C226" s="118"/>
      <c r="D226" s="44"/>
      <c r="E226" s="44"/>
      <c r="F226" s="40"/>
      <c r="G226" s="97"/>
      <c r="H226" s="40"/>
      <c r="I226" s="40"/>
      <c r="J226" s="40"/>
      <c r="K226" s="40"/>
      <c r="L226" s="40"/>
      <c r="M226" s="40"/>
      <c r="N226" s="40"/>
      <c r="O226" s="20"/>
      <c r="P226" s="26"/>
      <c r="Q226" s="29"/>
      <c r="R226" s="29"/>
      <c r="S226" s="29"/>
      <c r="T226" s="28"/>
      <c r="U226" s="29"/>
      <c r="V226" s="40"/>
      <c r="W226" s="40"/>
      <c r="X226" s="40"/>
      <c r="Y226" s="40"/>
      <c r="Z226" s="40"/>
      <c r="AA226" s="40"/>
      <c r="AB226" s="40"/>
      <c r="AC226" s="40"/>
      <c r="AD226" s="40"/>
      <c r="AE226" s="40"/>
      <c r="AF226" s="40"/>
      <c r="AG226" s="40"/>
      <c r="AH226" s="40"/>
      <c r="AI226" s="40"/>
      <c r="AJ226" s="40"/>
      <c r="AK226" s="41"/>
      <c r="AL226" s="41"/>
      <c r="AM226" s="41"/>
      <c r="AN226" s="41"/>
      <c r="AO226" s="41"/>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row>
    <row r="227" spans="2:113" ht="15.6">
      <c r="B227" s="44"/>
      <c r="C227" s="118"/>
      <c r="D227" s="44"/>
      <c r="E227" s="44"/>
      <c r="F227" s="40"/>
      <c r="G227" s="97"/>
      <c r="H227" s="40"/>
      <c r="I227" s="40"/>
      <c r="J227" s="40"/>
      <c r="K227" s="40"/>
      <c r="L227" s="40"/>
      <c r="M227" s="40"/>
      <c r="N227" s="40"/>
      <c r="O227" s="20"/>
      <c r="P227" s="26"/>
      <c r="Q227" s="29"/>
      <c r="R227" s="29"/>
      <c r="S227" s="29"/>
      <c r="T227" s="28"/>
      <c r="U227" s="29"/>
      <c r="V227" s="40"/>
      <c r="W227" s="40"/>
      <c r="X227" s="40"/>
      <c r="Y227" s="40"/>
      <c r="Z227" s="40"/>
      <c r="AA227" s="40"/>
      <c r="AB227" s="40"/>
      <c r="AC227" s="40"/>
      <c r="AD227" s="40"/>
      <c r="AE227" s="40"/>
      <c r="AF227" s="40"/>
      <c r="AG227" s="40"/>
      <c r="AH227" s="40"/>
      <c r="AI227" s="40"/>
      <c r="AJ227" s="40"/>
      <c r="AK227" s="41"/>
      <c r="AL227" s="41"/>
      <c r="AM227" s="41"/>
      <c r="AN227" s="41"/>
      <c r="AO227" s="41"/>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row>
    <row r="228" spans="2:113" ht="15.6">
      <c r="B228" s="44"/>
      <c r="C228" s="118"/>
      <c r="D228" s="44"/>
      <c r="E228" s="44"/>
      <c r="F228" s="40"/>
      <c r="G228" s="97"/>
      <c r="H228" s="40"/>
      <c r="I228" s="40"/>
      <c r="J228" s="40"/>
      <c r="K228" s="40"/>
      <c r="L228" s="40"/>
      <c r="M228" s="40"/>
      <c r="N228" s="40"/>
      <c r="O228" s="20"/>
      <c r="P228" s="26"/>
      <c r="Q228" s="29"/>
      <c r="R228" s="29"/>
      <c r="S228" s="29"/>
      <c r="T228" s="28"/>
      <c r="U228" s="29"/>
      <c r="V228" s="40"/>
      <c r="W228" s="40"/>
      <c r="X228" s="40"/>
      <c r="Y228" s="40"/>
      <c r="Z228" s="40"/>
      <c r="AA228" s="40"/>
      <c r="AB228" s="40"/>
      <c r="AC228" s="40"/>
      <c r="AD228" s="40"/>
      <c r="AE228" s="40"/>
      <c r="AF228" s="40"/>
      <c r="AG228" s="40"/>
      <c r="AH228" s="40"/>
      <c r="AI228" s="40"/>
      <c r="AJ228" s="40"/>
      <c r="AK228" s="41"/>
      <c r="AL228" s="41"/>
      <c r="AM228" s="41"/>
      <c r="AN228" s="41"/>
      <c r="AO228" s="41"/>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row>
    <row r="229" spans="2:113" ht="15.6">
      <c r="B229" s="44"/>
      <c r="C229" s="118"/>
      <c r="D229" s="44"/>
      <c r="E229" s="44"/>
      <c r="F229" s="40"/>
      <c r="G229" s="97"/>
      <c r="H229" s="40"/>
      <c r="I229" s="40"/>
      <c r="J229" s="40"/>
      <c r="K229" s="40"/>
      <c r="L229" s="40"/>
      <c r="M229" s="40"/>
      <c r="N229" s="40"/>
      <c r="O229" s="20"/>
      <c r="P229" s="26"/>
      <c r="Q229" s="29"/>
      <c r="R229" s="29"/>
      <c r="S229" s="29"/>
      <c r="T229" s="28"/>
      <c r="U229" s="29"/>
      <c r="V229" s="40"/>
      <c r="W229" s="40"/>
      <c r="X229" s="40"/>
      <c r="Y229" s="40"/>
      <c r="Z229" s="40"/>
      <c r="AA229" s="40"/>
      <c r="AB229" s="40"/>
      <c r="AC229" s="40"/>
      <c r="AD229" s="40"/>
      <c r="AE229" s="40"/>
      <c r="AF229" s="40"/>
      <c r="AG229" s="40"/>
      <c r="AH229" s="40"/>
      <c r="AI229" s="40"/>
      <c r="AJ229" s="40"/>
      <c r="AK229" s="41"/>
      <c r="AL229" s="41"/>
      <c r="AM229" s="41"/>
      <c r="AN229" s="41"/>
      <c r="AO229" s="41"/>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row>
    <row r="230" spans="2:113" ht="15.6">
      <c r="B230" s="44"/>
      <c r="C230" s="118"/>
      <c r="D230" s="44"/>
      <c r="E230" s="44"/>
      <c r="F230" s="40"/>
      <c r="G230" s="97"/>
      <c r="H230" s="40"/>
      <c r="I230" s="40"/>
      <c r="J230" s="40"/>
      <c r="K230" s="40"/>
      <c r="L230" s="40"/>
      <c r="M230" s="40"/>
      <c r="N230" s="40"/>
      <c r="O230" s="20"/>
      <c r="P230" s="26"/>
      <c r="Q230" s="29"/>
      <c r="R230" s="29"/>
      <c r="S230" s="29"/>
      <c r="T230" s="28"/>
      <c r="U230" s="29"/>
      <c r="V230" s="40"/>
      <c r="W230" s="40"/>
      <c r="X230" s="40"/>
      <c r="Y230" s="40"/>
      <c r="Z230" s="40"/>
      <c r="AA230" s="40"/>
      <c r="AB230" s="40"/>
      <c r="AC230" s="40"/>
      <c r="AD230" s="40"/>
      <c r="AE230" s="40"/>
      <c r="AF230" s="40"/>
      <c r="AG230" s="40"/>
      <c r="AH230" s="40"/>
      <c r="AI230" s="40"/>
      <c r="AJ230" s="40"/>
      <c r="AK230" s="41"/>
      <c r="AL230" s="41"/>
      <c r="AM230" s="41"/>
      <c r="AN230" s="41"/>
      <c r="AO230" s="41"/>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row>
    <row r="231" spans="2:113" ht="15.6">
      <c r="B231" s="44"/>
      <c r="C231" s="118"/>
      <c r="D231" s="44"/>
      <c r="E231" s="44"/>
      <c r="F231" s="40"/>
      <c r="G231" s="97"/>
      <c r="H231" s="40"/>
      <c r="I231" s="40"/>
      <c r="J231" s="40"/>
      <c r="K231" s="40"/>
      <c r="L231" s="40"/>
      <c r="M231" s="40"/>
      <c r="N231" s="40"/>
      <c r="O231" s="20"/>
      <c r="P231" s="26"/>
      <c r="Q231" s="29"/>
      <c r="R231" s="29"/>
      <c r="S231" s="29"/>
      <c r="T231" s="28"/>
      <c r="U231" s="29"/>
      <c r="V231" s="40"/>
      <c r="W231" s="40"/>
      <c r="X231" s="40"/>
      <c r="Y231" s="40"/>
      <c r="Z231" s="40"/>
      <c r="AA231" s="40"/>
      <c r="AB231" s="40"/>
      <c r="AC231" s="40"/>
      <c r="AD231" s="40"/>
      <c r="AE231" s="40"/>
      <c r="AF231" s="40"/>
      <c r="AG231" s="40"/>
      <c r="AH231" s="40"/>
      <c r="AI231" s="40"/>
      <c r="AJ231" s="40"/>
      <c r="AK231" s="41"/>
      <c r="AL231" s="41"/>
      <c r="AM231" s="41"/>
      <c r="AN231" s="41"/>
      <c r="AO231" s="41"/>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row>
    <row r="232" spans="2:113" ht="15.6">
      <c r="B232" s="44"/>
      <c r="C232" s="118"/>
      <c r="D232" s="44"/>
      <c r="E232" s="44"/>
      <c r="F232" s="40"/>
      <c r="G232" s="97"/>
      <c r="H232" s="40"/>
      <c r="I232" s="40"/>
      <c r="J232" s="40"/>
      <c r="K232" s="40"/>
      <c r="L232" s="40"/>
      <c r="M232" s="40"/>
      <c r="N232" s="40"/>
      <c r="O232" s="20"/>
      <c r="P232" s="26"/>
      <c r="Q232" s="29"/>
      <c r="R232" s="29"/>
      <c r="S232" s="29"/>
      <c r="T232" s="28"/>
      <c r="U232" s="29"/>
      <c r="V232" s="40"/>
      <c r="W232" s="40"/>
      <c r="X232" s="40"/>
      <c r="Y232" s="40"/>
      <c r="Z232" s="40"/>
      <c r="AA232" s="40"/>
      <c r="AB232" s="40"/>
      <c r="AC232" s="40"/>
      <c r="AD232" s="40"/>
      <c r="AE232" s="40"/>
      <c r="AF232" s="40"/>
      <c r="AG232" s="40"/>
      <c r="AH232" s="40"/>
      <c r="AI232" s="40"/>
      <c r="AJ232" s="40"/>
      <c r="AK232" s="41"/>
      <c r="AL232" s="41"/>
      <c r="AM232" s="41"/>
      <c r="AN232" s="41"/>
      <c r="AO232" s="41"/>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row>
    <row r="233" spans="2:113" ht="15.6">
      <c r="B233" s="44"/>
      <c r="C233" s="118"/>
      <c r="D233" s="44"/>
      <c r="E233" s="44"/>
      <c r="F233" s="40"/>
      <c r="G233" s="97"/>
      <c r="H233" s="40"/>
      <c r="I233" s="40"/>
      <c r="J233" s="40"/>
      <c r="K233" s="40"/>
      <c r="L233" s="40"/>
      <c r="M233" s="40"/>
      <c r="N233" s="40"/>
      <c r="O233" s="20"/>
      <c r="P233" s="26"/>
      <c r="Q233" s="29"/>
      <c r="R233" s="29"/>
      <c r="S233" s="29"/>
      <c r="T233" s="28"/>
      <c r="U233" s="29"/>
      <c r="V233" s="40"/>
      <c r="W233" s="40"/>
      <c r="X233" s="40"/>
      <c r="Y233" s="40"/>
      <c r="Z233" s="40"/>
      <c r="AA233" s="40"/>
      <c r="AB233" s="40"/>
      <c r="AC233" s="40"/>
      <c r="AD233" s="40"/>
      <c r="AE233" s="40"/>
      <c r="AF233" s="40"/>
      <c r="AG233" s="40"/>
      <c r="AH233" s="40"/>
      <c r="AI233" s="40"/>
      <c r="AJ233" s="40"/>
      <c r="AK233" s="41"/>
      <c r="AL233" s="41"/>
      <c r="AM233" s="41"/>
      <c r="AN233" s="41"/>
      <c r="AO233" s="41"/>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row>
    <row r="234" spans="2:113" ht="15.6">
      <c r="B234" s="44"/>
      <c r="C234" s="118"/>
      <c r="D234" s="44"/>
      <c r="E234" s="44"/>
      <c r="F234" s="40"/>
      <c r="G234" s="97"/>
      <c r="H234" s="40"/>
      <c r="I234" s="40"/>
      <c r="J234" s="40"/>
      <c r="K234" s="40"/>
      <c r="L234" s="40"/>
      <c r="M234" s="40"/>
      <c r="N234" s="40"/>
      <c r="O234" s="20"/>
      <c r="P234" s="26"/>
      <c r="Q234" s="29"/>
      <c r="R234" s="29"/>
      <c r="S234" s="29"/>
      <c r="T234" s="28"/>
      <c r="U234" s="29"/>
      <c r="V234" s="40"/>
      <c r="W234" s="40"/>
      <c r="X234" s="40"/>
      <c r="Y234" s="40"/>
      <c r="Z234" s="40"/>
      <c r="AA234" s="40"/>
      <c r="AB234" s="40"/>
      <c r="AC234" s="40"/>
      <c r="AD234" s="40"/>
      <c r="AE234" s="40"/>
      <c r="AF234" s="40"/>
      <c r="AG234" s="40"/>
      <c r="AH234" s="40"/>
      <c r="AI234" s="40"/>
      <c r="AJ234" s="40"/>
      <c r="AK234" s="41"/>
      <c r="AL234" s="41"/>
      <c r="AM234" s="41"/>
      <c r="AN234" s="41"/>
      <c r="AO234" s="41"/>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row>
    <row r="235" spans="2:113" ht="15.6">
      <c r="B235" s="44"/>
      <c r="C235" s="118"/>
      <c r="D235" s="44"/>
      <c r="E235" s="44"/>
      <c r="F235" s="40"/>
      <c r="G235" s="97"/>
      <c r="H235" s="40"/>
      <c r="I235" s="40"/>
      <c r="J235" s="40"/>
      <c r="K235" s="40"/>
      <c r="L235" s="40"/>
      <c r="M235" s="40"/>
      <c r="N235" s="40"/>
      <c r="O235" s="20"/>
      <c r="P235" s="26"/>
      <c r="Q235" s="29"/>
      <c r="R235" s="29"/>
      <c r="S235" s="29"/>
      <c r="T235" s="28"/>
      <c r="U235" s="29"/>
      <c r="V235" s="40"/>
      <c r="W235" s="40"/>
      <c r="X235" s="40"/>
      <c r="Y235" s="40"/>
      <c r="Z235" s="40"/>
      <c r="AA235" s="40"/>
      <c r="AB235" s="40"/>
      <c r="AC235" s="40"/>
      <c r="AD235" s="40"/>
      <c r="AE235" s="40"/>
      <c r="AF235" s="40"/>
      <c r="AG235" s="40"/>
      <c r="AH235" s="40"/>
      <c r="AI235" s="40"/>
      <c r="AJ235" s="40"/>
      <c r="AK235" s="41"/>
      <c r="AL235" s="41"/>
      <c r="AM235" s="41"/>
      <c r="AN235" s="41"/>
      <c r="AO235" s="41"/>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row>
    <row r="236" spans="2:113" ht="15.9" thickBot="1">
      <c r="B236" s="44"/>
      <c r="C236" s="118"/>
      <c r="D236" s="44"/>
      <c r="E236" s="44"/>
      <c r="F236" s="40"/>
      <c r="G236" s="97"/>
      <c r="H236" s="40"/>
      <c r="I236" s="40"/>
      <c r="J236" s="40"/>
      <c r="K236" s="40"/>
      <c r="L236" s="40"/>
      <c r="M236" s="40"/>
      <c r="N236" s="40"/>
      <c r="O236" s="20"/>
      <c r="P236" s="26"/>
      <c r="Q236" s="55"/>
      <c r="R236" s="55"/>
      <c r="S236" s="55"/>
      <c r="T236" s="48"/>
      <c r="U236" s="55"/>
      <c r="V236" s="40"/>
      <c r="W236" s="40"/>
      <c r="X236" s="40"/>
      <c r="Y236" s="40"/>
      <c r="Z236" s="40"/>
      <c r="AA236" s="40"/>
      <c r="AB236" s="40"/>
      <c r="AC236" s="40"/>
      <c r="AD236" s="40"/>
      <c r="AE236" s="40"/>
      <c r="AF236" s="40"/>
      <c r="AG236" s="40"/>
      <c r="AH236" s="40"/>
      <c r="AI236" s="40"/>
      <c r="AJ236" s="40"/>
      <c r="AK236" s="41"/>
      <c r="AL236" s="41"/>
      <c r="AM236" s="41"/>
      <c r="AN236" s="41"/>
      <c r="AO236" s="41"/>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row>
    <row r="237" spans="2:113" ht="15.9" thickBot="1">
      <c r="B237" s="44"/>
      <c r="C237" s="118"/>
      <c r="D237" s="44"/>
      <c r="E237" s="44"/>
      <c r="F237" s="40"/>
      <c r="G237" s="97"/>
      <c r="H237" s="40"/>
      <c r="I237" s="40"/>
      <c r="J237" s="40"/>
      <c r="K237" s="40"/>
      <c r="L237" s="40"/>
      <c r="M237" s="40"/>
      <c r="N237" s="40"/>
      <c r="O237" s="20"/>
      <c r="P237" s="26"/>
      <c r="Q237" s="55"/>
      <c r="R237" s="55"/>
      <c r="S237" s="55"/>
      <c r="T237" s="48"/>
      <c r="U237" s="55"/>
      <c r="V237" s="40"/>
      <c r="W237" s="40"/>
      <c r="X237" s="40"/>
      <c r="Y237" s="40"/>
      <c r="Z237" s="40"/>
      <c r="AA237" s="40"/>
      <c r="AB237" s="40"/>
      <c r="AC237" s="40"/>
      <c r="AD237" s="40"/>
      <c r="AE237" s="40"/>
      <c r="AF237" s="40"/>
      <c r="AG237" s="40"/>
      <c r="AH237" s="40"/>
      <c r="AI237" s="40"/>
      <c r="AJ237" s="40"/>
      <c r="AK237" s="41"/>
      <c r="AL237" s="41"/>
      <c r="AM237" s="41"/>
      <c r="AN237" s="41"/>
      <c r="AO237" s="41"/>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row>
    <row r="238" spans="2:113" ht="15.6">
      <c r="B238" s="44"/>
      <c r="C238" s="118"/>
      <c r="D238" s="44"/>
      <c r="E238" s="44"/>
      <c r="F238" s="40"/>
      <c r="G238" s="97"/>
      <c r="H238" s="40"/>
      <c r="I238" s="40"/>
      <c r="J238" s="40"/>
      <c r="K238" s="40"/>
      <c r="L238" s="40"/>
      <c r="M238" s="40"/>
      <c r="N238" s="40"/>
      <c r="O238" s="40"/>
      <c r="P238" s="26"/>
      <c r="Q238" s="49"/>
      <c r="R238" s="49"/>
      <c r="S238" s="49"/>
      <c r="T238" s="51"/>
      <c r="U238" s="49"/>
      <c r="V238" s="40"/>
      <c r="W238" s="40"/>
      <c r="X238" s="40"/>
      <c r="Y238" s="40"/>
      <c r="Z238" s="40"/>
      <c r="AA238" s="40"/>
      <c r="AB238" s="40"/>
      <c r="AC238" s="40"/>
      <c r="AD238" s="40"/>
      <c r="AE238" s="40"/>
      <c r="AF238" s="40"/>
      <c r="AG238" s="40"/>
      <c r="AH238" s="40"/>
      <c r="AI238" s="40"/>
      <c r="AJ238" s="40"/>
      <c r="AK238" s="41"/>
      <c r="AL238" s="41"/>
      <c r="AM238" s="41"/>
      <c r="AN238" s="41"/>
      <c r="AO238" s="41"/>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row>
    <row r="239" spans="2:113" ht="15.6">
      <c r="B239" s="44"/>
      <c r="C239" s="118"/>
      <c r="D239" s="44"/>
      <c r="E239" s="44"/>
      <c r="F239" s="40"/>
      <c r="G239" s="97"/>
      <c r="H239" s="40"/>
      <c r="I239" s="40"/>
      <c r="J239" s="40"/>
      <c r="K239" s="40"/>
      <c r="L239" s="40"/>
      <c r="M239" s="40"/>
      <c r="N239" s="40"/>
      <c r="O239" s="40"/>
      <c r="P239" s="40"/>
      <c r="Q239" s="40"/>
      <c r="R239" s="40"/>
      <c r="S239" s="40"/>
      <c r="T239" s="40"/>
      <c r="U239" s="40"/>
      <c r="V239" s="40"/>
      <c r="W239" s="40"/>
      <c r="X239" s="40"/>
      <c r="Y239" s="40"/>
      <c r="Z239" s="40"/>
      <c r="AA239" s="40"/>
      <c r="AB239" s="40"/>
      <c r="AC239" s="40"/>
      <c r="AD239" s="40"/>
      <c r="AE239" s="40"/>
      <c r="AF239" s="40"/>
      <c r="AG239" s="40"/>
      <c r="AH239" s="40"/>
      <c r="AI239" s="40"/>
      <c r="AJ239" s="40"/>
      <c r="AK239" s="41"/>
      <c r="AL239" s="41"/>
      <c r="AM239" s="41"/>
      <c r="AN239" s="41"/>
      <c r="AO239" s="41"/>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row>
    <row r="240" spans="2:113" ht="15.6">
      <c r="B240" s="44"/>
      <c r="C240" s="118"/>
      <c r="D240" s="44"/>
      <c r="E240" s="44"/>
      <c r="F240" s="40"/>
      <c r="G240" s="97"/>
      <c r="H240" s="40"/>
      <c r="I240" s="40"/>
      <c r="J240" s="40"/>
      <c r="K240" s="40"/>
      <c r="L240" s="40"/>
      <c r="M240" s="40"/>
      <c r="N240" s="40"/>
      <c r="O240" s="40"/>
      <c r="P240" s="40"/>
      <c r="Q240" s="40"/>
      <c r="R240" s="40"/>
      <c r="S240" s="40"/>
      <c r="T240" s="40"/>
      <c r="U240" s="40"/>
      <c r="V240" s="40"/>
      <c r="W240" s="40"/>
      <c r="X240" s="40"/>
      <c r="Y240" s="40"/>
      <c r="Z240" s="40"/>
      <c r="AA240" s="40"/>
      <c r="AB240" s="40"/>
      <c r="AC240" s="40"/>
      <c r="AD240" s="40"/>
      <c r="AE240" s="40"/>
      <c r="AF240" s="40"/>
      <c r="AG240" s="40"/>
      <c r="AH240" s="40"/>
      <c r="AI240" s="40"/>
      <c r="AJ240" s="40"/>
      <c r="AK240" s="41"/>
      <c r="AL240" s="41"/>
      <c r="AM240" s="41"/>
      <c r="AN240" s="41"/>
      <c r="AO240" s="41"/>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row>
    <row r="241" spans="2:113" ht="15.6">
      <c r="B241" s="44"/>
      <c r="C241" s="118"/>
      <c r="D241" s="44"/>
      <c r="E241" s="44"/>
      <c r="F241" s="40"/>
      <c r="G241" s="97"/>
      <c r="H241" s="40"/>
      <c r="I241" s="40"/>
      <c r="J241" s="40"/>
      <c r="K241" s="40"/>
      <c r="L241" s="40"/>
      <c r="M241" s="40"/>
      <c r="N241" s="40"/>
      <c r="O241" s="19"/>
      <c r="P241" s="27"/>
      <c r="Q241" s="27"/>
      <c r="R241" s="27"/>
      <c r="S241" s="19"/>
      <c r="T241" s="19"/>
      <c r="U241" s="19"/>
      <c r="V241" s="40"/>
      <c r="W241" s="40"/>
      <c r="X241" s="40"/>
      <c r="Y241" s="40"/>
      <c r="Z241" s="40"/>
      <c r="AA241" s="40"/>
      <c r="AB241" s="40"/>
      <c r="AC241" s="40"/>
      <c r="AD241" s="40"/>
      <c r="AE241" s="40"/>
      <c r="AF241" s="40"/>
      <c r="AG241" s="40"/>
      <c r="AH241" s="40"/>
      <c r="AI241" s="40"/>
      <c r="AJ241" s="40"/>
      <c r="AK241" s="41"/>
      <c r="AL241" s="41"/>
      <c r="AM241" s="41"/>
      <c r="AN241" s="41"/>
      <c r="AO241" s="41"/>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row>
    <row r="242" spans="2:113" ht="15.6">
      <c r="B242" s="44"/>
      <c r="C242" s="118"/>
      <c r="D242" s="44"/>
      <c r="E242" s="44"/>
      <c r="F242" s="40"/>
      <c r="G242" s="97"/>
      <c r="H242" s="40"/>
      <c r="I242" s="40"/>
      <c r="J242" s="40"/>
      <c r="K242" s="40"/>
      <c r="L242" s="40"/>
      <c r="M242" s="40"/>
      <c r="N242" s="40"/>
      <c r="O242" s="20"/>
      <c r="P242" s="21"/>
      <c r="Q242" s="21"/>
      <c r="R242" s="21"/>
      <c r="S242" s="18"/>
      <c r="T242" s="18"/>
      <c r="U242" s="19"/>
      <c r="V242" s="40"/>
      <c r="W242" s="40"/>
      <c r="X242" s="40"/>
      <c r="Y242" s="40"/>
      <c r="Z242" s="40"/>
      <c r="AA242" s="40"/>
      <c r="AB242" s="40"/>
      <c r="AC242" s="40"/>
      <c r="AD242" s="40"/>
      <c r="AE242" s="40"/>
      <c r="AF242" s="40"/>
      <c r="AG242" s="40"/>
      <c r="AH242" s="40"/>
      <c r="AI242" s="40"/>
      <c r="AJ242" s="40"/>
      <c r="AK242" s="41"/>
      <c r="AL242" s="41"/>
      <c r="AM242" s="41"/>
      <c r="AN242" s="41"/>
      <c r="AO242" s="41"/>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row>
    <row r="243" spans="2:113" ht="15.6">
      <c r="B243" s="44"/>
      <c r="C243" s="118"/>
      <c r="D243" s="44"/>
      <c r="E243" s="44"/>
      <c r="F243" s="40"/>
      <c r="G243" s="97"/>
      <c r="H243" s="40"/>
      <c r="I243" s="40"/>
      <c r="J243" s="40"/>
      <c r="K243" s="40"/>
      <c r="L243" s="40"/>
      <c r="M243" s="40"/>
      <c r="N243" s="40"/>
      <c r="O243" s="19"/>
      <c r="P243" s="19"/>
      <c r="Q243" s="19"/>
      <c r="R243" s="19"/>
      <c r="S243" s="19"/>
      <c r="T243" s="19"/>
      <c r="U243" s="19"/>
      <c r="V243" s="40"/>
      <c r="W243" s="40"/>
      <c r="X243" s="40"/>
      <c r="Y243" s="40"/>
      <c r="Z243" s="40"/>
      <c r="AA243" s="40"/>
      <c r="AB243" s="40"/>
      <c r="AC243" s="40"/>
      <c r="AD243" s="40"/>
      <c r="AE243" s="40"/>
      <c r="AF243" s="40"/>
      <c r="AG243" s="40"/>
      <c r="AH243" s="40"/>
      <c r="AI243" s="40"/>
      <c r="AJ243" s="40"/>
      <c r="AK243" s="41"/>
      <c r="AL243" s="41"/>
      <c r="AM243" s="41"/>
      <c r="AN243" s="41"/>
      <c r="AO243" s="41"/>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row>
    <row r="244" spans="2:113" ht="15.6">
      <c r="B244" s="44"/>
      <c r="C244" s="118"/>
      <c r="D244" s="44"/>
      <c r="E244" s="44"/>
      <c r="F244" s="40"/>
      <c r="G244" s="97"/>
      <c r="H244" s="40"/>
      <c r="I244" s="40"/>
      <c r="J244" s="40"/>
      <c r="K244" s="40"/>
      <c r="L244" s="40"/>
      <c r="M244" s="40"/>
      <c r="N244" s="40"/>
      <c r="O244" s="20"/>
      <c r="P244" s="20"/>
      <c r="Q244" s="23"/>
      <c r="R244" s="21"/>
      <c r="S244" s="18"/>
      <c r="T244" s="18"/>
      <c r="U244" s="19"/>
      <c r="V244" s="40"/>
      <c r="W244" s="40"/>
      <c r="X244" s="40"/>
      <c r="Y244" s="40"/>
      <c r="Z244" s="40"/>
      <c r="AA244" s="40"/>
      <c r="AB244" s="40"/>
      <c r="AC244" s="40"/>
      <c r="AD244" s="40"/>
      <c r="AE244" s="40"/>
      <c r="AF244" s="40"/>
      <c r="AG244" s="40"/>
      <c r="AH244" s="40"/>
      <c r="AI244" s="40"/>
      <c r="AJ244" s="40"/>
      <c r="AK244" s="41"/>
      <c r="AL244" s="41"/>
      <c r="AM244" s="41"/>
      <c r="AN244" s="41"/>
      <c r="AO244" s="41"/>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row>
    <row r="245" spans="2:113" ht="15.6">
      <c r="B245" s="44"/>
      <c r="C245" s="118"/>
      <c r="D245" s="44"/>
      <c r="E245" s="44"/>
      <c r="F245" s="40"/>
      <c r="G245" s="97"/>
      <c r="H245" s="40"/>
      <c r="I245" s="40"/>
      <c r="J245" s="40"/>
      <c r="K245" s="40"/>
      <c r="L245" s="40"/>
      <c r="M245" s="40"/>
      <c r="N245" s="40"/>
      <c r="O245" s="19"/>
      <c r="P245" s="19"/>
      <c r="Q245" s="19"/>
      <c r="R245" s="19"/>
      <c r="S245" s="19"/>
      <c r="T245" s="27"/>
      <c r="U245" s="28"/>
      <c r="V245" s="40"/>
      <c r="W245" s="40"/>
      <c r="X245" s="40"/>
      <c r="Y245" s="40"/>
      <c r="Z245" s="40"/>
      <c r="AA245" s="40"/>
      <c r="AB245" s="40"/>
      <c r="AC245" s="40"/>
      <c r="AD245" s="40"/>
      <c r="AE245" s="40"/>
      <c r="AF245" s="40"/>
      <c r="AG245" s="40"/>
      <c r="AH245" s="40"/>
      <c r="AI245" s="40"/>
      <c r="AJ245" s="40"/>
      <c r="AK245" s="41"/>
      <c r="AL245" s="41"/>
      <c r="AM245" s="41"/>
      <c r="AN245" s="41"/>
      <c r="AO245" s="41"/>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c r="DI245" s="9"/>
    </row>
    <row r="246" spans="2:113" ht="15.6">
      <c r="B246" s="44"/>
      <c r="C246" s="118"/>
      <c r="D246" s="44"/>
      <c r="E246" s="44"/>
      <c r="F246" s="40"/>
      <c r="G246" s="97"/>
      <c r="H246" s="40"/>
      <c r="I246" s="40"/>
      <c r="J246" s="40"/>
      <c r="K246" s="40"/>
      <c r="L246" s="40"/>
      <c r="M246" s="40"/>
      <c r="N246" s="40"/>
      <c r="O246" s="19"/>
      <c r="P246" s="25"/>
      <c r="Q246" s="25"/>
      <c r="R246" s="26"/>
      <c r="S246" s="26"/>
      <c r="T246" s="27"/>
      <c r="U246" s="28"/>
      <c r="V246" s="40"/>
      <c r="W246" s="40"/>
      <c r="X246" s="40"/>
      <c r="Y246" s="40"/>
      <c r="Z246" s="40"/>
      <c r="AA246" s="40"/>
      <c r="AB246" s="40"/>
      <c r="AC246" s="40"/>
      <c r="AD246" s="40"/>
      <c r="AE246" s="40"/>
      <c r="AF246" s="40"/>
      <c r="AG246" s="40"/>
      <c r="AH246" s="40"/>
      <c r="AI246" s="40"/>
      <c r="AJ246" s="40"/>
      <c r="AK246" s="41"/>
      <c r="AL246" s="41"/>
      <c r="AM246" s="41"/>
      <c r="AN246" s="41"/>
      <c r="AO246" s="41"/>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9"/>
      <c r="BO246" s="9"/>
      <c r="BP246" s="9"/>
      <c r="BQ246" s="9"/>
      <c r="BR246" s="9"/>
      <c r="BS246" s="9"/>
      <c r="BT246" s="9"/>
      <c r="BU246" s="9"/>
      <c r="BV246" s="9"/>
      <c r="BW246" s="9"/>
      <c r="BX246" s="9"/>
      <c r="BY246" s="9"/>
      <c r="BZ246" s="9"/>
      <c r="CA246" s="9"/>
      <c r="CB246" s="9"/>
      <c r="CC246" s="9"/>
      <c r="CD246" s="9"/>
      <c r="CE246" s="9"/>
      <c r="CF246" s="9"/>
      <c r="CG246" s="9"/>
      <c r="CH246" s="9"/>
      <c r="CI246" s="9"/>
      <c r="CJ246" s="9"/>
      <c r="CK246" s="9"/>
      <c r="CL246" s="9"/>
      <c r="CM246" s="9"/>
      <c r="CN246" s="9"/>
      <c r="CO246" s="9"/>
      <c r="CP246" s="9"/>
      <c r="CQ246" s="9"/>
      <c r="CR246" s="9"/>
      <c r="CS246" s="9"/>
      <c r="CT246" s="9"/>
      <c r="CU246" s="9"/>
      <c r="CV246" s="9"/>
      <c r="CW246" s="9"/>
      <c r="CX246" s="9"/>
      <c r="CY246" s="9"/>
      <c r="CZ246" s="9"/>
      <c r="DA246" s="9"/>
      <c r="DB246" s="9"/>
      <c r="DC246" s="9"/>
      <c r="DD246" s="9"/>
      <c r="DE246" s="9"/>
      <c r="DF246" s="9"/>
      <c r="DG246" s="9"/>
      <c r="DH246" s="9"/>
      <c r="DI246" s="9"/>
    </row>
    <row r="247" spans="2:113" ht="15.9" thickBot="1">
      <c r="B247" s="44"/>
      <c r="C247" s="118"/>
      <c r="D247" s="44"/>
      <c r="E247" s="44"/>
      <c r="F247" s="40"/>
      <c r="G247" s="97"/>
      <c r="H247" s="40"/>
      <c r="I247" s="40"/>
      <c r="J247" s="40"/>
      <c r="K247" s="40"/>
      <c r="L247" s="40"/>
      <c r="M247" s="40"/>
      <c r="N247" s="40"/>
      <c r="O247" s="45"/>
      <c r="P247" s="46"/>
      <c r="Q247" s="46"/>
      <c r="R247" s="46"/>
      <c r="S247" s="47"/>
      <c r="T247" s="47"/>
      <c r="U247" s="48"/>
      <c r="V247" s="40"/>
      <c r="W247" s="40"/>
      <c r="X247" s="40"/>
      <c r="Y247" s="40"/>
      <c r="Z247" s="40"/>
      <c r="AA247" s="40"/>
      <c r="AB247" s="40"/>
      <c r="AC247" s="40"/>
      <c r="AD247" s="40"/>
      <c r="AE247" s="40"/>
      <c r="AF247" s="40"/>
      <c r="AG247" s="40"/>
      <c r="AH247" s="40"/>
      <c r="AI247" s="40"/>
      <c r="AJ247" s="40"/>
      <c r="AK247" s="41"/>
      <c r="AL247" s="41"/>
      <c r="AM247" s="41"/>
      <c r="AN247" s="41"/>
      <c r="AO247" s="41"/>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9"/>
      <c r="BO247" s="9"/>
      <c r="BP247" s="9"/>
      <c r="BQ247" s="9"/>
      <c r="BR247" s="9"/>
      <c r="BS247" s="9"/>
      <c r="BT247" s="9"/>
      <c r="BU247" s="9"/>
      <c r="BV247" s="9"/>
      <c r="BW247" s="9"/>
      <c r="BX247" s="9"/>
      <c r="BY247" s="9"/>
      <c r="BZ247" s="9"/>
      <c r="CA247" s="9"/>
      <c r="CB247" s="9"/>
      <c r="CC247" s="9"/>
      <c r="CD247" s="9"/>
      <c r="CE247" s="9"/>
      <c r="CF247" s="9"/>
      <c r="CG247" s="9"/>
      <c r="CH247" s="9"/>
      <c r="CI247" s="9"/>
      <c r="CJ247" s="9"/>
      <c r="CK247" s="9"/>
      <c r="CL247" s="9"/>
      <c r="CM247" s="9"/>
      <c r="CN247" s="9"/>
      <c r="CO247" s="9"/>
      <c r="CP247" s="9"/>
      <c r="CQ247" s="9"/>
      <c r="CR247" s="9"/>
      <c r="CS247" s="9"/>
      <c r="CT247" s="9"/>
      <c r="CU247" s="9"/>
      <c r="CV247" s="9"/>
      <c r="CW247" s="9"/>
      <c r="CX247" s="9"/>
      <c r="CY247" s="9"/>
      <c r="CZ247" s="9"/>
      <c r="DA247" s="9"/>
      <c r="DB247" s="9"/>
      <c r="DC247" s="9"/>
      <c r="DD247" s="9"/>
      <c r="DE247" s="9"/>
      <c r="DF247" s="9"/>
      <c r="DG247" s="9"/>
      <c r="DH247" s="9"/>
      <c r="DI247" s="9"/>
    </row>
    <row r="248" spans="2:113" ht="15.6">
      <c r="B248" s="44"/>
      <c r="C248" s="118"/>
      <c r="D248" s="44"/>
      <c r="E248" s="44"/>
      <c r="F248" s="40"/>
      <c r="G248" s="97"/>
      <c r="H248" s="40"/>
      <c r="I248" s="40"/>
      <c r="J248" s="40"/>
      <c r="K248" s="40"/>
      <c r="L248" s="40"/>
      <c r="M248" s="40"/>
      <c r="N248" s="40"/>
      <c r="O248" s="20"/>
      <c r="P248" s="26"/>
      <c r="Q248" s="29"/>
      <c r="R248" s="29"/>
      <c r="S248" s="29"/>
      <c r="T248" s="29"/>
      <c r="U248" s="29"/>
      <c r="V248" s="40"/>
      <c r="W248" s="40"/>
      <c r="X248" s="40"/>
      <c r="Y248" s="40"/>
      <c r="Z248" s="40"/>
      <c r="AA248" s="40"/>
      <c r="AB248" s="40"/>
      <c r="AC248" s="40"/>
      <c r="AD248" s="40"/>
      <c r="AE248" s="40"/>
      <c r="AF248" s="40"/>
      <c r="AG248" s="40"/>
      <c r="AH248" s="40"/>
      <c r="AI248" s="40"/>
      <c r="AJ248" s="40"/>
      <c r="AK248" s="41"/>
      <c r="AL248" s="41"/>
      <c r="AM248" s="41"/>
      <c r="AN248" s="41"/>
      <c r="AO248" s="41"/>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row>
    <row r="249" spans="2:113">
      <c r="B249" s="44"/>
      <c r="C249" s="118"/>
      <c r="D249" s="44"/>
      <c r="E249" s="44"/>
      <c r="F249" s="40"/>
      <c r="G249" s="97"/>
      <c r="H249" s="40"/>
      <c r="I249" s="40"/>
      <c r="J249" s="40"/>
      <c r="K249" s="40"/>
      <c r="L249" s="40"/>
      <c r="M249" s="40"/>
      <c r="N249" s="40"/>
      <c r="O249" s="20"/>
      <c r="P249" s="26"/>
      <c r="Q249" s="29"/>
      <c r="R249" s="29"/>
      <c r="S249" s="29"/>
      <c r="T249" s="29"/>
      <c r="U249" s="29"/>
      <c r="V249" s="40"/>
      <c r="W249" s="40"/>
      <c r="X249" s="40"/>
      <c r="Y249" s="40"/>
      <c r="Z249" s="40"/>
      <c r="AA249" s="40"/>
      <c r="AB249" s="40"/>
      <c r="AC249" s="40"/>
      <c r="AD249" s="40"/>
      <c r="AE249" s="40"/>
      <c r="AF249" s="40"/>
      <c r="AG249" s="40"/>
      <c r="AH249" s="40"/>
      <c r="AI249" s="40"/>
      <c r="AJ249" s="40"/>
      <c r="AK249" s="41"/>
      <c r="AL249" s="41"/>
      <c r="AM249" s="41"/>
      <c r="AN249" s="41"/>
      <c r="AO249" s="41"/>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row>
    <row r="250" spans="2:113">
      <c r="B250" s="44"/>
      <c r="C250" s="118"/>
      <c r="D250" s="44"/>
      <c r="E250" s="44"/>
      <c r="F250" s="40"/>
      <c r="G250" s="97"/>
      <c r="H250" s="40"/>
      <c r="I250" s="40"/>
      <c r="J250" s="40"/>
      <c r="K250" s="40"/>
      <c r="L250" s="40"/>
      <c r="M250" s="40"/>
      <c r="N250" s="40"/>
      <c r="O250" s="20"/>
      <c r="P250" s="26"/>
      <c r="Q250" s="29"/>
      <c r="R250" s="29"/>
      <c r="S250" s="29"/>
      <c r="T250" s="29"/>
      <c r="U250" s="29"/>
      <c r="V250" s="40"/>
      <c r="W250" s="40"/>
      <c r="X250" s="40"/>
      <c r="Y250" s="40"/>
      <c r="Z250" s="40"/>
      <c r="AA250" s="40"/>
      <c r="AB250" s="40"/>
      <c r="AC250" s="40"/>
      <c r="AD250" s="40"/>
      <c r="AE250" s="40"/>
      <c r="AF250" s="40"/>
      <c r="AG250" s="40"/>
      <c r="AH250" s="40"/>
      <c r="AI250" s="40"/>
      <c r="AJ250" s="40"/>
      <c r="AK250" s="41"/>
      <c r="AL250" s="41"/>
      <c r="AM250" s="41"/>
      <c r="AN250" s="41"/>
      <c r="AO250" s="41"/>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row>
    <row r="251" spans="2:113">
      <c r="B251" s="44"/>
      <c r="C251" s="118"/>
      <c r="D251" s="44"/>
      <c r="E251" s="44"/>
      <c r="F251" s="40"/>
      <c r="G251" s="97"/>
      <c r="H251" s="40"/>
      <c r="I251" s="40"/>
      <c r="J251" s="40"/>
      <c r="K251" s="40"/>
      <c r="L251" s="40"/>
      <c r="M251" s="40"/>
      <c r="N251" s="40"/>
      <c r="O251" s="20"/>
      <c r="P251" s="26"/>
      <c r="Q251" s="29"/>
      <c r="R251" s="29"/>
      <c r="S251" s="29"/>
      <c r="T251" s="29"/>
      <c r="U251" s="29"/>
      <c r="V251" s="40"/>
      <c r="W251" s="40"/>
      <c r="X251" s="40"/>
      <c r="Y251" s="40"/>
      <c r="Z251" s="40"/>
      <c r="AA251" s="40"/>
      <c r="AB251" s="40"/>
      <c r="AC251" s="40"/>
      <c r="AD251" s="40"/>
      <c r="AE251" s="40"/>
      <c r="AF251" s="40"/>
      <c r="AG251" s="40"/>
      <c r="AH251" s="40"/>
      <c r="AI251" s="40"/>
      <c r="AJ251" s="40"/>
      <c r="AK251" s="41"/>
      <c r="AL251" s="41"/>
      <c r="AM251" s="41"/>
      <c r="AN251" s="41"/>
      <c r="AO251" s="41"/>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row>
    <row r="252" spans="2:113">
      <c r="B252" s="44"/>
      <c r="C252" s="118"/>
      <c r="D252" s="44"/>
      <c r="E252" s="44"/>
      <c r="F252" s="40"/>
      <c r="G252" s="97"/>
      <c r="H252" s="40"/>
      <c r="I252" s="40"/>
      <c r="J252" s="40"/>
      <c r="K252" s="40"/>
      <c r="L252" s="40"/>
      <c r="M252" s="40"/>
      <c r="N252" s="40"/>
      <c r="O252" s="20"/>
      <c r="P252" s="26"/>
      <c r="Q252" s="29"/>
      <c r="R252" s="29"/>
      <c r="S252" s="29"/>
      <c r="T252" s="29"/>
      <c r="U252" s="29"/>
      <c r="V252" s="40"/>
      <c r="W252" s="40"/>
      <c r="X252" s="40"/>
      <c r="Y252" s="40"/>
      <c r="Z252" s="40"/>
      <c r="AA252" s="40"/>
      <c r="AB252" s="40"/>
      <c r="AC252" s="40"/>
      <c r="AD252" s="40"/>
      <c r="AE252" s="40"/>
      <c r="AF252" s="40"/>
      <c r="AG252" s="40"/>
      <c r="AH252" s="40"/>
      <c r="AI252" s="40"/>
      <c r="AJ252" s="40"/>
      <c r="AK252" s="41"/>
      <c r="AL252" s="41"/>
      <c r="AM252" s="41"/>
      <c r="AN252" s="41"/>
      <c r="AO252" s="41"/>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row>
    <row r="253" spans="2:113">
      <c r="B253" s="44"/>
      <c r="C253" s="118"/>
      <c r="D253" s="44"/>
      <c r="E253" s="44"/>
      <c r="F253" s="40"/>
      <c r="G253" s="97"/>
      <c r="H253" s="40"/>
      <c r="I253" s="40"/>
      <c r="J253" s="40"/>
      <c r="K253" s="40"/>
      <c r="L253" s="40"/>
      <c r="M253" s="40"/>
      <c r="N253" s="40"/>
      <c r="O253" s="20"/>
      <c r="P253" s="26"/>
      <c r="Q253" s="29"/>
      <c r="R253" s="29"/>
      <c r="S253" s="29"/>
      <c r="T253" s="29"/>
      <c r="U253" s="29"/>
      <c r="V253" s="40"/>
      <c r="W253" s="40"/>
      <c r="X253" s="40"/>
      <c r="Y253" s="40"/>
      <c r="Z253" s="40"/>
      <c r="AA253" s="40"/>
      <c r="AB253" s="40"/>
      <c r="AC253" s="40"/>
      <c r="AD253" s="40"/>
      <c r="AE253" s="40"/>
      <c r="AF253" s="40"/>
      <c r="AG253" s="40"/>
      <c r="AH253" s="40"/>
      <c r="AI253" s="40"/>
      <c r="AJ253" s="40"/>
      <c r="AK253" s="41"/>
      <c r="AL253" s="41"/>
      <c r="AM253" s="41"/>
      <c r="AN253" s="41"/>
      <c r="AO253" s="41"/>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row>
    <row r="254" spans="2:113">
      <c r="B254" s="44"/>
      <c r="C254" s="118"/>
      <c r="D254" s="44"/>
      <c r="E254" s="44"/>
      <c r="F254" s="40"/>
      <c r="G254" s="97"/>
      <c r="H254" s="40"/>
      <c r="I254" s="40"/>
      <c r="J254" s="40"/>
      <c r="K254" s="40"/>
      <c r="L254" s="40"/>
      <c r="M254" s="40"/>
      <c r="N254" s="40"/>
      <c r="O254" s="20"/>
      <c r="P254" s="26"/>
      <c r="Q254" s="29"/>
      <c r="R254" s="29"/>
      <c r="S254" s="29"/>
      <c r="T254" s="29"/>
      <c r="U254" s="29"/>
      <c r="V254" s="40"/>
      <c r="W254" s="40"/>
      <c r="X254" s="40"/>
      <c r="Y254" s="40"/>
      <c r="Z254" s="40"/>
      <c r="AA254" s="40"/>
      <c r="AB254" s="40"/>
      <c r="AC254" s="40"/>
      <c r="AD254" s="40"/>
      <c r="AE254" s="40"/>
      <c r="AF254" s="40"/>
      <c r="AG254" s="40"/>
      <c r="AH254" s="40"/>
      <c r="AI254" s="40"/>
      <c r="AJ254" s="40"/>
      <c r="AK254" s="41"/>
      <c r="AL254" s="41"/>
      <c r="AM254" s="41"/>
      <c r="AN254" s="41"/>
      <c r="AO254" s="41"/>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row>
    <row r="255" spans="2:113">
      <c r="B255" s="44"/>
      <c r="C255" s="118"/>
      <c r="D255" s="44"/>
      <c r="E255" s="44"/>
      <c r="F255" s="40"/>
      <c r="G255" s="97"/>
      <c r="H255" s="40"/>
      <c r="I255" s="40"/>
      <c r="J255" s="40"/>
      <c r="K255" s="40"/>
      <c r="L255" s="40"/>
      <c r="M255" s="40"/>
      <c r="N255" s="40"/>
      <c r="O255" s="20"/>
      <c r="P255" s="26"/>
      <c r="Q255" s="29"/>
      <c r="R255" s="29"/>
      <c r="S255" s="29"/>
      <c r="T255" s="29"/>
      <c r="U255" s="29"/>
      <c r="V255" s="40"/>
      <c r="W255" s="40"/>
      <c r="X255" s="40"/>
      <c r="Y255" s="40"/>
      <c r="Z255" s="40"/>
      <c r="AA255" s="40"/>
      <c r="AB255" s="40"/>
      <c r="AC255" s="40"/>
      <c r="AD255" s="40"/>
      <c r="AE255" s="40"/>
      <c r="AF255" s="40"/>
      <c r="AG255" s="40"/>
      <c r="AH255" s="40"/>
      <c r="AI255" s="40"/>
      <c r="AJ255" s="40"/>
      <c r="AK255" s="41"/>
      <c r="AL255" s="41"/>
      <c r="AM255" s="41"/>
      <c r="AN255" s="41"/>
      <c r="AO255" s="41"/>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row>
    <row r="256" spans="2:113">
      <c r="B256" s="44"/>
      <c r="C256" s="118"/>
      <c r="D256" s="44"/>
      <c r="E256" s="44"/>
      <c r="F256" s="40"/>
      <c r="G256" s="97"/>
      <c r="H256" s="40"/>
      <c r="I256" s="40"/>
      <c r="J256" s="40"/>
      <c r="K256" s="40"/>
      <c r="L256" s="40"/>
      <c r="M256" s="40"/>
      <c r="N256" s="40"/>
      <c r="O256" s="20"/>
      <c r="P256" s="26"/>
      <c r="Q256" s="29"/>
      <c r="R256" s="29"/>
      <c r="S256" s="29"/>
      <c r="T256" s="29"/>
      <c r="U256" s="29"/>
      <c r="V256" s="40"/>
      <c r="W256" s="40"/>
      <c r="X256" s="40"/>
      <c r="Y256" s="40"/>
      <c r="Z256" s="40"/>
      <c r="AA256" s="40"/>
      <c r="AB256" s="40"/>
      <c r="AC256" s="40"/>
      <c r="AD256" s="40"/>
      <c r="AE256" s="40"/>
      <c r="AF256" s="40"/>
      <c r="AG256" s="40"/>
      <c r="AH256" s="40"/>
      <c r="AI256" s="40"/>
      <c r="AJ256" s="40"/>
      <c r="AK256" s="41"/>
      <c r="AL256" s="41"/>
      <c r="AM256" s="41"/>
      <c r="AN256" s="41"/>
      <c r="AO256" s="41"/>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row>
    <row r="257" spans="2:65">
      <c r="B257" s="44"/>
      <c r="C257" s="118"/>
      <c r="D257" s="44"/>
      <c r="E257" s="44"/>
      <c r="F257" s="40"/>
      <c r="G257" s="97"/>
      <c r="H257" s="40"/>
      <c r="I257" s="40"/>
      <c r="J257" s="40"/>
      <c r="K257" s="40"/>
      <c r="L257" s="40"/>
      <c r="M257" s="40"/>
      <c r="N257" s="40"/>
      <c r="O257" s="20"/>
      <c r="P257" s="26"/>
      <c r="Q257" s="29"/>
      <c r="R257" s="29"/>
      <c r="S257" s="29"/>
      <c r="T257" s="29"/>
      <c r="U257" s="29"/>
      <c r="V257" s="40"/>
      <c r="W257" s="40"/>
      <c r="X257" s="40"/>
      <c r="Y257" s="40"/>
      <c r="Z257" s="40"/>
      <c r="AA257" s="40"/>
      <c r="AB257" s="40"/>
      <c r="AC257" s="40"/>
      <c r="AD257" s="40"/>
      <c r="AE257" s="40"/>
      <c r="AF257" s="40"/>
      <c r="AG257" s="40"/>
      <c r="AH257" s="40"/>
      <c r="AI257" s="40"/>
      <c r="AJ257" s="40"/>
      <c r="AK257" s="41"/>
      <c r="AL257" s="41"/>
      <c r="AM257" s="41"/>
      <c r="AN257" s="41"/>
      <c r="AO257" s="41"/>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row>
    <row r="258" spans="2:65">
      <c r="B258" s="44"/>
      <c r="C258" s="118"/>
      <c r="D258" s="44"/>
      <c r="E258" s="44"/>
      <c r="F258" s="40"/>
      <c r="G258" s="97"/>
      <c r="H258" s="40"/>
      <c r="I258" s="40"/>
      <c r="J258" s="40"/>
      <c r="K258" s="40"/>
      <c r="L258" s="40"/>
      <c r="M258" s="40"/>
      <c r="N258" s="40"/>
      <c r="O258" s="20"/>
      <c r="P258" s="26"/>
      <c r="Q258" s="29"/>
      <c r="R258" s="29"/>
      <c r="S258" s="29"/>
      <c r="T258" s="29"/>
      <c r="U258" s="29"/>
      <c r="V258" s="40"/>
      <c r="W258" s="40"/>
      <c r="X258" s="40"/>
      <c r="Y258" s="40"/>
      <c r="Z258" s="40"/>
      <c r="AA258" s="40"/>
      <c r="AB258" s="40"/>
      <c r="AC258" s="40"/>
      <c r="AD258" s="40"/>
      <c r="AE258" s="40"/>
      <c r="AF258" s="40"/>
      <c r="AG258" s="40"/>
      <c r="AH258" s="40"/>
      <c r="AI258" s="40"/>
      <c r="AJ258" s="40"/>
      <c r="AK258" s="41"/>
      <c r="AL258" s="41"/>
      <c r="AM258" s="41"/>
      <c r="AN258" s="41"/>
      <c r="AO258" s="41"/>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row>
    <row r="259" spans="2:65">
      <c r="B259" s="44"/>
      <c r="C259" s="118"/>
      <c r="D259" s="44"/>
      <c r="E259" s="44"/>
      <c r="F259" s="40"/>
      <c r="G259" s="97"/>
      <c r="H259" s="40"/>
      <c r="I259" s="40"/>
      <c r="J259" s="40"/>
      <c r="K259" s="40"/>
      <c r="L259" s="40"/>
      <c r="M259" s="40"/>
      <c r="N259" s="40"/>
      <c r="O259" s="20"/>
      <c r="P259" s="26"/>
      <c r="Q259" s="29"/>
      <c r="R259" s="29"/>
      <c r="S259" s="29"/>
      <c r="T259" s="29"/>
      <c r="U259" s="29"/>
      <c r="V259" s="40"/>
      <c r="W259" s="40"/>
      <c r="X259" s="40"/>
      <c r="Y259" s="40"/>
      <c r="Z259" s="40"/>
      <c r="AA259" s="40"/>
      <c r="AB259" s="40"/>
      <c r="AC259" s="40"/>
      <c r="AD259" s="40"/>
      <c r="AE259" s="40"/>
      <c r="AF259" s="40"/>
      <c r="AG259" s="40"/>
      <c r="AH259" s="40"/>
      <c r="AI259" s="40"/>
      <c r="AJ259" s="40"/>
      <c r="AK259" s="41"/>
      <c r="AL259" s="41"/>
      <c r="AM259" s="41"/>
      <c r="AN259" s="41"/>
      <c r="AO259" s="41"/>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row>
    <row r="260" spans="2:65">
      <c r="B260" s="59"/>
      <c r="C260" s="119"/>
      <c r="D260" s="59"/>
      <c r="E260" s="59"/>
      <c r="F260" s="60"/>
      <c r="G260" s="98"/>
      <c r="H260" s="60"/>
      <c r="I260" s="60"/>
      <c r="J260" s="60"/>
      <c r="K260" s="60"/>
      <c r="L260" s="60"/>
      <c r="M260" s="60"/>
      <c r="N260" s="60"/>
      <c r="O260" s="4"/>
      <c r="P260" s="5"/>
      <c r="Q260" s="6"/>
      <c r="R260" s="6"/>
      <c r="S260" s="6"/>
      <c r="T260" s="6"/>
      <c r="U260" s="6"/>
      <c r="V260" s="60"/>
      <c r="W260" s="60"/>
      <c r="X260" s="60"/>
      <c r="Y260" s="60"/>
      <c r="Z260" s="60"/>
      <c r="AA260" s="60"/>
      <c r="AB260" s="60"/>
      <c r="AC260" s="60"/>
      <c r="AD260" s="60"/>
      <c r="AE260" s="60"/>
      <c r="AF260" s="60"/>
      <c r="AG260" s="60"/>
      <c r="AH260" s="60"/>
      <c r="AI260" s="60"/>
      <c r="AJ260" s="60"/>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row>
    <row r="261" spans="2:65">
      <c r="B261" s="59"/>
      <c r="C261" s="119"/>
      <c r="D261" s="59"/>
      <c r="E261" s="59"/>
      <c r="F261" s="60"/>
      <c r="G261" s="98"/>
      <c r="H261" s="60"/>
      <c r="I261" s="60"/>
      <c r="J261" s="60"/>
      <c r="K261" s="60"/>
      <c r="L261" s="60"/>
      <c r="M261" s="60"/>
      <c r="N261" s="60"/>
      <c r="O261" s="4"/>
      <c r="P261" s="5"/>
      <c r="Q261" s="6"/>
      <c r="R261" s="6"/>
      <c r="S261" s="6"/>
      <c r="T261" s="6"/>
      <c r="U261" s="6"/>
      <c r="V261" s="60"/>
      <c r="W261" s="60"/>
      <c r="X261" s="60"/>
      <c r="Y261" s="60"/>
      <c r="Z261" s="60"/>
      <c r="AA261" s="60"/>
      <c r="AB261" s="60"/>
      <c r="AC261" s="60"/>
      <c r="AD261" s="60"/>
      <c r="AE261" s="60"/>
      <c r="AF261" s="60"/>
      <c r="AG261" s="60"/>
      <c r="AH261" s="60"/>
      <c r="AI261" s="60"/>
      <c r="AJ261" s="60"/>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row>
    <row r="262" spans="2:65">
      <c r="B262" s="59"/>
      <c r="C262" s="119"/>
      <c r="D262" s="59"/>
      <c r="E262" s="59"/>
      <c r="F262" s="60"/>
      <c r="G262" s="98"/>
      <c r="H262" s="60"/>
      <c r="I262" s="60"/>
      <c r="J262" s="60"/>
      <c r="K262" s="60"/>
      <c r="L262" s="60"/>
      <c r="M262" s="60"/>
      <c r="N262" s="60"/>
      <c r="O262" s="4"/>
      <c r="P262" s="5"/>
      <c r="Q262" s="6"/>
      <c r="R262" s="6"/>
      <c r="S262" s="6"/>
      <c r="T262" s="6"/>
      <c r="U262" s="6"/>
      <c r="V262" s="60"/>
      <c r="W262" s="60"/>
      <c r="X262" s="60"/>
      <c r="Y262" s="60"/>
      <c r="Z262" s="60"/>
      <c r="AA262" s="60"/>
      <c r="AB262" s="60"/>
      <c r="AC262" s="60"/>
      <c r="AD262" s="60"/>
      <c r="AE262" s="60"/>
      <c r="AF262" s="60"/>
      <c r="AG262" s="60"/>
      <c r="AH262" s="60"/>
      <c r="AI262" s="60"/>
      <c r="AJ262" s="60"/>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row>
    <row r="263" spans="2:65">
      <c r="B263" s="59"/>
      <c r="C263" s="119"/>
      <c r="D263" s="59"/>
      <c r="E263" s="59"/>
      <c r="F263" s="60"/>
      <c r="G263" s="98"/>
      <c r="H263" s="60"/>
      <c r="I263" s="60"/>
      <c r="J263" s="60"/>
      <c r="K263" s="60"/>
      <c r="L263" s="60"/>
      <c r="M263" s="60"/>
      <c r="N263" s="60"/>
      <c r="O263" s="4"/>
      <c r="P263" s="5"/>
      <c r="Q263" s="6"/>
      <c r="R263" s="6"/>
      <c r="S263" s="6"/>
      <c r="T263" s="6"/>
      <c r="U263" s="6"/>
      <c r="V263" s="60"/>
      <c r="W263" s="60"/>
      <c r="X263" s="60"/>
      <c r="Y263" s="60"/>
      <c r="Z263" s="60"/>
      <c r="AA263" s="60"/>
      <c r="AB263" s="60"/>
      <c r="AC263" s="60"/>
      <c r="AD263" s="60"/>
      <c r="AE263" s="60"/>
      <c r="AF263" s="60"/>
      <c r="AG263" s="60"/>
      <c r="AH263" s="60"/>
      <c r="AI263" s="60"/>
      <c r="AJ263" s="60"/>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row>
    <row r="264" spans="2:65">
      <c r="B264" s="59"/>
      <c r="C264" s="119"/>
      <c r="D264" s="59"/>
      <c r="E264" s="59"/>
      <c r="F264" s="60"/>
      <c r="G264" s="98"/>
      <c r="H264" s="60"/>
      <c r="I264" s="60"/>
      <c r="J264" s="60"/>
      <c r="K264" s="60"/>
      <c r="L264" s="60"/>
      <c r="M264" s="60"/>
      <c r="N264" s="60"/>
      <c r="O264" s="4"/>
      <c r="P264" s="5"/>
      <c r="Q264" s="6"/>
      <c r="R264" s="6"/>
      <c r="S264" s="6"/>
      <c r="T264" s="6"/>
      <c r="U264" s="6"/>
      <c r="V264" s="60"/>
      <c r="W264" s="60"/>
      <c r="X264" s="60"/>
      <c r="Y264" s="60"/>
      <c r="Z264" s="60"/>
      <c r="AA264" s="60"/>
      <c r="AB264" s="60"/>
      <c r="AC264" s="60"/>
      <c r="AD264" s="60"/>
      <c r="AE264" s="60"/>
      <c r="AF264" s="60"/>
      <c r="AG264" s="60"/>
      <c r="AH264" s="60"/>
      <c r="AI264" s="60"/>
      <c r="AJ264" s="60"/>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row>
    <row r="265" spans="2:65">
      <c r="B265" s="59"/>
      <c r="C265" s="119"/>
      <c r="D265" s="59"/>
      <c r="E265" s="59"/>
      <c r="F265" s="60"/>
      <c r="G265" s="98"/>
      <c r="H265" s="60"/>
      <c r="I265" s="60"/>
      <c r="J265" s="60"/>
      <c r="K265" s="60"/>
      <c r="L265" s="60"/>
      <c r="M265" s="60"/>
      <c r="N265" s="60"/>
      <c r="O265" s="4"/>
      <c r="P265" s="5"/>
      <c r="Q265" s="6"/>
      <c r="R265" s="6"/>
      <c r="S265" s="6"/>
      <c r="T265" s="6"/>
      <c r="U265" s="6"/>
      <c r="V265" s="60"/>
      <c r="W265" s="60"/>
      <c r="X265" s="60"/>
      <c r="Y265" s="60"/>
      <c r="Z265" s="60"/>
      <c r="AA265" s="60"/>
      <c r="AB265" s="60"/>
      <c r="AC265" s="60"/>
      <c r="AD265" s="60"/>
      <c r="AE265" s="60"/>
      <c r="AF265" s="60"/>
      <c r="AG265" s="60"/>
      <c r="AH265" s="60"/>
      <c r="AI265" s="60"/>
      <c r="AJ265" s="60"/>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row>
    <row r="266" spans="2:65">
      <c r="B266" s="59"/>
      <c r="C266" s="119"/>
      <c r="D266" s="59"/>
      <c r="E266" s="59"/>
      <c r="F266" s="60"/>
      <c r="G266" s="98"/>
      <c r="H266" s="60"/>
      <c r="I266" s="60"/>
      <c r="J266" s="60"/>
      <c r="K266" s="60"/>
      <c r="L266" s="60"/>
      <c r="M266" s="60"/>
      <c r="N266" s="60"/>
      <c r="O266" s="4"/>
      <c r="P266" s="5"/>
      <c r="Q266" s="6"/>
      <c r="R266" s="6"/>
      <c r="S266" s="6"/>
      <c r="T266" s="6"/>
      <c r="U266" s="6"/>
      <c r="V266" s="60"/>
      <c r="W266" s="60"/>
      <c r="X266" s="60"/>
      <c r="Y266" s="60"/>
      <c r="Z266" s="60"/>
      <c r="AA266" s="60"/>
      <c r="AB266" s="60"/>
      <c r="AC266" s="60"/>
      <c r="AD266" s="60"/>
      <c r="AE266" s="60"/>
      <c r="AF266" s="60"/>
      <c r="AG266" s="60"/>
      <c r="AH266" s="60"/>
      <c r="AI266" s="60"/>
      <c r="AJ266" s="60"/>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row>
    <row r="267" spans="2:65">
      <c r="B267" s="59"/>
      <c r="C267" s="119"/>
      <c r="D267" s="59"/>
      <c r="E267" s="59"/>
      <c r="F267" s="60"/>
      <c r="G267" s="98"/>
      <c r="H267" s="60"/>
      <c r="I267" s="60"/>
      <c r="J267" s="60"/>
      <c r="K267" s="60"/>
      <c r="L267" s="60"/>
      <c r="M267" s="60"/>
      <c r="N267" s="60"/>
      <c r="O267" s="4"/>
      <c r="P267" s="5"/>
      <c r="Q267" s="6"/>
      <c r="R267" s="6"/>
      <c r="S267" s="6"/>
      <c r="T267" s="6"/>
      <c r="U267" s="6"/>
      <c r="V267" s="60"/>
      <c r="W267" s="60"/>
      <c r="X267" s="60"/>
      <c r="Y267" s="60"/>
      <c r="Z267" s="60"/>
      <c r="AA267" s="60"/>
      <c r="AB267" s="60"/>
      <c r="AC267" s="60"/>
      <c r="AD267" s="60"/>
      <c r="AE267" s="60"/>
      <c r="AF267" s="60"/>
      <c r="AG267" s="60"/>
      <c r="AH267" s="60"/>
      <c r="AI267" s="60"/>
      <c r="AJ267" s="60"/>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row>
    <row r="268" spans="2:65">
      <c r="B268" s="59"/>
      <c r="C268" s="119"/>
      <c r="D268" s="59"/>
      <c r="E268" s="59"/>
      <c r="F268" s="60"/>
      <c r="G268" s="98"/>
      <c r="H268" s="60"/>
      <c r="I268" s="60"/>
      <c r="J268" s="60"/>
      <c r="K268" s="60"/>
      <c r="L268" s="60"/>
      <c r="M268" s="60"/>
      <c r="N268" s="60"/>
      <c r="O268" s="4"/>
      <c r="P268" s="5"/>
      <c r="Q268" s="6"/>
      <c r="R268" s="6"/>
      <c r="S268" s="6"/>
      <c r="T268" s="6"/>
      <c r="U268" s="6"/>
      <c r="V268" s="60"/>
      <c r="W268" s="60"/>
      <c r="X268" s="60"/>
      <c r="Y268" s="60"/>
      <c r="Z268" s="60"/>
      <c r="AA268" s="60"/>
      <c r="AB268" s="60"/>
      <c r="AC268" s="60"/>
      <c r="AD268" s="60"/>
      <c r="AE268" s="60"/>
      <c r="AF268" s="60"/>
      <c r="AG268" s="60"/>
      <c r="AH268" s="60"/>
      <c r="AI268" s="60"/>
      <c r="AJ268" s="60"/>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row>
    <row r="269" spans="2:65">
      <c r="B269" s="59"/>
      <c r="C269" s="119"/>
      <c r="D269" s="59"/>
      <c r="E269" s="59"/>
      <c r="F269" s="60"/>
      <c r="G269" s="98"/>
      <c r="H269" s="60"/>
      <c r="I269" s="60"/>
      <c r="J269" s="60"/>
      <c r="K269" s="60"/>
      <c r="L269" s="60"/>
      <c r="M269" s="60"/>
      <c r="N269" s="60"/>
      <c r="O269" s="4"/>
      <c r="P269" s="5"/>
      <c r="Q269" s="6"/>
      <c r="R269" s="6"/>
      <c r="S269" s="6"/>
      <c r="T269" s="6"/>
      <c r="U269" s="6"/>
      <c r="V269" s="60"/>
      <c r="W269" s="60"/>
      <c r="X269" s="60"/>
      <c r="Y269" s="60"/>
      <c r="Z269" s="60"/>
      <c r="AA269" s="60"/>
      <c r="AB269" s="60"/>
      <c r="AC269" s="60"/>
      <c r="AD269" s="60"/>
      <c r="AE269" s="60"/>
      <c r="AF269" s="60"/>
      <c r="AG269" s="60"/>
      <c r="AH269" s="60"/>
      <c r="AI269" s="60"/>
      <c r="AJ269" s="60"/>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row>
    <row r="270" spans="2:65">
      <c r="B270" s="59"/>
      <c r="C270" s="119"/>
      <c r="D270" s="59"/>
      <c r="E270" s="59"/>
      <c r="F270" s="60"/>
      <c r="G270" s="98"/>
      <c r="H270" s="60"/>
      <c r="I270" s="60"/>
      <c r="J270" s="60"/>
      <c r="K270" s="60"/>
      <c r="L270" s="60"/>
      <c r="M270" s="60"/>
      <c r="N270" s="60"/>
      <c r="O270" s="4"/>
      <c r="P270" s="5"/>
      <c r="Q270" s="6"/>
      <c r="R270" s="6"/>
      <c r="S270" s="6"/>
      <c r="T270" s="6"/>
      <c r="U270" s="6"/>
      <c r="V270" s="60"/>
      <c r="W270" s="60"/>
      <c r="X270" s="60"/>
      <c r="Y270" s="60"/>
      <c r="Z270" s="60"/>
      <c r="AA270" s="60"/>
      <c r="AB270" s="60"/>
      <c r="AC270" s="60"/>
      <c r="AD270" s="60"/>
      <c r="AE270" s="60"/>
      <c r="AF270" s="60"/>
      <c r="AG270" s="60"/>
      <c r="AH270" s="60"/>
      <c r="AI270" s="60"/>
      <c r="AJ270" s="60"/>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row>
    <row r="271" spans="2:65">
      <c r="B271" s="59"/>
      <c r="C271" s="119"/>
      <c r="D271" s="59"/>
      <c r="E271" s="59"/>
      <c r="F271" s="60"/>
      <c r="G271" s="98"/>
      <c r="H271" s="60"/>
      <c r="I271" s="60"/>
      <c r="J271" s="60"/>
      <c r="K271" s="60"/>
      <c r="L271" s="60"/>
      <c r="M271" s="60"/>
      <c r="N271" s="60"/>
      <c r="O271" s="4"/>
      <c r="P271" s="5"/>
      <c r="Q271" s="6"/>
      <c r="R271" s="6"/>
      <c r="S271" s="6"/>
      <c r="T271" s="6"/>
      <c r="U271" s="6"/>
      <c r="V271" s="60"/>
      <c r="W271" s="60"/>
      <c r="X271" s="60"/>
      <c r="Y271" s="60"/>
      <c r="Z271" s="60"/>
      <c r="AA271" s="60"/>
      <c r="AB271" s="60"/>
      <c r="AC271" s="60"/>
      <c r="AD271" s="60"/>
      <c r="AE271" s="60"/>
      <c r="AF271" s="60"/>
      <c r="AG271" s="60"/>
      <c r="AH271" s="60"/>
      <c r="AI271" s="60"/>
      <c r="AJ271" s="60"/>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row>
    <row r="272" spans="2:65">
      <c r="B272" s="59"/>
      <c r="C272" s="119"/>
      <c r="D272" s="59"/>
      <c r="E272" s="59"/>
      <c r="F272" s="60"/>
      <c r="G272" s="98"/>
      <c r="H272" s="60"/>
      <c r="I272" s="60"/>
      <c r="J272" s="60"/>
      <c r="K272" s="60"/>
      <c r="L272" s="60"/>
      <c r="M272" s="60"/>
      <c r="N272" s="60"/>
      <c r="O272" s="4"/>
      <c r="P272" s="5"/>
      <c r="Q272" s="6"/>
      <c r="R272" s="5"/>
      <c r="S272" s="6"/>
      <c r="T272" s="6"/>
      <c r="U272" s="6"/>
      <c r="V272" s="60"/>
      <c r="W272" s="60"/>
      <c r="X272" s="60"/>
      <c r="Y272" s="60"/>
      <c r="Z272" s="60"/>
      <c r="AA272" s="60"/>
      <c r="AB272" s="60"/>
      <c r="AC272" s="60"/>
      <c r="AD272" s="60"/>
      <c r="AE272" s="60"/>
      <c r="AF272" s="60"/>
      <c r="AG272" s="60"/>
      <c r="AH272" s="60"/>
      <c r="AI272" s="60"/>
      <c r="AJ272" s="60"/>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row>
    <row r="273" spans="2:65">
      <c r="B273" s="59"/>
      <c r="C273" s="119"/>
      <c r="D273" s="59"/>
      <c r="E273" s="59"/>
      <c r="F273" s="60"/>
      <c r="G273" s="98"/>
      <c r="H273" s="60"/>
      <c r="I273" s="60"/>
      <c r="J273" s="60"/>
      <c r="K273" s="60"/>
      <c r="L273" s="60"/>
      <c r="M273" s="60"/>
      <c r="N273" s="60"/>
      <c r="O273" s="4"/>
      <c r="P273" s="5"/>
      <c r="Q273" s="6"/>
      <c r="R273" s="6"/>
      <c r="S273" s="6"/>
      <c r="T273" s="6"/>
      <c r="U273" s="6"/>
      <c r="V273" s="60"/>
      <c r="W273" s="60"/>
      <c r="X273" s="60"/>
      <c r="Y273" s="60"/>
      <c r="Z273" s="60"/>
      <c r="AA273" s="60"/>
      <c r="AB273" s="60"/>
      <c r="AC273" s="60"/>
      <c r="AD273" s="60"/>
      <c r="AE273" s="60"/>
      <c r="AF273" s="60"/>
      <c r="AG273" s="60"/>
      <c r="AH273" s="60"/>
      <c r="AI273" s="60"/>
      <c r="AJ273" s="60"/>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row>
    <row r="274" spans="2:65">
      <c r="B274" s="59"/>
      <c r="C274" s="119"/>
      <c r="D274" s="59"/>
      <c r="E274" s="59"/>
      <c r="F274" s="60"/>
      <c r="G274" s="98"/>
      <c r="H274" s="60"/>
      <c r="I274" s="60"/>
      <c r="J274" s="60"/>
      <c r="K274" s="60"/>
      <c r="L274" s="60"/>
      <c r="M274" s="60"/>
      <c r="N274" s="60"/>
      <c r="O274" s="4"/>
      <c r="P274" s="12"/>
      <c r="Q274" s="12"/>
      <c r="R274" s="12"/>
      <c r="S274" s="12"/>
      <c r="T274" s="12"/>
      <c r="U274" s="12"/>
      <c r="V274" s="60"/>
      <c r="W274" s="60"/>
      <c r="X274" s="60"/>
      <c r="Y274" s="60"/>
      <c r="Z274" s="60"/>
      <c r="AA274" s="60"/>
      <c r="AB274" s="60"/>
      <c r="AC274" s="60"/>
      <c r="AD274" s="60"/>
      <c r="AE274" s="60"/>
      <c r="AF274" s="60"/>
      <c r="AG274" s="60"/>
      <c r="AH274" s="60"/>
      <c r="AI274" s="60"/>
      <c r="AJ274" s="60"/>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row>
    <row r="275" spans="2:65">
      <c r="B275" s="59"/>
      <c r="C275" s="119"/>
      <c r="D275" s="59"/>
      <c r="E275" s="59"/>
      <c r="F275" s="60"/>
      <c r="G275" s="98"/>
      <c r="H275" s="60"/>
      <c r="I275" s="60"/>
      <c r="J275" s="60"/>
      <c r="K275" s="60"/>
      <c r="L275" s="60"/>
      <c r="M275" s="60"/>
      <c r="N275" s="60"/>
      <c r="O275" s="60"/>
      <c r="P275" s="60"/>
      <c r="Q275" s="60"/>
      <c r="R275" s="60"/>
      <c r="S275" s="60"/>
      <c r="T275" s="60"/>
      <c r="U275" s="60"/>
      <c r="V275" s="60"/>
      <c r="W275" s="60"/>
      <c r="X275" s="60"/>
      <c r="Y275" s="60"/>
      <c r="Z275" s="60"/>
      <c r="AA275" s="60"/>
      <c r="AB275" s="60"/>
      <c r="AC275" s="60"/>
      <c r="AD275" s="60"/>
      <c r="AE275" s="60"/>
      <c r="AF275" s="60"/>
      <c r="AG275" s="60"/>
      <c r="AH275" s="60"/>
      <c r="AI275" s="60"/>
      <c r="AJ275" s="60"/>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row>
    <row r="276" spans="2:65">
      <c r="B276" s="59"/>
      <c r="C276" s="119"/>
      <c r="D276" s="59"/>
      <c r="E276" s="59"/>
      <c r="F276" s="60"/>
      <c r="G276" s="98"/>
      <c r="H276" s="60"/>
      <c r="I276" s="60"/>
      <c r="J276" s="60"/>
      <c r="K276" s="60"/>
      <c r="L276" s="60"/>
      <c r="M276" s="60"/>
      <c r="N276" s="60"/>
      <c r="O276" s="60"/>
      <c r="P276" s="60"/>
      <c r="Q276" s="60"/>
      <c r="R276" s="60"/>
      <c r="S276" s="60"/>
      <c r="T276" s="60"/>
      <c r="U276" s="60"/>
      <c r="V276" s="60"/>
      <c r="W276" s="60"/>
      <c r="X276" s="60"/>
      <c r="Y276" s="60"/>
      <c r="Z276" s="60"/>
      <c r="AA276" s="60"/>
      <c r="AB276" s="60"/>
      <c r="AC276" s="60"/>
      <c r="AD276" s="60"/>
      <c r="AE276" s="60"/>
      <c r="AF276" s="60"/>
      <c r="AG276" s="60"/>
      <c r="AH276" s="60"/>
      <c r="AI276" s="60"/>
      <c r="AJ276" s="60"/>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row>
    <row r="277" spans="2:65">
      <c r="B277" s="59"/>
      <c r="C277" s="119"/>
      <c r="D277" s="59"/>
      <c r="E277" s="59"/>
      <c r="F277" s="60"/>
      <c r="G277" s="98"/>
      <c r="H277" s="60"/>
      <c r="I277" s="60"/>
      <c r="J277" s="60"/>
      <c r="K277" s="60"/>
      <c r="L277" s="60"/>
      <c r="M277" s="60"/>
      <c r="N277" s="60"/>
      <c r="O277" s="3"/>
      <c r="P277" s="16"/>
      <c r="Q277" s="16"/>
      <c r="R277" s="16"/>
      <c r="S277" s="3"/>
      <c r="T277" s="3"/>
      <c r="U277" s="3"/>
      <c r="V277" s="60"/>
      <c r="W277" s="60"/>
      <c r="X277" s="60"/>
      <c r="Y277" s="60"/>
      <c r="Z277" s="60"/>
      <c r="AA277" s="60"/>
      <c r="AB277" s="60"/>
      <c r="AC277" s="60"/>
      <c r="AD277" s="60"/>
      <c r="AE277" s="60"/>
      <c r="AF277" s="60"/>
      <c r="AG277" s="60"/>
      <c r="AH277" s="60"/>
      <c r="AI277" s="60"/>
      <c r="AJ277" s="60"/>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row>
    <row r="278" spans="2:65">
      <c r="B278" s="59"/>
      <c r="C278" s="119"/>
      <c r="D278" s="59"/>
      <c r="E278" s="59"/>
      <c r="F278" s="60"/>
      <c r="G278" s="98"/>
      <c r="H278" s="60"/>
      <c r="I278" s="60"/>
      <c r="J278" s="60"/>
      <c r="K278" s="60"/>
      <c r="L278" s="60"/>
      <c r="M278" s="60"/>
      <c r="N278" s="60"/>
      <c r="O278" s="4"/>
      <c r="P278" s="61"/>
      <c r="Q278" s="61"/>
      <c r="R278" s="61"/>
      <c r="S278" s="12"/>
      <c r="T278" s="12"/>
      <c r="U278" s="3"/>
      <c r="V278" s="60"/>
      <c r="W278" s="60"/>
      <c r="X278" s="60"/>
      <c r="Y278" s="60"/>
      <c r="Z278" s="60"/>
      <c r="AA278" s="60"/>
      <c r="AB278" s="60"/>
      <c r="AC278" s="60"/>
      <c r="AD278" s="60"/>
      <c r="AE278" s="60"/>
      <c r="AF278" s="60"/>
      <c r="AG278" s="60"/>
      <c r="AH278" s="60"/>
      <c r="AI278" s="60"/>
      <c r="AJ278" s="60"/>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row>
    <row r="279" spans="2:65">
      <c r="B279" s="59"/>
      <c r="C279" s="119"/>
      <c r="D279" s="59"/>
      <c r="E279" s="59"/>
      <c r="F279" s="60"/>
      <c r="G279" s="98"/>
      <c r="H279" s="60"/>
      <c r="I279" s="60"/>
      <c r="J279" s="60"/>
      <c r="K279" s="60"/>
      <c r="L279" s="60"/>
      <c r="M279" s="60"/>
      <c r="N279" s="60"/>
      <c r="O279" s="3"/>
      <c r="P279" s="3"/>
      <c r="Q279" s="3"/>
      <c r="R279" s="3"/>
      <c r="S279" s="3"/>
      <c r="T279" s="16"/>
      <c r="U279" s="62"/>
      <c r="V279" s="60"/>
      <c r="W279" s="60"/>
      <c r="X279" s="60"/>
      <c r="Y279" s="60"/>
      <c r="Z279" s="60"/>
      <c r="AA279" s="60"/>
      <c r="AB279" s="60"/>
      <c r="AC279" s="60"/>
      <c r="AD279" s="60"/>
      <c r="AE279" s="60"/>
      <c r="AF279" s="60"/>
      <c r="AG279" s="60"/>
      <c r="AH279" s="60"/>
      <c r="AI279" s="60"/>
      <c r="AJ279" s="60"/>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row>
    <row r="280" spans="2:65">
      <c r="B280" s="59"/>
      <c r="C280" s="119"/>
      <c r="D280" s="59"/>
      <c r="E280" s="59"/>
      <c r="F280" s="60"/>
      <c r="G280" s="98"/>
      <c r="H280" s="60"/>
      <c r="I280" s="60"/>
      <c r="J280" s="60"/>
      <c r="K280" s="60"/>
      <c r="L280" s="60"/>
      <c r="M280" s="60"/>
      <c r="N280" s="60"/>
      <c r="O280" s="3"/>
      <c r="P280" s="63"/>
      <c r="Q280" s="63"/>
      <c r="R280" s="5"/>
      <c r="S280" s="5"/>
      <c r="T280" s="16"/>
      <c r="U280" s="62"/>
      <c r="V280" s="60"/>
      <c r="W280" s="60"/>
      <c r="X280" s="60"/>
      <c r="Y280" s="60"/>
      <c r="Z280" s="60"/>
      <c r="AA280" s="60"/>
      <c r="AB280" s="60"/>
      <c r="AC280" s="60"/>
      <c r="AD280" s="60"/>
      <c r="AE280" s="60"/>
      <c r="AF280" s="60"/>
      <c r="AG280" s="60"/>
      <c r="AH280" s="60"/>
      <c r="AI280" s="60"/>
      <c r="AJ280" s="60"/>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row>
    <row r="281" spans="2:65" ht="15.3" thickBot="1">
      <c r="B281" s="59"/>
      <c r="C281" s="119"/>
      <c r="D281" s="59"/>
      <c r="E281" s="59"/>
      <c r="F281" s="60"/>
      <c r="G281" s="98"/>
      <c r="H281" s="60"/>
      <c r="I281" s="60"/>
      <c r="J281" s="60"/>
      <c r="K281" s="60"/>
      <c r="L281" s="60"/>
      <c r="M281" s="60"/>
      <c r="N281" s="60"/>
      <c r="O281" s="64"/>
      <c r="P281" s="65"/>
      <c r="Q281" s="65"/>
      <c r="R281" s="65"/>
      <c r="S281" s="66"/>
      <c r="T281" s="66"/>
      <c r="U281" s="67"/>
      <c r="V281" s="60"/>
      <c r="W281" s="60"/>
      <c r="X281" s="60"/>
      <c r="Y281" s="60"/>
      <c r="Z281" s="60"/>
      <c r="AA281" s="60"/>
      <c r="AB281" s="60"/>
      <c r="AC281" s="60"/>
      <c r="AD281" s="60"/>
      <c r="AE281" s="60"/>
      <c r="AF281" s="60"/>
      <c r="AG281" s="60"/>
      <c r="AH281" s="60"/>
      <c r="AI281" s="60"/>
      <c r="AJ281" s="60"/>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row>
    <row r="282" spans="2:65">
      <c r="B282" s="59"/>
      <c r="C282" s="119"/>
      <c r="D282" s="59"/>
      <c r="E282" s="59"/>
      <c r="F282" s="60"/>
      <c r="G282" s="98"/>
      <c r="H282" s="60"/>
      <c r="I282" s="60"/>
      <c r="J282" s="60"/>
      <c r="K282" s="60"/>
      <c r="L282" s="60"/>
      <c r="M282" s="60"/>
      <c r="N282" s="60"/>
      <c r="O282" s="4"/>
      <c r="P282" s="5"/>
      <c r="Q282" s="6"/>
      <c r="R282" s="6"/>
      <c r="S282" s="6"/>
      <c r="T282" s="6"/>
      <c r="U282" s="6"/>
      <c r="V282" s="60"/>
      <c r="W282" s="60"/>
      <c r="X282" s="60"/>
      <c r="Y282" s="60"/>
      <c r="Z282" s="60"/>
      <c r="AA282" s="60"/>
      <c r="AB282" s="60"/>
      <c r="AC282" s="60"/>
      <c r="AD282" s="60"/>
      <c r="AE282" s="60"/>
      <c r="AF282" s="60"/>
      <c r="AG282" s="60"/>
      <c r="AH282" s="60"/>
      <c r="AI282" s="60"/>
      <c r="AJ282" s="60"/>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row>
    <row r="283" spans="2:65">
      <c r="B283" s="59"/>
      <c r="C283" s="119"/>
      <c r="D283" s="59"/>
      <c r="E283" s="59"/>
      <c r="F283" s="60"/>
      <c r="G283" s="98"/>
      <c r="H283" s="60"/>
      <c r="I283" s="60"/>
      <c r="J283" s="60"/>
      <c r="K283" s="60"/>
      <c r="L283" s="60"/>
      <c r="M283" s="60"/>
      <c r="N283" s="60"/>
      <c r="O283" s="4"/>
      <c r="P283" s="5"/>
      <c r="Q283" s="6"/>
      <c r="R283" s="6"/>
      <c r="S283" s="6"/>
      <c r="T283" s="6"/>
      <c r="U283" s="6"/>
      <c r="V283" s="60"/>
      <c r="W283" s="60"/>
      <c r="X283" s="60"/>
      <c r="Y283" s="60"/>
      <c r="Z283" s="60"/>
      <c r="AA283" s="60"/>
      <c r="AB283" s="60"/>
      <c r="AC283" s="60"/>
      <c r="AD283" s="60"/>
      <c r="AE283" s="60"/>
      <c r="AF283" s="60"/>
      <c r="AG283" s="60"/>
      <c r="AH283" s="60"/>
      <c r="AI283" s="60"/>
      <c r="AJ283" s="60"/>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row>
    <row r="284" spans="2:65">
      <c r="B284" s="59"/>
      <c r="C284" s="119"/>
      <c r="D284" s="59"/>
      <c r="E284" s="59"/>
      <c r="F284" s="60"/>
      <c r="G284" s="98"/>
      <c r="H284" s="60"/>
      <c r="I284" s="60"/>
      <c r="J284" s="60"/>
      <c r="K284" s="60"/>
      <c r="L284" s="60"/>
      <c r="M284" s="60"/>
      <c r="N284" s="60"/>
      <c r="O284" s="4"/>
      <c r="P284" s="5"/>
      <c r="Q284" s="6"/>
      <c r="R284" s="6"/>
      <c r="S284" s="6"/>
      <c r="T284" s="6"/>
      <c r="U284" s="6"/>
      <c r="V284" s="60"/>
      <c r="W284" s="60"/>
      <c r="X284" s="60"/>
      <c r="Y284" s="60"/>
      <c r="Z284" s="60"/>
      <c r="AA284" s="60"/>
      <c r="AB284" s="60"/>
      <c r="AC284" s="60"/>
      <c r="AD284" s="60"/>
      <c r="AE284" s="60"/>
      <c r="AF284" s="60"/>
      <c r="AG284" s="60"/>
      <c r="AH284" s="60"/>
      <c r="AI284" s="60"/>
      <c r="AJ284" s="60"/>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row>
    <row r="285" spans="2:65">
      <c r="B285" s="59"/>
      <c r="C285" s="119"/>
      <c r="D285" s="59"/>
      <c r="E285" s="59"/>
      <c r="F285" s="60"/>
      <c r="G285" s="98"/>
      <c r="H285" s="60"/>
      <c r="I285" s="60"/>
      <c r="J285" s="60"/>
      <c r="K285" s="60"/>
      <c r="L285" s="60"/>
      <c r="M285" s="60"/>
      <c r="N285" s="60"/>
      <c r="O285" s="4"/>
      <c r="P285" s="5"/>
      <c r="Q285" s="6"/>
      <c r="R285" s="6"/>
      <c r="S285" s="6"/>
      <c r="T285" s="6"/>
      <c r="U285" s="6"/>
      <c r="V285" s="60"/>
      <c r="W285" s="60"/>
      <c r="X285" s="60"/>
      <c r="Y285" s="60"/>
      <c r="Z285" s="60"/>
      <c r="AA285" s="60"/>
      <c r="AB285" s="60"/>
      <c r="AC285" s="60"/>
      <c r="AD285" s="60"/>
      <c r="AE285" s="60"/>
      <c r="AF285" s="60"/>
      <c r="AG285" s="60"/>
      <c r="AH285" s="60"/>
      <c r="AI285" s="60"/>
      <c r="AJ285" s="60"/>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row>
    <row r="286" spans="2:65">
      <c r="B286" s="59"/>
      <c r="C286" s="119"/>
      <c r="D286" s="59"/>
      <c r="E286" s="59"/>
      <c r="F286" s="60"/>
      <c r="G286" s="98"/>
      <c r="H286" s="60"/>
      <c r="I286" s="60"/>
      <c r="J286" s="60"/>
      <c r="K286" s="60"/>
      <c r="L286" s="60"/>
      <c r="M286" s="60"/>
      <c r="N286" s="60"/>
      <c r="O286" s="4"/>
      <c r="P286" s="5"/>
      <c r="Q286" s="6"/>
      <c r="R286" s="6"/>
      <c r="S286" s="6"/>
      <c r="T286" s="6"/>
      <c r="U286" s="6"/>
      <c r="V286" s="60"/>
      <c r="W286" s="60"/>
      <c r="X286" s="60"/>
      <c r="Y286" s="60"/>
      <c r="Z286" s="60"/>
      <c r="AA286" s="60"/>
      <c r="AB286" s="60"/>
      <c r="AC286" s="60"/>
      <c r="AD286" s="60"/>
      <c r="AE286" s="60"/>
      <c r="AF286" s="60"/>
      <c r="AG286" s="60"/>
      <c r="AH286" s="60"/>
      <c r="AI286" s="60"/>
      <c r="AJ286" s="60"/>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row>
    <row r="287" spans="2:65">
      <c r="B287" s="59"/>
      <c r="C287" s="119"/>
      <c r="D287" s="59"/>
      <c r="E287" s="59"/>
      <c r="F287" s="60"/>
      <c r="G287" s="98"/>
      <c r="H287" s="60"/>
      <c r="I287" s="60"/>
      <c r="J287" s="60"/>
      <c r="K287" s="60"/>
      <c r="L287" s="60"/>
      <c r="M287" s="60"/>
      <c r="N287" s="60"/>
      <c r="O287" s="4"/>
      <c r="P287" s="5"/>
      <c r="Q287" s="6"/>
      <c r="R287" s="6"/>
      <c r="S287" s="6"/>
      <c r="T287" s="6"/>
      <c r="U287" s="6"/>
      <c r="V287" s="60"/>
      <c r="W287" s="60"/>
      <c r="X287" s="60"/>
      <c r="Y287" s="60"/>
      <c r="Z287" s="60"/>
      <c r="AA287" s="60"/>
      <c r="AB287" s="60"/>
      <c r="AC287" s="60"/>
      <c r="AD287" s="60"/>
      <c r="AE287" s="60"/>
      <c r="AF287" s="60"/>
      <c r="AG287" s="60"/>
      <c r="AH287" s="60"/>
      <c r="AI287" s="60"/>
      <c r="AJ287" s="60"/>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row>
    <row r="288" spans="2:65">
      <c r="B288" s="59"/>
      <c r="C288" s="119"/>
      <c r="D288" s="59"/>
      <c r="E288" s="59"/>
      <c r="F288" s="60"/>
      <c r="G288" s="98"/>
      <c r="H288" s="60"/>
      <c r="I288" s="60"/>
      <c r="J288" s="60"/>
      <c r="K288" s="60"/>
      <c r="L288" s="60"/>
      <c r="M288" s="60"/>
      <c r="N288" s="60"/>
      <c r="O288" s="4"/>
      <c r="P288" s="5"/>
      <c r="Q288" s="6"/>
      <c r="R288" s="6"/>
      <c r="S288" s="6"/>
      <c r="T288" s="6"/>
      <c r="U288" s="6"/>
      <c r="V288" s="60"/>
      <c r="W288" s="60"/>
      <c r="X288" s="60"/>
      <c r="Y288" s="60"/>
      <c r="Z288" s="60"/>
      <c r="AA288" s="60"/>
      <c r="AB288" s="60"/>
      <c r="AC288" s="60"/>
      <c r="AD288" s="60"/>
      <c r="AE288" s="60"/>
      <c r="AF288" s="60"/>
      <c r="AG288" s="60"/>
      <c r="AH288" s="60"/>
      <c r="AI288" s="60"/>
      <c r="AJ288" s="60"/>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row>
    <row r="289" spans="2:65">
      <c r="B289" s="59"/>
      <c r="C289" s="119"/>
      <c r="D289" s="59"/>
      <c r="E289" s="59"/>
      <c r="F289" s="60"/>
      <c r="G289" s="98"/>
      <c r="H289" s="60"/>
      <c r="I289" s="60"/>
      <c r="J289" s="60"/>
      <c r="K289" s="60"/>
      <c r="L289" s="60"/>
      <c r="M289" s="60"/>
      <c r="N289" s="60"/>
      <c r="O289" s="4"/>
      <c r="P289" s="5"/>
      <c r="Q289" s="6"/>
      <c r="R289" s="6"/>
      <c r="S289" s="6"/>
      <c r="T289" s="6"/>
      <c r="U289" s="6"/>
      <c r="V289" s="60"/>
      <c r="W289" s="60"/>
      <c r="X289" s="60"/>
      <c r="Y289" s="60"/>
      <c r="Z289" s="60"/>
      <c r="AA289" s="60"/>
      <c r="AB289" s="60"/>
      <c r="AC289" s="60"/>
      <c r="AD289" s="60"/>
      <c r="AE289" s="60"/>
      <c r="AF289" s="60"/>
      <c r="AG289" s="60"/>
      <c r="AH289" s="60"/>
      <c r="AI289" s="60"/>
      <c r="AJ289" s="60"/>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row>
    <row r="290" spans="2:65">
      <c r="B290" s="59"/>
      <c r="C290" s="119"/>
      <c r="D290" s="59"/>
      <c r="E290" s="59"/>
      <c r="F290" s="60"/>
      <c r="G290" s="98"/>
      <c r="H290" s="60"/>
      <c r="I290" s="60"/>
      <c r="J290" s="60"/>
      <c r="K290" s="60"/>
      <c r="L290" s="60"/>
      <c r="M290" s="60"/>
      <c r="N290" s="60"/>
      <c r="O290" s="4"/>
      <c r="P290" s="5"/>
      <c r="Q290" s="6"/>
      <c r="R290" s="6"/>
      <c r="S290" s="6"/>
      <c r="T290" s="6"/>
      <c r="U290" s="6"/>
      <c r="V290" s="60"/>
      <c r="W290" s="60"/>
      <c r="X290" s="60"/>
      <c r="Y290" s="60"/>
      <c r="Z290" s="60"/>
      <c r="AA290" s="60"/>
      <c r="AB290" s="60"/>
      <c r="AC290" s="60"/>
      <c r="AD290" s="60"/>
      <c r="AE290" s="60"/>
      <c r="AF290" s="60"/>
      <c r="AG290" s="60"/>
      <c r="AH290" s="60"/>
      <c r="AI290" s="60"/>
      <c r="AJ290" s="60"/>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row>
    <row r="291" spans="2:65">
      <c r="B291" s="59"/>
      <c r="C291" s="119"/>
      <c r="D291" s="59"/>
      <c r="E291" s="59"/>
      <c r="F291" s="60"/>
      <c r="G291" s="98"/>
      <c r="H291" s="60"/>
      <c r="I291" s="60"/>
      <c r="J291" s="60"/>
      <c r="K291" s="60"/>
      <c r="L291" s="60"/>
      <c r="M291" s="60"/>
      <c r="N291" s="60"/>
      <c r="O291" s="4"/>
      <c r="P291" s="5"/>
      <c r="Q291" s="6"/>
      <c r="R291" s="6"/>
      <c r="S291" s="6"/>
      <c r="T291" s="6"/>
      <c r="U291" s="6"/>
      <c r="V291" s="60"/>
      <c r="W291" s="60"/>
      <c r="X291" s="60"/>
      <c r="Y291" s="60"/>
      <c r="Z291" s="60"/>
      <c r="AA291" s="60"/>
      <c r="AB291" s="60"/>
      <c r="AC291" s="60"/>
      <c r="AD291" s="60"/>
      <c r="AE291" s="60"/>
      <c r="AF291" s="60"/>
      <c r="AG291" s="60"/>
      <c r="AH291" s="60"/>
      <c r="AI291" s="60"/>
      <c r="AJ291" s="60"/>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row>
    <row r="292" spans="2:65">
      <c r="B292" s="59"/>
      <c r="C292" s="119"/>
      <c r="D292" s="59"/>
      <c r="E292" s="59"/>
      <c r="F292" s="60"/>
      <c r="G292" s="98"/>
      <c r="H292" s="60"/>
      <c r="I292" s="60"/>
      <c r="J292" s="60"/>
      <c r="K292" s="60"/>
      <c r="L292" s="60"/>
      <c r="M292" s="60"/>
      <c r="N292" s="60"/>
      <c r="O292" s="4"/>
      <c r="P292" s="5"/>
      <c r="Q292" s="6"/>
      <c r="R292" s="6"/>
      <c r="S292" s="6"/>
      <c r="T292" s="6"/>
      <c r="U292" s="6"/>
      <c r="V292" s="60"/>
      <c r="W292" s="60"/>
      <c r="X292" s="60"/>
      <c r="Y292" s="60"/>
      <c r="Z292" s="60"/>
      <c r="AA292" s="60"/>
      <c r="AB292" s="60"/>
      <c r="AC292" s="60"/>
      <c r="AD292" s="60"/>
      <c r="AE292" s="60"/>
      <c r="AF292" s="60"/>
      <c r="AG292" s="60"/>
      <c r="AH292" s="60"/>
      <c r="AI292" s="60"/>
      <c r="AJ292" s="60"/>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row>
    <row r="293" spans="2:65">
      <c r="B293" s="59"/>
      <c r="C293" s="119"/>
      <c r="D293" s="59"/>
      <c r="E293" s="59"/>
      <c r="F293" s="60"/>
      <c r="G293" s="98"/>
      <c r="H293" s="60"/>
      <c r="I293" s="60"/>
      <c r="J293" s="60"/>
      <c r="K293" s="60"/>
      <c r="L293" s="60"/>
      <c r="M293" s="60"/>
      <c r="N293" s="60"/>
      <c r="O293" s="4"/>
      <c r="P293" s="5"/>
      <c r="Q293" s="6"/>
      <c r="R293" s="6"/>
      <c r="S293" s="6"/>
      <c r="T293" s="6"/>
      <c r="U293" s="6"/>
      <c r="V293" s="60"/>
      <c r="W293" s="60"/>
      <c r="X293" s="60"/>
      <c r="Y293" s="60"/>
      <c r="Z293" s="60"/>
      <c r="AA293" s="60"/>
      <c r="AB293" s="60"/>
      <c r="AC293" s="60"/>
      <c r="AD293" s="60"/>
      <c r="AE293" s="60"/>
      <c r="AF293" s="60"/>
      <c r="AG293" s="60"/>
      <c r="AH293" s="60"/>
      <c r="AI293" s="60"/>
      <c r="AJ293" s="60"/>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row>
    <row r="294" spans="2:65">
      <c r="B294" s="59"/>
      <c r="C294" s="119"/>
      <c r="D294" s="59"/>
      <c r="E294" s="59"/>
      <c r="F294" s="60"/>
      <c r="G294" s="98"/>
      <c r="H294" s="60"/>
      <c r="I294" s="60"/>
      <c r="J294" s="60"/>
      <c r="K294" s="60"/>
      <c r="L294" s="60"/>
      <c r="M294" s="60"/>
      <c r="N294" s="60"/>
      <c r="O294" s="4"/>
      <c r="P294" s="5"/>
      <c r="Q294" s="6"/>
      <c r="R294" s="6"/>
      <c r="S294" s="6"/>
      <c r="T294" s="6"/>
      <c r="U294" s="6"/>
      <c r="V294" s="60"/>
      <c r="W294" s="60"/>
      <c r="X294" s="60"/>
      <c r="Y294" s="60"/>
      <c r="Z294" s="60"/>
      <c r="AA294" s="60"/>
      <c r="AB294" s="60"/>
      <c r="AC294" s="60"/>
      <c r="AD294" s="60"/>
      <c r="AE294" s="60"/>
      <c r="AF294" s="60"/>
      <c r="AG294" s="60"/>
      <c r="AH294" s="60"/>
      <c r="AI294" s="60"/>
      <c r="AJ294" s="60"/>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row>
    <row r="295" spans="2:65">
      <c r="B295" s="59"/>
      <c r="C295" s="119"/>
      <c r="D295" s="59"/>
      <c r="E295" s="59"/>
      <c r="F295" s="60"/>
      <c r="G295" s="98"/>
      <c r="H295" s="60"/>
      <c r="I295" s="60"/>
      <c r="J295" s="60"/>
      <c r="K295" s="60"/>
      <c r="L295" s="60"/>
      <c r="M295" s="60"/>
      <c r="N295" s="60"/>
      <c r="O295" s="4"/>
      <c r="P295" s="5"/>
      <c r="Q295" s="6"/>
      <c r="R295" s="6"/>
      <c r="S295" s="6"/>
      <c r="T295" s="6"/>
      <c r="U295" s="6"/>
      <c r="V295" s="60"/>
      <c r="W295" s="60"/>
      <c r="X295" s="60"/>
      <c r="Y295" s="60"/>
      <c r="Z295" s="60"/>
      <c r="AA295" s="60"/>
      <c r="AB295" s="60"/>
      <c r="AC295" s="60"/>
      <c r="AD295" s="60"/>
      <c r="AE295" s="60"/>
      <c r="AF295" s="60"/>
      <c r="AG295" s="60"/>
      <c r="AH295" s="60"/>
      <c r="AI295" s="60"/>
      <c r="AJ295" s="60"/>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row>
    <row r="296" spans="2:65">
      <c r="B296" s="59"/>
      <c r="C296" s="119"/>
      <c r="D296" s="59"/>
      <c r="E296" s="59"/>
      <c r="F296" s="60"/>
      <c r="G296" s="98"/>
      <c r="H296" s="60"/>
      <c r="I296" s="60"/>
      <c r="J296" s="60"/>
      <c r="K296" s="60"/>
      <c r="L296" s="60"/>
      <c r="M296" s="60"/>
      <c r="N296" s="60"/>
      <c r="O296" s="4"/>
      <c r="P296" s="5"/>
      <c r="Q296" s="6"/>
      <c r="R296" s="6"/>
      <c r="S296" s="6"/>
      <c r="T296" s="6"/>
      <c r="U296" s="6"/>
      <c r="V296" s="60"/>
      <c r="W296" s="60"/>
      <c r="X296" s="60"/>
      <c r="Y296" s="60"/>
      <c r="Z296" s="60"/>
      <c r="AA296" s="60"/>
      <c r="AB296" s="60"/>
      <c r="AC296" s="60"/>
      <c r="AD296" s="60"/>
      <c r="AE296" s="60"/>
      <c r="AF296" s="60"/>
      <c r="AG296" s="60"/>
      <c r="AH296" s="60"/>
      <c r="AI296" s="60"/>
      <c r="AJ296" s="60"/>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row>
    <row r="297" spans="2:65">
      <c r="B297" s="59"/>
      <c r="C297" s="119"/>
      <c r="D297" s="59"/>
      <c r="E297" s="59"/>
      <c r="F297" s="60"/>
      <c r="G297" s="98"/>
      <c r="H297" s="60"/>
      <c r="I297" s="60"/>
      <c r="J297" s="60"/>
      <c r="K297" s="60"/>
      <c r="L297" s="60"/>
      <c r="M297" s="60"/>
      <c r="N297" s="60"/>
      <c r="O297" s="4"/>
      <c r="P297" s="5"/>
      <c r="Q297" s="6"/>
      <c r="R297" s="6"/>
      <c r="S297" s="6"/>
      <c r="T297" s="6"/>
      <c r="U297" s="6"/>
      <c r="V297" s="60"/>
      <c r="W297" s="60"/>
      <c r="X297" s="60"/>
      <c r="Y297" s="60"/>
      <c r="Z297" s="60"/>
      <c r="AA297" s="60"/>
      <c r="AB297" s="60"/>
      <c r="AC297" s="60"/>
      <c r="AD297" s="60"/>
      <c r="AE297" s="60"/>
      <c r="AF297" s="60"/>
      <c r="AG297" s="60"/>
      <c r="AH297" s="60"/>
      <c r="AI297" s="60"/>
      <c r="AJ297" s="60"/>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row>
    <row r="298" spans="2:65">
      <c r="B298" s="59"/>
      <c r="C298" s="119"/>
      <c r="D298" s="59"/>
      <c r="E298" s="59"/>
      <c r="F298" s="60"/>
      <c r="G298" s="98"/>
      <c r="H298" s="60"/>
      <c r="I298" s="60"/>
      <c r="J298" s="60"/>
      <c r="K298" s="60"/>
      <c r="L298" s="60"/>
      <c r="M298" s="60"/>
      <c r="N298" s="60"/>
      <c r="O298" s="4"/>
      <c r="P298" s="5"/>
      <c r="Q298" s="6"/>
      <c r="R298" s="6"/>
      <c r="S298" s="6"/>
      <c r="T298" s="6"/>
      <c r="U298" s="6"/>
      <c r="V298" s="60"/>
      <c r="W298" s="60"/>
      <c r="X298" s="60"/>
      <c r="Y298" s="60"/>
      <c r="Z298" s="60"/>
      <c r="AA298" s="60"/>
      <c r="AB298" s="60"/>
      <c r="AC298" s="60"/>
      <c r="AD298" s="60"/>
      <c r="AE298" s="60"/>
      <c r="AF298" s="60"/>
      <c r="AG298" s="60"/>
      <c r="AH298" s="60"/>
      <c r="AI298" s="60"/>
      <c r="AJ298" s="60"/>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row>
    <row r="299" spans="2:65">
      <c r="B299" s="59"/>
      <c r="C299" s="119"/>
      <c r="D299" s="59"/>
      <c r="E299" s="59"/>
      <c r="F299" s="60"/>
      <c r="G299" s="98"/>
      <c r="H299" s="60"/>
      <c r="I299" s="60"/>
      <c r="J299" s="60"/>
      <c r="K299" s="60"/>
      <c r="L299" s="60"/>
      <c r="M299" s="60"/>
      <c r="N299" s="60"/>
      <c r="O299" s="4"/>
      <c r="P299" s="5"/>
      <c r="Q299" s="6"/>
      <c r="R299" s="6"/>
      <c r="S299" s="6"/>
      <c r="T299" s="6"/>
      <c r="U299" s="6"/>
      <c r="V299" s="60"/>
      <c r="W299" s="60"/>
      <c r="X299" s="60"/>
      <c r="Y299" s="60"/>
      <c r="Z299" s="60"/>
      <c r="AA299" s="60"/>
      <c r="AB299" s="60"/>
      <c r="AC299" s="60"/>
      <c r="AD299" s="60"/>
      <c r="AE299" s="60"/>
      <c r="AF299" s="60"/>
      <c r="AG299" s="60"/>
      <c r="AH299" s="60"/>
      <c r="AI299" s="60"/>
      <c r="AJ299" s="60"/>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row>
    <row r="300" spans="2:65">
      <c r="B300" s="59"/>
      <c r="C300" s="119"/>
      <c r="D300" s="59"/>
      <c r="E300" s="59"/>
      <c r="F300" s="60"/>
      <c r="G300" s="98"/>
      <c r="H300" s="60"/>
      <c r="I300" s="60"/>
      <c r="J300" s="60"/>
      <c r="K300" s="60"/>
      <c r="L300" s="60"/>
      <c r="M300" s="60"/>
      <c r="N300" s="60"/>
      <c r="O300" s="4"/>
      <c r="P300" s="5"/>
      <c r="Q300" s="6"/>
      <c r="R300" s="6"/>
      <c r="S300" s="6"/>
      <c r="T300" s="6"/>
      <c r="U300" s="6"/>
      <c r="V300" s="60"/>
      <c r="W300" s="60"/>
      <c r="X300" s="60"/>
      <c r="Y300" s="60"/>
      <c r="Z300" s="60"/>
      <c r="AA300" s="60"/>
      <c r="AB300" s="60"/>
      <c r="AC300" s="60"/>
      <c r="AD300" s="60"/>
      <c r="AE300" s="60"/>
      <c r="AF300" s="60"/>
      <c r="AG300" s="60"/>
      <c r="AH300" s="60"/>
      <c r="AI300" s="60"/>
      <c r="AJ300" s="60"/>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row>
    <row r="301" spans="2:65">
      <c r="B301" s="59"/>
      <c r="C301" s="119"/>
      <c r="D301" s="59"/>
      <c r="E301" s="59"/>
      <c r="F301" s="60"/>
      <c r="G301" s="98"/>
      <c r="H301" s="60"/>
      <c r="I301" s="60"/>
      <c r="J301" s="60"/>
      <c r="K301" s="60"/>
      <c r="L301" s="60"/>
      <c r="M301" s="60"/>
      <c r="N301" s="60"/>
      <c r="O301" s="4"/>
      <c r="P301" s="5"/>
      <c r="Q301" s="6"/>
      <c r="R301" s="6"/>
      <c r="S301" s="6"/>
      <c r="T301" s="6"/>
      <c r="U301" s="6"/>
      <c r="V301" s="60"/>
      <c r="W301" s="60"/>
      <c r="X301" s="60"/>
      <c r="Y301" s="60"/>
      <c r="Z301" s="60"/>
      <c r="AA301" s="60"/>
      <c r="AB301" s="60"/>
      <c r="AC301" s="60"/>
      <c r="AD301" s="60"/>
      <c r="AE301" s="60"/>
      <c r="AF301" s="60"/>
      <c r="AG301" s="60"/>
      <c r="AH301" s="60"/>
      <c r="AI301" s="60"/>
      <c r="AJ301" s="60"/>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row>
    <row r="302" spans="2:65">
      <c r="B302" s="59"/>
      <c r="C302" s="119"/>
      <c r="D302" s="59"/>
      <c r="E302" s="59"/>
      <c r="F302" s="60"/>
      <c r="G302" s="98"/>
      <c r="H302" s="60"/>
      <c r="I302" s="60"/>
      <c r="J302" s="60"/>
      <c r="K302" s="60"/>
      <c r="L302" s="60"/>
      <c r="M302" s="60"/>
      <c r="N302" s="60"/>
      <c r="O302" s="4"/>
      <c r="P302" s="5"/>
      <c r="Q302" s="6"/>
      <c r="R302" s="6"/>
      <c r="S302" s="6"/>
      <c r="T302" s="6"/>
      <c r="U302" s="6"/>
      <c r="V302" s="60"/>
      <c r="W302" s="60"/>
      <c r="X302" s="60"/>
      <c r="Y302" s="60"/>
      <c r="Z302" s="60"/>
      <c r="AA302" s="60"/>
      <c r="AB302" s="60"/>
      <c r="AC302" s="60"/>
      <c r="AD302" s="60"/>
      <c r="AE302" s="60"/>
      <c r="AF302" s="60"/>
      <c r="AG302" s="60"/>
      <c r="AH302" s="60"/>
      <c r="AI302" s="60"/>
      <c r="AJ302" s="60"/>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row>
    <row r="303" spans="2:65">
      <c r="B303" s="59"/>
      <c r="C303" s="119"/>
      <c r="D303" s="59"/>
      <c r="E303" s="59"/>
      <c r="F303" s="60"/>
      <c r="G303" s="98"/>
      <c r="H303" s="60"/>
      <c r="I303" s="60"/>
      <c r="J303" s="60"/>
      <c r="K303" s="60"/>
      <c r="L303" s="60"/>
      <c r="M303" s="60"/>
      <c r="N303" s="60"/>
      <c r="O303" s="4"/>
      <c r="P303" s="5"/>
      <c r="Q303" s="6"/>
      <c r="R303" s="6"/>
      <c r="S303" s="6"/>
      <c r="T303" s="6"/>
      <c r="U303" s="6"/>
      <c r="V303" s="60"/>
      <c r="W303" s="60"/>
      <c r="X303" s="60"/>
      <c r="Y303" s="60"/>
      <c r="Z303" s="60"/>
      <c r="AA303" s="60"/>
      <c r="AB303" s="60"/>
      <c r="AC303" s="60"/>
      <c r="AD303" s="60"/>
      <c r="AE303" s="60"/>
      <c r="AF303" s="60"/>
      <c r="AG303" s="60"/>
      <c r="AH303" s="60"/>
      <c r="AI303" s="60"/>
      <c r="AJ303" s="60"/>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row>
    <row r="304" spans="2:65">
      <c r="B304" s="59"/>
      <c r="C304" s="119"/>
      <c r="D304" s="59"/>
      <c r="E304" s="59"/>
      <c r="F304" s="60"/>
      <c r="G304" s="98"/>
      <c r="H304" s="60"/>
      <c r="I304" s="60"/>
      <c r="J304" s="60"/>
      <c r="K304" s="60"/>
      <c r="L304" s="60"/>
      <c r="M304" s="60"/>
      <c r="N304" s="60"/>
      <c r="O304" s="4"/>
      <c r="P304" s="5"/>
      <c r="Q304" s="6"/>
      <c r="R304" s="6"/>
      <c r="S304" s="6"/>
      <c r="T304" s="6"/>
      <c r="U304" s="6"/>
      <c r="V304" s="60"/>
      <c r="W304" s="60"/>
      <c r="X304" s="60"/>
      <c r="Y304" s="60"/>
      <c r="Z304" s="60"/>
      <c r="AA304" s="60"/>
      <c r="AB304" s="60"/>
      <c r="AC304" s="60"/>
      <c r="AD304" s="60"/>
      <c r="AE304" s="60"/>
      <c r="AF304" s="60"/>
      <c r="AG304" s="60"/>
      <c r="AH304" s="60"/>
      <c r="AI304" s="60"/>
      <c r="AJ304" s="60"/>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row>
    <row r="305" spans="2:65">
      <c r="B305" s="59"/>
      <c r="C305" s="119"/>
      <c r="D305" s="59"/>
      <c r="E305" s="59"/>
      <c r="F305" s="60"/>
      <c r="G305" s="98"/>
      <c r="H305" s="60"/>
      <c r="I305" s="60"/>
      <c r="J305" s="60"/>
      <c r="K305" s="60"/>
      <c r="L305" s="60"/>
      <c r="M305" s="60"/>
      <c r="N305" s="60"/>
      <c r="O305" s="4"/>
      <c r="P305" s="5"/>
      <c r="Q305" s="6"/>
      <c r="R305" s="6"/>
      <c r="S305" s="6"/>
      <c r="T305" s="6"/>
      <c r="U305" s="6"/>
      <c r="V305" s="60"/>
      <c r="W305" s="60"/>
      <c r="X305" s="60"/>
      <c r="Y305" s="60"/>
      <c r="Z305" s="60"/>
      <c r="AA305" s="60"/>
      <c r="AB305" s="60"/>
      <c r="AC305" s="60"/>
      <c r="AD305" s="60"/>
      <c r="AE305" s="60"/>
      <c r="AF305" s="60"/>
      <c r="AG305" s="60"/>
      <c r="AH305" s="60"/>
      <c r="AI305" s="60"/>
      <c r="AJ305" s="60"/>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row>
    <row r="306" spans="2:65">
      <c r="B306" s="59"/>
      <c r="C306" s="119"/>
      <c r="D306" s="59"/>
      <c r="E306" s="59"/>
      <c r="F306" s="60"/>
      <c r="G306" s="98"/>
      <c r="H306" s="60"/>
      <c r="I306" s="60"/>
      <c r="J306" s="60"/>
      <c r="K306" s="60"/>
      <c r="L306" s="60"/>
      <c r="M306" s="60"/>
      <c r="N306" s="60"/>
      <c r="O306" s="4"/>
      <c r="P306" s="5"/>
      <c r="Q306" s="6"/>
      <c r="R306" s="6"/>
      <c r="S306" s="6"/>
      <c r="T306" s="6"/>
      <c r="U306" s="6"/>
      <c r="V306" s="60"/>
      <c r="W306" s="60"/>
      <c r="X306" s="60"/>
      <c r="Y306" s="60"/>
      <c r="Z306" s="60"/>
      <c r="AA306" s="60"/>
      <c r="AB306" s="60"/>
      <c r="AC306" s="60"/>
      <c r="AD306" s="60"/>
      <c r="AE306" s="60"/>
      <c r="AF306" s="60"/>
      <c r="AG306" s="60"/>
      <c r="AH306" s="60"/>
      <c r="AI306" s="60"/>
      <c r="AJ306" s="60"/>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row>
    <row r="307" spans="2:65">
      <c r="B307" s="59"/>
      <c r="C307" s="119"/>
      <c r="D307" s="59"/>
      <c r="E307" s="59"/>
      <c r="F307" s="60"/>
      <c r="G307" s="98"/>
      <c r="H307" s="60"/>
      <c r="I307" s="60"/>
      <c r="J307" s="60"/>
      <c r="K307" s="60"/>
      <c r="L307" s="60"/>
      <c r="M307" s="60"/>
      <c r="N307" s="60"/>
      <c r="O307" s="4"/>
      <c r="P307" s="5"/>
      <c r="Q307" s="6"/>
      <c r="R307" s="5"/>
      <c r="S307" s="6"/>
      <c r="T307" s="6"/>
      <c r="U307" s="6"/>
      <c r="V307" s="60"/>
      <c r="W307" s="60"/>
      <c r="X307" s="60"/>
      <c r="Y307" s="60"/>
      <c r="Z307" s="60"/>
      <c r="AA307" s="60"/>
      <c r="AB307" s="60"/>
      <c r="AC307" s="60"/>
      <c r="AD307" s="60"/>
      <c r="AE307" s="60"/>
      <c r="AF307" s="60"/>
      <c r="AG307" s="60"/>
      <c r="AH307" s="60"/>
      <c r="AI307" s="60"/>
      <c r="AJ307" s="60"/>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row>
    <row r="308" spans="2:65">
      <c r="B308" s="59"/>
      <c r="C308" s="119"/>
      <c r="D308" s="59"/>
      <c r="E308" s="59"/>
      <c r="F308" s="60"/>
      <c r="G308" s="98"/>
      <c r="H308" s="60"/>
      <c r="I308" s="60"/>
      <c r="J308" s="60"/>
      <c r="K308" s="60"/>
      <c r="L308" s="60"/>
      <c r="M308" s="60"/>
      <c r="N308" s="60"/>
      <c r="O308" s="4"/>
      <c r="P308" s="5"/>
      <c r="Q308" s="6"/>
      <c r="R308" s="6"/>
      <c r="S308" s="6"/>
      <c r="T308" s="6"/>
      <c r="U308" s="6"/>
      <c r="V308" s="60"/>
      <c r="W308" s="60"/>
      <c r="X308" s="60"/>
      <c r="Y308" s="60"/>
      <c r="Z308" s="60"/>
      <c r="AA308" s="60"/>
      <c r="AB308" s="60"/>
      <c r="AC308" s="60"/>
      <c r="AD308" s="60"/>
      <c r="AE308" s="60"/>
      <c r="AF308" s="60"/>
      <c r="AG308" s="60"/>
      <c r="AH308" s="60"/>
      <c r="AI308" s="60"/>
      <c r="AJ308" s="60"/>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row>
    <row r="309" spans="2:65">
      <c r="B309" s="59"/>
      <c r="C309" s="119"/>
      <c r="D309" s="59"/>
      <c r="E309" s="59"/>
      <c r="F309" s="60"/>
      <c r="G309" s="98"/>
      <c r="H309" s="60"/>
      <c r="I309" s="60"/>
      <c r="J309" s="60"/>
      <c r="K309" s="60"/>
      <c r="L309" s="60"/>
      <c r="M309" s="60"/>
      <c r="N309" s="60"/>
      <c r="O309" s="4"/>
      <c r="P309" s="12"/>
      <c r="Q309" s="12"/>
      <c r="R309" s="12"/>
      <c r="S309" s="12"/>
      <c r="T309" s="12"/>
      <c r="U309" s="12"/>
      <c r="V309" s="60"/>
      <c r="W309" s="60"/>
      <c r="X309" s="60"/>
      <c r="Y309" s="60"/>
      <c r="Z309" s="60"/>
      <c r="AA309" s="60"/>
      <c r="AB309" s="60"/>
      <c r="AC309" s="60"/>
      <c r="AD309" s="60"/>
      <c r="AE309" s="60"/>
      <c r="AF309" s="60"/>
      <c r="AG309" s="60"/>
      <c r="AH309" s="60"/>
      <c r="AI309" s="60"/>
      <c r="AJ309" s="60"/>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row>
    <row r="310" spans="2:65">
      <c r="B310" s="59"/>
      <c r="C310" s="119"/>
      <c r="D310" s="59"/>
      <c r="E310" s="59"/>
      <c r="F310" s="60"/>
      <c r="G310" s="98"/>
      <c r="H310" s="60"/>
      <c r="I310" s="60"/>
      <c r="J310" s="60"/>
      <c r="K310" s="60"/>
      <c r="L310" s="60"/>
      <c r="M310" s="60"/>
      <c r="N310" s="60"/>
      <c r="O310" s="60"/>
      <c r="P310" s="60"/>
      <c r="Q310" s="60"/>
      <c r="R310" s="60"/>
      <c r="S310" s="60"/>
      <c r="T310" s="60"/>
      <c r="U310" s="60"/>
      <c r="V310" s="60"/>
      <c r="W310" s="60"/>
      <c r="X310" s="60"/>
      <c r="Y310" s="60"/>
      <c r="Z310" s="60"/>
      <c r="AA310" s="60"/>
      <c r="AB310" s="60"/>
      <c r="AC310" s="60"/>
      <c r="AD310" s="60"/>
      <c r="AE310" s="60"/>
      <c r="AF310" s="60"/>
      <c r="AG310" s="60"/>
      <c r="AH310" s="60"/>
      <c r="AI310" s="60"/>
      <c r="AJ310" s="60"/>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row>
    <row r="311" spans="2:65">
      <c r="B311" s="59"/>
      <c r="C311" s="119"/>
      <c r="D311" s="59"/>
      <c r="E311" s="59"/>
      <c r="F311" s="60"/>
      <c r="G311" s="98"/>
      <c r="H311" s="60"/>
      <c r="I311" s="60"/>
      <c r="J311" s="60"/>
      <c r="K311" s="60"/>
      <c r="L311" s="60"/>
      <c r="M311" s="60"/>
      <c r="N311" s="60"/>
      <c r="O311" s="60"/>
      <c r="P311" s="60"/>
      <c r="Q311" s="60"/>
      <c r="R311" s="60"/>
      <c r="S311" s="60"/>
      <c r="T311" s="60"/>
      <c r="U311" s="60"/>
      <c r="V311" s="60"/>
      <c r="W311" s="60"/>
      <c r="X311" s="60"/>
      <c r="Y311" s="60"/>
      <c r="Z311" s="60"/>
      <c r="AA311" s="60"/>
      <c r="AB311" s="60"/>
      <c r="AC311" s="60"/>
      <c r="AD311" s="60"/>
      <c r="AE311" s="60"/>
      <c r="AF311" s="60"/>
      <c r="AG311" s="60"/>
      <c r="AH311" s="60"/>
      <c r="AI311" s="60"/>
      <c r="AJ311" s="60"/>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row>
    <row r="312" spans="2:65">
      <c r="B312" s="59"/>
      <c r="C312" s="119"/>
      <c r="D312" s="59"/>
      <c r="E312" s="59"/>
      <c r="F312" s="60"/>
      <c r="G312" s="98"/>
      <c r="H312" s="60"/>
      <c r="I312" s="60"/>
      <c r="J312" s="60"/>
      <c r="K312" s="60"/>
      <c r="L312" s="60"/>
      <c r="M312" s="60"/>
      <c r="N312" s="60"/>
      <c r="O312" s="3"/>
      <c r="P312" s="16"/>
      <c r="Q312" s="16"/>
      <c r="R312" s="16"/>
      <c r="S312" s="3"/>
      <c r="T312" s="3"/>
      <c r="U312" s="3"/>
      <c r="V312" s="60"/>
      <c r="W312" s="60"/>
      <c r="X312" s="60"/>
      <c r="Y312" s="60"/>
      <c r="Z312" s="60"/>
      <c r="AA312" s="60"/>
      <c r="AB312" s="60"/>
      <c r="AC312" s="60"/>
      <c r="AD312" s="60"/>
      <c r="AE312" s="60"/>
      <c r="AF312" s="60"/>
      <c r="AG312" s="60"/>
      <c r="AH312" s="60"/>
      <c r="AI312" s="60"/>
      <c r="AJ312" s="60"/>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row>
    <row r="313" spans="2:65">
      <c r="B313" s="59"/>
      <c r="C313" s="119"/>
      <c r="D313" s="59"/>
      <c r="E313" s="59"/>
      <c r="F313" s="60"/>
      <c r="G313" s="98"/>
      <c r="H313" s="60"/>
      <c r="I313" s="60"/>
      <c r="J313" s="60"/>
      <c r="K313" s="60"/>
      <c r="L313" s="60"/>
      <c r="M313" s="60"/>
      <c r="N313" s="60"/>
      <c r="O313" s="4"/>
      <c r="P313" s="61"/>
      <c r="Q313" s="61"/>
      <c r="R313" s="61"/>
      <c r="S313" s="12"/>
      <c r="T313" s="12"/>
      <c r="U313" s="3"/>
      <c r="V313" s="60"/>
      <c r="W313" s="60"/>
      <c r="X313" s="60"/>
      <c r="Y313" s="60"/>
      <c r="Z313" s="60"/>
      <c r="AA313" s="60"/>
      <c r="AB313" s="60"/>
      <c r="AC313" s="60"/>
      <c r="AD313" s="60"/>
      <c r="AE313" s="60"/>
      <c r="AF313" s="60"/>
      <c r="AG313" s="60"/>
      <c r="AH313" s="60"/>
      <c r="AI313" s="60"/>
      <c r="AJ313" s="60"/>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row>
    <row r="314" spans="2:65">
      <c r="B314" s="59"/>
      <c r="C314" s="119"/>
      <c r="D314" s="59"/>
      <c r="E314" s="59"/>
      <c r="F314" s="60"/>
      <c r="G314" s="98"/>
      <c r="H314" s="60"/>
      <c r="I314" s="60"/>
      <c r="J314" s="60"/>
      <c r="K314" s="60"/>
      <c r="L314" s="60"/>
      <c r="M314" s="60"/>
      <c r="N314" s="60"/>
      <c r="O314" s="3"/>
      <c r="P314" s="3"/>
      <c r="Q314" s="3"/>
      <c r="R314" s="3"/>
      <c r="S314" s="3"/>
      <c r="T314" s="3"/>
      <c r="U314" s="3"/>
      <c r="V314" s="60"/>
      <c r="W314" s="60"/>
      <c r="X314" s="60"/>
      <c r="Y314" s="60"/>
      <c r="Z314" s="60"/>
      <c r="AA314" s="60"/>
      <c r="AB314" s="60"/>
      <c r="AC314" s="60"/>
      <c r="AD314" s="60"/>
      <c r="AE314" s="60"/>
      <c r="AF314" s="60"/>
      <c r="AG314" s="60"/>
      <c r="AH314" s="60"/>
      <c r="AI314" s="60"/>
      <c r="AJ314" s="60"/>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row>
    <row r="315" spans="2:65">
      <c r="B315" s="59"/>
      <c r="C315" s="119"/>
      <c r="D315" s="59"/>
      <c r="E315" s="59"/>
      <c r="F315" s="60"/>
      <c r="G315" s="98"/>
      <c r="H315" s="60"/>
      <c r="I315" s="60"/>
      <c r="J315" s="60"/>
      <c r="K315" s="60"/>
      <c r="L315" s="60"/>
      <c r="M315" s="60"/>
      <c r="N315" s="60"/>
      <c r="O315" s="4"/>
      <c r="P315" s="4"/>
      <c r="Q315" s="68"/>
      <c r="R315" s="61"/>
      <c r="S315" s="12"/>
      <c r="T315" s="12"/>
      <c r="U315" s="3"/>
      <c r="V315" s="60"/>
      <c r="W315" s="60"/>
      <c r="X315" s="60"/>
      <c r="Y315" s="60"/>
      <c r="Z315" s="60"/>
      <c r="AA315" s="60"/>
      <c r="AB315" s="60"/>
      <c r="AC315" s="60"/>
      <c r="AD315" s="60"/>
      <c r="AE315" s="60"/>
      <c r="AF315" s="60"/>
      <c r="AG315" s="60"/>
      <c r="AH315" s="60"/>
      <c r="AI315" s="60"/>
      <c r="AJ315" s="60"/>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row>
    <row r="316" spans="2:65">
      <c r="B316" s="59"/>
      <c r="C316" s="119"/>
      <c r="D316" s="59"/>
      <c r="E316" s="59"/>
      <c r="F316" s="60"/>
      <c r="G316" s="98"/>
      <c r="H316" s="60"/>
      <c r="I316" s="60"/>
      <c r="J316" s="60"/>
      <c r="K316" s="60"/>
      <c r="L316" s="60"/>
      <c r="M316" s="60"/>
      <c r="N316" s="60"/>
      <c r="O316" s="3"/>
      <c r="P316" s="3"/>
      <c r="Q316" s="3"/>
      <c r="R316" s="3"/>
      <c r="S316" s="3"/>
      <c r="T316" s="16"/>
      <c r="U316" s="62"/>
      <c r="V316" s="60"/>
      <c r="W316" s="60"/>
      <c r="X316" s="60"/>
      <c r="Y316" s="60"/>
      <c r="Z316" s="60"/>
      <c r="AA316" s="60"/>
      <c r="AB316" s="60"/>
      <c r="AC316" s="60"/>
      <c r="AD316" s="60"/>
      <c r="AE316" s="60"/>
      <c r="AF316" s="60"/>
      <c r="AG316" s="60"/>
      <c r="AH316" s="60"/>
      <c r="AI316" s="60"/>
      <c r="AJ316" s="60"/>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row>
    <row r="317" spans="2:65">
      <c r="B317" s="59"/>
      <c r="C317" s="119"/>
      <c r="D317" s="59"/>
      <c r="E317" s="59"/>
      <c r="F317" s="60"/>
      <c r="G317" s="98"/>
      <c r="H317" s="60"/>
      <c r="I317" s="60"/>
      <c r="J317" s="60"/>
      <c r="K317" s="60"/>
      <c r="L317" s="60"/>
      <c r="M317" s="60"/>
      <c r="N317" s="60"/>
      <c r="O317" s="3"/>
      <c r="P317" s="63"/>
      <c r="Q317" s="63"/>
      <c r="R317" s="5"/>
      <c r="S317" s="5"/>
      <c r="T317" s="16"/>
      <c r="U317" s="62"/>
      <c r="V317" s="60"/>
      <c r="W317" s="60"/>
      <c r="X317" s="60"/>
      <c r="Y317" s="60"/>
      <c r="Z317" s="60"/>
      <c r="AA317" s="60"/>
      <c r="AB317" s="60"/>
      <c r="AC317" s="60"/>
      <c r="AD317" s="60"/>
      <c r="AE317" s="60"/>
      <c r="AF317" s="60"/>
      <c r="AG317" s="60"/>
      <c r="AH317" s="60"/>
      <c r="AI317" s="60"/>
      <c r="AJ317" s="60"/>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row>
    <row r="318" spans="2:65" ht="15.3" thickBot="1">
      <c r="B318" s="59"/>
      <c r="C318" s="119"/>
      <c r="D318" s="59"/>
      <c r="E318" s="59"/>
      <c r="F318" s="60"/>
      <c r="G318" s="98"/>
      <c r="H318" s="60"/>
      <c r="I318" s="60"/>
      <c r="J318" s="60"/>
      <c r="K318" s="60"/>
      <c r="L318" s="60"/>
      <c r="M318" s="60"/>
      <c r="N318" s="60"/>
      <c r="O318" s="64"/>
      <c r="P318" s="65"/>
      <c r="Q318" s="65"/>
      <c r="R318" s="65"/>
      <c r="S318" s="66"/>
      <c r="T318" s="66"/>
      <c r="U318" s="67"/>
      <c r="V318" s="60"/>
      <c r="W318" s="60"/>
      <c r="X318" s="60"/>
      <c r="Y318" s="60"/>
      <c r="Z318" s="60"/>
      <c r="AA318" s="60"/>
      <c r="AB318" s="60"/>
      <c r="AC318" s="60"/>
      <c r="AD318" s="60"/>
      <c r="AE318" s="60"/>
      <c r="AF318" s="60"/>
      <c r="AG318" s="60"/>
      <c r="AH318" s="60"/>
      <c r="AI318" s="60"/>
      <c r="AJ318" s="60"/>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row>
    <row r="319" spans="2:65">
      <c r="B319" s="59"/>
      <c r="C319" s="119"/>
      <c r="D319" s="59"/>
      <c r="E319" s="59"/>
      <c r="F319" s="60"/>
      <c r="G319" s="98"/>
      <c r="H319" s="60"/>
      <c r="I319" s="60"/>
      <c r="J319" s="60"/>
      <c r="K319" s="60"/>
      <c r="L319" s="60"/>
      <c r="M319" s="60"/>
      <c r="N319" s="60"/>
      <c r="O319" s="4"/>
      <c r="P319" s="5"/>
      <c r="Q319" s="6"/>
      <c r="R319" s="6"/>
      <c r="S319" s="6"/>
      <c r="T319" s="6"/>
      <c r="U319" s="6"/>
      <c r="V319" s="60"/>
      <c r="W319" s="60"/>
      <c r="X319" s="60"/>
      <c r="Y319" s="60"/>
      <c r="Z319" s="60"/>
      <c r="AA319" s="60"/>
      <c r="AB319" s="60"/>
      <c r="AC319" s="60"/>
      <c r="AD319" s="60"/>
      <c r="AE319" s="60"/>
      <c r="AF319" s="60"/>
      <c r="AG319" s="60"/>
      <c r="AH319" s="60"/>
      <c r="AI319" s="60"/>
      <c r="AJ319" s="60"/>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row>
    <row r="320" spans="2:65">
      <c r="B320" s="59"/>
      <c r="C320" s="119"/>
      <c r="D320" s="59"/>
      <c r="E320" s="59"/>
      <c r="F320" s="60"/>
      <c r="G320" s="98"/>
      <c r="H320" s="60"/>
      <c r="I320" s="60"/>
      <c r="J320" s="60"/>
      <c r="K320" s="60"/>
      <c r="L320" s="60"/>
      <c r="M320" s="60"/>
      <c r="N320" s="60"/>
      <c r="O320" s="4"/>
      <c r="P320" s="5"/>
      <c r="Q320" s="6"/>
      <c r="R320" s="6"/>
      <c r="S320" s="6"/>
      <c r="T320" s="6"/>
      <c r="U320" s="6"/>
      <c r="V320" s="60"/>
      <c r="W320" s="60"/>
      <c r="X320" s="60"/>
      <c r="Y320" s="60"/>
      <c r="Z320" s="60"/>
      <c r="AA320" s="60"/>
      <c r="AB320" s="60"/>
      <c r="AC320" s="60"/>
      <c r="AD320" s="60"/>
      <c r="AE320" s="60"/>
      <c r="AF320" s="60"/>
      <c r="AG320" s="60"/>
      <c r="AH320" s="60"/>
      <c r="AI320" s="60"/>
      <c r="AJ320" s="60"/>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row>
    <row r="321" spans="2:65">
      <c r="B321" s="59"/>
      <c r="C321" s="119"/>
      <c r="D321" s="59"/>
      <c r="E321" s="59"/>
      <c r="F321" s="60"/>
      <c r="G321" s="98"/>
      <c r="H321" s="60"/>
      <c r="I321" s="60"/>
      <c r="J321" s="60"/>
      <c r="K321" s="60"/>
      <c r="L321" s="60"/>
      <c r="M321" s="60"/>
      <c r="N321" s="60"/>
      <c r="O321" s="4"/>
      <c r="P321" s="5"/>
      <c r="Q321" s="6"/>
      <c r="R321" s="6"/>
      <c r="S321" s="6"/>
      <c r="T321" s="6"/>
      <c r="U321" s="6"/>
      <c r="V321" s="60"/>
      <c r="W321" s="60"/>
      <c r="X321" s="60"/>
      <c r="Y321" s="60"/>
      <c r="Z321" s="60"/>
      <c r="AA321" s="60"/>
      <c r="AB321" s="60"/>
      <c r="AC321" s="60"/>
      <c r="AD321" s="60"/>
      <c r="AE321" s="60"/>
      <c r="AF321" s="60"/>
      <c r="AG321" s="60"/>
      <c r="AH321" s="60"/>
      <c r="AI321" s="60"/>
      <c r="AJ321" s="60"/>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row>
    <row r="322" spans="2:65">
      <c r="B322" s="59"/>
      <c r="C322" s="119"/>
      <c r="D322" s="59"/>
      <c r="E322" s="59"/>
      <c r="F322" s="60"/>
      <c r="G322" s="98"/>
      <c r="H322" s="60"/>
      <c r="I322" s="60"/>
      <c r="J322" s="60"/>
      <c r="K322" s="60"/>
      <c r="L322" s="60"/>
      <c r="M322" s="60"/>
      <c r="N322" s="60"/>
      <c r="O322" s="4"/>
      <c r="P322" s="5"/>
      <c r="Q322" s="6"/>
      <c r="R322" s="6"/>
      <c r="S322" s="6"/>
      <c r="T322" s="6"/>
      <c r="U322" s="6"/>
      <c r="V322" s="60"/>
      <c r="W322" s="60"/>
      <c r="X322" s="60"/>
      <c r="Y322" s="60"/>
      <c r="Z322" s="60"/>
      <c r="AA322" s="60"/>
      <c r="AB322" s="60"/>
      <c r="AC322" s="60"/>
      <c r="AD322" s="60"/>
      <c r="AE322" s="60"/>
      <c r="AF322" s="60"/>
      <c r="AG322" s="60"/>
      <c r="AH322" s="60"/>
      <c r="AI322" s="60"/>
      <c r="AJ322" s="60"/>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row>
    <row r="323" spans="2:65">
      <c r="B323" s="59"/>
      <c r="C323" s="119"/>
      <c r="D323" s="59"/>
      <c r="E323" s="59"/>
      <c r="F323" s="60"/>
      <c r="G323" s="98"/>
      <c r="H323" s="60"/>
      <c r="I323" s="60"/>
      <c r="J323" s="60"/>
      <c r="K323" s="60"/>
      <c r="L323" s="60"/>
      <c r="M323" s="60"/>
      <c r="N323" s="60"/>
      <c r="O323" s="4"/>
      <c r="P323" s="5"/>
      <c r="Q323" s="6"/>
      <c r="R323" s="6"/>
      <c r="S323" s="6"/>
      <c r="T323" s="6"/>
      <c r="U323" s="6"/>
      <c r="V323" s="60"/>
      <c r="W323" s="60"/>
      <c r="X323" s="60"/>
      <c r="Y323" s="60"/>
      <c r="Z323" s="60"/>
      <c r="AA323" s="60"/>
      <c r="AB323" s="60"/>
      <c r="AC323" s="60"/>
      <c r="AD323" s="60"/>
      <c r="AE323" s="60"/>
      <c r="AF323" s="60"/>
      <c r="AG323" s="60"/>
      <c r="AH323" s="60"/>
      <c r="AI323" s="60"/>
      <c r="AJ323" s="60"/>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row>
    <row r="324" spans="2:65">
      <c r="B324" s="59"/>
      <c r="C324" s="119"/>
      <c r="D324" s="59"/>
      <c r="E324" s="59"/>
      <c r="F324" s="60"/>
      <c r="G324" s="98"/>
      <c r="H324" s="60"/>
      <c r="I324" s="60"/>
      <c r="J324" s="60"/>
      <c r="K324" s="60"/>
      <c r="L324" s="60"/>
      <c r="M324" s="60"/>
      <c r="N324" s="60"/>
      <c r="O324" s="4"/>
      <c r="P324" s="5"/>
      <c r="Q324" s="6"/>
      <c r="R324" s="6"/>
      <c r="S324" s="6"/>
      <c r="T324" s="6"/>
      <c r="U324" s="6"/>
      <c r="V324" s="60"/>
      <c r="W324" s="60"/>
      <c r="X324" s="60"/>
      <c r="Y324" s="60"/>
      <c r="Z324" s="60"/>
      <c r="AA324" s="60"/>
      <c r="AB324" s="60"/>
      <c r="AC324" s="60"/>
      <c r="AD324" s="60"/>
      <c r="AE324" s="60"/>
      <c r="AF324" s="60"/>
      <c r="AG324" s="60"/>
      <c r="AH324" s="60"/>
      <c r="AI324" s="60"/>
      <c r="AJ324" s="60"/>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row>
    <row r="325" spans="2:65">
      <c r="B325" s="59"/>
      <c r="C325" s="119"/>
      <c r="D325" s="59"/>
      <c r="E325" s="59"/>
      <c r="F325" s="60"/>
      <c r="G325" s="98"/>
      <c r="H325" s="60"/>
      <c r="I325" s="60"/>
      <c r="J325" s="60"/>
      <c r="K325" s="60"/>
      <c r="L325" s="60"/>
      <c r="M325" s="60"/>
      <c r="N325" s="60"/>
      <c r="O325" s="4"/>
      <c r="P325" s="5"/>
      <c r="Q325" s="6"/>
      <c r="R325" s="6"/>
      <c r="S325" s="6"/>
      <c r="T325" s="6"/>
      <c r="U325" s="6"/>
      <c r="V325" s="60"/>
      <c r="W325" s="60"/>
      <c r="X325" s="60"/>
      <c r="Y325" s="60"/>
      <c r="Z325" s="60"/>
      <c r="AA325" s="60"/>
      <c r="AB325" s="60"/>
      <c r="AC325" s="60"/>
      <c r="AD325" s="60"/>
      <c r="AE325" s="60"/>
      <c r="AF325" s="60"/>
      <c r="AG325" s="60"/>
      <c r="AH325" s="60"/>
      <c r="AI325" s="60"/>
      <c r="AJ325" s="60"/>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row>
    <row r="326" spans="2:65">
      <c r="B326" s="59"/>
      <c r="C326" s="119"/>
      <c r="D326" s="59"/>
      <c r="E326" s="59"/>
      <c r="F326" s="60"/>
      <c r="G326" s="98"/>
      <c r="H326" s="60"/>
      <c r="I326" s="60"/>
      <c r="J326" s="60"/>
      <c r="K326" s="60"/>
      <c r="L326" s="60"/>
      <c r="M326" s="60"/>
      <c r="N326" s="60"/>
      <c r="O326" s="4"/>
      <c r="P326" s="5"/>
      <c r="Q326" s="6"/>
      <c r="R326" s="6"/>
      <c r="S326" s="6"/>
      <c r="T326" s="6"/>
      <c r="U326" s="6"/>
      <c r="V326" s="60"/>
      <c r="W326" s="60"/>
      <c r="X326" s="60"/>
      <c r="Y326" s="60"/>
      <c r="Z326" s="60"/>
      <c r="AA326" s="60"/>
      <c r="AB326" s="60"/>
      <c r="AC326" s="60"/>
      <c r="AD326" s="60"/>
      <c r="AE326" s="60"/>
      <c r="AF326" s="60"/>
      <c r="AG326" s="60"/>
      <c r="AH326" s="60"/>
      <c r="AI326" s="60"/>
      <c r="AJ326" s="60"/>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row>
    <row r="327" spans="2:65">
      <c r="B327" s="59"/>
      <c r="C327" s="119"/>
      <c r="D327" s="59"/>
      <c r="E327" s="59"/>
      <c r="F327" s="60"/>
      <c r="G327" s="98"/>
      <c r="H327" s="60"/>
      <c r="I327" s="60"/>
      <c r="J327" s="60"/>
      <c r="K327" s="60"/>
      <c r="L327" s="60"/>
      <c r="M327" s="60"/>
      <c r="N327" s="60"/>
      <c r="O327" s="4"/>
      <c r="P327" s="5"/>
      <c r="Q327" s="6"/>
      <c r="R327" s="6"/>
      <c r="S327" s="6"/>
      <c r="T327" s="6"/>
      <c r="U327" s="6"/>
      <c r="V327" s="60"/>
      <c r="W327" s="60"/>
      <c r="X327" s="60"/>
      <c r="Y327" s="60"/>
      <c r="Z327" s="60"/>
      <c r="AA327" s="60"/>
      <c r="AB327" s="60"/>
      <c r="AC327" s="60"/>
      <c r="AD327" s="60"/>
      <c r="AE327" s="60"/>
      <c r="AF327" s="60"/>
      <c r="AG327" s="60"/>
      <c r="AH327" s="60"/>
      <c r="AI327" s="60"/>
      <c r="AJ327" s="60"/>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row>
    <row r="328" spans="2:65">
      <c r="B328" s="59"/>
      <c r="C328" s="119"/>
      <c r="D328" s="59"/>
      <c r="E328" s="59"/>
      <c r="F328" s="60"/>
      <c r="G328" s="98"/>
      <c r="H328" s="60"/>
      <c r="I328" s="60"/>
      <c r="J328" s="60"/>
      <c r="K328" s="60"/>
      <c r="L328" s="60"/>
      <c r="M328" s="60"/>
      <c r="N328" s="60"/>
      <c r="O328" s="4"/>
      <c r="P328" s="5"/>
      <c r="Q328" s="6"/>
      <c r="R328" s="6"/>
      <c r="S328" s="6"/>
      <c r="T328" s="6"/>
      <c r="U328" s="6"/>
      <c r="V328" s="60"/>
      <c r="W328" s="60"/>
      <c r="X328" s="60"/>
      <c r="Y328" s="60"/>
      <c r="Z328" s="60"/>
      <c r="AA328" s="60"/>
      <c r="AB328" s="60"/>
      <c r="AC328" s="60"/>
      <c r="AD328" s="60"/>
      <c r="AE328" s="60"/>
      <c r="AF328" s="60"/>
      <c r="AG328" s="60"/>
      <c r="AH328" s="60"/>
      <c r="AI328" s="60"/>
      <c r="AJ328" s="60"/>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row>
    <row r="329" spans="2:65">
      <c r="B329" s="59"/>
      <c r="C329" s="119"/>
      <c r="D329" s="59"/>
      <c r="E329" s="59"/>
      <c r="F329" s="60"/>
      <c r="G329" s="98"/>
      <c r="H329" s="60"/>
      <c r="I329" s="60"/>
      <c r="J329" s="60"/>
      <c r="K329" s="60"/>
      <c r="L329" s="60"/>
      <c r="M329" s="60"/>
      <c r="N329" s="60"/>
      <c r="O329" s="4"/>
      <c r="P329" s="5"/>
      <c r="Q329" s="6"/>
      <c r="R329" s="6"/>
      <c r="S329" s="6"/>
      <c r="T329" s="6"/>
      <c r="U329" s="6"/>
      <c r="V329" s="60"/>
      <c r="W329" s="60"/>
      <c r="X329" s="60"/>
      <c r="Y329" s="60"/>
      <c r="Z329" s="60"/>
      <c r="AA329" s="60"/>
      <c r="AB329" s="60"/>
      <c r="AC329" s="60"/>
      <c r="AD329" s="60"/>
      <c r="AE329" s="60"/>
      <c r="AF329" s="60"/>
      <c r="AG329" s="60"/>
      <c r="AH329" s="60"/>
      <c r="AI329" s="60"/>
      <c r="AJ329" s="60"/>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row>
    <row r="330" spans="2:65">
      <c r="B330" s="59"/>
      <c r="C330" s="119"/>
      <c r="D330" s="59"/>
      <c r="E330" s="59"/>
      <c r="F330" s="60"/>
      <c r="G330" s="98"/>
      <c r="H330" s="60"/>
      <c r="I330" s="60"/>
      <c r="J330" s="60"/>
      <c r="K330" s="60"/>
      <c r="L330" s="60"/>
      <c r="M330" s="60"/>
      <c r="N330" s="60"/>
      <c r="O330" s="4"/>
      <c r="P330" s="5"/>
      <c r="Q330" s="6"/>
      <c r="R330" s="6"/>
      <c r="S330" s="6"/>
      <c r="T330" s="6"/>
      <c r="U330" s="6"/>
      <c r="V330" s="60"/>
      <c r="W330" s="60"/>
      <c r="X330" s="60"/>
      <c r="Y330" s="60"/>
      <c r="Z330" s="60"/>
      <c r="AA330" s="60"/>
      <c r="AB330" s="60"/>
      <c r="AC330" s="60"/>
      <c r="AD330" s="60"/>
      <c r="AE330" s="60"/>
      <c r="AF330" s="60"/>
      <c r="AG330" s="60"/>
      <c r="AH330" s="60"/>
      <c r="AI330" s="60"/>
      <c r="AJ330" s="60"/>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row>
    <row r="331" spans="2:65">
      <c r="B331" s="59"/>
      <c r="C331" s="119"/>
      <c r="D331" s="59"/>
      <c r="E331" s="59"/>
      <c r="F331" s="60"/>
      <c r="G331" s="98"/>
      <c r="H331" s="60"/>
      <c r="I331" s="60"/>
      <c r="J331" s="60"/>
      <c r="K331" s="60"/>
      <c r="L331" s="60"/>
      <c r="M331" s="60"/>
      <c r="N331" s="60"/>
      <c r="O331" s="4"/>
      <c r="P331" s="5"/>
      <c r="Q331" s="6"/>
      <c r="R331" s="6"/>
      <c r="S331" s="6"/>
      <c r="T331" s="6"/>
      <c r="U331" s="6"/>
      <c r="V331" s="60"/>
      <c r="W331" s="60"/>
      <c r="X331" s="60"/>
      <c r="Y331" s="60"/>
      <c r="Z331" s="60"/>
      <c r="AA331" s="60"/>
      <c r="AB331" s="60"/>
      <c r="AC331" s="60"/>
      <c r="AD331" s="60"/>
      <c r="AE331" s="60"/>
      <c r="AF331" s="60"/>
      <c r="AG331" s="60"/>
      <c r="AH331" s="60"/>
      <c r="AI331" s="60"/>
      <c r="AJ331" s="60"/>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row>
    <row r="332" spans="2:65">
      <c r="B332" s="59"/>
      <c r="C332" s="119"/>
      <c r="D332" s="59"/>
      <c r="E332" s="59"/>
      <c r="F332" s="60"/>
      <c r="G332" s="98"/>
      <c r="H332" s="60"/>
      <c r="I332" s="60"/>
      <c r="J332" s="60"/>
      <c r="K332" s="60"/>
      <c r="L332" s="60"/>
      <c r="M332" s="60"/>
      <c r="N332" s="60"/>
      <c r="O332" s="4"/>
      <c r="P332" s="5"/>
      <c r="Q332" s="6"/>
      <c r="R332" s="6"/>
      <c r="S332" s="6"/>
      <c r="T332" s="6"/>
      <c r="U332" s="6"/>
      <c r="V332" s="60"/>
      <c r="W332" s="60"/>
      <c r="X332" s="60"/>
      <c r="Y332" s="60"/>
      <c r="Z332" s="60"/>
      <c r="AA332" s="60"/>
      <c r="AB332" s="60"/>
      <c r="AC332" s="60"/>
      <c r="AD332" s="60"/>
      <c r="AE332" s="60"/>
      <c r="AF332" s="60"/>
      <c r="AG332" s="60"/>
      <c r="AH332" s="60"/>
      <c r="AI332" s="60"/>
      <c r="AJ332" s="60"/>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row>
    <row r="333" spans="2:65">
      <c r="B333" s="59"/>
      <c r="C333" s="119"/>
      <c r="D333" s="59"/>
      <c r="E333" s="59"/>
      <c r="F333" s="60"/>
      <c r="G333" s="98"/>
      <c r="H333" s="60"/>
      <c r="I333" s="60"/>
      <c r="J333" s="60"/>
      <c r="K333" s="60"/>
      <c r="L333" s="60"/>
      <c r="M333" s="60"/>
      <c r="N333" s="60"/>
      <c r="O333" s="4"/>
      <c r="P333" s="5"/>
      <c r="Q333" s="6"/>
      <c r="R333" s="6"/>
      <c r="S333" s="6"/>
      <c r="T333" s="6"/>
      <c r="U333" s="6"/>
      <c r="V333" s="60"/>
      <c r="W333" s="60"/>
      <c r="X333" s="60"/>
      <c r="Y333" s="60"/>
      <c r="Z333" s="60"/>
      <c r="AA333" s="60"/>
      <c r="AB333" s="60"/>
      <c r="AC333" s="60"/>
      <c r="AD333" s="60"/>
      <c r="AE333" s="60"/>
      <c r="AF333" s="60"/>
      <c r="AG333" s="60"/>
      <c r="AH333" s="60"/>
      <c r="AI333" s="60"/>
      <c r="AJ333" s="60"/>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row>
    <row r="334" spans="2:65">
      <c r="B334" s="59"/>
      <c r="C334" s="119"/>
      <c r="D334" s="59"/>
      <c r="E334" s="59"/>
      <c r="F334" s="60"/>
      <c r="G334" s="98"/>
      <c r="H334" s="60"/>
      <c r="I334" s="60"/>
      <c r="J334" s="60"/>
      <c r="K334" s="60"/>
      <c r="L334" s="60"/>
      <c r="M334" s="60"/>
      <c r="N334" s="60"/>
      <c r="O334" s="4"/>
      <c r="P334" s="5"/>
      <c r="Q334" s="6"/>
      <c r="R334" s="6"/>
      <c r="S334" s="6"/>
      <c r="T334" s="6"/>
      <c r="U334" s="6"/>
      <c r="V334" s="60"/>
      <c r="W334" s="60"/>
      <c r="X334" s="60"/>
      <c r="Y334" s="60"/>
      <c r="Z334" s="60"/>
      <c r="AA334" s="60"/>
      <c r="AB334" s="60"/>
      <c r="AC334" s="60"/>
      <c r="AD334" s="60"/>
      <c r="AE334" s="60"/>
      <c r="AF334" s="60"/>
      <c r="AG334" s="60"/>
      <c r="AH334" s="60"/>
      <c r="AI334" s="60"/>
      <c r="AJ334" s="60"/>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row>
    <row r="335" spans="2:65">
      <c r="B335" s="59"/>
      <c r="C335" s="119"/>
      <c r="D335" s="59"/>
      <c r="E335" s="59"/>
      <c r="F335" s="60"/>
      <c r="G335" s="98"/>
      <c r="H335" s="60"/>
      <c r="I335" s="60"/>
      <c r="J335" s="60"/>
      <c r="K335" s="60"/>
      <c r="L335" s="60"/>
      <c r="M335" s="60"/>
      <c r="N335" s="60"/>
      <c r="O335" s="4"/>
      <c r="P335" s="5"/>
      <c r="Q335" s="6"/>
      <c r="R335" s="6"/>
      <c r="S335" s="6"/>
      <c r="T335" s="6"/>
      <c r="U335" s="6"/>
      <c r="V335" s="60"/>
      <c r="W335" s="60"/>
      <c r="X335" s="60"/>
      <c r="Y335" s="60"/>
      <c r="Z335" s="60"/>
      <c r="AA335" s="60"/>
      <c r="AB335" s="60"/>
      <c r="AC335" s="60"/>
      <c r="AD335" s="60"/>
      <c r="AE335" s="60"/>
      <c r="AF335" s="60"/>
      <c r="AG335" s="60"/>
      <c r="AH335" s="60"/>
      <c r="AI335" s="60"/>
      <c r="AJ335" s="60"/>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row>
    <row r="336" spans="2:65">
      <c r="B336" s="59"/>
      <c r="C336" s="119"/>
      <c r="D336" s="59"/>
      <c r="E336" s="59"/>
      <c r="F336" s="60"/>
      <c r="G336" s="98"/>
      <c r="H336" s="60"/>
      <c r="I336" s="60"/>
      <c r="J336" s="60"/>
      <c r="K336" s="60"/>
      <c r="L336" s="60"/>
      <c r="M336" s="60"/>
      <c r="N336" s="60"/>
      <c r="O336" s="4"/>
      <c r="P336" s="5"/>
      <c r="Q336" s="6"/>
      <c r="R336" s="6"/>
      <c r="S336" s="6"/>
      <c r="T336" s="6"/>
      <c r="U336" s="6"/>
      <c r="V336" s="60"/>
      <c r="W336" s="60"/>
      <c r="X336" s="60"/>
      <c r="Y336" s="60"/>
      <c r="Z336" s="60"/>
      <c r="AA336" s="60"/>
      <c r="AB336" s="60"/>
      <c r="AC336" s="60"/>
      <c r="AD336" s="60"/>
      <c r="AE336" s="60"/>
      <c r="AF336" s="60"/>
      <c r="AG336" s="60"/>
      <c r="AH336" s="60"/>
      <c r="AI336" s="60"/>
      <c r="AJ336" s="60"/>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row>
    <row r="337" spans="2:65">
      <c r="B337" s="59"/>
      <c r="C337" s="119"/>
      <c r="D337" s="59"/>
      <c r="E337" s="59"/>
      <c r="F337" s="60"/>
      <c r="G337" s="98"/>
      <c r="H337" s="60"/>
      <c r="I337" s="60"/>
      <c r="J337" s="60"/>
      <c r="K337" s="60"/>
      <c r="L337" s="60"/>
      <c r="M337" s="60"/>
      <c r="N337" s="60"/>
      <c r="O337" s="4"/>
      <c r="P337" s="5"/>
      <c r="Q337" s="6"/>
      <c r="R337" s="6"/>
      <c r="S337" s="6"/>
      <c r="T337" s="6"/>
      <c r="U337" s="6"/>
      <c r="V337" s="60"/>
      <c r="W337" s="60"/>
      <c r="X337" s="60"/>
      <c r="Y337" s="60"/>
      <c r="Z337" s="60"/>
      <c r="AA337" s="60"/>
      <c r="AB337" s="60"/>
      <c r="AC337" s="60"/>
      <c r="AD337" s="60"/>
      <c r="AE337" s="60"/>
      <c r="AF337" s="60"/>
      <c r="AG337" s="60"/>
      <c r="AH337" s="60"/>
      <c r="AI337" s="60"/>
      <c r="AJ337" s="60"/>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row>
    <row r="338" spans="2:65">
      <c r="B338" s="59"/>
      <c r="C338" s="119"/>
      <c r="D338" s="59"/>
      <c r="E338" s="59"/>
      <c r="F338" s="60"/>
      <c r="G338" s="98"/>
      <c r="H338" s="60"/>
      <c r="I338" s="60"/>
      <c r="J338" s="60"/>
      <c r="K338" s="60"/>
      <c r="L338" s="60"/>
      <c r="M338" s="60"/>
      <c r="N338" s="60"/>
      <c r="O338" s="4"/>
      <c r="P338" s="5"/>
      <c r="Q338" s="6"/>
      <c r="R338" s="6"/>
      <c r="S338" s="6"/>
      <c r="T338" s="6"/>
      <c r="U338" s="6"/>
      <c r="V338" s="60"/>
      <c r="W338" s="60"/>
      <c r="X338" s="60"/>
      <c r="Y338" s="60"/>
      <c r="Z338" s="60"/>
      <c r="AA338" s="60"/>
      <c r="AB338" s="60"/>
      <c r="AC338" s="60"/>
      <c r="AD338" s="60"/>
      <c r="AE338" s="60"/>
      <c r="AF338" s="60"/>
      <c r="AG338" s="60"/>
      <c r="AH338" s="60"/>
      <c r="AI338" s="60"/>
      <c r="AJ338" s="60"/>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row>
    <row r="339" spans="2:65">
      <c r="B339" s="59"/>
      <c r="C339" s="119"/>
      <c r="D339" s="59"/>
      <c r="E339" s="59"/>
      <c r="F339" s="60"/>
      <c r="G339" s="98"/>
      <c r="H339" s="60"/>
      <c r="I339" s="60"/>
      <c r="J339" s="60"/>
      <c r="K339" s="60"/>
      <c r="L339" s="60"/>
      <c r="M339" s="60"/>
      <c r="N339" s="60"/>
      <c r="O339" s="4"/>
      <c r="P339" s="5"/>
      <c r="Q339" s="6"/>
      <c r="R339" s="6"/>
      <c r="S339" s="6"/>
      <c r="T339" s="6"/>
      <c r="U339" s="6"/>
      <c r="V339" s="60"/>
      <c r="W339" s="60"/>
      <c r="X339" s="60"/>
      <c r="Y339" s="60"/>
      <c r="Z339" s="60"/>
      <c r="AA339" s="60"/>
      <c r="AB339" s="60"/>
      <c r="AC339" s="60"/>
      <c r="AD339" s="60"/>
      <c r="AE339" s="60"/>
      <c r="AF339" s="60"/>
      <c r="AG339" s="60"/>
      <c r="AH339" s="60"/>
      <c r="AI339" s="60"/>
      <c r="AJ339" s="60"/>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row>
    <row r="340" spans="2:65">
      <c r="B340" s="59"/>
      <c r="C340" s="119"/>
      <c r="D340" s="59"/>
      <c r="E340" s="59"/>
      <c r="F340" s="60"/>
      <c r="G340" s="98"/>
      <c r="H340" s="60"/>
      <c r="I340" s="60"/>
      <c r="J340" s="60"/>
      <c r="K340" s="60"/>
      <c r="L340" s="60"/>
      <c r="M340" s="60"/>
      <c r="N340" s="60"/>
      <c r="O340" s="4"/>
      <c r="P340" s="5"/>
      <c r="Q340" s="6"/>
      <c r="R340" s="6"/>
      <c r="S340" s="6"/>
      <c r="T340" s="6"/>
      <c r="U340" s="6"/>
      <c r="V340" s="60"/>
      <c r="W340" s="60"/>
      <c r="X340" s="60"/>
      <c r="Y340" s="60"/>
      <c r="Z340" s="60"/>
      <c r="AA340" s="60"/>
      <c r="AB340" s="60"/>
      <c r="AC340" s="60"/>
      <c r="AD340" s="60"/>
      <c r="AE340" s="60"/>
      <c r="AF340" s="60"/>
      <c r="AG340" s="60"/>
      <c r="AH340" s="60"/>
      <c r="AI340" s="60"/>
      <c r="AJ340" s="60"/>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row>
    <row r="341" spans="2:65">
      <c r="B341" s="59"/>
      <c r="C341" s="119"/>
      <c r="D341" s="59"/>
      <c r="E341" s="59"/>
      <c r="F341" s="60"/>
      <c r="G341" s="98"/>
      <c r="H341" s="60"/>
      <c r="I341" s="60"/>
      <c r="J341" s="60"/>
      <c r="K341" s="60"/>
      <c r="L341" s="60"/>
      <c r="M341" s="60"/>
      <c r="N341" s="60"/>
      <c r="O341" s="4"/>
      <c r="P341" s="5"/>
      <c r="Q341" s="6"/>
      <c r="R341" s="6"/>
      <c r="S341" s="6"/>
      <c r="T341" s="6"/>
      <c r="U341" s="6"/>
      <c r="V341" s="60"/>
      <c r="W341" s="60"/>
      <c r="X341" s="60"/>
      <c r="Y341" s="60"/>
      <c r="Z341" s="60"/>
      <c r="AA341" s="60"/>
      <c r="AB341" s="60"/>
      <c r="AC341" s="60"/>
      <c r="AD341" s="60"/>
      <c r="AE341" s="60"/>
      <c r="AF341" s="60"/>
      <c r="AG341" s="60"/>
      <c r="AH341" s="60"/>
      <c r="AI341" s="60"/>
      <c r="AJ341" s="60"/>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row>
    <row r="342" spans="2:65">
      <c r="B342" s="59"/>
      <c r="C342" s="119"/>
      <c r="D342" s="59"/>
      <c r="E342" s="59"/>
      <c r="F342" s="60"/>
      <c r="G342" s="98"/>
      <c r="H342" s="60"/>
      <c r="I342" s="60"/>
      <c r="J342" s="60"/>
      <c r="K342" s="60"/>
      <c r="L342" s="60"/>
      <c r="M342" s="60"/>
      <c r="N342" s="60"/>
      <c r="O342" s="4"/>
      <c r="P342" s="5"/>
      <c r="Q342" s="6"/>
      <c r="R342" s="6"/>
      <c r="S342" s="6"/>
      <c r="T342" s="6"/>
      <c r="U342" s="6"/>
      <c r="V342" s="60"/>
      <c r="W342" s="60"/>
      <c r="X342" s="60"/>
      <c r="Y342" s="60"/>
      <c r="Z342" s="60"/>
      <c r="AA342" s="60"/>
      <c r="AB342" s="60"/>
      <c r="AC342" s="60"/>
      <c r="AD342" s="60"/>
      <c r="AE342" s="60"/>
      <c r="AF342" s="60"/>
      <c r="AG342" s="60"/>
      <c r="AH342" s="60"/>
      <c r="AI342" s="60"/>
      <c r="AJ342" s="60"/>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row>
    <row r="343" spans="2:65">
      <c r="B343" s="59"/>
      <c r="C343" s="119"/>
      <c r="D343" s="59"/>
      <c r="E343" s="59"/>
      <c r="F343" s="60"/>
      <c r="G343" s="98"/>
      <c r="H343" s="60"/>
      <c r="I343" s="60"/>
      <c r="J343" s="60"/>
      <c r="K343" s="60"/>
      <c r="L343" s="60"/>
      <c r="M343" s="60"/>
      <c r="N343" s="60"/>
      <c r="O343" s="4"/>
      <c r="P343" s="5"/>
      <c r="Q343" s="6"/>
      <c r="R343" s="6"/>
      <c r="S343" s="6"/>
      <c r="T343" s="6"/>
      <c r="U343" s="6"/>
      <c r="V343" s="60"/>
      <c r="W343" s="60"/>
      <c r="X343" s="60"/>
      <c r="Y343" s="60"/>
      <c r="Z343" s="60"/>
      <c r="AA343" s="60"/>
      <c r="AB343" s="60"/>
      <c r="AC343" s="60"/>
      <c r="AD343" s="60"/>
      <c r="AE343" s="60"/>
      <c r="AF343" s="60"/>
      <c r="AG343" s="60"/>
      <c r="AH343" s="60"/>
      <c r="AI343" s="60"/>
      <c r="AJ343" s="60"/>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row>
    <row r="344" spans="2:65">
      <c r="B344" s="59"/>
      <c r="C344" s="119"/>
      <c r="D344" s="59"/>
      <c r="E344" s="59"/>
      <c r="F344" s="60"/>
      <c r="G344" s="98"/>
      <c r="H344" s="60"/>
      <c r="I344" s="60"/>
      <c r="J344" s="60"/>
      <c r="K344" s="60"/>
      <c r="L344" s="60"/>
      <c r="M344" s="60"/>
      <c r="N344" s="60"/>
      <c r="O344" s="4"/>
      <c r="P344" s="5"/>
      <c r="Q344" s="6"/>
      <c r="R344" s="6"/>
      <c r="S344" s="6"/>
      <c r="T344" s="6"/>
      <c r="U344" s="6"/>
      <c r="V344" s="60"/>
      <c r="W344" s="60"/>
      <c r="X344" s="60"/>
      <c r="Y344" s="60"/>
      <c r="Z344" s="60"/>
      <c r="AA344" s="60"/>
      <c r="AB344" s="60"/>
      <c r="AC344" s="60"/>
      <c r="AD344" s="60"/>
      <c r="AE344" s="60"/>
      <c r="AF344" s="60"/>
      <c r="AG344" s="60"/>
      <c r="AH344" s="60"/>
      <c r="AI344" s="60"/>
      <c r="AJ344" s="60"/>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row>
    <row r="345" spans="2:65">
      <c r="B345" s="59"/>
      <c r="C345" s="119"/>
      <c r="D345" s="59"/>
      <c r="E345" s="59"/>
      <c r="F345" s="60"/>
      <c r="G345" s="98"/>
      <c r="H345" s="60"/>
      <c r="I345" s="60"/>
      <c r="J345" s="60"/>
      <c r="K345" s="60"/>
      <c r="L345" s="60"/>
      <c r="M345" s="60"/>
      <c r="N345" s="60"/>
      <c r="O345" s="4"/>
      <c r="P345" s="5"/>
      <c r="Q345" s="6"/>
      <c r="R345" s="6"/>
      <c r="S345" s="6"/>
      <c r="T345" s="6"/>
      <c r="U345" s="6"/>
      <c r="V345" s="60"/>
      <c r="W345" s="60"/>
      <c r="X345" s="60"/>
      <c r="Y345" s="60"/>
      <c r="Z345" s="60"/>
      <c r="AA345" s="60"/>
      <c r="AB345" s="60"/>
      <c r="AC345" s="60"/>
      <c r="AD345" s="60"/>
      <c r="AE345" s="60"/>
      <c r="AF345" s="60"/>
      <c r="AG345" s="60"/>
      <c r="AH345" s="60"/>
      <c r="AI345" s="60"/>
      <c r="AJ345" s="60"/>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row>
    <row r="346" spans="2:65">
      <c r="B346" s="59"/>
      <c r="C346" s="119"/>
      <c r="D346" s="59"/>
      <c r="E346" s="59"/>
      <c r="F346" s="60"/>
      <c r="G346" s="98"/>
      <c r="H346" s="60"/>
      <c r="I346" s="60"/>
      <c r="J346" s="60"/>
      <c r="K346" s="60"/>
      <c r="L346" s="60"/>
      <c r="M346" s="60"/>
      <c r="N346" s="60"/>
      <c r="O346" s="4"/>
      <c r="P346" s="5"/>
      <c r="Q346" s="6"/>
      <c r="R346" s="5"/>
      <c r="S346" s="6"/>
      <c r="T346" s="6"/>
      <c r="U346" s="6"/>
      <c r="V346" s="60"/>
      <c r="W346" s="60"/>
      <c r="X346" s="60"/>
      <c r="Y346" s="60"/>
      <c r="Z346" s="60"/>
      <c r="AA346" s="60"/>
      <c r="AB346" s="60"/>
      <c r="AC346" s="60"/>
      <c r="AD346" s="60"/>
      <c r="AE346" s="60"/>
      <c r="AF346" s="60"/>
      <c r="AG346" s="60"/>
      <c r="AH346" s="60"/>
      <c r="AI346" s="60"/>
      <c r="AJ346" s="60"/>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row>
    <row r="347" spans="2:65">
      <c r="B347" s="59"/>
      <c r="C347" s="119"/>
      <c r="D347" s="59"/>
      <c r="E347" s="59"/>
      <c r="F347" s="60"/>
      <c r="G347" s="98"/>
      <c r="H347" s="60"/>
      <c r="I347" s="60"/>
      <c r="J347" s="60"/>
      <c r="K347" s="60"/>
      <c r="L347" s="60"/>
      <c r="M347" s="60"/>
      <c r="N347" s="60"/>
      <c r="O347" s="4"/>
      <c r="P347" s="5"/>
      <c r="Q347" s="6"/>
      <c r="R347" s="6"/>
      <c r="S347" s="6"/>
      <c r="T347" s="6"/>
      <c r="U347" s="6"/>
      <c r="V347" s="60"/>
      <c r="W347" s="60"/>
      <c r="X347" s="60"/>
      <c r="Y347" s="60"/>
      <c r="Z347" s="60"/>
      <c r="AA347" s="60"/>
      <c r="AB347" s="60"/>
      <c r="AC347" s="60"/>
      <c r="AD347" s="60"/>
      <c r="AE347" s="60"/>
      <c r="AF347" s="60"/>
      <c r="AG347" s="60"/>
      <c r="AH347" s="60"/>
      <c r="AI347" s="60"/>
      <c r="AJ347" s="60"/>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row>
    <row r="348" spans="2:65">
      <c r="B348" s="59"/>
      <c r="C348" s="119"/>
      <c r="D348" s="59"/>
      <c r="E348" s="59"/>
      <c r="F348" s="60"/>
      <c r="G348" s="98"/>
      <c r="H348" s="60"/>
      <c r="I348" s="60"/>
      <c r="J348" s="60"/>
      <c r="K348" s="60"/>
      <c r="L348" s="60"/>
      <c r="M348" s="60"/>
      <c r="N348" s="60"/>
      <c r="O348" s="4"/>
      <c r="P348" s="12"/>
      <c r="Q348" s="12"/>
      <c r="R348" s="12"/>
      <c r="S348" s="12"/>
      <c r="T348" s="12"/>
      <c r="U348" s="12"/>
      <c r="V348" s="60"/>
      <c r="W348" s="60"/>
      <c r="X348" s="60"/>
      <c r="Y348" s="60"/>
      <c r="Z348" s="60"/>
      <c r="AA348" s="60"/>
      <c r="AB348" s="60"/>
      <c r="AC348" s="60"/>
      <c r="AD348" s="60"/>
      <c r="AE348" s="60"/>
      <c r="AF348" s="60"/>
      <c r="AG348" s="60"/>
      <c r="AH348" s="60"/>
      <c r="AI348" s="60"/>
      <c r="AJ348" s="60"/>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row>
    <row r="349" spans="2:65">
      <c r="B349" s="59"/>
      <c r="C349" s="119"/>
      <c r="D349" s="59"/>
      <c r="E349" s="59"/>
      <c r="F349" s="60"/>
      <c r="G349" s="98"/>
      <c r="H349" s="60"/>
      <c r="I349" s="60"/>
      <c r="J349" s="60"/>
      <c r="K349" s="60"/>
      <c r="L349" s="60"/>
      <c r="M349" s="60"/>
      <c r="N349" s="60"/>
      <c r="O349" s="60"/>
      <c r="P349" s="60"/>
      <c r="Q349" s="60"/>
      <c r="R349" s="60"/>
      <c r="S349" s="60"/>
      <c r="T349" s="60"/>
      <c r="U349" s="60"/>
      <c r="V349" s="60"/>
      <c r="W349" s="60"/>
      <c r="X349" s="60"/>
      <c r="Y349" s="60"/>
      <c r="Z349" s="60"/>
      <c r="AA349" s="60"/>
      <c r="AB349" s="60"/>
      <c r="AC349" s="60"/>
      <c r="AD349" s="60"/>
      <c r="AE349" s="60"/>
      <c r="AF349" s="60"/>
      <c r="AG349" s="60"/>
      <c r="AH349" s="60"/>
      <c r="AI349" s="60"/>
      <c r="AJ349" s="60"/>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row>
    <row r="350" spans="2:65">
      <c r="B350" s="59"/>
      <c r="C350" s="119"/>
      <c r="D350" s="59"/>
      <c r="E350" s="59"/>
      <c r="F350" s="60"/>
      <c r="G350" s="98"/>
      <c r="H350" s="60"/>
      <c r="I350" s="60"/>
      <c r="J350" s="60"/>
      <c r="K350" s="60"/>
      <c r="L350" s="60"/>
      <c r="M350" s="60"/>
      <c r="N350" s="60"/>
      <c r="O350" s="60"/>
      <c r="P350" s="60"/>
      <c r="Q350" s="60"/>
      <c r="R350" s="60"/>
      <c r="S350" s="60"/>
      <c r="T350" s="60"/>
      <c r="U350" s="60"/>
      <c r="V350" s="60"/>
      <c r="W350" s="60"/>
      <c r="X350" s="60"/>
      <c r="Y350" s="60"/>
      <c r="Z350" s="60"/>
      <c r="AA350" s="60"/>
      <c r="AB350" s="60"/>
      <c r="AC350" s="60"/>
      <c r="AD350" s="60"/>
      <c r="AE350" s="60"/>
      <c r="AF350" s="60"/>
      <c r="AG350" s="60"/>
      <c r="AH350" s="60"/>
      <c r="AI350" s="60"/>
      <c r="AJ350" s="60"/>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row>
    <row r="351" spans="2:65">
      <c r="B351" s="59"/>
      <c r="C351" s="119"/>
      <c r="D351" s="59"/>
      <c r="E351" s="59"/>
      <c r="F351" s="60"/>
      <c r="G351" s="98"/>
      <c r="H351" s="60"/>
      <c r="I351" s="60"/>
      <c r="J351" s="60"/>
      <c r="K351" s="60"/>
      <c r="L351" s="60"/>
      <c r="M351" s="60"/>
      <c r="N351" s="60"/>
      <c r="O351" s="3"/>
      <c r="P351" s="16"/>
      <c r="Q351" s="16"/>
      <c r="R351" s="16"/>
      <c r="S351" s="3"/>
      <c r="T351" s="3"/>
      <c r="U351" s="3"/>
      <c r="V351" s="60"/>
      <c r="W351" s="60"/>
      <c r="X351" s="60"/>
      <c r="Y351" s="60"/>
      <c r="Z351" s="60"/>
      <c r="AA351" s="60"/>
      <c r="AB351" s="60"/>
      <c r="AC351" s="60"/>
      <c r="AD351" s="60"/>
      <c r="AE351" s="60"/>
      <c r="AF351" s="60"/>
      <c r="AG351" s="60"/>
      <c r="AH351" s="60"/>
      <c r="AI351" s="60"/>
      <c r="AJ351" s="60"/>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row>
    <row r="352" spans="2:65">
      <c r="B352" s="59"/>
      <c r="C352" s="119"/>
      <c r="D352" s="59"/>
      <c r="E352" s="59"/>
      <c r="F352" s="60"/>
      <c r="G352" s="98"/>
      <c r="H352" s="60"/>
      <c r="I352" s="60"/>
      <c r="J352" s="60"/>
      <c r="K352" s="60"/>
      <c r="L352" s="60"/>
      <c r="M352" s="60"/>
      <c r="N352" s="60"/>
      <c r="O352" s="4"/>
      <c r="P352" s="61"/>
      <c r="Q352" s="61"/>
      <c r="R352" s="61"/>
      <c r="S352" s="12"/>
      <c r="T352" s="12"/>
      <c r="U352" s="3"/>
      <c r="V352" s="60"/>
      <c r="W352" s="60"/>
      <c r="X352" s="60"/>
      <c r="Y352" s="60"/>
      <c r="Z352" s="60"/>
      <c r="AA352" s="60"/>
      <c r="AB352" s="60"/>
      <c r="AC352" s="60"/>
      <c r="AD352" s="60"/>
      <c r="AE352" s="60"/>
      <c r="AF352" s="60"/>
      <c r="AG352" s="60"/>
      <c r="AH352" s="60"/>
      <c r="AI352" s="60"/>
      <c r="AJ352" s="60"/>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row>
    <row r="353" spans="2:65">
      <c r="B353" s="59"/>
      <c r="C353" s="119"/>
      <c r="D353" s="59"/>
      <c r="E353" s="59"/>
      <c r="F353" s="60"/>
      <c r="G353" s="98"/>
      <c r="H353" s="60"/>
      <c r="I353" s="60"/>
      <c r="J353" s="60"/>
      <c r="K353" s="60"/>
      <c r="L353" s="60"/>
      <c r="M353" s="60"/>
      <c r="N353" s="60"/>
      <c r="O353" s="3"/>
      <c r="P353" s="3"/>
      <c r="Q353" s="3"/>
      <c r="R353" s="3"/>
      <c r="S353" s="3"/>
      <c r="T353" s="3"/>
      <c r="U353" s="3"/>
      <c r="V353" s="60"/>
      <c r="W353" s="60"/>
      <c r="X353" s="60"/>
      <c r="Y353" s="60"/>
      <c r="Z353" s="60"/>
      <c r="AA353" s="60"/>
      <c r="AB353" s="60"/>
      <c r="AC353" s="60"/>
      <c r="AD353" s="60"/>
      <c r="AE353" s="60"/>
      <c r="AF353" s="60"/>
      <c r="AG353" s="60"/>
      <c r="AH353" s="60"/>
      <c r="AI353" s="60"/>
      <c r="AJ353" s="60"/>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row>
    <row r="354" spans="2:65">
      <c r="B354" s="59"/>
      <c r="C354" s="119"/>
      <c r="D354" s="59"/>
      <c r="E354" s="59"/>
      <c r="F354" s="60"/>
      <c r="G354" s="98"/>
      <c r="H354" s="60"/>
      <c r="I354" s="60"/>
      <c r="J354" s="60"/>
      <c r="K354" s="60"/>
      <c r="L354" s="60"/>
      <c r="M354" s="60"/>
      <c r="N354" s="60"/>
      <c r="O354" s="4"/>
      <c r="P354" s="4"/>
      <c r="Q354" s="68"/>
      <c r="R354" s="61"/>
      <c r="S354" s="12"/>
      <c r="T354" s="12"/>
      <c r="U354" s="3"/>
      <c r="V354" s="60"/>
      <c r="W354" s="60"/>
      <c r="X354" s="60"/>
      <c r="Y354" s="60"/>
      <c r="Z354" s="60"/>
      <c r="AA354" s="60"/>
      <c r="AB354" s="60"/>
      <c r="AC354" s="60"/>
      <c r="AD354" s="60"/>
      <c r="AE354" s="60"/>
      <c r="AF354" s="60"/>
      <c r="AG354" s="60"/>
      <c r="AH354" s="60"/>
      <c r="AI354" s="60"/>
      <c r="AJ354" s="60"/>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row>
    <row r="355" spans="2:65">
      <c r="B355" s="59"/>
      <c r="C355" s="119"/>
      <c r="D355" s="59"/>
      <c r="E355" s="59"/>
      <c r="F355" s="60"/>
      <c r="G355" s="98"/>
      <c r="H355" s="60"/>
      <c r="I355" s="60"/>
      <c r="J355" s="60"/>
      <c r="K355" s="60"/>
      <c r="L355" s="60"/>
      <c r="M355" s="60"/>
      <c r="N355" s="60"/>
      <c r="O355" s="3"/>
      <c r="P355" s="3"/>
      <c r="Q355" s="3"/>
      <c r="R355" s="3"/>
      <c r="S355" s="3"/>
      <c r="T355" s="16"/>
      <c r="U355" s="62"/>
      <c r="V355" s="60"/>
      <c r="W355" s="60"/>
      <c r="X355" s="60"/>
      <c r="Y355" s="60"/>
      <c r="Z355" s="60"/>
      <c r="AA355" s="60"/>
      <c r="AB355" s="60"/>
      <c r="AC355" s="60"/>
      <c r="AD355" s="60"/>
      <c r="AE355" s="60"/>
      <c r="AF355" s="60"/>
      <c r="AG355" s="60"/>
      <c r="AH355" s="60"/>
      <c r="AI355" s="60"/>
      <c r="AJ355" s="60"/>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row>
    <row r="356" spans="2:65">
      <c r="B356" s="59"/>
      <c r="C356" s="119"/>
      <c r="D356" s="59"/>
      <c r="E356" s="59"/>
      <c r="F356" s="60"/>
      <c r="G356" s="98"/>
      <c r="H356" s="60"/>
      <c r="I356" s="60"/>
      <c r="J356" s="60"/>
      <c r="K356" s="60"/>
      <c r="L356" s="60"/>
      <c r="M356" s="60"/>
      <c r="N356" s="60"/>
      <c r="O356" s="3"/>
      <c r="P356" s="63"/>
      <c r="Q356" s="63"/>
      <c r="R356" s="5"/>
      <c r="S356" s="5"/>
      <c r="T356" s="16"/>
      <c r="U356" s="62"/>
      <c r="V356" s="60"/>
      <c r="W356" s="60"/>
      <c r="X356" s="60"/>
      <c r="Y356" s="60"/>
      <c r="Z356" s="60"/>
      <c r="AA356" s="60"/>
      <c r="AB356" s="60"/>
      <c r="AC356" s="60"/>
      <c r="AD356" s="60"/>
      <c r="AE356" s="60"/>
      <c r="AF356" s="60"/>
      <c r="AG356" s="60"/>
      <c r="AH356" s="60"/>
      <c r="AI356" s="60"/>
      <c r="AJ356" s="60"/>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row>
    <row r="357" spans="2:65" ht="15.3" thickBot="1">
      <c r="B357" s="59"/>
      <c r="C357" s="119"/>
      <c r="D357" s="59"/>
      <c r="E357" s="59"/>
      <c r="F357" s="60"/>
      <c r="G357" s="98"/>
      <c r="H357" s="60"/>
      <c r="I357" s="60"/>
      <c r="J357" s="60"/>
      <c r="K357" s="60"/>
      <c r="L357" s="60"/>
      <c r="M357" s="60"/>
      <c r="N357" s="60"/>
      <c r="O357" s="64"/>
      <c r="P357" s="65"/>
      <c r="Q357" s="65"/>
      <c r="R357" s="65"/>
      <c r="S357" s="66"/>
      <c r="T357" s="66"/>
      <c r="U357" s="67"/>
      <c r="V357" s="60"/>
      <c r="W357" s="60"/>
      <c r="X357" s="60"/>
      <c r="Y357" s="60"/>
      <c r="Z357" s="60"/>
      <c r="AA357" s="60"/>
      <c r="AB357" s="60"/>
      <c r="AC357" s="60"/>
      <c r="AD357" s="60"/>
      <c r="AE357" s="60"/>
      <c r="AF357" s="60"/>
      <c r="AG357" s="60"/>
      <c r="AH357" s="60"/>
      <c r="AI357" s="60"/>
      <c r="AJ357" s="60"/>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row>
    <row r="358" spans="2:65">
      <c r="B358" s="59"/>
      <c r="C358" s="119"/>
      <c r="D358" s="59"/>
      <c r="E358" s="59"/>
      <c r="F358" s="60"/>
      <c r="G358" s="98"/>
      <c r="H358" s="60"/>
      <c r="I358" s="60"/>
      <c r="J358" s="60"/>
      <c r="K358" s="60"/>
      <c r="L358" s="60"/>
      <c r="M358" s="60"/>
      <c r="N358" s="60"/>
      <c r="O358" s="4"/>
      <c r="P358" s="5"/>
      <c r="Q358" s="6"/>
      <c r="R358" s="6"/>
      <c r="S358" s="6"/>
      <c r="T358" s="6"/>
      <c r="U358" s="6"/>
      <c r="V358" s="60"/>
      <c r="W358" s="60"/>
      <c r="X358" s="60"/>
      <c r="Y358" s="60"/>
      <c r="Z358" s="60"/>
      <c r="AA358" s="60"/>
      <c r="AB358" s="60"/>
      <c r="AC358" s="60"/>
      <c r="AD358" s="60"/>
      <c r="AE358" s="60"/>
      <c r="AF358" s="60"/>
      <c r="AG358" s="60"/>
      <c r="AH358" s="60"/>
      <c r="AI358" s="60"/>
      <c r="AJ358" s="60"/>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row>
    <row r="359" spans="2:65">
      <c r="B359" s="59"/>
      <c r="C359" s="119"/>
      <c r="D359" s="59"/>
      <c r="E359" s="59"/>
      <c r="F359" s="60"/>
      <c r="G359" s="98"/>
      <c r="H359" s="60"/>
      <c r="I359" s="60"/>
      <c r="J359" s="60"/>
      <c r="K359" s="60"/>
      <c r="L359" s="60"/>
      <c r="M359" s="60"/>
      <c r="N359" s="60"/>
      <c r="O359" s="4"/>
      <c r="P359" s="5"/>
      <c r="Q359" s="6"/>
      <c r="R359" s="6"/>
      <c r="S359" s="6"/>
      <c r="T359" s="6"/>
      <c r="U359" s="6"/>
      <c r="V359" s="60"/>
      <c r="W359" s="60"/>
      <c r="X359" s="60"/>
      <c r="Y359" s="60"/>
      <c r="Z359" s="60"/>
      <c r="AA359" s="60"/>
      <c r="AB359" s="60"/>
      <c r="AC359" s="60"/>
      <c r="AD359" s="60"/>
      <c r="AE359" s="60"/>
      <c r="AF359" s="60"/>
      <c r="AG359" s="60"/>
      <c r="AH359" s="60"/>
      <c r="AI359" s="60"/>
      <c r="AJ359" s="60"/>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row>
    <row r="360" spans="2:65">
      <c r="B360" s="59"/>
      <c r="C360" s="119"/>
      <c r="D360" s="59"/>
      <c r="E360" s="59"/>
      <c r="F360" s="60"/>
      <c r="G360" s="98"/>
      <c r="H360" s="60"/>
      <c r="I360" s="60"/>
      <c r="J360" s="60"/>
      <c r="K360" s="60"/>
      <c r="L360" s="60"/>
      <c r="M360" s="60"/>
      <c r="N360" s="60"/>
      <c r="O360" s="4"/>
      <c r="P360" s="5"/>
      <c r="Q360" s="6"/>
      <c r="R360" s="6"/>
      <c r="S360" s="6"/>
      <c r="T360" s="6"/>
      <c r="U360" s="6"/>
      <c r="V360" s="60"/>
      <c r="W360" s="60"/>
      <c r="X360" s="60"/>
      <c r="Y360" s="60"/>
      <c r="Z360" s="60"/>
      <c r="AA360" s="60"/>
      <c r="AB360" s="60"/>
      <c r="AC360" s="60"/>
      <c r="AD360" s="60"/>
      <c r="AE360" s="60"/>
      <c r="AF360" s="60"/>
      <c r="AG360" s="60"/>
      <c r="AH360" s="60"/>
      <c r="AI360" s="60"/>
      <c r="AJ360" s="60"/>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row>
    <row r="361" spans="2:65">
      <c r="B361" s="59"/>
      <c r="C361" s="119"/>
      <c r="D361" s="59"/>
      <c r="E361" s="59"/>
      <c r="F361" s="60"/>
      <c r="G361" s="98"/>
      <c r="H361" s="60"/>
      <c r="I361" s="60"/>
      <c r="J361" s="60"/>
      <c r="K361" s="60"/>
      <c r="L361" s="60"/>
      <c r="M361" s="60"/>
      <c r="N361" s="60"/>
      <c r="O361" s="4"/>
      <c r="P361" s="5"/>
      <c r="Q361" s="6"/>
      <c r="R361" s="6"/>
      <c r="S361" s="6"/>
      <c r="T361" s="6"/>
      <c r="U361" s="6"/>
      <c r="V361" s="60"/>
      <c r="W361" s="60"/>
      <c r="X361" s="60"/>
      <c r="Y361" s="60"/>
      <c r="Z361" s="60"/>
      <c r="AA361" s="60"/>
      <c r="AB361" s="60"/>
      <c r="AC361" s="60"/>
      <c r="AD361" s="60"/>
      <c r="AE361" s="60"/>
      <c r="AF361" s="60"/>
      <c r="AG361" s="60"/>
      <c r="AH361" s="60"/>
      <c r="AI361" s="60"/>
      <c r="AJ361" s="60"/>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row>
    <row r="362" spans="2:65">
      <c r="B362" s="59"/>
      <c r="C362" s="119"/>
      <c r="D362" s="59"/>
      <c r="E362" s="59"/>
      <c r="F362" s="60"/>
      <c r="G362" s="98"/>
      <c r="H362" s="60"/>
      <c r="I362" s="60"/>
      <c r="J362" s="60"/>
      <c r="K362" s="60"/>
      <c r="L362" s="60"/>
      <c r="M362" s="60"/>
      <c r="N362" s="60"/>
      <c r="O362" s="4"/>
      <c r="P362" s="5"/>
      <c r="Q362" s="6"/>
      <c r="R362" s="6"/>
      <c r="S362" s="6"/>
      <c r="T362" s="6"/>
      <c r="U362" s="6"/>
      <c r="V362" s="60"/>
      <c r="W362" s="60"/>
      <c r="X362" s="60"/>
      <c r="Y362" s="60"/>
      <c r="Z362" s="60"/>
      <c r="AA362" s="60"/>
      <c r="AB362" s="60"/>
      <c r="AC362" s="60"/>
      <c r="AD362" s="60"/>
      <c r="AE362" s="60"/>
      <c r="AF362" s="60"/>
      <c r="AG362" s="60"/>
      <c r="AH362" s="60"/>
      <c r="AI362" s="60"/>
      <c r="AJ362" s="60"/>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row>
    <row r="363" spans="2:65">
      <c r="B363" s="59"/>
      <c r="C363" s="119"/>
      <c r="D363" s="59"/>
      <c r="E363" s="59"/>
      <c r="F363" s="60"/>
      <c r="G363" s="98"/>
      <c r="H363" s="60"/>
      <c r="I363" s="60"/>
      <c r="J363" s="60"/>
      <c r="K363" s="60"/>
      <c r="L363" s="60"/>
      <c r="M363" s="60"/>
      <c r="N363" s="60"/>
      <c r="O363" s="4"/>
      <c r="P363" s="5"/>
      <c r="Q363" s="6"/>
      <c r="R363" s="6"/>
      <c r="S363" s="6"/>
      <c r="T363" s="6"/>
      <c r="U363" s="6"/>
      <c r="V363" s="60"/>
      <c r="W363" s="60"/>
      <c r="X363" s="60"/>
      <c r="Y363" s="60"/>
      <c r="Z363" s="60"/>
      <c r="AA363" s="60"/>
      <c r="AB363" s="60"/>
      <c r="AC363" s="60"/>
      <c r="AD363" s="60"/>
      <c r="AE363" s="60"/>
      <c r="AF363" s="60"/>
      <c r="AG363" s="60"/>
      <c r="AH363" s="60"/>
      <c r="AI363" s="60"/>
      <c r="AJ363" s="60"/>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row>
    <row r="364" spans="2:65">
      <c r="B364" s="59"/>
      <c r="C364" s="119"/>
      <c r="D364" s="59"/>
      <c r="E364" s="59"/>
      <c r="F364" s="60"/>
      <c r="G364" s="98"/>
      <c r="H364" s="60"/>
      <c r="I364" s="60"/>
      <c r="J364" s="60"/>
      <c r="K364" s="60"/>
      <c r="L364" s="60"/>
      <c r="M364" s="60"/>
      <c r="N364" s="60"/>
      <c r="O364" s="4"/>
      <c r="P364" s="5"/>
      <c r="Q364" s="6"/>
      <c r="R364" s="6"/>
      <c r="S364" s="6"/>
      <c r="T364" s="6"/>
      <c r="U364" s="6"/>
      <c r="V364" s="60"/>
      <c r="W364" s="60"/>
      <c r="X364" s="60"/>
      <c r="Y364" s="60"/>
      <c r="Z364" s="60"/>
      <c r="AA364" s="60"/>
      <c r="AB364" s="60"/>
      <c r="AC364" s="60"/>
      <c r="AD364" s="60"/>
      <c r="AE364" s="60"/>
      <c r="AF364" s="60"/>
      <c r="AG364" s="60"/>
      <c r="AH364" s="60"/>
      <c r="AI364" s="60"/>
      <c r="AJ364" s="60"/>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row>
    <row r="365" spans="2:65">
      <c r="B365" s="59"/>
      <c r="C365" s="119"/>
      <c r="D365" s="59"/>
      <c r="E365" s="59"/>
      <c r="F365" s="60"/>
      <c r="G365" s="98"/>
      <c r="H365" s="60"/>
      <c r="I365" s="60"/>
      <c r="J365" s="60"/>
      <c r="K365" s="60"/>
      <c r="L365" s="60"/>
      <c r="M365" s="60"/>
      <c r="N365" s="60"/>
      <c r="O365" s="4"/>
      <c r="P365" s="5"/>
      <c r="Q365" s="6"/>
      <c r="R365" s="6"/>
      <c r="S365" s="6"/>
      <c r="T365" s="6"/>
      <c r="U365" s="6"/>
      <c r="V365" s="60"/>
      <c r="W365" s="60"/>
      <c r="X365" s="60"/>
      <c r="Y365" s="60"/>
      <c r="Z365" s="60"/>
      <c r="AA365" s="60"/>
      <c r="AB365" s="60"/>
      <c r="AC365" s="60"/>
      <c r="AD365" s="60"/>
      <c r="AE365" s="60"/>
      <c r="AF365" s="60"/>
      <c r="AG365" s="60"/>
      <c r="AH365" s="60"/>
      <c r="AI365" s="60"/>
      <c r="AJ365" s="60"/>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row>
    <row r="366" spans="2:65">
      <c r="B366" s="59"/>
      <c r="C366" s="119"/>
      <c r="D366" s="59"/>
      <c r="E366" s="59"/>
      <c r="F366" s="60"/>
      <c r="G366" s="98"/>
      <c r="H366" s="60"/>
      <c r="I366" s="60"/>
      <c r="J366" s="60"/>
      <c r="K366" s="60"/>
      <c r="L366" s="60"/>
      <c r="M366" s="60"/>
      <c r="N366" s="60"/>
      <c r="O366" s="4"/>
      <c r="P366" s="5"/>
      <c r="Q366" s="6"/>
      <c r="R366" s="6"/>
      <c r="S366" s="6"/>
      <c r="T366" s="6"/>
      <c r="U366" s="6"/>
      <c r="V366" s="60"/>
      <c r="W366" s="60"/>
      <c r="X366" s="60"/>
      <c r="Y366" s="60"/>
      <c r="Z366" s="60"/>
      <c r="AA366" s="60"/>
      <c r="AB366" s="60"/>
      <c r="AC366" s="60"/>
      <c r="AD366" s="60"/>
      <c r="AE366" s="60"/>
      <c r="AF366" s="60"/>
      <c r="AG366" s="60"/>
      <c r="AH366" s="60"/>
      <c r="AI366" s="60"/>
      <c r="AJ366" s="60"/>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row>
    <row r="367" spans="2:65">
      <c r="B367" s="59"/>
      <c r="C367" s="119"/>
      <c r="D367" s="59"/>
      <c r="E367" s="59"/>
      <c r="F367" s="60"/>
      <c r="G367" s="98"/>
      <c r="H367" s="60"/>
      <c r="I367" s="60"/>
      <c r="J367" s="60"/>
      <c r="K367" s="60"/>
      <c r="L367" s="60"/>
      <c r="M367" s="60"/>
      <c r="N367" s="60"/>
      <c r="O367" s="4"/>
      <c r="P367" s="5"/>
      <c r="Q367" s="6"/>
      <c r="R367" s="6"/>
      <c r="S367" s="6"/>
      <c r="T367" s="6"/>
      <c r="U367" s="6"/>
      <c r="V367" s="60"/>
      <c r="W367" s="60"/>
      <c r="X367" s="60"/>
      <c r="Y367" s="60"/>
      <c r="Z367" s="60"/>
      <c r="AA367" s="60"/>
      <c r="AB367" s="60"/>
      <c r="AC367" s="60"/>
      <c r="AD367" s="60"/>
      <c r="AE367" s="60"/>
      <c r="AF367" s="60"/>
      <c r="AG367" s="60"/>
      <c r="AH367" s="60"/>
      <c r="AI367" s="60"/>
      <c r="AJ367" s="60"/>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row>
    <row r="368" spans="2:65">
      <c r="B368" s="59"/>
      <c r="C368" s="119"/>
      <c r="D368" s="59"/>
      <c r="E368" s="59"/>
      <c r="F368" s="60"/>
      <c r="G368" s="98"/>
      <c r="H368" s="60"/>
      <c r="I368" s="60"/>
      <c r="J368" s="60"/>
      <c r="K368" s="60"/>
      <c r="L368" s="60"/>
      <c r="M368" s="60"/>
      <c r="N368" s="60"/>
      <c r="O368" s="4"/>
      <c r="P368" s="5"/>
      <c r="Q368" s="6"/>
      <c r="R368" s="6"/>
      <c r="S368" s="6"/>
      <c r="T368" s="6"/>
      <c r="U368" s="6"/>
      <c r="V368" s="60"/>
      <c r="W368" s="60"/>
      <c r="X368" s="60"/>
      <c r="Y368" s="60"/>
      <c r="Z368" s="60"/>
      <c r="AA368" s="60"/>
      <c r="AB368" s="60"/>
      <c r="AC368" s="60"/>
      <c r="AD368" s="60"/>
      <c r="AE368" s="60"/>
      <c r="AF368" s="60"/>
      <c r="AG368" s="60"/>
      <c r="AH368" s="60"/>
      <c r="AI368" s="60"/>
      <c r="AJ368" s="60"/>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row>
    <row r="369" spans="2:65">
      <c r="B369" s="59"/>
      <c r="C369" s="119"/>
      <c r="D369" s="59"/>
      <c r="E369" s="59"/>
      <c r="F369" s="60"/>
      <c r="G369" s="98"/>
      <c r="H369" s="60"/>
      <c r="I369" s="60"/>
      <c r="J369" s="60"/>
      <c r="K369" s="60"/>
      <c r="L369" s="60"/>
      <c r="M369" s="60"/>
      <c r="N369" s="60"/>
      <c r="O369" s="4"/>
      <c r="P369" s="5"/>
      <c r="Q369" s="6"/>
      <c r="R369" s="6"/>
      <c r="S369" s="6"/>
      <c r="T369" s="6"/>
      <c r="U369" s="6"/>
      <c r="V369" s="60"/>
      <c r="W369" s="60"/>
      <c r="X369" s="60"/>
      <c r="Y369" s="60"/>
      <c r="Z369" s="60"/>
      <c r="AA369" s="60"/>
      <c r="AB369" s="60"/>
      <c r="AC369" s="60"/>
      <c r="AD369" s="60"/>
      <c r="AE369" s="60"/>
      <c r="AF369" s="60"/>
      <c r="AG369" s="60"/>
      <c r="AH369" s="60"/>
      <c r="AI369" s="60"/>
      <c r="AJ369" s="60"/>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row>
    <row r="370" spans="2:65">
      <c r="B370" s="59"/>
      <c r="C370" s="119"/>
      <c r="D370" s="59"/>
      <c r="E370" s="59"/>
      <c r="F370" s="60"/>
      <c r="G370" s="98"/>
      <c r="H370" s="60"/>
      <c r="I370" s="60"/>
      <c r="J370" s="60"/>
      <c r="K370" s="60"/>
      <c r="L370" s="60"/>
      <c r="M370" s="60"/>
      <c r="N370" s="60"/>
      <c r="O370" s="4"/>
      <c r="P370" s="5"/>
      <c r="Q370" s="6"/>
      <c r="R370" s="6"/>
      <c r="S370" s="6"/>
      <c r="T370" s="6"/>
      <c r="U370" s="6"/>
      <c r="V370" s="60"/>
      <c r="W370" s="60"/>
      <c r="X370" s="60"/>
      <c r="Y370" s="60"/>
      <c r="Z370" s="60"/>
      <c r="AA370" s="60"/>
      <c r="AB370" s="60"/>
      <c r="AC370" s="60"/>
      <c r="AD370" s="60"/>
      <c r="AE370" s="60"/>
      <c r="AF370" s="60"/>
      <c r="AG370" s="60"/>
      <c r="AH370" s="60"/>
      <c r="AI370" s="60"/>
      <c r="AJ370" s="6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row>
    <row r="371" spans="2:65">
      <c r="B371" s="59"/>
      <c r="C371" s="119"/>
      <c r="D371" s="59"/>
      <c r="E371" s="59"/>
      <c r="F371" s="60"/>
      <c r="G371" s="98"/>
      <c r="H371" s="60"/>
      <c r="I371" s="60"/>
      <c r="J371" s="60"/>
      <c r="K371" s="60"/>
      <c r="L371" s="60"/>
      <c r="M371" s="60"/>
      <c r="N371" s="60"/>
      <c r="O371" s="4"/>
      <c r="P371" s="5"/>
      <c r="Q371" s="6"/>
      <c r="R371" s="6"/>
      <c r="S371" s="6"/>
      <c r="T371" s="6"/>
      <c r="U371" s="6"/>
      <c r="V371" s="60"/>
      <c r="W371" s="60"/>
      <c r="X371" s="60"/>
      <c r="Y371" s="60"/>
      <c r="Z371" s="60"/>
      <c r="AA371" s="60"/>
      <c r="AB371" s="60"/>
      <c r="AC371" s="60"/>
      <c r="AD371" s="60"/>
      <c r="AE371" s="60"/>
      <c r="AF371" s="60"/>
      <c r="AG371" s="60"/>
      <c r="AH371" s="60"/>
      <c r="AI371" s="60"/>
      <c r="AJ371" s="6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row>
    <row r="372" spans="2:65">
      <c r="B372" s="59"/>
      <c r="C372" s="119"/>
      <c r="D372" s="59"/>
      <c r="E372" s="59"/>
      <c r="F372" s="60"/>
      <c r="G372" s="98"/>
      <c r="H372" s="60"/>
      <c r="I372" s="60"/>
      <c r="J372" s="60"/>
      <c r="K372" s="60"/>
      <c r="L372" s="60"/>
      <c r="M372" s="60"/>
      <c r="N372" s="60"/>
      <c r="O372" s="4"/>
      <c r="P372" s="5"/>
      <c r="Q372" s="6"/>
      <c r="R372" s="6"/>
      <c r="S372" s="6"/>
      <c r="T372" s="6"/>
      <c r="U372" s="6"/>
      <c r="V372" s="60"/>
      <c r="W372" s="60"/>
      <c r="X372" s="60"/>
      <c r="Y372" s="60"/>
      <c r="Z372" s="60"/>
      <c r="AA372" s="60"/>
      <c r="AB372" s="60"/>
      <c r="AC372" s="60"/>
      <c r="AD372" s="60"/>
      <c r="AE372" s="60"/>
      <c r="AF372" s="60"/>
      <c r="AG372" s="60"/>
      <c r="AH372" s="60"/>
      <c r="AI372" s="60"/>
      <c r="AJ372" s="60"/>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row>
    <row r="373" spans="2:65">
      <c r="B373" s="59"/>
      <c r="C373" s="119"/>
      <c r="D373" s="59"/>
      <c r="E373" s="59"/>
      <c r="F373" s="60"/>
      <c r="G373" s="98"/>
      <c r="H373" s="60"/>
      <c r="I373" s="60"/>
      <c r="J373" s="60"/>
      <c r="K373" s="60"/>
      <c r="L373" s="60"/>
      <c r="M373" s="60"/>
      <c r="N373" s="60"/>
      <c r="O373" s="4"/>
      <c r="P373" s="5"/>
      <c r="Q373" s="6"/>
      <c r="R373" s="6"/>
      <c r="S373" s="6"/>
      <c r="T373" s="6"/>
      <c r="U373" s="6"/>
      <c r="V373" s="60"/>
      <c r="W373" s="60"/>
      <c r="X373" s="60"/>
      <c r="Y373" s="60"/>
      <c r="Z373" s="60"/>
      <c r="AA373" s="60"/>
      <c r="AB373" s="60"/>
      <c r="AC373" s="60"/>
      <c r="AD373" s="60"/>
      <c r="AE373" s="60"/>
      <c r="AF373" s="60"/>
      <c r="AG373" s="60"/>
      <c r="AH373" s="60"/>
      <c r="AI373" s="60"/>
      <c r="AJ373" s="60"/>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row>
    <row r="374" spans="2:65">
      <c r="B374" s="59"/>
      <c r="C374" s="119"/>
      <c r="D374" s="59"/>
      <c r="E374" s="59"/>
      <c r="F374" s="60"/>
      <c r="G374" s="98"/>
      <c r="H374" s="60"/>
      <c r="I374" s="60"/>
      <c r="J374" s="60"/>
      <c r="K374" s="60"/>
      <c r="L374" s="60"/>
      <c r="M374" s="60"/>
      <c r="N374" s="60"/>
      <c r="O374" s="4"/>
      <c r="P374" s="5"/>
      <c r="Q374" s="6"/>
      <c r="R374" s="6"/>
      <c r="S374" s="6"/>
      <c r="T374" s="6"/>
      <c r="U374" s="6"/>
      <c r="V374" s="60"/>
      <c r="W374" s="60"/>
      <c r="X374" s="60"/>
      <c r="Y374" s="60"/>
      <c r="Z374" s="60"/>
      <c r="AA374" s="60"/>
      <c r="AB374" s="60"/>
      <c r="AC374" s="60"/>
      <c r="AD374" s="60"/>
      <c r="AE374" s="60"/>
      <c r="AF374" s="60"/>
      <c r="AG374" s="60"/>
      <c r="AH374" s="60"/>
      <c r="AI374" s="60"/>
      <c r="AJ374" s="60"/>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row>
    <row r="375" spans="2:65">
      <c r="B375" s="59"/>
      <c r="C375" s="119"/>
      <c r="D375" s="59"/>
      <c r="E375" s="59"/>
      <c r="F375" s="60"/>
      <c r="G375" s="98"/>
      <c r="H375" s="60"/>
      <c r="I375" s="60"/>
      <c r="J375" s="60"/>
      <c r="K375" s="60"/>
      <c r="L375" s="60"/>
      <c r="M375" s="60"/>
      <c r="N375" s="60"/>
      <c r="O375" s="4"/>
      <c r="P375" s="5"/>
      <c r="Q375" s="6"/>
      <c r="R375" s="6"/>
      <c r="S375" s="6"/>
      <c r="T375" s="6"/>
      <c r="U375" s="6"/>
      <c r="V375" s="60"/>
      <c r="W375" s="60"/>
      <c r="X375" s="60"/>
      <c r="Y375" s="60"/>
      <c r="Z375" s="60"/>
      <c r="AA375" s="60"/>
      <c r="AB375" s="60"/>
      <c r="AC375" s="60"/>
      <c r="AD375" s="60"/>
      <c r="AE375" s="60"/>
      <c r="AF375" s="60"/>
      <c r="AG375" s="60"/>
      <c r="AH375" s="60"/>
      <c r="AI375" s="60"/>
      <c r="AJ375" s="60"/>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row>
    <row r="376" spans="2:65">
      <c r="B376" s="59"/>
      <c r="C376" s="119"/>
      <c r="D376" s="59"/>
      <c r="E376" s="59"/>
      <c r="F376" s="60"/>
      <c r="G376" s="98"/>
      <c r="H376" s="60"/>
      <c r="I376" s="60"/>
      <c r="J376" s="60"/>
      <c r="K376" s="60"/>
      <c r="L376" s="60"/>
      <c r="M376" s="60"/>
      <c r="N376" s="60"/>
      <c r="O376" s="4"/>
      <c r="P376" s="5"/>
      <c r="Q376" s="6"/>
      <c r="R376" s="6"/>
      <c r="S376" s="6"/>
      <c r="T376" s="6"/>
      <c r="U376" s="6"/>
      <c r="V376" s="60"/>
      <c r="W376" s="60"/>
      <c r="X376" s="60"/>
      <c r="Y376" s="60"/>
      <c r="Z376" s="60"/>
      <c r="AA376" s="60"/>
      <c r="AB376" s="60"/>
      <c r="AC376" s="60"/>
      <c r="AD376" s="60"/>
      <c r="AE376" s="60"/>
      <c r="AF376" s="60"/>
      <c r="AG376" s="60"/>
      <c r="AH376" s="60"/>
      <c r="AI376" s="60"/>
      <c r="AJ376" s="60"/>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row>
    <row r="377" spans="2:65">
      <c r="B377" s="59"/>
      <c r="C377" s="119"/>
      <c r="D377" s="59"/>
      <c r="E377" s="59"/>
      <c r="F377" s="60"/>
      <c r="G377" s="98"/>
      <c r="H377" s="60"/>
      <c r="I377" s="60"/>
      <c r="J377" s="60"/>
      <c r="K377" s="60"/>
      <c r="L377" s="60"/>
      <c r="M377" s="60"/>
      <c r="N377" s="60"/>
      <c r="O377" s="4"/>
      <c r="P377" s="5"/>
      <c r="Q377" s="6"/>
      <c r="R377" s="6"/>
      <c r="S377" s="6"/>
      <c r="T377" s="6"/>
      <c r="U377" s="6"/>
      <c r="V377" s="60"/>
      <c r="W377" s="60"/>
      <c r="X377" s="60"/>
      <c r="Y377" s="60"/>
      <c r="Z377" s="60"/>
      <c r="AA377" s="60"/>
      <c r="AB377" s="60"/>
      <c r="AC377" s="60"/>
      <c r="AD377" s="60"/>
      <c r="AE377" s="60"/>
      <c r="AF377" s="60"/>
      <c r="AG377" s="60"/>
      <c r="AH377" s="60"/>
      <c r="AI377" s="60"/>
      <c r="AJ377" s="60"/>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row>
    <row r="378" spans="2:65">
      <c r="B378" s="59"/>
      <c r="C378" s="119"/>
      <c r="D378" s="59"/>
      <c r="E378" s="59"/>
      <c r="F378" s="60"/>
      <c r="G378" s="98"/>
      <c r="H378" s="60"/>
      <c r="I378" s="60"/>
      <c r="J378" s="60"/>
      <c r="K378" s="60"/>
      <c r="L378" s="60"/>
      <c r="M378" s="60"/>
      <c r="N378" s="60"/>
      <c r="O378" s="4"/>
      <c r="P378" s="5"/>
      <c r="Q378" s="6"/>
      <c r="R378" s="6"/>
      <c r="S378" s="6"/>
      <c r="T378" s="6"/>
      <c r="U378" s="6"/>
      <c r="V378" s="60"/>
      <c r="W378" s="60"/>
      <c r="X378" s="60"/>
      <c r="Y378" s="60"/>
      <c r="Z378" s="60"/>
      <c r="AA378" s="60"/>
      <c r="AB378" s="60"/>
      <c r="AC378" s="60"/>
      <c r="AD378" s="60"/>
      <c r="AE378" s="60"/>
      <c r="AF378" s="60"/>
      <c r="AG378" s="60"/>
      <c r="AH378" s="60"/>
      <c r="AI378" s="60"/>
      <c r="AJ378" s="60"/>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row>
    <row r="379" spans="2:65">
      <c r="B379" s="59"/>
      <c r="C379" s="119"/>
      <c r="D379" s="59"/>
      <c r="E379" s="59"/>
      <c r="F379" s="60"/>
      <c r="G379" s="98"/>
      <c r="H379" s="60"/>
      <c r="I379" s="60"/>
      <c r="J379" s="60"/>
      <c r="K379" s="60"/>
      <c r="L379" s="60"/>
      <c r="M379" s="60"/>
      <c r="N379" s="60"/>
      <c r="O379" s="4"/>
      <c r="P379" s="5"/>
      <c r="Q379" s="6"/>
      <c r="R379" s="6"/>
      <c r="S379" s="6"/>
      <c r="T379" s="6"/>
      <c r="U379" s="6"/>
      <c r="V379" s="60"/>
      <c r="W379" s="60"/>
      <c r="X379" s="60"/>
      <c r="Y379" s="60"/>
      <c r="Z379" s="60"/>
      <c r="AA379" s="60"/>
      <c r="AB379" s="60"/>
      <c r="AC379" s="60"/>
      <c r="AD379" s="60"/>
      <c r="AE379" s="60"/>
      <c r="AF379" s="60"/>
      <c r="AG379" s="60"/>
      <c r="AH379" s="60"/>
      <c r="AI379" s="60"/>
      <c r="AJ379" s="60"/>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row>
    <row r="380" spans="2:65">
      <c r="B380" s="59"/>
      <c r="C380" s="119"/>
      <c r="D380" s="59"/>
      <c r="E380" s="59"/>
      <c r="F380" s="60"/>
      <c r="G380" s="98"/>
      <c r="H380" s="60"/>
      <c r="I380" s="60"/>
      <c r="J380" s="60"/>
      <c r="K380" s="60"/>
      <c r="L380" s="60"/>
      <c r="M380" s="60"/>
      <c r="N380" s="60"/>
      <c r="O380" s="4"/>
      <c r="P380" s="5"/>
      <c r="Q380" s="6"/>
      <c r="R380" s="6"/>
      <c r="S380" s="6"/>
      <c r="T380" s="6"/>
      <c r="U380" s="6"/>
      <c r="V380" s="60"/>
      <c r="W380" s="60"/>
      <c r="X380" s="60"/>
      <c r="Y380" s="60"/>
      <c r="Z380" s="60"/>
      <c r="AA380" s="60"/>
      <c r="AB380" s="60"/>
      <c r="AC380" s="60"/>
      <c r="AD380" s="60"/>
      <c r="AE380" s="60"/>
      <c r="AF380" s="60"/>
      <c r="AG380" s="60"/>
      <c r="AH380" s="60"/>
      <c r="AI380" s="60"/>
      <c r="AJ380" s="60"/>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row>
    <row r="381" spans="2:65">
      <c r="B381" s="59"/>
      <c r="C381" s="119"/>
      <c r="D381" s="59"/>
      <c r="E381" s="59"/>
      <c r="F381" s="60"/>
      <c r="G381" s="98"/>
      <c r="H381" s="60"/>
      <c r="I381" s="60"/>
      <c r="J381" s="60"/>
      <c r="K381" s="60"/>
      <c r="L381" s="60"/>
      <c r="M381" s="60"/>
      <c r="N381" s="60"/>
      <c r="O381" s="4"/>
      <c r="P381" s="5"/>
      <c r="Q381" s="6"/>
      <c r="R381" s="6"/>
      <c r="S381" s="6"/>
      <c r="T381" s="6"/>
      <c r="U381" s="6"/>
      <c r="V381" s="60"/>
      <c r="W381" s="60"/>
      <c r="X381" s="60"/>
      <c r="Y381" s="60"/>
      <c r="Z381" s="60"/>
      <c r="AA381" s="60"/>
      <c r="AB381" s="60"/>
      <c r="AC381" s="60"/>
      <c r="AD381" s="60"/>
      <c r="AE381" s="60"/>
      <c r="AF381" s="60"/>
      <c r="AG381" s="60"/>
      <c r="AH381" s="60"/>
      <c r="AI381" s="60"/>
      <c r="AJ381" s="60"/>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row>
    <row r="382" spans="2:65">
      <c r="B382" s="59"/>
      <c r="C382" s="119"/>
      <c r="D382" s="59"/>
      <c r="E382" s="59"/>
      <c r="F382" s="60"/>
      <c r="G382" s="98"/>
      <c r="H382" s="60"/>
      <c r="I382" s="60"/>
      <c r="J382" s="60"/>
      <c r="K382" s="60"/>
      <c r="L382" s="60"/>
      <c r="M382" s="60"/>
      <c r="N382" s="60"/>
      <c r="O382" s="4"/>
      <c r="P382" s="5"/>
      <c r="Q382" s="6"/>
      <c r="R382" s="6"/>
      <c r="S382" s="6"/>
      <c r="T382" s="6"/>
      <c r="U382" s="6"/>
      <c r="V382" s="60"/>
      <c r="W382" s="60"/>
      <c r="X382" s="60"/>
      <c r="Y382" s="60"/>
      <c r="Z382" s="60"/>
      <c r="AA382" s="60"/>
      <c r="AB382" s="60"/>
      <c r="AC382" s="60"/>
      <c r="AD382" s="60"/>
      <c r="AE382" s="60"/>
      <c r="AF382" s="60"/>
      <c r="AG382" s="60"/>
      <c r="AH382" s="60"/>
      <c r="AI382" s="60"/>
      <c r="AJ382" s="60"/>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row>
    <row r="383" spans="2:65">
      <c r="B383" s="59"/>
      <c r="C383" s="119"/>
      <c r="D383" s="59"/>
      <c r="E383" s="59"/>
      <c r="F383" s="60"/>
      <c r="G383" s="98"/>
      <c r="H383" s="60"/>
      <c r="I383" s="60"/>
      <c r="J383" s="60"/>
      <c r="K383" s="60"/>
      <c r="L383" s="60"/>
      <c r="M383" s="60"/>
      <c r="N383" s="60"/>
      <c r="O383" s="4"/>
      <c r="P383" s="5"/>
      <c r="Q383" s="6"/>
      <c r="R383" s="5"/>
      <c r="S383" s="6"/>
      <c r="T383" s="6"/>
      <c r="U383" s="6"/>
      <c r="V383" s="60"/>
      <c r="W383" s="60"/>
      <c r="X383" s="60"/>
      <c r="Y383" s="60"/>
      <c r="Z383" s="60"/>
      <c r="AA383" s="60"/>
      <c r="AB383" s="60"/>
      <c r="AC383" s="60"/>
      <c r="AD383" s="60"/>
      <c r="AE383" s="60"/>
      <c r="AF383" s="60"/>
      <c r="AG383" s="60"/>
      <c r="AH383" s="60"/>
      <c r="AI383" s="60"/>
      <c r="AJ383" s="60"/>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row>
    <row r="384" spans="2:65">
      <c r="B384" s="59"/>
      <c r="C384" s="119"/>
      <c r="D384" s="59"/>
      <c r="E384" s="59"/>
      <c r="F384" s="60"/>
      <c r="G384" s="98"/>
      <c r="H384" s="60"/>
      <c r="I384" s="60"/>
      <c r="J384" s="60"/>
      <c r="K384" s="60"/>
      <c r="L384" s="60"/>
      <c r="M384" s="60"/>
      <c r="N384" s="60"/>
      <c r="O384" s="4"/>
      <c r="P384" s="5"/>
      <c r="Q384" s="6"/>
      <c r="R384" s="6"/>
      <c r="S384" s="6"/>
      <c r="T384" s="6"/>
      <c r="U384" s="6"/>
      <c r="V384" s="60"/>
      <c r="W384" s="60"/>
      <c r="X384" s="60"/>
      <c r="Y384" s="60"/>
      <c r="Z384" s="60"/>
      <c r="AA384" s="60"/>
      <c r="AB384" s="60"/>
      <c r="AC384" s="60"/>
      <c r="AD384" s="60"/>
      <c r="AE384" s="60"/>
      <c r="AF384" s="60"/>
      <c r="AG384" s="60"/>
      <c r="AH384" s="60"/>
      <c r="AI384" s="60"/>
      <c r="AJ384" s="60"/>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row>
    <row r="385" spans="2:65">
      <c r="B385" s="59"/>
      <c r="C385" s="119"/>
      <c r="D385" s="59"/>
      <c r="E385" s="59"/>
      <c r="F385" s="60"/>
      <c r="G385" s="98"/>
      <c r="H385" s="60"/>
      <c r="I385" s="60"/>
      <c r="J385" s="60"/>
      <c r="K385" s="60"/>
      <c r="L385" s="60"/>
      <c r="M385" s="60"/>
      <c r="N385" s="60"/>
      <c r="O385" s="4"/>
      <c r="P385" s="12"/>
      <c r="Q385" s="12"/>
      <c r="R385" s="12"/>
      <c r="S385" s="12"/>
      <c r="T385" s="12"/>
      <c r="U385" s="12"/>
      <c r="V385" s="60"/>
      <c r="W385" s="60"/>
      <c r="X385" s="60"/>
      <c r="Y385" s="60"/>
      <c r="Z385" s="60"/>
      <c r="AA385" s="60"/>
      <c r="AB385" s="60"/>
      <c r="AC385" s="60"/>
      <c r="AD385" s="60"/>
      <c r="AE385" s="60"/>
      <c r="AF385" s="60"/>
      <c r="AG385" s="60"/>
      <c r="AH385" s="60"/>
      <c r="AI385" s="60"/>
      <c r="AJ385" s="60"/>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row>
    <row r="386" spans="2:65">
      <c r="B386" s="59"/>
      <c r="C386" s="119"/>
      <c r="D386" s="59"/>
      <c r="E386" s="59"/>
      <c r="F386" s="60"/>
      <c r="G386" s="98"/>
      <c r="H386" s="60"/>
      <c r="I386" s="60"/>
      <c r="J386" s="60"/>
      <c r="K386" s="60"/>
      <c r="L386" s="60"/>
      <c r="M386" s="60"/>
      <c r="N386" s="60"/>
      <c r="O386" s="60"/>
      <c r="P386" s="60"/>
      <c r="Q386" s="60"/>
      <c r="R386" s="60"/>
      <c r="S386" s="60"/>
      <c r="T386" s="60"/>
      <c r="U386" s="60"/>
      <c r="V386" s="60"/>
      <c r="W386" s="60"/>
      <c r="X386" s="60"/>
      <c r="Y386" s="60"/>
      <c r="Z386" s="60"/>
      <c r="AA386" s="60"/>
      <c r="AB386" s="60"/>
      <c r="AC386" s="60"/>
      <c r="AD386" s="60"/>
      <c r="AE386" s="60"/>
      <c r="AF386" s="60"/>
      <c r="AG386" s="60"/>
      <c r="AH386" s="60"/>
      <c r="AI386" s="60"/>
      <c r="AJ386" s="60"/>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row>
    <row r="387" spans="2:65">
      <c r="B387" s="59"/>
      <c r="C387" s="119"/>
      <c r="D387" s="59"/>
      <c r="E387" s="59"/>
      <c r="F387" s="60"/>
      <c r="G387" s="98"/>
      <c r="H387" s="60"/>
      <c r="I387" s="60"/>
      <c r="J387" s="60"/>
      <c r="K387" s="60"/>
      <c r="L387" s="60"/>
      <c r="M387" s="60"/>
      <c r="N387" s="60"/>
      <c r="O387" s="60"/>
      <c r="P387" s="60"/>
      <c r="Q387" s="60"/>
      <c r="R387" s="60"/>
      <c r="S387" s="60"/>
      <c r="T387" s="60"/>
      <c r="U387" s="60"/>
      <c r="V387" s="60"/>
      <c r="W387" s="60"/>
      <c r="X387" s="60"/>
      <c r="Y387" s="60"/>
      <c r="Z387" s="60"/>
      <c r="AA387" s="60"/>
      <c r="AB387" s="60"/>
      <c r="AC387" s="60"/>
      <c r="AD387" s="60"/>
      <c r="AE387" s="60"/>
      <c r="AF387" s="60"/>
      <c r="AG387" s="60"/>
      <c r="AH387" s="60"/>
      <c r="AI387" s="60"/>
      <c r="AJ387" s="60"/>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row>
    <row r="388" spans="2:65">
      <c r="B388" s="59"/>
      <c r="C388" s="119"/>
      <c r="D388" s="59"/>
      <c r="E388" s="59"/>
      <c r="F388" s="60"/>
      <c r="G388" s="98"/>
      <c r="H388" s="60"/>
      <c r="I388" s="60"/>
      <c r="J388" s="60"/>
      <c r="K388" s="60"/>
      <c r="L388" s="60"/>
      <c r="M388" s="60"/>
      <c r="N388" s="60"/>
      <c r="O388" s="3"/>
      <c r="P388" s="16"/>
      <c r="Q388" s="16"/>
      <c r="R388" s="16"/>
      <c r="S388" s="3"/>
      <c r="T388" s="3"/>
      <c r="U388" s="3"/>
      <c r="V388" s="60"/>
      <c r="W388" s="60"/>
      <c r="X388" s="60"/>
      <c r="Y388" s="60"/>
      <c r="Z388" s="60"/>
      <c r="AA388" s="60"/>
      <c r="AB388" s="60"/>
      <c r="AC388" s="60"/>
      <c r="AD388" s="60"/>
      <c r="AE388" s="60"/>
      <c r="AF388" s="60"/>
      <c r="AG388" s="60"/>
      <c r="AH388" s="60"/>
      <c r="AI388" s="60"/>
      <c r="AJ388" s="60"/>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row>
    <row r="389" spans="2:65">
      <c r="B389" s="59"/>
      <c r="C389" s="119"/>
      <c r="D389" s="59"/>
      <c r="E389" s="59"/>
      <c r="F389" s="60"/>
      <c r="G389" s="98"/>
      <c r="H389" s="60"/>
      <c r="I389" s="60"/>
      <c r="J389" s="60"/>
      <c r="K389" s="60"/>
      <c r="L389" s="60"/>
      <c r="M389" s="60"/>
      <c r="N389" s="60"/>
      <c r="O389" s="4"/>
      <c r="P389" s="61"/>
      <c r="Q389" s="61"/>
      <c r="R389" s="61"/>
      <c r="S389" s="12"/>
      <c r="T389" s="12"/>
      <c r="U389" s="3"/>
      <c r="V389" s="60"/>
      <c r="W389" s="60"/>
      <c r="X389" s="60"/>
      <c r="Y389" s="60"/>
      <c r="Z389" s="60"/>
      <c r="AA389" s="60"/>
      <c r="AB389" s="60"/>
      <c r="AC389" s="60"/>
      <c r="AD389" s="60"/>
      <c r="AE389" s="60"/>
      <c r="AF389" s="60"/>
      <c r="AG389" s="60"/>
      <c r="AH389" s="60"/>
      <c r="AI389" s="60"/>
      <c r="AJ389" s="60"/>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row>
    <row r="390" spans="2:65">
      <c r="B390" s="59"/>
      <c r="C390" s="119"/>
      <c r="D390" s="59"/>
      <c r="E390" s="59"/>
      <c r="F390" s="60"/>
      <c r="G390" s="98"/>
      <c r="H390" s="60"/>
      <c r="I390" s="60"/>
      <c r="J390" s="60"/>
      <c r="K390" s="60"/>
      <c r="L390" s="60"/>
      <c r="M390" s="60"/>
      <c r="N390" s="60"/>
      <c r="O390" s="3"/>
      <c r="P390" s="3"/>
      <c r="Q390" s="3"/>
      <c r="R390" s="3"/>
      <c r="S390" s="3"/>
      <c r="T390" s="3"/>
      <c r="U390" s="3"/>
      <c r="V390" s="60"/>
      <c r="W390" s="60"/>
      <c r="X390" s="60"/>
      <c r="Y390" s="60"/>
      <c r="Z390" s="60"/>
      <c r="AA390" s="60"/>
      <c r="AB390" s="60"/>
      <c r="AC390" s="60"/>
      <c r="AD390" s="60"/>
      <c r="AE390" s="60"/>
      <c r="AF390" s="60"/>
      <c r="AG390" s="60"/>
      <c r="AH390" s="60"/>
      <c r="AI390" s="60"/>
      <c r="AJ390" s="60"/>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row>
    <row r="391" spans="2:65">
      <c r="B391" s="59"/>
      <c r="C391" s="119"/>
      <c r="D391" s="59"/>
      <c r="E391" s="59"/>
      <c r="F391" s="60"/>
      <c r="G391" s="98"/>
      <c r="H391" s="60"/>
      <c r="I391" s="60"/>
      <c r="J391" s="60"/>
      <c r="K391" s="60"/>
      <c r="L391" s="60"/>
      <c r="M391" s="60"/>
      <c r="N391" s="60"/>
      <c r="O391" s="4"/>
      <c r="P391" s="4"/>
      <c r="Q391" s="68"/>
      <c r="R391" s="61"/>
      <c r="S391" s="12"/>
      <c r="T391" s="12"/>
      <c r="U391" s="3"/>
      <c r="V391" s="60"/>
      <c r="W391" s="60"/>
      <c r="X391" s="60"/>
      <c r="Y391" s="60"/>
      <c r="Z391" s="60"/>
      <c r="AA391" s="60"/>
      <c r="AB391" s="60"/>
      <c r="AC391" s="60"/>
      <c r="AD391" s="60"/>
      <c r="AE391" s="60"/>
      <c r="AF391" s="60"/>
      <c r="AG391" s="60"/>
      <c r="AH391" s="60"/>
      <c r="AI391" s="60"/>
      <c r="AJ391" s="60"/>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row>
    <row r="392" spans="2:65">
      <c r="B392" s="59"/>
      <c r="C392" s="119"/>
      <c r="D392" s="59"/>
      <c r="E392" s="59"/>
      <c r="F392" s="60"/>
      <c r="G392" s="98"/>
      <c r="H392" s="60"/>
      <c r="I392" s="60"/>
      <c r="J392" s="60"/>
      <c r="K392" s="60"/>
      <c r="L392" s="60"/>
      <c r="M392" s="60"/>
      <c r="N392" s="60"/>
      <c r="O392" s="3"/>
      <c r="P392" s="3"/>
      <c r="Q392" s="3"/>
      <c r="R392" s="3"/>
      <c r="S392" s="3"/>
      <c r="T392" s="16"/>
      <c r="U392" s="62"/>
      <c r="V392" s="60"/>
      <c r="W392" s="60"/>
      <c r="X392" s="60"/>
      <c r="Y392" s="60"/>
      <c r="Z392" s="60"/>
      <c r="AA392" s="60"/>
      <c r="AB392" s="60"/>
      <c r="AC392" s="60"/>
      <c r="AD392" s="60"/>
      <c r="AE392" s="60"/>
      <c r="AF392" s="60"/>
      <c r="AG392" s="60"/>
      <c r="AH392" s="60"/>
      <c r="AI392" s="60"/>
      <c r="AJ392" s="60"/>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row>
    <row r="393" spans="2:65">
      <c r="B393" s="59"/>
      <c r="C393" s="119"/>
      <c r="D393" s="59"/>
      <c r="E393" s="59"/>
      <c r="F393" s="60"/>
      <c r="G393" s="98"/>
      <c r="H393" s="60"/>
      <c r="I393" s="60"/>
      <c r="J393" s="60"/>
      <c r="K393" s="60"/>
      <c r="L393" s="60"/>
      <c r="M393" s="60"/>
      <c r="N393" s="60"/>
      <c r="O393" s="3"/>
      <c r="P393" s="63"/>
      <c r="Q393" s="63"/>
      <c r="R393" s="5"/>
      <c r="S393" s="5"/>
      <c r="T393" s="16"/>
      <c r="U393" s="62"/>
      <c r="V393" s="60"/>
      <c r="W393" s="60"/>
      <c r="X393" s="60"/>
      <c r="Y393" s="60"/>
      <c r="Z393" s="60"/>
      <c r="AA393" s="60"/>
      <c r="AB393" s="60"/>
      <c r="AC393" s="60"/>
      <c r="AD393" s="60"/>
      <c r="AE393" s="60"/>
      <c r="AF393" s="60"/>
      <c r="AG393" s="60"/>
      <c r="AH393" s="60"/>
      <c r="AI393" s="60"/>
      <c r="AJ393" s="6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row>
    <row r="394" spans="2:65" ht="15.3" thickBot="1">
      <c r="B394" s="59"/>
      <c r="C394" s="119"/>
      <c r="D394" s="59"/>
      <c r="E394" s="59"/>
      <c r="F394" s="60"/>
      <c r="G394" s="98"/>
      <c r="H394" s="60"/>
      <c r="I394" s="60"/>
      <c r="J394" s="60"/>
      <c r="K394" s="60"/>
      <c r="L394" s="60"/>
      <c r="M394" s="60"/>
      <c r="N394" s="60"/>
      <c r="O394" s="64"/>
      <c r="P394" s="65"/>
      <c r="Q394" s="65"/>
      <c r="R394" s="65"/>
      <c r="S394" s="66"/>
      <c r="T394" s="66"/>
      <c r="U394" s="67"/>
      <c r="V394" s="60"/>
      <c r="W394" s="60"/>
      <c r="X394" s="60"/>
      <c r="Y394" s="60"/>
      <c r="Z394" s="60"/>
      <c r="AA394" s="60"/>
      <c r="AB394" s="60"/>
      <c r="AC394" s="60"/>
      <c r="AD394" s="60"/>
      <c r="AE394" s="60"/>
      <c r="AF394" s="60"/>
      <c r="AG394" s="60"/>
      <c r="AH394" s="60"/>
      <c r="AI394" s="60"/>
      <c r="AJ394" s="6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row>
    <row r="395" spans="2:65">
      <c r="B395" s="59"/>
      <c r="C395" s="119"/>
      <c r="D395" s="59"/>
      <c r="E395" s="59"/>
      <c r="F395" s="60"/>
      <c r="G395" s="98"/>
      <c r="H395" s="60"/>
      <c r="I395" s="60"/>
      <c r="J395" s="60"/>
      <c r="K395" s="60"/>
      <c r="L395" s="60"/>
      <c r="M395" s="60"/>
      <c r="N395" s="60"/>
      <c r="O395" s="4"/>
      <c r="P395" s="5"/>
      <c r="Q395" s="6"/>
      <c r="R395" s="6"/>
      <c r="S395" s="6"/>
      <c r="T395" s="6"/>
      <c r="U395" s="6"/>
      <c r="V395" s="60"/>
      <c r="W395" s="60"/>
      <c r="X395" s="60"/>
      <c r="Y395" s="60"/>
      <c r="Z395" s="60"/>
      <c r="AA395" s="60"/>
      <c r="AB395" s="60"/>
      <c r="AC395" s="60"/>
      <c r="AD395" s="60"/>
      <c r="AE395" s="60"/>
      <c r="AF395" s="60"/>
      <c r="AG395" s="60"/>
      <c r="AH395" s="60"/>
      <c r="AI395" s="60"/>
      <c r="AJ395" s="60"/>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row>
    <row r="396" spans="2:65">
      <c r="B396" s="59"/>
      <c r="C396" s="119"/>
      <c r="D396" s="59"/>
      <c r="E396" s="59"/>
      <c r="F396" s="60"/>
      <c r="G396" s="98"/>
      <c r="H396" s="60"/>
      <c r="I396" s="60"/>
      <c r="J396" s="60"/>
      <c r="K396" s="60"/>
      <c r="L396" s="60"/>
      <c r="M396" s="60"/>
      <c r="N396" s="60"/>
      <c r="O396" s="4"/>
      <c r="P396" s="5"/>
      <c r="Q396" s="6"/>
      <c r="R396" s="6"/>
      <c r="S396" s="6"/>
      <c r="T396" s="6"/>
      <c r="U396" s="6"/>
      <c r="V396" s="60"/>
      <c r="W396" s="60"/>
      <c r="X396" s="60"/>
      <c r="Y396" s="60"/>
      <c r="Z396" s="60"/>
      <c r="AA396" s="60"/>
      <c r="AB396" s="60"/>
      <c r="AC396" s="60"/>
      <c r="AD396" s="60"/>
      <c r="AE396" s="60"/>
      <c r="AF396" s="60"/>
      <c r="AG396" s="60"/>
      <c r="AH396" s="60"/>
      <c r="AI396" s="60"/>
      <c r="AJ396" s="60"/>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row>
    <row r="397" spans="2:65">
      <c r="B397" s="59"/>
      <c r="C397" s="119"/>
      <c r="D397" s="59"/>
      <c r="E397" s="59"/>
      <c r="F397" s="60"/>
      <c r="G397" s="98"/>
      <c r="H397" s="60"/>
      <c r="I397" s="60"/>
      <c r="J397" s="60"/>
      <c r="K397" s="60"/>
      <c r="L397" s="60"/>
      <c r="M397" s="60"/>
      <c r="N397" s="60"/>
      <c r="O397" s="4"/>
      <c r="P397" s="5"/>
      <c r="Q397" s="6"/>
      <c r="R397" s="6"/>
      <c r="S397" s="6"/>
      <c r="T397" s="6"/>
      <c r="U397" s="6"/>
      <c r="V397" s="60"/>
      <c r="W397" s="60"/>
      <c r="X397" s="60"/>
      <c r="Y397" s="60"/>
      <c r="Z397" s="60"/>
      <c r="AA397" s="60"/>
      <c r="AB397" s="60"/>
      <c r="AC397" s="60"/>
      <c r="AD397" s="60"/>
      <c r="AE397" s="60"/>
      <c r="AF397" s="60"/>
      <c r="AG397" s="60"/>
      <c r="AH397" s="60"/>
      <c r="AI397" s="60"/>
      <c r="AJ397" s="60"/>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row>
    <row r="398" spans="2:65">
      <c r="B398" s="59"/>
      <c r="C398" s="119"/>
      <c r="D398" s="59"/>
      <c r="E398" s="59"/>
      <c r="F398" s="60"/>
      <c r="G398" s="98"/>
      <c r="H398" s="60"/>
      <c r="I398" s="60"/>
      <c r="J398" s="60"/>
      <c r="K398" s="60"/>
      <c r="L398" s="60"/>
      <c r="M398" s="60"/>
      <c r="N398" s="60"/>
      <c r="O398" s="4"/>
      <c r="P398" s="5"/>
      <c r="Q398" s="6"/>
      <c r="R398" s="6"/>
      <c r="S398" s="6"/>
      <c r="T398" s="6"/>
      <c r="U398" s="6"/>
      <c r="V398" s="60"/>
      <c r="W398" s="60"/>
      <c r="X398" s="60"/>
      <c r="Y398" s="60"/>
      <c r="Z398" s="60"/>
      <c r="AA398" s="60"/>
      <c r="AB398" s="60"/>
      <c r="AC398" s="60"/>
      <c r="AD398" s="60"/>
      <c r="AE398" s="60"/>
      <c r="AF398" s="60"/>
      <c r="AG398" s="60"/>
      <c r="AH398" s="60"/>
      <c r="AI398" s="60"/>
      <c r="AJ398" s="60"/>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row>
    <row r="399" spans="2:65">
      <c r="B399" s="59"/>
      <c r="C399" s="119"/>
      <c r="D399" s="59"/>
      <c r="E399" s="59"/>
      <c r="F399" s="60"/>
      <c r="G399" s="98"/>
      <c r="H399" s="60"/>
      <c r="I399" s="60"/>
      <c r="J399" s="60"/>
      <c r="K399" s="60"/>
      <c r="L399" s="60"/>
      <c r="M399" s="60"/>
      <c r="N399" s="60"/>
      <c r="O399" s="4"/>
      <c r="P399" s="5"/>
      <c r="Q399" s="6"/>
      <c r="R399" s="6"/>
      <c r="S399" s="6"/>
      <c r="T399" s="6"/>
      <c r="U399" s="6"/>
      <c r="V399" s="60"/>
      <c r="W399" s="60"/>
      <c r="X399" s="60"/>
      <c r="Y399" s="60"/>
      <c r="Z399" s="60"/>
      <c r="AA399" s="60"/>
      <c r="AB399" s="60"/>
      <c r="AC399" s="60"/>
      <c r="AD399" s="60"/>
      <c r="AE399" s="60"/>
      <c r="AF399" s="60"/>
      <c r="AG399" s="60"/>
      <c r="AH399" s="60"/>
      <c r="AI399" s="60"/>
      <c r="AJ399" s="60"/>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row>
    <row r="400" spans="2:65">
      <c r="B400" s="59"/>
      <c r="C400" s="119"/>
      <c r="D400" s="59"/>
      <c r="E400" s="59"/>
      <c r="F400" s="60"/>
      <c r="G400" s="98"/>
      <c r="H400" s="60"/>
      <c r="I400" s="60"/>
      <c r="J400" s="60"/>
      <c r="K400" s="60"/>
      <c r="L400" s="60"/>
      <c r="M400" s="60"/>
      <c r="N400" s="60"/>
      <c r="O400" s="4"/>
      <c r="P400" s="5"/>
      <c r="Q400" s="6"/>
      <c r="R400" s="6"/>
      <c r="S400" s="6"/>
      <c r="T400" s="6"/>
      <c r="U400" s="6"/>
      <c r="V400" s="60"/>
      <c r="W400" s="60"/>
      <c r="X400" s="60"/>
      <c r="Y400" s="60"/>
      <c r="Z400" s="60"/>
      <c r="AA400" s="60"/>
      <c r="AB400" s="60"/>
      <c r="AC400" s="60"/>
      <c r="AD400" s="60"/>
      <c r="AE400" s="60"/>
      <c r="AF400" s="60"/>
      <c r="AG400" s="60"/>
      <c r="AH400" s="60"/>
      <c r="AI400" s="60"/>
      <c r="AJ400" s="60"/>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row>
    <row r="401" spans="2:65">
      <c r="B401" s="59"/>
      <c r="C401" s="119"/>
      <c r="D401" s="59"/>
      <c r="E401" s="59"/>
      <c r="F401" s="60"/>
      <c r="G401" s="98"/>
      <c r="H401" s="60"/>
      <c r="I401" s="60"/>
      <c r="J401" s="60"/>
      <c r="K401" s="60"/>
      <c r="L401" s="60"/>
      <c r="M401" s="60"/>
      <c r="N401" s="60"/>
      <c r="O401" s="4"/>
      <c r="P401" s="5"/>
      <c r="Q401" s="6"/>
      <c r="R401" s="6"/>
      <c r="S401" s="6"/>
      <c r="T401" s="6"/>
      <c r="U401" s="6"/>
      <c r="V401" s="60"/>
      <c r="W401" s="60"/>
      <c r="X401" s="60"/>
      <c r="Y401" s="60"/>
      <c r="Z401" s="60"/>
      <c r="AA401" s="60"/>
      <c r="AB401" s="60"/>
      <c r="AC401" s="60"/>
      <c r="AD401" s="60"/>
      <c r="AE401" s="60"/>
      <c r="AF401" s="60"/>
      <c r="AG401" s="60"/>
      <c r="AH401" s="60"/>
      <c r="AI401" s="60"/>
      <c r="AJ401" s="60"/>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row>
    <row r="402" spans="2:65">
      <c r="B402" s="59"/>
      <c r="C402" s="119"/>
      <c r="D402" s="59"/>
      <c r="E402" s="59"/>
      <c r="F402" s="60"/>
      <c r="G402" s="98"/>
      <c r="H402" s="60"/>
      <c r="I402" s="60"/>
      <c r="J402" s="60"/>
      <c r="K402" s="60"/>
      <c r="L402" s="60"/>
      <c r="M402" s="60"/>
      <c r="N402" s="60"/>
      <c r="O402" s="4"/>
      <c r="P402" s="5"/>
      <c r="Q402" s="6"/>
      <c r="R402" s="6"/>
      <c r="S402" s="6"/>
      <c r="T402" s="6"/>
      <c r="U402" s="6"/>
      <c r="V402" s="60"/>
      <c r="W402" s="60"/>
      <c r="X402" s="60"/>
      <c r="Y402" s="60"/>
      <c r="Z402" s="60"/>
      <c r="AA402" s="60"/>
      <c r="AB402" s="60"/>
      <c r="AC402" s="60"/>
      <c r="AD402" s="60"/>
      <c r="AE402" s="60"/>
      <c r="AF402" s="60"/>
      <c r="AG402" s="60"/>
      <c r="AH402" s="60"/>
      <c r="AI402" s="60"/>
      <c r="AJ402" s="60"/>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row>
    <row r="403" spans="2:65">
      <c r="B403" s="59"/>
      <c r="C403" s="119"/>
      <c r="D403" s="59"/>
      <c r="E403" s="59"/>
      <c r="F403" s="60"/>
      <c r="G403" s="98"/>
      <c r="H403" s="60"/>
      <c r="I403" s="60"/>
      <c r="J403" s="60"/>
      <c r="K403" s="60"/>
      <c r="L403" s="60"/>
      <c r="M403" s="60"/>
      <c r="N403" s="60"/>
      <c r="O403" s="4"/>
      <c r="P403" s="5"/>
      <c r="Q403" s="6"/>
      <c r="R403" s="6"/>
      <c r="S403" s="6"/>
      <c r="T403" s="6"/>
      <c r="U403" s="6"/>
      <c r="V403" s="60"/>
      <c r="W403" s="60"/>
      <c r="X403" s="60"/>
      <c r="Y403" s="60"/>
      <c r="Z403" s="60"/>
      <c r="AA403" s="60"/>
      <c r="AB403" s="60"/>
      <c r="AC403" s="60"/>
      <c r="AD403" s="60"/>
      <c r="AE403" s="60"/>
      <c r="AF403" s="60"/>
      <c r="AG403" s="60"/>
      <c r="AH403" s="60"/>
      <c r="AI403" s="60"/>
      <c r="AJ403" s="60"/>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row>
    <row r="404" spans="2:65">
      <c r="B404" s="59"/>
      <c r="C404" s="119"/>
      <c r="D404" s="59"/>
      <c r="E404" s="59"/>
      <c r="F404" s="60"/>
      <c r="G404" s="98"/>
      <c r="H404" s="60"/>
      <c r="I404" s="60"/>
      <c r="J404" s="60"/>
      <c r="K404" s="60"/>
      <c r="L404" s="60"/>
      <c r="M404" s="60"/>
      <c r="N404" s="60"/>
      <c r="O404" s="4"/>
      <c r="P404" s="5"/>
      <c r="Q404" s="6"/>
      <c r="R404" s="6"/>
      <c r="S404" s="6"/>
      <c r="T404" s="6"/>
      <c r="U404" s="6"/>
      <c r="V404" s="60"/>
      <c r="W404" s="60"/>
      <c r="X404" s="60"/>
      <c r="Y404" s="60"/>
      <c r="Z404" s="60"/>
      <c r="AA404" s="60"/>
      <c r="AB404" s="60"/>
      <c r="AC404" s="60"/>
      <c r="AD404" s="60"/>
      <c r="AE404" s="60"/>
      <c r="AF404" s="60"/>
      <c r="AG404" s="60"/>
      <c r="AH404" s="60"/>
      <c r="AI404" s="60"/>
      <c r="AJ404" s="60"/>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row>
    <row r="405" spans="2:65">
      <c r="B405" s="59"/>
      <c r="C405" s="119"/>
      <c r="D405" s="59"/>
      <c r="E405" s="59"/>
      <c r="F405" s="60"/>
      <c r="G405" s="98"/>
      <c r="H405" s="60"/>
      <c r="I405" s="60"/>
      <c r="J405" s="60"/>
      <c r="K405" s="60"/>
      <c r="L405" s="60"/>
      <c r="M405" s="60"/>
      <c r="N405" s="60"/>
      <c r="O405" s="4"/>
      <c r="P405" s="5"/>
      <c r="Q405" s="6"/>
      <c r="R405" s="6"/>
      <c r="S405" s="6"/>
      <c r="T405" s="6"/>
      <c r="U405" s="6"/>
      <c r="V405" s="60"/>
      <c r="W405" s="60"/>
      <c r="X405" s="60"/>
      <c r="Y405" s="60"/>
      <c r="Z405" s="60"/>
      <c r="AA405" s="60"/>
      <c r="AB405" s="60"/>
      <c r="AC405" s="60"/>
      <c r="AD405" s="60"/>
      <c r="AE405" s="60"/>
      <c r="AF405" s="60"/>
      <c r="AG405" s="60"/>
      <c r="AH405" s="60"/>
      <c r="AI405" s="60"/>
      <c r="AJ405" s="60"/>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row>
    <row r="406" spans="2:65">
      <c r="B406" s="59"/>
      <c r="C406" s="119"/>
      <c r="D406" s="59"/>
      <c r="E406" s="59"/>
      <c r="F406" s="60"/>
      <c r="G406" s="98"/>
      <c r="H406" s="60"/>
      <c r="I406" s="60"/>
      <c r="J406" s="60"/>
      <c r="K406" s="60"/>
      <c r="L406" s="60"/>
      <c r="M406" s="60"/>
      <c r="N406" s="60"/>
      <c r="O406" s="4"/>
      <c r="P406" s="5"/>
      <c r="Q406" s="6"/>
      <c r="R406" s="6"/>
      <c r="S406" s="6"/>
      <c r="T406" s="6"/>
      <c r="U406" s="6"/>
      <c r="V406" s="60"/>
      <c r="W406" s="60"/>
      <c r="X406" s="60"/>
      <c r="Y406" s="60"/>
      <c r="Z406" s="60"/>
      <c r="AA406" s="60"/>
      <c r="AB406" s="60"/>
      <c r="AC406" s="60"/>
      <c r="AD406" s="60"/>
      <c r="AE406" s="60"/>
      <c r="AF406" s="60"/>
      <c r="AG406" s="60"/>
      <c r="AH406" s="60"/>
      <c r="AI406" s="60"/>
      <c r="AJ406" s="60"/>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row>
    <row r="407" spans="2:65">
      <c r="B407" s="59"/>
      <c r="C407" s="119"/>
      <c r="D407" s="59"/>
      <c r="E407" s="59"/>
      <c r="F407" s="60"/>
      <c r="G407" s="98"/>
      <c r="H407" s="60"/>
      <c r="I407" s="60"/>
      <c r="J407" s="60"/>
      <c r="K407" s="60"/>
      <c r="L407" s="60"/>
      <c r="M407" s="60"/>
      <c r="N407" s="60"/>
      <c r="O407" s="4"/>
      <c r="P407" s="5"/>
      <c r="Q407" s="6"/>
      <c r="R407" s="6"/>
      <c r="S407" s="6"/>
      <c r="T407" s="6"/>
      <c r="U407" s="6"/>
      <c r="V407" s="60"/>
      <c r="W407" s="60"/>
      <c r="X407" s="60"/>
      <c r="Y407" s="60"/>
      <c r="Z407" s="60"/>
      <c r="AA407" s="60"/>
      <c r="AB407" s="60"/>
      <c r="AC407" s="60"/>
      <c r="AD407" s="60"/>
      <c r="AE407" s="60"/>
      <c r="AF407" s="60"/>
      <c r="AG407" s="60"/>
      <c r="AH407" s="60"/>
      <c r="AI407" s="60"/>
      <c r="AJ407" s="60"/>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row>
    <row r="408" spans="2:65">
      <c r="B408" s="59"/>
      <c r="C408" s="119"/>
      <c r="D408" s="59"/>
      <c r="E408" s="59"/>
      <c r="F408" s="60"/>
      <c r="G408" s="98"/>
      <c r="H408" s="60"/>
      <c r="I408" s="60"/>
      <c r="J408" s="60"/>
      <c r="K408" s="60"/>
      <c r="L408" s="60"/>
      <c r="M408" s="60"/>
      <c r="N408" s="60"/>
      <c r="O408" s="4"/>
      <c r="P408" s="5"/>
      <c r="Q408" s="6"/>
      <c r="R408" s="6"/>
      <c r="S408" s="6"/>
      <c r="T408" s="6"/>
      <c r="U408" s="6"/>
      <c r="V408" s="60"/>
      <c r="W408" s="60"/>
      <c r="X408" s="60"/>
      <c r="Y408" s="60"/>
      <c r="Z408" s="60"/>
      <c r="AA408" s="60"/>
      <c r="AB408" s="60"/>
      <c r="AC408" s="60"/>
      <c r="AD408" s="60"/>
      <c r="AE408" s="60"/>
      <c r="AF408" s="60"/>
      <c r="AG408" s="60"/>
      <c r="AH408" s="60"/>
      <c r="AI408" s="60"/>
      <c r="AJ408" s="60"/>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row>
    <row r="409" spans="2:65">
      <c r="B409" s="59"/>
      <c r="C409" s="119"/>
      <c r="D409" s="59"/>
      <c r="E409" s="59"/>
      <c r="F409" s="60"/>
      <c r="G409" s="98"/>
      <c r="H409" s="60"/>
      <c r="I409" s="60"/>
      <c r="J409" s="60"/>
      <c r="K409" s="60"/>
      <c r="L409" s="60"/>
      <c r="M409" s="60"/>
      <c r="N409" s="60"/>
      <c r="O409" s="4"/>
      <c r="P409" s="5"/>
      <c r="Q409" s="6"/>
      <c r="R409" s="6"/>
      <c r="S409" s="6"/>
      <c r="T409" s="6"/>
      <c r="U409" s="6"/>
      <c r="V409" s="60"/>
      <c r="W409" s="60"/>
      <c r="X409" s="60"/>
      <c r="Y409" s="60"/>
      <c r="Z409" s="60"/>
      <c r="AA409" s="60"/>
      <c r="AB409" s="60"/>
      <c r="AC409" s="60"/>
      <c r="AD409" s="60"/>
      <c r="AE409" s="60"/>
      <c r="AF409" s="60"/>
      <c r="AG409" s="60"/>
      <c r="AH409" s="60"/>
      <c r="AI409" s="60"/>
      <c r="AJ409" s="60"/>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row>
    <row r="410" spans="2:65">
      <c r="B410" s="59"/>
      <c r="C410" s="119"/>
      <c r="D410" s="59"/>
      <c r="E410" s="59"/>
      <c r="F410" s="60"/>
      <c r="G410" s="98"/>
      <c r="H410" s="60"/>
      <c r="I410" s="60"/>
      <c r="J410" s="60"/>
      <c r="K410" s="60"/>
      <c r="L410" s="60"/>
      <c r="M410" s="60"/>
      <c r="N410" s="60"/>
      <c r="O410" s="4"/>
      <c r="P410" s="5"/>
      <c r="Q410" s="6"/>
      <c r="R410" s="6"/>
      <c r="S410" s="6"/>
      <c r="T410" s="6"/>
      <c r="U410" s="6"/>
      <c r="V410" s="60"/>
      <c r="W410" s="60"/>
      <c r="X410" s="60"/>
      <c r="Y410" s="60"/>
      <c r="Z410" s="60"/>
      <c r="AA410" s="60"/>
      <c r="AB410" s="60"/>
      <c r="AC410" s="60"/>
      <c r="AD410" s="60"/>
      <c r="AE410" s="60"/>
      <c r="AF410" s="60"/>
      <c r="AG410" s="60"/>
      <c r="AH410" s="60"/>
      <c r="AI410" s="60"/>
      <c r="AJ410" s="60"/>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row>
    <row r="411" spans="2:65">
      <c r="B411" s="59"/>
      <c r="C411" s="119"/>
      <c r="D411" s="59"/>
      <c r="E411" s="59"/>
      <c r="F411" s="60"/>
      <c r="G411" s="98"/>
      <c r="H411" s="60"/>
      <c r="I411" s="60"/>
      <c r="J411" s="60"/>
      <c r="K411" s="60"/>
      <c r="L411" s="60"/>
      <c r="M411" s="60"/>
      <c r="N411" s="60"/>
      <c r="O411" s="4"/>
      <c r="P411" s="5"/>
      <c r="Q411" s="6"/>
      <c r="R411" s="6"/>
      <c r="S411" s="6"/>
      <c r="T411" s="6"/>
      <c r="U411" s="6"/>
      <c r="V411" s="60"/>
      <c r="W411" s="60"/>
      <c r="X411" s="60"/>
      <c r="Y411" s="60"/>
      <c r="Z411" s="60"/>
      <c r="AA411" s="60"/>
      <c r="AB411" s="60"/>
      <c r="AC411" s="60"/>
      <c r="AD411" s="60"/>
      <c r="AE411" s="60"/>
      <c r="AF411" s="60"/>
      <c r="AG411" s="60"/>
      <c r="AH411" s="60"/>
      <c r="AI411" s="60"/>
      <c r="AJ411" s="60"/>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row>
    <row r="412" spans="2:65">
      <c r="B412" s="59"/>
      <c r="C412" s="119"/>
      <c r="D412" s="59"/>
      <c r="E412" s="59"/>
      <c r="F412" s="60"/>
      <c r="G412" s="98"/>
      <c r="H412" s="60"/>
      <c r="I412" s="60"/>
      <c r="J412" s="60"/>
      <c r="K412" s="60"/>
      <c r="L412" s="60"/>
      <c r="M412" s="60"/>
      <c r="N412" s="60"/>
      <c r="O412" s="4"/>
      <c r="P412" s="5"/>
      <c r="Q412" s="6"/>
      <c r="R412" s="6"/>
      <c r="S412" s="6"/>
      <c r="T412" s="6"/>
      <c r="U412" s="6"/>
      <c r="V412" s="60"/>
      <c r="W412" s="60"/>
      <c r="X412" s="60"/>
      <c r="Y412" s="60"/>
      <c r="Z412" s="60"/>
      <c r="AA412" s="60"/>
      <c r="AB412" s="60"/>
      <c r="AC412" s="60"/>
      <c r="AD412" s="60"/>
      <c r="AE412" s="60"/>
      <c r="AF412" s="60"/>
      <c r="AG412" s="60"/>
      <c r="AH412" s="60"/>
      <c r="AI412" s="60"/>
      <c r="AJ412" s="60"/>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row>
    <row r="413" spans="2:65">
      <c r="B413" s="59"/>
      <c r="C413" s="119"/>
      <c r="D413" s="59"/>
      <c r="E413" s="59"/>
      <c r="F413" s="60"/>
      <c r="G413" s="98"/>
      <c r="H413" s="60"/>
      <c r="I413" s="60"/>
      <c r="J413" s="60"/>
      <c r="K413" s="60"/>
      <c r="L413" s="60"/>
      <c r="M413" s="60"/>
      <c r="N413" s="60"/>
      <c r="O413" s="4"/>
      <c r="P413" s="5"/>
      <c r="Q413" s="6"/>
      <c r="R413" s="6"/>
      <c r="S413" s="6"/>
      <c r="T413" s="6"/>
      <c r="U413" s="6"/>
      <c r="V413" s="60"/>
      <c r="W413" s="60"/>
      <c r="X413" s="60"/>
      <c r="Y413" s="60"/>
      <c r="Z413" s="60"/>
      <c r="AA413" s="60"/>
      <c r="AB413" s="60"/>
      <c r="AC413" s="60"/>
      <c r="AD413" s="60"/>
      <c r="AE413" s="60"/>
      <c r="AF413" s="60"/>
      <c r="AG413" s="60"/>
      <c r="AH413" s="60"/>
      <c r="AI413" s="60"/>
      <c r="AJ413" s="60"/>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row>
    <row r="414" spans="2:65">
      <c r="B414" s="59"/>
      <c r="C414" s="119"/>
      <c r="D414" s="59"/>
      <c r="E414" s="59"/>
      <c r="F414" s="60"/>
      <c r="G414" s="98"/>
      <c r="H414" s="60"/>
      <c r="I414" s="60"/>
      <c r="J414" s="60"/>
      <c r="K414" s="60"/>
      <c r="L414" s="60"/>
      <c r="M414" s="60"/>
      <c r="N414" s="60"/>
      <c r="O414" s="4"/>
      <c r="P414" s="5"/>
      <c r="Q414" s="6"/>
      <c r="R414" s="6"/>
      <c r="S414" s="6"/>
      <c r="T414" s="6"/>
      <c r="U414" s="6"/>
      <c r="V414" s="60"/>
      <c r="W414" s="60"/>
      <c r="X414" s="60"/>
      <c r="Y414" s="60"/>
      <c r="Z414" s="60"/>
      <c r="AA414" s="60"/>
      <c r="AB414" s="60"/>
      <c r="AC414" s="60"/>
      <c r="AD414" s="60"/>
      <c r="AE414" s="60"/>
      <c r="AF414" s="60"/>
      <c r="AG414" s="60"/>
      <c r="AH414" s="60"/>
      <c r="AI414" s="60"/>
      <c r="AJ414" s="60"/>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row>
    <row r="415" spans="2:65">
      <c r="B415" s="59"/>
      <c r="C415" s="119"/>
      <c r="D415" s="59"/>
      <c r="E415" s="59"/>
      <c r="F415" s="60"/>
      <c r="G415" s="98"/>
      <c r="H415" s="60"/>
      <c r="I415" s="60"/>
      <c r="J415" s="60"/>
      <c r="K415" s="60"/>
      <c r="L415" s="60"/>
      <c r="M415" s="60"/>
      <c r="N415" s="60"/>
      <c r="O415" s="4"/>
      <c r="P415" s="5"/>
      <c r="Q415" s="6"/>
      <c r="R415" s="6"/>
      <c r="S415" s="6"/>
      <c r="T415" s="6"/>
      <c r="U415" s="6"/>
      <c r="V415" s="60"/>
      <c r="W415" s="60"/>
      <c r="X415" s="60"/>
      <c r="Y415" s="60"/>
      <c r="Z415" s="60"/>
      <c r="AA415" s="60"/>
      <c r="AB415" s="60"/>
      <c r="AC415" s="60"/>
      <c r="AD415" s="60"/>
      <c r="AE415" s="60"/>
      <c r="AF415" s="60"/>
      <c r="AG415" s="60"/>
      <c r="AH415" s="60"/>
      <c r="AI415" s="60"/>
      <c r="AJ415" s="60"/>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row>
    <row r="416" spans="2:65">
      <c r="B416" s="59"/>
      <c r="C416" s="119"/>
      <c r="D416" s="59"/>
      <c r="E416" s="59"/>
      <c r="F416" s="60"/>
      <c r="G416" s="98"/>
      <c r="H416" s="60"/>
      <c r="I416" s="60"/>
      <c r="J416" s="60"/>
      <c r="K416" s="60"/>
      <c r="L416" s="60"/>
      <c r="M416" s="60"/>
      <c r="N416" s="60"/>
      <c r="O416" s="4"/>
      <c r="P416" s="5"/>
      <c r="Q416" s="6"/>
      <c r="R416" s="6"/>
      <c r="S416" s="6"/>
      <c r="T416" s="6"/>
      <c r="U416" s="6"/>
      <c r="V416" s="60"/>
      <c r="W416" s="60"/>
      <c r="X416" s="60"/>
      <c r="Y416" s="60"/>
      <c r="Z416" s="60"/>
      <c r="AA416" s="60"/>
      <c r="AB416" s="60"/>
      <c r="AC416" s="60"/>
      <c r="AD416" s="60"/>
      <c r="AE416" s="60"/>
      <c r="AF416" s="60"/>
      <c r="AG416" s="60"/>
      <c r="AH416" s="60"/>
      <c r="AI416" s="60"/>
      <c r="AJ416" s="60"/>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row>
    <row r="417" spans="2:65">
      <c r="B417" s="59"/>
      <c r="C417" s="119"/>
      <c r="D417" s="59"/>
      <c r="E417" s="59"/>
      <c r="F417" s="60"/>
      <c r="G417" s="98"/>
      <c r="H417" s="60"/>
      <c r="I417" s="60"/>
      <c r="J417" s="60"/>
      <c r="K417" s="60"/>
      <c r="L417" s="60"/>
      <c r="M417" s="60"/>
      <c r="N417" s="60"/>
      <c r="O417" s="4"/>
      <c r="P417" s="5"/>
      <c r="Q417" s="6"/>
      <c r="R417" s="6"/>
      <c r="S417" s="6"/>
      <c r="T417" s="6"/>
      <c r="U417" s="6"/>
      <c r="V417" s="60"/>
      <c r="W417" s="60"/>
      <c r="X417" s="60"/>
      <c r="Y417" s="60"/>
      <c r="Z417" s="60"/>
      <c r="AA417" s="60"/>
      <c r="AB417" s="60"/>
      <c r="AC417" s="60"/>
      <c r="AD417" s="60"/>
      <c r="AE417" s="60"/>
      <c r="AF417" s="60"/>
      <c r="AG417" s="60"/>
      <c r="AH417" s="60"/>
      <c r="AI417" s="60"/>
      <c r="AJ417" s="60"/>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row>
    <row r="418" spans="2:65">
      <c r="B418" s="59"/>
      <c r="C418" s="119"/>
      <c r="D418" s="59"/>
      <c r="E418" s="59"/>
      <c r="F418" s="60"/>
      <c r="G418" s="98"/>
      <c r="H418" s="60"/>
      <c r="I418" s="60"/>
      <c r="J418" s="60"/>
      <c r="K418" s="60"/>
      <c r="L418" s="60"/>
      <c r="M418" s="60"/>
      <c r="N418" s="60"/>
      <c r="O418" s="4"/>
      <c r="P418" s="5"/>
      <c r="Q418" s="6"/>
      <c r="R418" s="6"/>
      <c r="S418" s="6"/>
      <c r="T418" s="6"/>
      <c r="U418" s="6"/>
      <c r="V418" s="60"/>
      <c r="W418" s="60"/>
      <c r="X418" s="60"/>
      <c r="Y418" s="60"/>
      <c r="Z418" s="60"/>
      <c r="AA418" s="60"/>
      <c r="AB418" s="60"/>
      <c r="AC418" s="60"/>
      <c r="AD418" s="60"/>
      <c r="AE418" s="60"/>
      <c r="AF418" s="60"/>
      <c r="AG418" s="60"/>
      <c r="AH418" s="60"/>
      <c r="AI418" s="60"/>
      <c r="AJ418" s="60"/>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row>
    <row r="419" spans="2:65">
      <c r="B419" s="59"/>
      <c r="C419" s="119"/>
      <c r="D419" s="59"/>
      <c r="E419" s="59"/>
      <c r="F419" s="60"/>
      <c r="G419" s="98"/>
      <c r="H419" s="60"/>
      <c r="I419" s="60"/>
      <c r="J419" s="60"/>
      <c r="K419" s="60"/>
      <c r="L419" s="60"/>
      <c r="M419" s="60"/>
      <c r="N419" s="60"/>
      <c r="O419" s="4"/>
      <c r="P419" s="5"/>
      <c r="Q419" s="6"/>
      <c r="R419" s="5"/>
      <c r="S419" s="6"/>
      <c r="T419" s="6"/>
      <c r="U419" s="6"/>
      <c r="V419" s="60"/>
      <c r="W419" s="60"/>
      <c r="X419" s="60"/>
      <c r="Y419" s="60"/>
      <c r="Z419" s="60"/>
      <c r="AA419" s="60"/>
      <c r="AB419" s="60"/>
      <c r="AC419" s="60"/>
      <c r="AD419" s="60"/>
      <c r="AE419" s="60"/>
      <c r="AF419" s="60"/>
      <c r="AG419" s="60"/>
      <c r="AH419" s="60"/>
      <c r="AI419" s="60"/>
      <c r="AJ419" s="60"/>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row>
    <row r="420" spans="2:65">
      <c r="B420" s="59"/>
      <c r="C420" s="119"/>
      <c r="D420" s="59"/>
      <c r="E420" s="59"/>
      <c r="F420" s="60"/>
      <c r="G420" s="98"/>
      <c r="H420" s="60"/>
      <c r="I420" s="60"/>
      <c r="J420" s="60"/>
      <c r="K420" s="60"/>
      <c r="L420" s="60"/>
      <c r="M420" s="60"/>
      <c r="N420" s="60"/>
      <c r="O420" s="4"/>
      <c r="P420" s="5"/>
      <c r="Q420" s="6"/>
      <c r="R420" s="6"/>
      <c r="S420" s="6"/>
      <c r="T420" s="6"/>
      <c r="U420" s="6"/>
      <c r="V420" s="60"/>
      <c r="W420" s="60"/>
      <c r="X420" s="60"/>
      <c r="Y420" s="60"/>
      <c r="Z420" s="60"/>
      <c r="AA420" s="60"/>
      <c r="AB420" s="60"/>
      <c r="AC420" s="60"/>
      <c r="AD420" s="60"/>
      <c r="AE420" s="60"/>
      <c r="AF420" s="60"/>
      <c r="AG420" s="60"/>
      <c r="AH420" s="60"/>
      <c r="AI420" s="60"/>
      <c r="AJ420" s="60"/>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row>
    <row r="421" spans="2:65">
      <c r="B421" s="59"/>
      <c r="C421" s="119"/>
      <c r="D421" s="59"/>
      <c r="E421" s="59"/>
      <c r="F421" s="60"/>
      <c r="G421" s="98"/>
      <c r="H421" s="60"/>
      <c r="I421" s="60"/>
      <c r="J421" s="60"/>
      <c r="K421" s="60"/>
      <c r="L421" s="60"/>
      <c r="M421" s="60"/>
      <c r="N421" s="60"/>
      <c r="O421" s="4"/>
      <c r="P421" s="12"/>
      <c r="Q421" s="12"/>
      <c r="R421" s="12"/>
      <c r="S421" s="12"/>
      <c r="T421" s="12"/>
      <c r="U421" s="12"/>
      <c r="V421" s="60"/>
      <c r="W421" s="60"/>
      <c r="X421" s="60"/>
      <c r="Y421" s="60"/>
      <c r="Z421" s="60"/>
      <c r="AA421" s="60"/>
      <c r="AB421" s="60"/>
      <c r="AC421" s="60"/>
      <c r="AD421" s="60"/>
      <c r="AE421" s="60"/>
      <c r="AF421" s="60"/>
      <c r="AG421" s="60"/>
      <c r="AH421" s="60"/>
      <c r="AI421" s="60"/>
      <c r="AJ421" s="60"/>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row>
    <row r="422" spans="2:65">
      <c r="B422" s="59"/>
      <c r="C422" s="119"/>
      <c r="D422" s="59"/>
      <c r="E422" s="59"/>
      <c r="F422" s="60"/>
      <c r="G422" s="98"/>
      <c r="H422" s="60"/>
      <c r="I422" s="60"/>
      <c r="J422" s="60"/>
      <c r="K422" s="60"/>
      <c r="L422" s="60"/>
      <c r="M422" s="60"/>
      <c r="N422" s="60"/>
      <c r="O422" s="60"/>
      <c r="P422" s="60"/>
      <c r="Q422" s="60"/>
      <c r="R422" s="60"/>
      <c r="S422" s="60"/>
      <c r="T422" s="60"/>
      <c r="U422" s="60"/>
      <c r="V422" s="60"/>
      <c r="W422" s="60"/>
      <c r="X422" s="60"/>
      <c r="Y422" s="60"/>
      <c r="Z422" s="60"/>
      <c r="AA422" s="60"/>
      <c r="AB422" s="60"/>
      <c r="AC422" s="60"/>
      <c r="AD422" s="60"/>
      <c r="AE422" s="60"/>
      <c r="AF422" s="60"/>
      <c r="AG422" s="60"/>
      <c r="AH422" s="60"/>
      <c r="AI422" s="60"/>
      <c r="AJ422" s="60"/>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row>
    <row r="423" spans="2:65">
      <c r="B423" s="59"/>
      <c r="C423" s="119"/>
      <c r="D423" s="59"/>
      <c r="E423" s="59"/>
      <c r="F423" s="60"/>
      <c r="G423" s="98"/>
      <c r="H423" s="60"/>
      <c r="I423" s="60"/>
      <c r="J423" s="60"/>
      <c r="K423" s="60"/>
      <c r="L423" s="60"/>
      <c r="M423" s="60"/>
      <c r="N423" s="60"/>
      <c r="O423" s="60"/>
      <c r="P423" s="60"/>
      <c r="Q423" s="60"/>
      <c r="R423" s="60"/>
      <c r="S423" s="60"/>
      <c r="T423" s="60"/>
      <c r="U423" s="60"/>
      <c r="V423" s="60"/>
      <c r="W423" s="60"/>
      <c r="X423" s="60"/>
      <c r="Y423" s="60"/>
      <c r="Z423" s="60"/>
      <c r="AA423" s="60"/>
      <c r="AB423" s="60"/>
      <c r="AC423" s="60"/>
      <c r="AD423" s="60"/>
      <c r="AE423" s="60"/>
      <c r="AF423" s="60"/>
      <c r="AG423" s="60"/>
      <c r="AH423" s="60"/>
      <c r="AI423" s="60"/>
      <c r="AJ423" s="60"/>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row>
    <row r="424" spans="2:65">
      <c r="B424" s="59"/>
      <c r="C424" s="119"/>
      <c r="D424" s="59"/>
      <c r="E424" s="59"/>
      <c r="F424" s="60"/>
      <c r="G424" s="98"/>
      <c r="H424" s="60"/>
      <c r="I424" s="60"/>
      <c r="J424" s="60"/>
      <c r="K424" s="60"/>
      <c r="L424" s="60"/>
      <c r="M424" s="60"/>
      <c r="N424" s="60"/>
      <c r="O424" s="3"/>
      <c r="P424" s="16"/>
      <c r="Q424" s="16"/>
      <c r="R424" s="16"/>
      <c r="S424" s="3"/>
      <c r="T424" s="3"/>
      <c r="U424" s="3"/>
      <c r="V424" s="60"/>
      <c r="W424" s="60"/>
      <c r="X424" s="60"/>
      <c r="Y424" s="60"/>
      <c r="Z424" s="60"/>
      <c r="AA424" s="60"/>
      <c r="AB424" s="60"/>
      <c r="AC424" s="60"/>
      <c r="AD424" s="60"/>
      <c r="AE424" s="60"/>
      <c r="AF424" s="60"/>
      <c r="AG424" s="60"/>
      <c r="AH424" s="60"/>
      <c r="AI424" s="60"/>
      <c r="AJ424" s="60"/>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row>
    <row r="425" spans="2:65">
      <c r="B425" s="59"/>
      <c r="C425" s="119"/>
      <c r="D425" s="59"/>
      <c r="E425" s="59"/>
      <c r="F425" s="60"/>
      <c r="G425" s="98"/>
      <c r="H425" s="60"/>
      <c r="I425" s="60"/>
      <c r="J425" s="60"/>
      <c r="K425" s="60"/>
      <c r="L425" s="60"/>
      <c r="M425" s="60"/>
      <c r="N425" s="60"/>
      <c r="O425" s="4"/>
      <c r="P425" s="61"/>
      <c r="Q425" s="61"/>
      <c r="R425" s="61"/>
      <c r="S425" s="12"/>
      <c r="T425" s="12"/>
      <c r="U425" s="3"/>
      <c r="V425" s="60"/>
      <c r="W425" s="60"/>
      <c r="X425" s="60"/>
      <c r="Y425" s="60"/>
      <c r="Z425" s="60"/>
      <c r="AA425" s="60"/>
      <c r="AB425" s="60"/>
      <c r="AC425" s="60"/>
      <c r="AD425" s="60"/>
      <c r="AE425" s="60"/>
      <c r="AF425" s="60"/>
      <c r="AG425" s="60"/>
      <c r="AH425" s="60"/>
      <c r="AI425" s="60"/>
      <c r="AJ425" s="60"/>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row>
    <row r="426" spans="2:65">
      <c r="B426" s="59"/>
      <c r="C426" s="119"/>
      <c r="D426" s="59"/>
      <c r="E426" s="59"/>
      <c r="F426" s="60"/>
      <c r="G426" s="98"/>
      <c r="H426" s="60"/>
      <c r="I426" s="60"/>
      <c r="J426" s="60"/>
      <c r="K426" s="60"/>
      <c r="L426" s="60"/>
      <c r="M426" s="60"/>
      <c r="N426" s="60"/>
      <c r="O426" s="3"/>
      <c r="P426" s="3"/>
      <c r="Q426" s="3"/>
      <c r="R426" s="3"/>
      <c r="S426" s="3"/>
      <c r="T426" s="3"/>
      <c r="U426" s="3"/>
      <c r="V426" s="60"/>
      <c r="W426" s="60"/>
      <c r="X426" s="60"/>
      <c r="Y426" s="60"/>
      <c r="Z426" s="60"/>
      <c r="AA426" s="60"/>
      <c r="AB426" s="60"/>
      <c r="AC426" s="60"/>
      <c r="AD426" s="60"/>
      <c r="AE426" s="60"/>
      <c r="AF426" s="60"/>
      <c r="AG426" s="60"/>
      <c r="AH426" s="60"/>
      <c r="AI426" s="60"/>
      <c r="AJ426" s="60"/>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row>
    <row r="427" spans="2:65">
      <c r="B427" s="59"/>
      <c r="C427" s="119"/>
      <c r="D427" s="59"/>
      <c r="E427" s="59"/>
      <c r="F427" s="60"/>
      <c r="G427" s="98"/>
      <c r="H427" s="60"/>
      <c r="I427" s="60"/>
      <c r="J427" s="60"/>
      <c r="K427" s="60"/>
      <c r="L427" s="60"/>
      <c r="M427" s="60"/>
      <c r="N427" s="60"/>
      <c r="O427" s="4"/>
      <c r="P427" s="4"/>
      <c r="Q427" s="68"/>
      <c r="R427" s="61"/>
      <c r="S427" s="12"/>
      <c r="T427" s="12"/>
      <c r="U427" s="3"/>
      <c r="V427" s="60"/>
      <c r="W427" s="60"/>
      <c r="X427" s="60"/>
      <c r="Y427" s="60"/>
      <c r="Z427" s="60"/>
      <c r="AA427" s="60"/>
      <c r="AB427" s="60"/>
      <c r="AC427" s="60"/>
      <c r="AD427" s="60"/>
      <c r="AE427" s="60"/>
      <c r="AF427" s="60"/>
      <c r="AG427" s="60"/>
      <c r="AH427" s="60"/>
      <c r="AI427" s="60"/>
      <c r="AJ427" s="60"/>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row>
    <row r="428" spans="2:65">
      <c r="B428" s="59"/>
      <c r="C428" s="119"/>
      <c r="D428" s="59"/>
      <c r="E428" s="59"/>
      <c r="F428" s="60"/>
      <c r="G428" s="98"/>
      <c r="H428" s="60"/>
      <c r="I428" s="60"/>
      <c r="J428" s="60"/>
      <c r="K428" s="60"/>
      <c r="L428" s="60"/>
      <c r="M428" s="60"/>
      <c r="N428" s="60"/>
      <c r="O428" s="3"/>
      <c r="P428" s="3"/>
      <c r="Q428" s="3"/>
      <c r="R428" s="3"/>
      <c r="S428" s="3"/>
      <c r="T428" s="16"/>
      <c r="U428" s="62"/>
      <c r="V428" s="60"/>
      <c r="W428" s="60"/>
      <c r="X428" s="60"/>
      <c r="Y428" s="60"/>
      <c r="Z428" s="60"/>
      <c r="AA428" s="60"/>
      <c r="AB428" s="60"/>
      <c r="AC428" s="60"/>
      <c r="AD428" s="60"/>
      <c r="AE428" s="60"/>
      <c r="AF428" s="60"/>
      <c r="AG428" s="60"/>
      <c r="AH428" s="60"/>
      <c r="AI428" s="60"/>
      <c r="AJ428" s="60"/>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row>
    <row r="429" spans="2:65">
      <c r="B429" s="59"/>
      <c r="C429" s="119"/>
      <c r="D429" s="59"/>
      <c r="E429" s="59"/>
      <c r="F429" s="60"/>
      <c r="G429" s="98"/>
      <c r="H429" s="60"/>
      <c r="I429" s="60"/>
      <c r="J429" s="60"/>
      <c r="K429" s="60"/>
      <c r="L429" s="60"/>
      <c r="M429" s="60"/>
      <c r="N429" s="60"/>
      <c r="O429" s="3"/>
      <c r="P429" s="63"/>
      <c r="Q429" s="63"/>
      <c r="R429" s="5"/>
      <c r="S429" s="5"/>
      <c r="T429" s="16"/>
      <c r="U429" s="62"/>
      <c r="V429" s="60"/>
      <c r="W429" s="60"/>
      <c r="X429" s="60"/>
      <c r="Y429" s="60"/>
      <c r="Z429" s="60"/>
      <c r="AA429" s="60"/>
      <c r="AB429" s="60"/>
      <c r="AC429" s="60"/>
      <c r="AD429" s="60"/>
      <c r="AE429" s="60"/>
      <c r="AF429" s="60"/>
      <c r="AG429" s="60"/>
      <c r="AH429" s="60"/>
      <c r="AI429" s="60"/>
      <c r="AJ429" s="60"/>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row>
    <row r="430" spans="2:65" ht="15.3" thickBot="1">
      <c r="B430" s="59"/>
      <c r="C430" s="119"/>
      <c r="D430" s="59"/>
      <c r="E430" s="59"/>
      <c r="F430" s="60"/>
      <c r="G430" s="98"/>
      <c r="H430" s="60"/>
      <c r="I430" s="60"/>
      <c r="J430" s="60"/>
      <c r="K430" s="60"/>
      <c r="L430" s="60"/>
      <c r="M430" s="60"/>
      <c r="N430" s="60"/>
      <c r="O430" s="64"/>
      <c r="P430" s="65"/>
      <c r="Q430" s="65"/>
      <c r="R430" s="65"/>
      <c r="S430" s="66"/>
      <c r="T430" s="66"/>
      <c r="U430" s="67"/>
      <c r="V430" s="60"/>
      <c r="W430" s="60"/>
      <c r="X430" s="60"/>
      <c r="Y430" s="60"/>
      <c r="Z430" s="60"/>
      <c r="AA430" s="60"/>
      <c r="AB430" s="60"/>
      <c r="AC430" s="60"/>
      <c r="AD430" s="60"/>
      <c r="AE430" s="60"/>
      <c r="AF430" s="60"/>
      <c r="AG430" s="60"/>
      <c r="AH430" s="60"/>
      <c r="AI430" s="60"/>
      <c r="AJ430" s="60"/>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row>
    <row r="431" spans="2:65">
      <c r="B431" s="59"/>
      <c r="C431" s="119"/>
      <c r="D431" s="59"/>
      <c r="E431" s="59"/>
      <c r="F431" s="60"/>
      <c r="G431" s="98"/>
      <c r="H431" s="60"/>
      <c r="I431" s="60"/>
      <c r="J431" s="60"/>
      <c r="K431" s="60"/>
      <c r="L431" s="60"/>
      <c r="M431" s="60"/>
      <c r="N431" s="60"/>
      <c r="O431" s="4"/>
      <c r="P431" s="5"/>
      <c r="Q431" s="6"/>
      <c r="R431" s="6"/>
      <c r="S431" s="6"/>
      <c r="T431" s="62"/>
      <c r="U431" s="6"/>
      <c r="V431" s="60"/>
      <c r="W431" s="60"/>
      <c r="X431" s="60"/>
      <c r="Y431" s="60"/>
      <c r="Z431" s="60"/>
      <c r="AA431" s="60"/>
      <c r="AB431" s="60"/>
      <c r="AC431" s="60"/>
      <c r="AD431" s="60"/>
      <c r="AE431" s="60"/>
      <c r="AF431" s="60"/>
      <c r="AG431" s="60"/>
      <c r="AH431" s="60"/>
      <c r="AI431" s="60"/>
      <c r="AJ431" s="60"/>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row>
    <row r="432" spans="2:65">
      <c r="B432" s="59"/>
      <c r="C432" s="119"/>
      <c r="D432" s="59"/>
      <c r="E432" s="59"/>
      <c r="F432" s="60"/>
      <c r="G432" s="98"/>
      <c r="H432" s="60"/>
      <c r="I432" s="60"/>
      <c r="J432" s="60"/>
      <c r="K432" s="60"/>
      <c r="L432" s="60"/>
      <c r="M432" s="60"/>
      <c r="N432" s="60"/>
      <c r="O432" s="4"/>
      <c r="P432" s="5"/>
      <c r="Q432" s="6"/>
      <c r="R432" s="6"/>
      <c r="S432" s="6"/>
      <c r="T432" s="62"/>
      <c r="U432" s="6"/>
      <c r="V432" s="60"/>
      <c r="W432" s="60"/>
      <c r="X432" s="60"/>
      <c r="Y432" s="60"/>
      <c r="Z432" s="60"/>
      <c r="AA432" s="60"/>
      <c r="AB432" s="60"/>
      <c r="AC432" s="60"/>
      <c r="AD432" s="60"/>
      <c r="AE432" s="60"/>
      <c r="AF432" s="60"/>
      <c r="AG432" s="60"/>
      <c r="AH432" s="60"/>
      <c r="AI432" s="60"/>
      <c r="AJ432" s="60"/>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row>
    <row r="433" spans="2:65">
      <c r="B433" s="59"/>
      <c r="C433" s="119"/>
      <c r="D433" s="59"/>
      <c r="E433" s="59"/>
      <c r="F433" s="60"/>
      <c r="G433" s="98"/>
      <c r="H433" s="60"/>
      <c r="I433" s="60"/>
      <c r="J433" s="60"/>
      <c r="K433" s="60"/>
      <c r="L433" s="60"/>
      <c r="M433" s="60"/>
      <c r="N433" s="60"/>
      <c r="O433" s="4"/>
      <c r="P433" s="5"/>
      <c r="Q433" s="6"/>
      <c r="R433" s="6"/>
      <c r="S433" s="6"/>
      <c r="T433" s="62"/>
      <c r="U433" s="6"/>
      <c r="V433" s="60"/>
      <c r="W433" s="60"/>
      <c r="X433" s="60"/>
      <c r="Y433" s="60"/>
      <c r="Z433" s="60"/>
      <c r="AA433" s="60"/>
      <c r="AB433" s="60"/>
      <c r="AC433" s="60"/>
      <c r="AD433" s="60"/>
      <c r="AE433" s="60"/>
      <c r="AF433" s="60"/>
      <c r="AG433" s="60"/>
      <c r="AH433" s="60"/>
      <c r="AI433" s="60"/>
      <c r="AJ433" s="60"/>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row>
    <row r="434" spans="2:65">
      <c r="B434" s="59"/>
      <c r="C434" s="119"/>
      <c r="D434" s="59"/>
      <c r="E434" s="59"/>
      <c r="F434" s="60"/>
      <c r="G434" s="98"/>
      <c r="H434" s="60"/>
      <c r="I434" s="60"/>
      <c r="J434" s="60"/>
      <c r="K434" s="60"/>
      <c r="L434" s="60"/>
      <c r="M434" s="60"/>
      <c r="N434" s="60"/>
      <c r="O434" s="4"/>
      <c r="P434" s="5"/>
      <c r="Q434" s="6"/>
      <c r="R434" s="6"/>
      <c r="S434" s="6"/>
      <c r="T434" s="62"/>
      <c r="U434" s="6"/>
      <c r="V434" s="60"/>
      <c r="W434" s="60"/>
      <c r="X434" s="60"/>
      <c r="Y434" s="60"/>
      <c r="Z434" s="60"/>
      <c r="AA434" s="60"/>
      <c r="AB434" s="60"/>
      <c r="AC434" s="60"/>
      <c r="AD434" s="60"/>
      <c r="AE434" s="60"/>
      <c r="AF434" s="60"/>
      <c r="AG434" s="60"/>
      <c r="AH434" s="60"/>
      <c r="AI434" s="60"/>
      <c r="AJ434" s="60"/>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row>
    <row r="435" spans="2:65">
      <c r="B435" s="59"/>
      <c r="C435" s="119"/>
      <c r="D435" s="59"/>
      <c r="E435" s="59"/>
      <c r="F435" s="60"/>
      <c r="G435" s="98"/>
      <c r="H435" s="60"/>
      <c r="I435" s="60"/>
      <c r="J435" s="60"/>
      <c r="K435" s="60"/>
      <c r="L435" s="60"/>
      <c r="M435" s="60"/>
      <c r="N435" s="60"/>
      <c r="O435" s="4"/>
      <c r="P435" s="5"/>
      <c r="Q435" s="6"/>
      <c r="R435" s="6"/>
      <c r="S435" s="6"/>
      <c r="T435" s="62"/>
      <c r="U435" s="6"/>
      <c r="V435" s="60"/>
      <c r="W435" s="60"/>
      <c r="X435" s="60"/>
      <c r="Y435" s="60"/>
      <c r="Z435" s="60"/>
      <c r="AA435" s="60"/>
      <c r="AB435" s="60"/>
      <c r="AC435" s="60"/>
      <c r="AD435" s="60"/>
      <c r="AE435" s="60"/>
      <c r="AF435" s="60"/>
      <c r="AG435" s="60"/>
      <c r="AH435" s="60"/>
      <c r="AI435" s="60"/>
      <c r="AJ435" s="60"/>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row>
    <row r="436" spans="2:65">
      <c r="B436" s="59"/>
      <c r="C436" s="119"/>
      <c r="D436" s="59"/>
      <c r="E436" s="59"/>
      <c r="F436" s="60"/>
      <c r="G436" s="98"/>
      <c r="H436" s="60"/>
      <c r="I436" s="60"/>
      <c r="J436" s="60"/>
      <c r="K436" s="60"/>
      <c r="L436" s="60"/>
      <c r="M436" s="60"/>
      <c r="N436" s="60"/>
      <c r="O436" s="4"/>
      <c r="P436" s="5"/>
      <c r="Q436" s="6"/>
      <c r="R436" s="6"/>
      <c r="S436" s="6"/>
      <c r="T436" s="62"/>
      <c r="U436" s="6"/>
      <c r="V436" s="60"/>
      <c r="W436" s="60"/>
      <c r="X436" s="60"/>
      <c r="Y436" s="60"/>
      <c r="Z436" s="60"/>
      <c r="AA436" s="60"/>
      <c r="AB436" s="60"/>
      <c r="AC436" s="60"/>
      <c r="AD436" s="60"/>
      <c r="AE436" s="60"/>
      <c r="AF436" s="60"/>
      <c r="AG436" s="60"/>
      <c r="AH436" s="60"/>
      <c r="AI436" s="60"/>
      <c r="AJ436" s="60"/>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row>
    <row r="437" spans="2:65">
      <c r="B437" s="59"/>
      <c r="C437" s="119"/>
      <c r="D437" s="59"/>
      <c r="E437" s="59"/>
      <c r="F437" s="60"/>
      <c r="G437" s="98"/>
      <c r="H437" s="60"/>
      <c r="I437" s="60"/>
      <c r="J437" s="60"/>
      <c r="K437" s="60"/>
      <c r="L437" s="60"/>
      <c r="M437" s="60"/>
      <c r="N437" s="60"/>
      <c r="O437" s="4"/>
      <c r="P437" s="5"/>
      <c r="Q437" s="6"/>
      <c r="R437" s="6"/>
      <c r="S437" s="6"/>
      <c r="T437" s="62"/>
      <c r="U437" s="6"/>
      <c r="V437" s="60"/>
      <c r="W437" s="60"/>
      <c r="X437" s="60"/>
      <c r="Y437" s="60"/>
      <c r="Z437" s="60"/>
      <c r="AA437" s="60"/>
      <c r="AB437" s="60"/>
      <c r="AC437" s="60"/>
      <c r="AD437" s="60"/>
      <c r="AE437" s="60"/>
      <c r="AF437" s="60"/>
      <c r="AG437" s="60"/>
      <c r="AH437" s="60"/>
      <c r="AI437" s="60"/>
      <c r="AJ437" s="60"/>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row>
    <row r="438" spans="2:65">
      <c r="B438" s="59"/>
      <c r="C438" s="119"/>
      <c r="D438" s="59"/>
      <c r="E438" s="59"/>
      <c r="F438" s="60"/>
      <c r="G438" s="98"/>
      <c r="H438" s="60"/>
      <c r="I438" s="60"/>
      <c r="J438" s="60"/>
      <c r="K438" s="60"/>
      <c r="L438" s="60"/>
      <c r="M438" s="60"/>
      <c r="N438" s="60"/>
      <c r="O438" s="4"/>
      <c r="P438" s="5"/>
      <c r="Q438" s="6"/>
      <c r="R438" s="6"/>
      <c r="S438" s="6"/>
      <c r="T438" s="62"/>
      <c r="U438" s="6"/>
      <c r="V438" s="60"/>
      <c r="W438" s="60"/>
      <c r="X438" s="60"/>
      <c r="Y438" s="60"/>
      <c r="Z438" s="60"/>
      <c r="AA438" s="60"/>
      <c r="AB438" s="60"/>
      <c r="AC438" s="60"/>
      <c r="AD438" s="60"/>
      <c r="AE438" s="60"/>
      <c r="AF438" s="60"/>
      <c r="AG438" s="60"/>
      <c r="AH438" s="60"/>
      <c r="AI438" s="60"/>
      <c r="AJ438" s="60"/>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row>
    <row r="439" spans="2:65">
      <c r="B439" s="59"/>
      <c r="C439" s="119"/>
      <c r="D439" s="59"/>
      <c r="E439" s="59"/>
      <c r="F439" s="60"/>
      <c r="G439" s="98"/>
      <c r="H439" s="60"/>
      <c r="I439" s="60"/>
      <c r="J439" s="60"/>
      <c r="K439" s="60"/>
      <c r="L439" s="60"/>
      <c r="M439" s="60"/>
      <c r="N439" s="60"/>
      <c r="O439" s="4"/>
      <c r="P439" s="5"/>
      <c r="Q439" s="6"/>
      <c r="R439" s="6"/>
      <c r="S439" s="6"/>
      <c r="T439" s="62"/>
      <c r="U439" s="6"/>
      <c r="V439" s="60"/>
      <c r="W439" s="60"/>
      <c r="X439" s="60"/>
      <c r="Y439" s="60"/>
      <c r="Z439" s="60"/>
      <c r="AA439" s="60"/>
      <c r="AB439" s="60"/>
      <c r="AC439" s="60"/>
      <c r="AD439" s="60"/>
      <c r="AE439" s="60"/>
      <c r="AF439" s="60"/>
      <c r="AG439" s="60"/>
      <c r="AH439" s="60"/>
      <c r="AI439" s="60"/>
      <c r="AJ439" s="60"/>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row>
    <row r="440" spans="2:65">
      <c r="B440" s="59"/>
      <c r="C440" s="119"/>
      <c r="D440" s="59"/>
      <c r="E440" s="59"/>
      <c r="F440" s="60"/>
      <c r="G440" s="98"/>
      <c r="H440" s="60"/>
      <c r="I440" s="60"/>
      <c r="J440" s="60"/>
      <c r="K440" s="60"/>
      <c r="L440" s="60"/>
      <c r="M440" s="60"/>
      <c r="N440" s="60"/>
      <c r="O440" s="4"/>
      <c r="P440" s="5"/>
      <c r="Q440" s="6"/>
      <c r="R440" s="6"/>
      <c r="S440" s="6"/>
      <c r="T440" s="62"/>
      <c r="U440" s="6"/>
      <c r="V440" s="60"/>
      <c r="W440" s="60"/>
      <c r="X440" s="60"/>
      <c r="Y440" s="60"/>
      <c r="Z440" s="60"/>
      <c r="AA440" s="60"/>
      <c r="AB440" s="60"/>
      <c r="AC440" s="60"/>
      <c r="AD440" s="60"/>
      <c r="AE440" s="60"/>
      <c r="AF440" s="60"/>
      <c r="AG440" s="60"/>
      <c r="AH440" s="60"/>
      <c r="AI440" s="60"/>
      <c r="AJ440" s="60"/>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row>
    <row r="441" spans="2:65">
      <c r="B441" s="59"/>
      <c r="C441" s="119"/>
      <c r="D441" s="59"/>
      <c r="E441" s="59"/>
      <c r="F441" s="60"/>
      <c r="G441" s="98"/>
      <c r="H441" s="60"/>
      <c r="I441" s="60"/>
      <c r="J441" s="60"/>
      <c r="K441" s="60"/>
      <c r="L441" s="60"/>
      <c r="M441" s="60"/>
      <c r="N441" s="60"/>
      <c r="O441" s="4"/>
      <c r="P441" s="5"/>
      <c r="Q441" s="6"/>
      <c r="R441" s="6"/>
      <c r="S441" s="6"/>
      <c r="T441" s="62"/>
      <c r="U441" s="6"/>
      <c r="V441" s="60"/>
      <c r="W441" s="60"/>
      <c r="X441" s="60"/>
      <c r="Y441" s="60"/>
      <c r="Z441" s="60"/>
      <c r="AA441" s="60"/>
      <c r="AB441" s="60"/>
      <c r="AC441" s="60"/>
      <c r="AD441" s="60"/>
      <c r="AE441" s="60"/>
      <c r="AF441" s="60"/>
      <c r="AG441" s="60"/>
      <c r="AH441" s="60"/>
      <c r="AI441" s="60"/>
      <c r="AJ441" s="60"/>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row>
    <row r="442" spans="2:65">
      <c r="B442" s="59"/>
      <c r="C442" s="119"/>
      <c r="D442" s="59"/>
      <c r="E442" s="59"/>
      <c r="F442" s="60"/>
      <c r="G442" s="98"/>
      <c r="H442" s="60"/>
      <c r="I442" s="60"/>
      <c r="J442" s="60"/>
      <c r="K442" s="60"/>
      <c r="L442" s="60"/>
      <c r="M442" s="60"/>
      <c r="N442" s="60"/>
      <c r="O442" s="4"/>
      <c r="P442" s="5"/>
      <c r="Q442" s="6"/>
      <c r="R442" s="6"/>
      <c r="S442" s="6"/>
      <c r="T442" s="62"/>
      <c r="U442" s="6"/>
      <c r="V442" s="60"/>
      <c r="W442" s="60"/>
      <c r="X442" s="60"/>
      <c r="Y442" s="60"/>
      <c r="Z442" s="60"/>
      <c r="AA442" s="60"/>
      <c r="AB442" s="60"/>
      <c r="AC442" s="60"/>
      <c r="AD442" s="60"/>
      <c r="AE442" s="60"/>
      <c r="AF442" s="60"/>
      <c r="AG442" s="60"/>
      <c r="AH442" s="60"/>
      <c r="AI442" s="60"/>
      <c r="AJ442" s="60"/>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row>
    <row r="443" spans="2:65">
      <c r="B443" s="59"/>
      <c r="C443" s="119"/>
      <c r="D443" s="59"/>
      <c r="E443" s="59"/>
      <c r="F443" s="60"/>
      <c r="G443" s="98"/>
      <c r="H443" s="60"/>
      <c r="I443" s="60"/>
      <c r="J443" s="60"/>
      <c r="K443" s="60"/>
      <c r="L443" s="60"/>
      <c r="M443" s="60"/>
      <c r="N443" s="60"/>
      <c r="O443" s="4"/>
      <c r="P443" s="5"/>
      <c r="Q443" s="6"/>
      <c r="R443" s="6"/>
      <c r="S443" s="6"/>
      <c r="T443" s="62"/>
      <c r="U443" s="6"/>
      <c r="V443" s="60"/>
      <c r="W443" s="60"/>
      <c r="X443" s="60"/>
      <c r="Y443" s="60"/>
      <c r="Z443" s="60"/>
      <c r="AA443" s="60"/>
      <c r="AB443" s="60"/>
      <c r="AC443" s="60"/>
      <c r="AD443" s="60"/>
      <c r="AE443" s="60"/>
      <c r="AF443" s="60"/>
      <c r="AG443" s="60"/>
      <c r="AH443" s="60"/>
      <c r="AI443" s="60"/>
      <c r="AJ443" s="60"/>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row>
    <row r="444" spans="2:65">
      <c r="B444" s="59"/>
      <c r="C444" s="119"/>
      <c r="D444" s="59"/>
      <c r="E444" s="59"/>
      <c r="F444" s="60"/>
      <c r="G444" s="98"/>
      <c r="H444" s="60"/>
      <c r="I444" s="60"/>
      <c r="J444" s="60"/>
      <c r="K444" s="60"/>
      <c r="L444" s="60"/>
      <c r="M444" s="60"/>
      <c r="N444" s="60"/>
      <c r="O444" s="4"/>
      <c r="P444" s="5"/>
      <c r="Q444" s="6"/>
      <c r="R444" s="6"/>
      <c r="S444" s="6"/>
      <c r="T444" s="62"/>
      <c r="U444" s="6"/>
      <c r="V444" s="60"/>
      <c r="W444" s="60"/>
      <c r="X444" s="60"/>
      <c r="Y444" s="60"/>
      <c r="Z444" s="60"/>
      <c r="AA444" s="60"/>
      <c r="AB444" s="60"/>
      <c r="AC444" s="60"/>
      <c r="AD444" s="60"/>
      <c r="AE444" s="60"/>
      <c r="AF444" s="60"/>
      <c r="AG444" s="60"/>
      <c r="AH444" s="60"/>
      <c r="AI444" s="60"/>
      <c r="AJ444" s="60"/>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row>
    <row r="445" spans="2:65">
      <c r="B445" s="59"/>
      <c r="C445" s="119"/>
      <c r="D445" s="59"/>
      <c r="E445" s="59"/>
      <c r="F445" s="60"/>
      <c r="G445" s="98"/>
      <c r="H445" s="60"/>
      <c r="I445" s="60"/>
      <c r="J445" s="60"/>
      <c r="K445" s="60"/>
      <c r="L445" s="60"/>
      <c r="M445" s="60"/>
      <c r="N445" s="60"/>
      <c r="O445" s="4"/>
      <c r="P445" s="5"/>
      <c r="Q445" s="6"/>
      <c r="R445" s="6"/>
      <c r="S445" s="6"/>
      <c r="T445" s="62"/>
      <c r="U445" s="6"/>
      <c r="V445" s="60"/>
      <c r="W445" s="60"/>
      <c r="X445" s="60"/>
      <c r="Y445" s="60"/>
      <c r="Z445" s="60"/>
      <c r="AA445" s="60"/>
      <c r="AB445" s="60"/>
      <c r="AC445" s="60"/>
      <c r="AD445" s="60"/>
      <c r="AE445" s="60"/>
      <c r="AF445" s="60"/>
      <c r="AG445" s="60"/>
      <c r="AH445" s="60"/>
      <c r="AI445" s="60"/>
      <c r="AJ445" s="60"/>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row>
    <row r="446" spans="2:65">
      <c r="B446" s="59"/>
      <c r="C446" s="119"/>
      <c r="D446" s="59"/>
      <c r="E446" s="59"/>
      <c r="F446" s="60"/>
      <c r="G446" s="98"/>
      <c r="H446" s="60"/>
      <c r="I446" s="60"/>
      <c r="J446" s="60"/>
      <c r="K446" s="60"/>
      <c r="L446" s="60"/>
      <c r="M446" s="60"/>
      <c r="N446" s="60"/>
      <c r="O446" s="4"/>
      <c r="P446" s="5"/>
      <c r="Q446" s="6"/>
      <c r="R446" s="6"/>
      <c r="S446" s="6"/>
      <c r="T446" s="62"/>
      <c r="U446" s="6"/>
      <c r="V446" s="60"/>
      <c r="W446" s="60"/>
      <c r="X446" s="60"/>
      <c r="Y446" s="60"/>
      <c r="Z446" s="60"/>
      <c r="AA446" s="60"/>
      <c r="AB446" s="60"/>
      <c r="AC446" s="60"/>
      <c r="AD446" s="60"/>
      <c r="AE446" s="60"/>
      <c r="AF446" s="60"/>
      <c r="AG446" s="60"/>
      <c r="AH446" s="60"/>
      <c r="AI446" s="60"/>
      <c r="AJ446" s="60"/>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row>
    <row r="447" spans="2:65">
      <c r="B447" s="59"/>
      <c r="C447" s="119"/>
      <c r="D447" s="59"/>
      <c r="E447" s="59"/>
      <c r="F447" s="60"/>
      <c r="G447" s="98"/>
      <c r="H447" s="60"/>
      <c r="I447" s="60"/>
      <c r="J447" s="60"/>
      <c r="K447" s="60"/>
      <c r="L447" s="60"/>
      <c r="M447" s="60"/>
      <c r="N447" s="60"/>
      <c r="O447" s="4"/>
      <c r="P447" s="5"/>
      <c r="Q447" s="6"/>
      <c r="R447" s="6"/>
      <c r="S447" s="6"/>
      <c r="T447" s="62"/>
      <c r="U447" s="6"/>
      <c r="V447" s="60"/>
      <c r="W447" s="60"/>
      <c r="X447" s="60"/>
      <c r="Y447" s="60"/>
      <c r="Z447" s="60"/>
      <c r="AA447" s="60"/>
      <c r="AB447" s="60"/>
      <c r="AC447" s="60"/>
      <c r="AD447" s="60"/>
      <c r="AE447" s="60"/>
      <c r="AF447" s="60"/>
      <c r="AG447" s="60"/>
      <c r="AH447" s="60"/>
      <c r="AI447" s="60"/>
      <c r="AJ447" s="60"/>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row>
    <row r="448" spans="2:65">
      <c r="B448" s="59"/>
      <c r="C448" s="119"/>
      <c r="D448" s="59"/>
      <c r="E448" s="59"/>
      <c r="F448" s="60"/>
      <c r="G448" s="98"/>
      <c r="H448" s="60"/>
      <c r="I448" s="60"/>
      <c r="J448" s="60"/>
      <c r="K448" s="60"/>
      <c r="L448" s="60"/>
      <c r="M448" s="60"/>
      <c r="N448" s="60"/>
      <c r="O448" s="4"/>
      <c r="P448" s="5"/>
      <c r="Q448" s="6"/>
      <c r="R448" s="6"/>
      <c r="S448" s="6"/>
      <c r="T448" s="62"/>
      <c r="U448" s="6"/>
      <c r="V448" s="60"/>
      <c r="W448" s="60"/>
      <c r="X448" s="60"/>
      <c r="Y448" s="60"/>
      <c r="Z448" s="60"/>
      <c r="AA448" s="60"/>
      <c r="AB448" s="60"/>
      <c r="AC448" s="60"/>
      <c r="AD448" s="60"/>
      <c r="AE448" s="60"/>
      <c r="AF448" s="60"/>
      <c r="AG448" s="60"/>
      <c r="AH448" s="60"/>
      <c r="AI448" s="60"/>
      <c r="AJ448" s="60"/>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row>
    <row r="449" spans="2:65">
      <c r="B449" s="59"/>
      <c r="C449" s="119"/>
      <c r="D449" s="59"/>
      <c r="E449" s="59"/>
      <c r="F449" s="60"/>
      <c r="G449" s="98"/>
      <c r="H449" s="60"/>
      <c r="I449" s="60"/>
      <c r="J449" s="60"/>
      <c r="K449" s="60"/>
      <c r="L449" s="60"/>
      <c r="M449" s="60"/>
      <c r="N449" s="60"/>
      <c r="O449" s="4"/>
      <c r="P449" s="5"/>
      <c r="Q449" s="6"/>
      <c r="R449" s="6"/>
      <c r="S449" s="6"/>
      <c r="T449" s="62"/>
      <c r="U449" s="6"/>
      <c r="V449" s="60"/>
      <c r="W449" s="60"/>
      <c r="X449" s="60"/>
      <c r="Y449" s="60"/>
      <c r="Z449" s="60"/>
      <c r="AA449" s="60"/>
      <c r="AB449" s="60"/>
      <c r="AC449" s="60"/>
      <c r="AD449" s="60"/>
      <c r="AE449" s="60"/>
      <c r="AF449" s="60"/>
      <c r="AG449" s="60"/>
      <c r="AH449" s="60"/>
      <c r="AI449" s="60"/>
      <c r="AJ449" s="60"/>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row>
    <row r="450" spans="2:65">
      <c r="B450" s="59"/>
      <c r="C450" s="119"/>
      <c r="D450" s="59"/>
      <c r="E450" s="59"/>
      <c r="F450" s="60"/>
      <c r="G450" s="98"/>
      <c r="H450" s="60"/>
      <c r="I450" s="60"/>
      <c r="J450" s="60"/>
      <c r="K450" s="60"/>
      <c r="L450" s="60"/>
      <c r="M450" s="60"/>
      <c r="N450" s="60"/>
      <c r="O450" s="4"/>
      <c r="P450" s="5"/>
      <c r="Q450" s="6"/>
      <c r="R450" s="6"/>
      <c r="S450" s="6"/>
      <c r="T450" s="62"/>
      <c r="U450" s="6"/>
      <c r="V450" s="60"/>
      <c r="W450" s="60"/>
      <c r="X450" s="60"/>
      <c r="Y450" s="60"/>
      <c r="Z450" s="60"/>
      <c r="AA450" s="60"/>
      <c r="AB450" s="60"/>
      <c r="AC450" s="60"/>
      <c r="AD450" s="60"/>
      <c r="AE450" s="60"/>
      <c r="AF450" s="60"/>
      <c r="AG450" s="60"/>
      <c r="AH450" s="60"/>
      <c r="AI450" s="60"/>
      <c r="AJ450" s="60"/>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row>
    <row r="451" spans="2:65">
      <c r="B451" s="59"/>
      <c r="C451" s="119"/>
      <c r="D451" s="59"/>
      <c r="E451" s="59"/>
      <c r="F451" s="60"/>
      <c r="G451" s="98"/>
      <c r="H451" s="60"/>
      <c r="I451" s="60"/>
      <c r="J451" s="60"/>
      <c r="K451" s="60"/>
      <c r="L451" s="60"/>
      <c r="M451" s="60"/>
      <c r="N451" s="60"/>
      <c r="O451" s="4"/>
      <c r="P451" s="5"/>
      <c r="Q451" s="6"/>
      <c r="R451" s="6"/>
      <c r="S451" s="6"/>
      <c r="T451" s="62"/>
      <c r="U451" s="6"/>
      <c r="V451" s="60"/>
      <c r="W451" s="60"/>
      <c r="X451" s="60"/>
      <c r="Y451" s="60"/>
      <c r="Z451" s="60"/>
      <c r="AA451" s="60"/>
      <c r="AB451" s="60"/>
      <c r="AC451" s="60"/>
      <c r="AD451" s="60"/>
      <c r="AE451" s="60"/>
      <c r="AF451" s="60"/>
      <c r="AG451" s="60"/>
      <c r="AH451" s="60"/>
      <c r="AI451" s="60"/>
      <c r="AJ451" s="60"/>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row>
    <row r="452" spans="2:65">
      <c r="B452" s="59"/>
      <c r="C452" s="119"/>
      <c r="D452" s="59"/>
      <c r="E452" s="59"/>
      <c r="F452" s="60"/>
      <c r="G452" s="98"/>
      <c r="H452" s="60"/>
      <c r="I452" s="60"/>
      <c r="J452" s="60"/>
      <c r="K452" s="60"/>
      <c r="L452" s="60"/>
      <c r="M452" s="60"/>
      <c r="N452" s="60"/>
      <c r="O452" s="4"/>
      <c r="P452" s="5"/>
      <c r="Q452" s="6"/>
      <c r="R452" s="6"/>
      <c r="S452" s="6"/>
      <c r="T452" s="62"/>
      <c r="U452" s="6"/>
      <c r="V452" s="60"/>
      <c r="W452" s="60"/>
      <c r="X452" s="60"/>
      <c r="Y452" s="60"/>
      <c r="Z452" s="60"/>
      <c r="AA452" s="60"/>
      <c r="AB452" s="60"/>
      <c r="AC452" s="60"/>
      <c r="AD452" s="60"/>
      <c r="AE452" s="60"/>
      <c r="AF452" s="60"/>
      <c r="AG452" s="60"/>
      <c r="AH452" s="60"/>
      <c r="AI452" s="60"/>
      <c r="AJ452" s="60"/>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row>
    <row r="453" spans="2:65">
      <c r="B453" s="59"/>
      <c r="C453" s="119"/>
      <c r="D453" s="59"/>
      <c r="E453" s="59"/>
      <c r="F453" s="60"/>
      <c r="G453" s="98"/>
      <c r="H453" s="60"/>
      <c r="I453" s="60"/>
      <c r="J453" s="60"/>
      <c r="K453" s="60"/>
      <c r="L453" s="60"/>
      <c r="M453" s="60"/>
      <c r="N453" s="60"/>
      <c r="O453" s="4"/>
      <c r="P453" s="5"/>
      <c r="Q453" s="6"/>
      <c r="R453" s="6"/>
      <c r="S453" s="6"/>
      <c r="T453" s="62"/>
      <c r="U453" s="6"/>
      <c r="V453" s="60"/>
      <c r="W453" s="60"/>
      <c r="X453" s="60"/>
      <c r="Y453" s="60"/>
      <c r="Z453" s="60"/>
      <c r="AA453" s="60"/>
      <c r="AB453" s="60"/>
      <c r="AC453" s="60"/>
      <c r="AD453" s="60"/>
      <c r="AE453" s="60"/>
      <c r="AF453" s="60"/>
      <c r="AG453" s="60"/>
      <c r="AH453" s="60"/>
      <c r="AI453" s="60"/>
      <c r="AJ453" s="60"/>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row>
    <row r="454" spans="2:65">
      <c r="B454" s="59"/>
      <c r="C454" s="119"/>
      <c r="D454" s="59"/>
      <c r="E454" s="59"/>
      <c r="F454" s="60"/>
      <c r="G454" s="98"/>
      <c r="H454" s="60"/>
      <c r="I454" s="60"/>
      <c r="J454" s="60"/>
      <c r="K454" s="60"/>
      <c r="L454" s="60"/>
      <c r="M454" s="60"/>
      <c r="N454" s="60"/>
      <c r="O454" s="4"/>
      <c r="P454" s="5"/>
      <c r="Q454" s="6"/>
      <c r="R454" s="6"/>
      <c r="S454" s="6"/>
      <c r="T454" s="62"/>
      <c r="U454" s="6"/>
      <c r="V454" s="60"/>
      <c r="W454" s="60"/>
      <c r="X454" s="60"/>
      <c r="Y454" s="60"/>
      <c r="Z454" s="60"/>
      <c r="AA454" s="60"/>
      <c r="AB454" s="60"/>
      <c r="AC454" s="60"/>
      <c r="AD454" s="60"/>
      <c r="AE454" s="60"/>
      <c r="AF454" s="60"/>
      <c r="AG454" s="60"/>
      <c r="AH454" s="60"/>
      <c r="AI454" s="60"/>
      <c r="AJ454" s="60"/>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row>
    <row r="455" spans="2:65">
      <c r="B455" s="69"/>
      <c r="C455" s="120"/>
      <c r="D455" s="69"/>
      <c r="E455" s="69"/>
      <c r="F455" s="60"/>
      <c r="G455" s="98"/>
      <c r="H455" s="60"/>
      <c r="I455" s="60"/>
      <c r="J455" s="60"/>
      <c r="K455" s="60"/>
      <c r="L455" s="60"/>
      <c r="M455" s="60"/>
      <c r="N455" s="60"/>
      <c r="O455" s="4"/>
      <c r="P455" s="5"/>
      <c r="Q455" s="6"/>
      <c r="R455" s="6"/>
      <c r="S455" s="6"/>
      <c r="T455" s="62"/>
      <c r="U455" s="6"/>
      <c r="V455" s="60"/>
      <c r="W455" s="60"/>
      <c r="X455" s="60"/>
      <c r="Y455" s="60"/>
      <c r="Z455" s="60"/>
      <c r="AA455" s="60"/>
      <c r="AB455" s="60"/>
      <c r="AC455" s="60"/>
      <c r="AD455" s="60"/>
      <c r="AE455" s="60"/>
      <c r="AF455" s="60"/>
      <c r="AG455" s="60"/>
      <c r="AH455" s="60"/>
      <c r="AI455" s="60"/>
      <c r="AJ455" s="60"/>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row>
    <row r="456" spans="2:65">
      <c r="B456" s="69"/>
      <c r="C456" s="120"/>
      <c r="D456" s="69"/>
      <c r="E456" s="69"/>
      <c r="F456" s="60"/>
      <c r="G456" s="98"/>
      <c r="H456" s="60"/>
      <c r="I456" s="60"/>
      <c r="J456" s="60"/>
      <c r="K456" s="60"/>
      <c r="L456" s="60"/>
      <c r="M456" s="60"/>
      <c r="N456" s="60"/>
      <c r="O456" s="4"/>
      <c r="P456" s="5"/>
      <c r="Q456" s="6"/>
      <c r="R456" s="6"/>
      <c r="S456" s="6"/>
      <c r="T456" s="62"/>
      <c r="U456" s="6"/>
      <c r="V456" s="60"/>
      <c r="W456" s="60"/>
      <c r="X456" s="60"/>
      <c r="Y456" s="60"/>
      <c r="Z456" s="60"/>
      <c r="AA456" s="60"/>
      <c r="AB456" s="60"/>
      <c r="AC456" s="60"/>
      <c r="AD456" s="60"/>
      <c r="AE456" s="60"/>
      <c r="AF456" s="60"/>
      <c r="AG456" s="60"/>
      <c r="AH456" s="60"/>
      <c r="AI456" s="60"/>
      <c r="AJ456" s="60"/>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row>
    <row r="457" spans="2:65">
      <c r="B457" s="69"/>
      <c r="C457" s="120"/>
      <c r="D457" s="69"/>
      <c r="E457" s="69"/>
      <c r="F457" s="60"/>
      <c r="G457" s="98"/>
      <c r="H457" s="60"/>
      <c r="I457" s="60"/>
      <c r="J457" s="60"/>
      <c r="K457" s="60"/>
      <c r="L457" s="60"/>
      <c r="M457" s="60"/>
      <c r="N457" s="60"/>
      <c r="O457" s="4"/>
      <c r="P457" s="5"/>
      <c r="Q457" s="6"/>
      <c r="R457" s="6"/>
      <c r="S457" s="6"/>
      <c r="T457" s="62"/>
      <c r="U457" s="6"/>
      <c r="V457" s="60"/>
      <c r="W457" s="60"/>
      <c r="X457" s="60"/>
      <c r="Y457" s="60"/>
      <c r="Z457" s="60"/>
      <c r="AA457" s="60"/>
      <c r="AB457" s="60"/>
      <c r="AC457" s="60"/>
      <c r="AD457" s="60"/>
      <c r="AE457" s="60"/>
      <c r="AF457" s="60"/>
      <c r="AG457" s="60"/>
      <c r="AH457" s="60"/>
      <c r="AI457" s="60"/>
      <c r="AJ457" s="60"/>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row>
    <row r="458" spans="2:65">
      <c r="B458" s="69"/>
      <c r="C458" s="120"/>
      <c r="D458" s="69"/>
      <c r="E458" s="69"/>
      <c r="F458" s="60"/>
      <c r="G458" s="98"/>
      <c r="H458" s="60"/>
      <c r="I458" s="60"/>
      <c r="J458" s="60"/>
      <c r="K458" s="60"/>
      <c r="L458" s="60"/>
      <c r="M458" s="60"/>
      <c r="N458" s="60"/>
      <c r="O458" s="4"/>
      <c r="P458" s="5"/>
      <c r="Q458" s="6"/>
      <c r="R458" s="6"/>
      <c r="S458" s="6"/>
      <c r="T458" s="62"/>
      <c r="U458" s="6"/>
      <c r="V458" s="60"/>
      <c r="W458" s="60"/>
      <c r="X458" s="60"/>
      <c r="Y458" s="60"/>
      <c r="Z458" s="60"/>
      <c r="AA458" s="60"/>
      <c r="AB458" s="60"/>
      <c r="AC458" s="60"/>
      <c r="AD458" s="60"/>
      <c r="AE458" s="60"/>
      <c r="AF458" s="60"/>
      <c r="AG458" s="60"/>
      <c r="AH458" s="60"/>
      <c r="AI458" s="60"/>
      <c r="AJ458" s="60"/>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row>
    <row r="459" spans="2:65">
      <c r="B459" s="69"/>
      <c r="C459" s="120"/>
      <c r="D459" s="69"/>
      <c r="E459" s="69"/>
      <c r="F459" s="60"/>
      <c r="G459" s="98"/>
      <c r="H459" s="60"/>
      <c r="I459" s="60"/>
      <c r="J459" s="60"/>
      <c r="K459" s="60"/>
      <c r="L459" s="60"/>
      <c r="M459" s="60"/>
      <c r="N459" s="60"/>
      <c r="O459" s="4"/>
      <c r="P459" s="5"/>
      <c r="Q459" s="6"/>
      <c r="R459" s="6"/>
      <c r="S459" s="6"/>
      <c r="T459" s="62"/>
      <c r="U459" s="6"/>
      <c r="V459" s="60"/>
      <c r="W459" s="60"/>
      <c r="X459" s="60"/>
      <c r="Y459" s="60"/>
      <c r="Z459" s="60"/>
      <c r="AA459" s="60"/>
      <c r="AB459" s="60"/>
      <c r="AC459" s="60"/>
      <c r="AD459" s="60"/>
      <c r="AE459" s="60"/>
      <c r="AF459" s="60"/>
      <c r="AG459" s="60"/>
      <c r="AH459" s="60"/>
      <c r="AI459" s="60"/>
      <c r="AJ459" s="60"/>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row>
    <row r="460" spans="2:65">
      <c r="B460" s="69"/>
      <c r="C460" s="120"/>
      <c r="D460" s="69"/>
      <c r="E460" s="69"/>
      <c r="F460" s="60"/>
      <c r="G460" s="98"/>
      <c r="H460" s="60"/>
      <c r="I460" s="60"/>
      <c r="J460" s="60"/>
      <c r="K460" s="60"/>
      <c r="L460" s="60"/>
      <c r="M460" s="60"/>
      <c r="N460" s="60"/>
      <c r="O460" s="4"/>
      <c r="P460" s="5"/>
      <c r="Q460" s="70"/>
      <c r="R460" s="71"/>
      <c r="S460" s="6"/>
      <c r="T460" s="62"/>
      <c r="U460" s="6"/>
      <c r="V460" s="60"/>
      <c r="W460" s="60"/>
      <c r="X460" s="60"/>
      <c r="Y460" s="60"/>
      <c r="Z460" s="60"/>
      <c r="AA460" s="60"/>
      <c r="AB460" s="60"/>
      <c r="AC460" s="60"/>
      <c r="AD460" s="60"/>
      <c r="AE460" s="60"/>
      <c r="AF460" s="60"/>
      <c r="AG460" s="60"/>
      <c r="AH460" s="60"/>
      <c r="AI460" s="60"/>
      <c r="AJ460" s="60"/>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row>
    <row r="461" spans="2:65">
      <c r="B461" s="69"/>
      <c r="C461" s="120"/>
      <c r="D461" s="69"/>
      <c r="E461" s="69"/>
      <c r="F461" s="60"/>
      <c r="G461" s="98"/>
      <c r="H461" s="60"/>
      <c r="I461" s="60"/>
      <c r="J461" s="60"/>
      <c r="K461" s="60"/>
      <c r="L461" s="60"/>
      <c r="M461" s="60"/>
      <c r="N461" s="60"/>
      <c r="O461" s="4"/>
      <c r="P461" s="5"/>
      <c r="Q461" s="70"/>
      <c r="R461" s="72"/>
      <c r="S461" s="6"/>
      <c r="T461" s="62"/>
      <c r="U461" s="6"/>
      <c r="V461" s="60"/>
      <c r="W461" s="60"/>
      <c r="X461" s="60"/>
      <c r="Y461" s="60"/>
      <c r="Z461" s="60"/>
      <c r="AA461" s="60"/>
      <c r="AB461" s="60"/>
      <c r="AC461" s="60"/>
      <c r="AD461" s="60"/>
      <c r="AE461" s="60"/>
      <c r="AF461" s="60"/>
      <c r="AG461" s="60"/>
      <c r="AH461" s="60"/>
      <c r="AI461" s="60"/>
      <c r="AJ461" s="60"/>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row>
    <row r="462" spans="2:65">
      <c r="B462" s="69"/>
      <c r="C462" s="120"/>
      <c r="D462" s="69"/>
      <c r="E462" s="69"/>
      <c r="F462" s="60"/>
      <c r="G462" s="98"/>
      <c r="H462" s="60"/>
      <c r="I462" s="60"/>
      <c r="J462" s="60"/>
      <c r="K462" s="60"/>
      <c r="L462" s="60"/>
      <c r="M462" s="60"/>
      <c r="N462" s="60"/>
      <c r="O462" s="4"/>
      <c r="P462" s="5"/>
      <c r="Q462" s="70"/>
      <c r="R462" s="73"/>
      <c r="S462" s="6"/>
      <c r="T462" s="62"/>
      <c r="U462" s="6"/>
      <c r="V462" s="60"/>
      <c r="W462" s="60"/>
      <c r="X462" s="60"/>
      <c r="Y462" s="60"/>
      <c r="Z462" s="60"/>
      <c r="AA462" s="60"/>
      <c r="AB462" s="60"/>
      <c r="AC462" s="60"/>
      <c r="AD462" s="60"/>
      <c r="AE462" s="60"/>
      <c r="AF462" s="60"/>
      <c r="AG462" s="60"/>
      <c r="AH462" s="60"/>
      <c r="AI462" s="60"/>
      <c r="AJ462" s="60"/>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row>
    <row r="463" spans="2:65">
      <c r="B463" s="69"/>
      <c r="C463" s="120"/>
      <c r="D463" s="69"/>
      <c r="E463" s="69"/>
      <c r="F463" s="60"/>
      <c r="G463" s="98"/>
      <c r="H463" s="60"/>
      <c r="I463" s="60"/>
      <c r="J463" s="60"/>
      <c r="K463" s="60"/>
      <c r="L463" s="60"/>
      <c r="M463" s="60"/>
      <c r="N463" s="60"/>
      <c r="O463" s="4"/>
      <c r="P463" s="5"/>
      <c r="Q463" s="70"/>
      <c r="R463" s="6"/>
      <c r="S463" s="6"/>
      <c r="T463" s="62"/>
      <c r="U463" s="6"/>
      <c r="V463" s="60"/>
      <c r="W463" s="60"/>
      <c r="X463" s="60"/>
      <c r="Y463" s="60"/>
      <c r="Z463" s="60"/>
      <c r="AA463" s="60"/>
      <c r="AB463" s="60"/>
      <c r="AC463" s="60"/>
      <c r="AD463" s="60"/>
      <c r="AE463" s="60"/>
      <c r="AF463" s="60"/>
      <c r="AG463" s="60"/>
      <c r="AH463" s="60"/>
      <c r="AI463" s="60"/>
      <c r="AJ463" s="60"/>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row>
    <row r="464" spans="2:65">
      <c r="B464" s="69"/>
      <c r="C464" s="120"/>
      <c r="D464" s="69"/>
      <c r="E464" s="69"/>
      <c r="F464" s="60"/>
      <c r="G464" s="98"/>
      <c r="H464" s="60"/>
      <c r="I464" s="60"/>
      <c r="J464" s="60"/>
      <c r="K464" s="60"/>
      <c r="L464" s="60"/>
      <c r="M464" s="60"/>
      <c r="N464" s="60"/>
      <c r="O464" s="4"/>
      <c r="P464" s="5"/>
      <c r="Q464" s="70"/>
      <c r="R464" s="6"/>
      <c r="S464" s="6"/>
      <c r="T464" s="62"/>
      <c r="U464" s="6"/>
      <c r="V464" s="60"/>
      <c r="W464" s="60"/>
      <c r="X464" s="60"/>
      <c r="Y464" s="60"/>
      <c r="Z464" s="60"/>
      <c r="AA464" s="60"/>
      <c r="AB464" s="60"/>
      <c r="AC464" s="60"/>
      <c r="AD464" s="60"/>
      <c r="AE464" s="60"/>
      <c r="AF464" s="60"/>
      <c r="AG464" s="60"/>
      <c r="AH464" s="60"/>
      <c r="AI464" s="60"/>
      <c r="AJ464" s="60"/>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row>
    <row r="465" spans="2:65">
      <c r="B465" s="69"/>
      <c r="C465" s="120"/>
      <c r="D465" s="69"/>
      <c r="E465" s="69"/>
      <c r="F465" s="60"/>
      <c r="G465" s="98"/>
      <c r="H465" s="60"/>
      <c r="I465" s="60"/>
      <c r="J465" s="60"/>
      <c r="K465" s="60"/>
      <c r="L465" s="60"/>
      <c r="M465" s="60"/>
      <c r="N465" s="60"/>
      <c r="O465" s="4"/>
      <c r="P465" s="5"/>
      <c r="Q465" s="70"/>
      <c r="R465" s="6"/>
      <c r="S465" s="6"/>
      <c r="T465" s="62"/>
      <c r="U465" s="6"/>
      <c r="V465" s="60"/>
      <c r="W465" s="60"/>
      <c r="X465" s="60"/>
      <c r="Y465" s="60"/>
      <c r="Z465" s="60"/>
      <c r="AA465" s="60"/>
      <c r="AB465" s="60"/>
      <c r="AC465" s="60"/>
      <c r="AD465" s="60"/>
      <c r="AE465" s="60"/>
      <c r="AF465" s="60"/>
      <c r="AG465" s="60"/>
      <c r="AH465" s="60"/>
      <c r="AI465" s="60"/>
      <c r="AJ465" s="60"/>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row>
    <row r="466" spans="2:65">
      <c r="B466" s="69"/>
      <c r="C466" s="120"/>
      <c r="D466" s="69"/>
      <c r="E466" s="69"/>
      <c r="F466" s="60"/>
      <c r="G466" s="98"/>
      <c r="H466" s="60"/>
      <c r="I466" s="60"/>
      <c r="J466" s="60"/>
      <c r="K466" s="60"/>
      <c r="L466" s="60"/>
      <c r="M466" s="60"/>
      <c r="N466" s="60"/>
      <c r="O466" s="4"/>
      <c r="P466" s="5"/>
      <c r="Q466" s="70"/>
      <c r="R466" s="6"/>
      <c r="S466" s="6"/>
      <c r="T466" s="62"/>
      <c r="U466" s="6"/>
      <c r="V466" s="60"/>
      <c r="W466" s="60"/>
      <c r="X466" s="60"/>
      <c r="Y466" s="60"/>
      <c r="Z466" s="60"/>
      <c r="AA466" s="60"/>
      <c r="AB466" s="60"/>
      <c r="AC466" s="60"/>
      <c r="AD466" s="60"/>
      <c r="AE466" s="60"/>
      <c r="AF466" s="60"/>
      <c r="AG466" s="60"/>
      <c r="AH466" s="60"/>
      <c r="AI466" s="60"/>
      <c r="AJ466" s="60"/>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row>
    <row r="467" spans="2:65">
      <c r="B467" s="69"/>
      <c r="C467" s="120"/>
      <c r="D467" s="69"/>
      <c r="E467" s="69"/>
      <c r="F467" s="60"/>
      <c r="G467" s="98"/>
      <c r="H467" s="60"/>
      <c r="I467" s="60"/>
      <c r="J467" s="60"/>
      <c r="K467" s="60"/>
      <c r="L467" s="60"/>
      <c r="M467" s="60"/>
      <c r="N467" s="60"/>
      <c r="O467" s="4"/>
      <c r="P467" s="5"/>
      <c r="Q467" s="70"/>
      <c r="R467" s="6"/>
      <c r="S467" s="6"/>
      <c r="T467" s="62"/>
      <c r="U467" s="6"/>
      <c r="V467" s="60"/>
      <c r="W467" s="60"/>
      <c r="X467" s="60"/>
      <c r="Y467" s="60"/>
      <c r="Z467" s="60"/>
      <c r="AA467" s="60"/>
      <c r="AB467" s="60"/>
      <c r="AC467" s="60"/>
      <c r="AD467" s="60"/>
      <c r="AE467" s="60"/>
      <c r="AF467" s="60"/>
      <c r="AG467" s="60"/>
      <c r="AH467" s="60"/>
      <c r="AI467" s="60"/>
      <c r="AJ467" s="60"/>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row>
    <row r="468" spans="2:65">
      <c r="B468" s="69"/>
      <c r="C468" s="120"/>
      <c r="D468" s="69"/>
      <c r="E468" s="69"/>
      <c r="F468" s="60"/>
      <c r="G468" s="98"/>
      <c r="H468" s="60"/>
      <c r="I468" s="60"/>
      <c r="J468" s="60"/>
      <c r="K468" s="60"/>
      <c r="L468" s="60"/>
      <c r="M468" s="60"/>
      <c r="N468" s="60"/>
      <c r="O468" s="4"/>
      <c r="P468" s="5"/>
      <c r="Q468" s="70"/>
      <c r="R468" s="6"/>
      <c r="S468" s="6"/>
      <c r="T468" s="62"/>
      <c r="U468" s="6"/>
      <c r="V468" s="60"/>
      <c r="W468" s="60"/>
      <c r="X468" s="60"/>
      <c r="Y468" s="60"/>
      <c r="Z468" s="60"/>
      <c r="AA468" s="60"/>
      <c r="AB468" s="60"/>
      <c r="AC468" s="60"/>
      <c r="AD468" s="60"/>
      <c r="AE468" s="60"/>
      <c r="AF468" s="60"/>
      <c r="AG468" s="60"/>
      <c r="AH468" s="60"/>
      <c r="AI468" s="60"/>
      <c r="AJ468" s="60"/>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row>
    <row r="469" spans="2:65">
      <c r="B469" s="69"/>
      <c r="C469" s="120"/>
      <c r="D469" s="69"/>
      <c r="E469" s="69"/>
      <c r="F469" s="60"/>
      <c r="G469" s="98"/>
      <c r="H469" s="60"/>
      <c r="I469" s="60"/>
      <c r="J469" s="60"/>
      <c r="K469" s="60"/>
      <c r="L469" s="60"/>
      <c r="M469" s="60"/>
      <c r="N469" s="60"/>
      <c r="O469" s="4"/>
      <c r="P469" s="5"/>
      <c r="Q469" s="70"/>
      <c r="R469" s="6"/>
      <c r="S469" s="6"/>
      <c r="T469" s="62"/>
      <c r="U469" s="6"/>
      <c r="V469" s="60"/>
      <c r="W469" s="60"/>
      <c r="X469" s="60"/>
      <c r="Y469" s="60"/>
      <c r="Z469" s="60"/>
      <c r="AA469" s="60"/>
      <c r="AB469" s="60"/>
      <c r="AC469" s="60"/>
      <c r="AD469" s="60"/>
      <c r="AE469" s="60"/>
      <c r="AF469" s="60"/>
      <c r="AG469" s="60"/>
      <c r="AH469" s="60"/>
      <c r="AI469" s="60"/>
      <c r="AJ469" s="60"/>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row>
    <row r="470" spans="2:65">
      <c r="B470" s="69"/>
      <c r="C470" s="120"/>
      <c r="D470" s="69"/>
      <c r="E470" s="69"/>
      <c r="F470" s="60"/>
      <c r="G470" s="98"/>
      <c r="H470" s="60"/>
      <c r="I470" s="60"/>
      <c r="J470" s="60"/>
      <c r="K470" s="60"/>
      <c r="L470" s="60"/>
      <c r="M470" s="60"/>
      <c r="N470" s="60"/>
      <c r="O470" s="4"/>
      <c r="P470" s="5"/>
      <c r="Q470" s="70"/>
      <c r="R470" s="6"/>
      <c r="S470" s="6"/>
      <c r="T470" s="62"/>
      <c r="U470" s="6"/>
      <c r="V470" s="60"/>
      <c r="W470" s="60"/>
      <c r="X470" s="60"/>
      <c r="Y470" s="60"/>
      <c r="Z470" s="60"/>
      <c r="AA470" s="60"/>
      <c r="AB470" s="60"/>
      <c r="AC470" s="60"/>
      <c r="AD470" s="60"/>
      <c r="AE470" s="60"/>
      <c r="AF470" s="60"/>
      <c r="AG470" s="60"/>
      <c r="AH470" s="60"/>
      <c r="AI470" s="60"/>
      <c r="AJ470" s="60"/>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row>
    <row r="471" spans="2:65">
      <c r="B471" s="69"/>
      <c r="C471" s="120"/>
      <c r="D471" s="69"/>
      <c r="E471" s="69"/>
      <c r="F471" s="60"/>
      <c r="G471" s="98"/>
      <c r="H471" s="60"/>
      <c r="I471" s="60"/>
      <c r="J471" s="60"/>
      <c r="K471" s="60"/>
      <c r="L471" s="60"/>
      <c r="M471" s="60"/>
      <c r="N471" s="60"/>
      <c r="O471" s="4"/>
      <c r="P471" s="5"/>
      <c r="Q471" s="70"/>
      <c r="R471" s="6"/>
      <c r="S471" s="6"/>
      <c r="T471" s="62"/>
      <c r="U471" s="6"/>
      <c r="V471" s="60"/>
      <c r="W471" s="60"/>
      <c r="X471" s="60"/>
      <c r="Y471" s="60"/>
      <c r="Z471" s="60"/>
      <c r="AA471" s="60"/>
      <c r="AB471" s="60"/>
      <c r="AC471" s="60"/>
      <c r="AD471" s="60"/>
      <c r="AE471" s="60"/>
      <c r="AF471" s="60"/>
      <c r="AG471" s="60"/>
      <c r="AH471" s="60"/>
      <c r="AI471" s="60"/>
      <c r="AJ471" s="60"/>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row>
    <row r="472" spans="2:65">
      <c r="B472" s="69"/>
      <c r="C472" s="120"/>
      <c r="D472" s="69"/>
      <c r="E472" s="69"/>
      <c r="F472" s="60"/>
      <c r="G472" s="98"/>
      <c r="H472" s="60"/>
      <c r="I472" s="60"/>
      <c r="J472" s="60"/>
      <c r="K472" s="60"/>
      <c r="L472" s="60"/>
      <c r="M472" s="60"/>
      <c r="N472" s="60"/>
      <c r="O472" s="4"/>
      <c r="P472" s="5"/>
      <c r="Q472" s="70"/>
      <c r="R472" s="6"/>
      <c r="S472" s="6"/>
      <c r="T472" s="62"/>
      <c r="U472" s="6"/>
      <c r="V472" s="60"/>
      <c r="W472" s="60"/>
      <c r="X472" s="60"/>
      <c r="Y472" s="60"/>
      <c r="Z472" s="60"/>
      <c r="AA472" s="60"/>
      <c r="AB472" s="60"/>
      <c r="AC472" s="60"/>
      <c r="AD472" s="60"/>
      <c r="AE472" s="60"/>
      <c r="AF472" s="60"/>
      <c r="AG472" s="60"/>
      <c r="AH472" s="60"/>
      <c r="AI472" s="60"/>
      <c r="AJ472" s="60"/>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row>
    <row r="473" spans="2:65">
      <c r="B473" s="69"/>
      <c r="C473" s="120"/>
      <c r="D473" s="69"/>
      <c r="E473" s="69"/>
      <c r="F473" s="60"/>
      <c r="G473" s="98"/>
      <c r="H473" s="60"/>
      <c r="I473" s="60"/>
      <c r="J473" s="60"/>
      <c r="K473" s="60"/>
      <c r="L473" s="60"/>
      <c r="M473" s="60"/>
      <c r="N473" s="60"/>
      <c r="O473" s="4"/>
      <c r="P473" s="5"/>
      <c r="Q473" s="70"/>
      <c r="R473" s="6"/>
      <c r="S473" s="6"/>
      <c r="T473" s="62"/>
      <c r="U473" s="6"/>
      <c r="V473" s="60"/>
      <c r="W473" s="60"/>
      <c r="X473" s="60"/>
      <c r="Y473" s="60"/>
      <c r="Z473" s="60"/>
      <c r="AA473" s="60"/>
      <c r="AB473" s="60"/>
      <c r="AC473" s="60"/>
      <c r="AD473" s="60"/>
      <c r="AE473" s="60"/>
      <c r="AF473" s="60"/>
      <c r="AG473" s="60"/>
      <c r="AH473" s="60"/>
      <c r="AI473" s="60"/>
      <c r="AJ473" s="60"/>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row>
    <row r="474" spans="2:65">
      <c r="B474" s="69"/>
      <c r="C474" s="120"/>
      <c r="D474" s="69"/>
      <c r="E474" s="69"/>
      <c r="F474" s="60"/>
      <c r="G474" s="98"/>
      <c r="H474" s="60"/>
      <c r="I474" s="60"/>
      <c r="J474" s="60"/>
      <c r="K474" s="60"/>
      <c r="L474" s="60"/>
      <c r="M474" s="60"/>
      <c r="N474" s="60"/>
      <c r="O474" s="4"/>
      <c r="P474" s="5"/>
      <c r="Q474" s="70"/>
      <c r="R474" s="6"/>
      <c r="S474" s="6"/>
      <c r="T474" s="62"/>
      <c r="U474" s="6"/>
      <c r="V474" s="60"/>
      <c r="W474" s="60"/>
      <c r="X474" s="60"/>
      <c r="Y474" s="60"/>
      <c r="Z474" s="60"/>
      <c r="AA474" s="60"/>
      <c r="AB474" s="60"/>
      <c r="AC474" s="60"/>
      <c r="AD474" s="60"/>
      <c r="AE474" s="60"/>
      <c r="AF474" s="60"/>
      <c r="AG474" s="60"/>
      <c r="AH474" s="60"/>
      <c r="AI474" s="60"/>
      <c r="AJ474" s="60"/>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row>
    <row r="475" spans="2:65">
      <c r="B475" s="69"/>
      <c r="C475" s="120"/>
      <c r="D475" s="69"/>
      <c r="E475" s="69"/>
      <c r="F475" s="60"/>
      <c r="G475" s="98"/>
      <c r="H475" s="60"/>
      <c r="I475" s="60"/>
      <c r="J475" s="60"/>
      <c r="K475" s="60"/>
      <c r="L475" s="60"/>
      <c r="M475" s="60"/>
      <c r="N475" s="60"/>
      <c r="O475" s="4"/>
      <c r="P475" s="5"/>
      <c r="Q475" s="70"/>
      <c r="R475" s="6"/>
      <c r="S475" s="6"/>
      <c r="T475" s="62"/>
      <c r="U475" s="6"/>
      <c r="V475" s="60"/>
      <c r="W475" s="60"/>
      <c r="X475" s="60"/>
      <c r="Y475" s="60"/>
      <c r="Z475" s="60"/>
      <c r="AA475" s="60"/>
      <c r="AB475" s="60"/>
      <c r="AC475" s="60"/>
      <c r="AD475" s="60"/>
      <c r="AE475" s="60"/>
      <c r="AF475" s="60"/>
      <c r="AG475" s="60"/>
      <c r="AH475" s="60"/>
      <c r="AI475" s="60"/>
      <c r="AJ475" s="60"/>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row>
    <row r="476" spans="2:65" ht="15.3" thickBot="1">
      <c r="B476" s="69"/>
      <c r="C476" s="120"/>
      <c r="D476" s="69"/>
      <c r="E476" s="69"/>
      <c r="F476" s="60"/>
      <c r="G476" s="98"/>
      <c r="H476" s="60"/>
      <c r="I476" s="60"/>
      <c r="J476" s="60"/>
      <c r="K476" s="60"/>
      <c r="L476" s="60"/>
      <c r="M476" s="60"/>
      <c r="N476" s="60"/>
      <c r="O476" s="74"/>
      <c r="P476" s="64"/>
      <c r="Q476" s="75"/>
      <c r="R476" s="76"/>
      <c r="S476" s="76"/>
      <c r="T476" s="67"/>
      <c r="U476" s="76"/>
      <c r="V476" s="60"/>
      <c r="W476" s="60"/>
      <c r="X476" s="60"/>
      <c r="Y476" s="60"/>
      <c r="Z476" s="60"/>
      <c r="AA476" s="60"/>
      <c r="AB476" s="60"/>
      <c r="AC476" s="60"/>
      <c r="AD476" s="60"/>
      <c r="AE476" s="60"/>
      <c r="AF476" s="60"/>
      <c r="AG476" s="60"/>
      <c r="AH476" s="60"/>
      <c r="AI476" s="60"/>
      <c r="AJ476" s="60"/>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row>
    <row r="477" spans="2:65">
      <c r="B477" s="69"/>
      <c r="C477" s="120"/>
      <c r="D477" s="69"/>
      <c r="E477" s="69"/>
      <c r="F477" s="60"/>
      <c r="G477" s="98"/>
      <c r="H477" s="60"/>
      <c r="I477" s="60"/>
      <c r="J477" s="60"/>
      <c r="K477" s="60"/>
      <c r="L477" s="60"/>
      <c r="M477" s="60"/>
      <c r="N477" s="60"/>
      <c r="O477" s="60"/>
      <c r="P477" s="5"/>
      <c r="Q477" s="70"/>
      <c r="R477" s="70"/>
      <c r="S477" s="6"/>
      <c r="T477" s="73"/>
      <c r="U477" s="6"/>
      <c r="V477" s="60"/>
      <c r="W477" s="60"/>
      <c r="X477" s="60"/>
      <c r="Y477" s="60"/>
      <c r="Z477" s="60"/>
      <c r="AA477" s="60"/>
      <c r="AB477" s="60"/>
      <c r="AC477" s="60"/>
      <c r="AD477" s="60"/>
      <c r="AE477" s="60"/>
      <c r="AF477" s="60"/>
      <c r="AG477" s="60"/>
      <c r="AH477" s="60"/>
      <c r="AI477" s="60"/>
      <c r="AJ477" s="60"/>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row>
    <row r="478" spans="2:65">
      <c r="B478" s="69"/>
      <c r="C478" s="120"/>
      <c r="D478" s="69"/>
      <c r="E478" s="69"/>
      <c r="F478" s="60"/>
      <c r="G478" s="98"/>
      <c r="H478" s="60"/>
      <c r="I478" s="60"/>
      <c r="J478" s="60"/>
      <c r="K478" s="60"/>
      <c r="L478" s="60"/>
      <c r="M478" s="60"/>
      <c r="N478" s="60"/>
      <c r="O478" s="60"/>
      <c r="P478" s="5"/>
      <c r="Q478" s="73"/>
      <c r="R478" s="73"/>
      <c r="S478" s="6"/>
      <c r="T478" s="73"/>
      <c r="U478" s="73"/>
      <c r="V478" s="60"/>
      <c r="W478" s="60"/>
      <c r="X478" s="60"/>
      <c r="Y478" s="60"/>
      <c r="Z478" s="60"/>
      <c r="AA478" s="60"/>
      <c r="AB478" s="60"/>
      <c r="AC478" s="60"/>
      <c r="AD478" s="60"/>
      <c r="AE478" s="60"/>
      <c r="AF478" s="60"/>
      <c r="AG478" s="60"/>
      <c r="AH478" s="60"/>
      <c r="AI478" s="60"/>
      <c r="AJ478" s="60"/>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row>
    <row r="479" spans="2:65">
      <c r="B479" s="69"/>
      <c r="C479" s="120"/>
      <c r="D479" s="69"/>
      <c r="E479" s="69"/>
      <c r="F479" s="60"/>
      <c r="G479" s="98"/>
      <c r="H479" s="60"/>
      <c r="I479" s="60"/>
      <c r="J479" s="60"/>
      <c r="K479" s="60"/>
      <c r="L479" s="60"/>
      <c r="M479" s="60"/>
      <c r="N479" s="60"/>
      <c r="O479" s="60"/>
      <c r="P479" s="5"/>
      <c r="Q479" s="73"/>
      <c r="R479" s="73"/>
      <c r="S479" s="6"/>
      <c r="T479" s="73"/>
      <c r="U479" s="73"/>
      <c r="V479" s="60"/>
      <c r="W479" s="60"/>
      <c r="X479" s="60"/>
      <c r="Y479" s="60"/>
      <c r="Z479" s="60"/>
      <c r="AA479" s="60"/>
      <c r="AB479" s="60"/>
      <c r="AC479" s="60"/>
      <c r="AD479" s="60"/>
      <c r="AE479" s="60"/>
      <c r="AF479" s="60"/>
      <c r="AG479" s="60"/>
      <c r="AH479" s="60"/>
      <c r="AI479" s="60"/>
      <c r="AJ479" s="60"/>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row>
    <row r="480" spans="2:65">
      <c r="B480" s="69"/>
      <c r="C480" s="120"/>
      <c r="D480" s="69"/>
      <c r="E480" s="69"/>
      <c r="F480" s="60"/>
      <c r="G480" s="98"/>
      <c r="H480" s="60"/>
      <c r="I480" s="60"/>
      <c r="J480" s="60"/>
      <c r="K480" s="60"/>
      <c r="L480" s="60"/>
      <c r="M480" s="60"/>
      <c r="N480" s="60"/>
      <c r="O480" s="3"/>
      <c r="P480" s="16"/>
      <c r="Q480" s="16"/>
      <c r="R480" s="16"/>
      <c r="S480" s="3"/>
      <c r="T480" s="3"/>
      <c r="U480" s="3"/>
      <c r="V480" s="60"/>
      <c r="W480" s="60"/>
      <c r="X480" s="60"/>
      <c r="Y480" s="60"/>
      <c r="Z480" s="60"/>
      <c r="AA480" s="60"/>
      <c r="AB480" s="60"/>
      <c r="AC480" s="60"/>
      <c r="AD480" s="60"/>
      <c r="AE480" s="60"/>
      <c r="AF480" s="60"/>
      <c r="AG480" s="60"/>
      <c r="AH480" s="60"/>
      <c r="AI480" s="60"/>
      <c r="AJ480" s="60"/>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row>
    <row r="481" spans="2:65">
      <c r="B481" s="69"/>
      <c r="C481" s="120"/>
      <c r="D481" s="69"/>
      <c r="E481" s="69"/>
      <c r="F481" s="60"/>
      <c r="G481" s="98"/>
      <c r="H481" s="60"/>
      <c r="I481" s="60"/>
      <c r="J481" s="60"/>
      <c r="K481" s="60"/>
      <c r="L481" s="60"/>
      <c r="M481" s="60"/>
      <c r="N481" s="60"/>
      <c r="O481" s="4"/>
      <c r="P481" s="61"/>
      <c r="Q481" s="61"/>
      <c r="R481" s="61"/>
      <c r="S481" s="12"/>
      <c r="T481" s="12"/>
      <c r="U481" s="3"/>
      <c r="V481" s="60"/>
      <c r="W481" s="60"/>
      <c r="X481" s="60"/>
      <c r="Y481" s="60"/>
      <c r="Z481" s="60"/>
      <c r="AA481" s="60"/>
      <c r="AB481" s="60"/>
      <c r="AC481" s="60"/>
      <c r="AD481" s="60"/>
      <c r="AE481" s="60"/>
      <c r="AF481" s="60"/>
      <c r="AG481" s="60"/>
      <c r="AH481" s="60"/>
      <c r="AI481" s="60"/>
      <c r="AJ481" s="60"/>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row>
    <row r="482" spans="2:65">
      <c r="B482" s="69"/>
      <c r="C482" s="120"/>
      <c r="D482" s="69"/>
      <c r="E482" s="69"/>
      <c r="F482" s="60"/>
      <c r="G482" s="98"/>
      <c r="H482" s="60"/>
      <c r="I482" s="60"/>
      <c r="J482" s="60"/>
      <c r="K482" s="60"/>
      <c r="L482" s="60"/>
      <c r="M482" s="60"/>
      <c r="N482" s="60"/>
      <c r="O482" s="3"/>
      <c r="P482" s="3"/>
      <c r="Q482" s="3"/>
      <c r="R482" s="3"/>
      <c r="S482" s="3"/>
      <c r="T482" s="3"/>
      <c r="U482" s="3"/>
      <c r="V482" s="60"/>
      <c r="W482" s="60"/>
      <c r="X482" s="60"/>
      <c r="Y482" s="60"/>
      <c r="Z482" s="60"/>
      <c r="AA482" s="60"/>
      <c r="AB482" s="60"/>
      <c r="AC482" s="60"/>
      <c r="AD482" s="60"/>
      <c r="AE482" s="60"/>
      <c r="AF482" s="60"/>
      <c r="AG482" s="60"/>
      <c r="AH482" s="60"/>
      <c r="AI482" s="60"/>
      <c r="AJ482" s="60"/>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row>
    <row r="483" spans="2:65">
      <c r="B483" s="69"/>
      <c r="C483" s="120"/>
      <c r="D483" s="69"/>
      <c r="E483" s="69"/>
      <c r="F483" s="60"/>
      <c r="G483" s="98"/>
      <c r="H483" s="60"/>
      <c r="I483" s="60"/>
      <c r="J483" s="60"/>
      <c r="K483" s="60"/>
      <c r="L483" s="60"/>
      <c r="M483" s="60"/>
      <c r="N483" s="60"/>
      <c r="O483" s="4"/>
      <c r="P483" s="4"/>
      <c r="Q483" s="68"/>
      <c r="R483" s="61"/>
      <c r="S483" s="12"/>
      <c r="T483" s="12"/>
      <c r="U483" s="3"/>
      <c r="V483" s="60"/>
      <c r="W483" s="60"/>
      <c r="X483" s="60"/>
      <c r="Y483" s="60"/>
      <c r="Z483" s="60"/>
      <c r="AA483" s="60"/>
      <c r="AB483" s="60"/>
      <c r="AC483" s="60"/>
      <c r="AD483" s="60"/>
      <c r="AE483" s="60"/>
      <c r="AF483" s="60"/>
      <c r="AG483" s="60"/>
      <c r="AH483" s="60"/>
      <c r="AI483" s="60"/>
      <c r="AJ483" s="60"/>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row>
    <row r="484" spans="2:65">
      <c r="B484" s="69"/>
      <c r="C484" s="120"/>
      <c r="D484" s="69"/>
      <c r="E484" s="69"/>
      <c r="F484" s="60"/>
      <c r="G484" s="98"/>
      <c r="H484" s="60"/>
      <c r="I484" s="60"/>
      <c r="J484" s="60"/>
      <c r="K484" s="60"/>
      <c r="L484" s="60"/>
      <c r="M484" s="60"/>
      <c r="N484" s="60"/>
      <c r="O484" s="3"/>
      <c r="P484" s="3"/>
      <c r="Q484" s="3"/>
      <c r="R484" s="3"/>
      <c r="S484" s="3"/>
      <c r="T484" s="16"/>
      <c r="U484" s="62"/>
      <c r="V484" s="60"/>
      <c r="W484" s="60"/>
      <c r="X484" s="60"/>
      <c r="Y484" s="60"/>
      <c r="Z484" s="60"/>
      <c r="AA484" s="60"/>
      <c r="AB484" s="60"/>
      <c r="AC484" s="60"/>
      <c r="AD484" s="60"/>
      <c r="AE484" s="60"/>
      <c r="AF484" s="60"/>
      <c r="AG484" s="60"/>
      <c r="AH484" s="60"/>
      <c r="AI484" s="60"/>
      <c r="AJ484" s="60"/>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row>
    <row r="485" spans="2:65">
      <c r="B485" s="69"/>
      <c r="C485" s="120"/>
      <c r="D485" s="69"/>
      <c r="E485" s="69"/>
      <c r="F485" s="60"/>
      <c r="G485" s="98"/>
      <c r="H485" s="60"/>
      <c r="I485" s="60"/>
      <c r="J485" s="60"/>
      <c r="K485" s="60"/>
      <c r="L485" s="60"/>
      <c r="M485" s="60"/>
      <c r="N485" s="60"/>
      <c r="O485" s="3"/>
      <c r="P485" s="63"/>
      <c r="Q485" s="63"/>
      <c r="R485" s="5"/>
      <c r="S485" s="5"/>
      <c r="T485" s="16"/>
      <c r="U485" s="62"/>
      <c r="V485" s="60"/>
      <c r="W485" s="60"/>
      <c r="X485" s="60"/>
      <c r="Y485" s="60"/>
      <c r="Z485" s="60"/>
      <c r="AA485" s="60"/>
      <c r="AB485" s="60"/>
      <c r="AC485" s="60"/>
      <c r="AD485" s="60"/>
      <c r="AE485" s="60"/>
      <c r="AF485" s="60"/>
      <c r="AG485" s="60"/>
      <c r="AH485" s="60"/>
      <c r="AI485" s="60"/>
      <c r="AJ485" s="60"/>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row>
    <row r="486" spans="2:65" ht="15.3" thickBot="1">
      <c r="B486" s="69"/>
      <c r="C486" s="120"/>
      <c r="D486" s="69"/>
      <c r="E486" s="69"/>
      <c r="F486" s="60"/>
      <c r="G486" s="98"/>
      <c r="H486" s="60"/>
      <c r="I486" s="60"/>
      <c r="J486" s="60"/>
      <c r="K486" s="60"/>
      <c r="L486" s="60"/>
      <c r="M486" s="60"/>
      <c r="N486" s="60"/>
      <c r="O486" s="64"/>
      <c r="P486" s="65"/>
      <c r="Q486" s="65"/>
      <c r="R486" s="65"/>
      <c r="S486" s="66"/>
      <c r="T486" s="66"/>
      <c r="U486" s="67"/>
      <c r="V486" s="60"/>
      <c r="W486" s="60"/>
      <c r="X486" s="60"/>
      <c r="Y486" s="60"/>
      <c r="Z486" s="60"/>
      <c r="AA486" s="60"/>
      <c r="AB486" s="60"/>
      <c r="AC486" s="60"/>
      <c r="AD486" s="60"/>
      <c r="AE486" s="60"/>
      <c r="AF486" s="60"/>
      <c r="AG486" s="60"/>
      <c r="AH486" s="60"/>
      <c r="AI486" s="60"/>
      <c r="AJ486" s="60"/>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row>
    <row r="487" spans="2:65">
      <c r="B487" s="69"/>
      <c r="C487" s="120"/>
      <c r="D487" s="69"/>
      <c r="E487" s="69"/>
      <c r="F487" s="60"/>
      <c r="G487" s="98"/>
      <c r="H487" s="60"/>
      <c r="I487" s="60"/>
      <c r="J487" s="60"/>
      <c r="K487" s="60"/>
      <c r="L487" s="60"/>
      <c r="M487" s="60"/>
      <c r="N487" s="60"/>
      <c r="O487" s="4"/>
      <c r="P487" s="61"/>
      <c r="Q487" s="61"/>
      <c r="R487" s="61"/>
      <c r="S487" s="12"/>
      <c r="T487" s="12"/>
      <c r="U487" s="62"/>
      <c r="V487" s="60"/>
      <c r="W487" s="60"/>
      <c r="X487" s="60"/>
      <c r="Y487" s="60"/>
      <c r="Z487" s="60"/>
      <c r="AA487" s="60"/>
      <c r="AB487" s="60"/>
      <c r="AC487" s="60"/>
      <c r="AD487" s="60"/>
      <c r="AE487" s="60"/>
      <c r="AF487" s="60"/>
      <c r="AG487" s="60"/>
      <c r="AH487" s="60"/>
      <c r="AI487" s="60"/>
      <c r="AJ487" s="60"/>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row>
    <row r="488" spans="2:65">
      <c r="B488" s="69"/>
      <c r="C488" s="120"/>
      <c r="D488" s="69"/>
      <c r="E488" s="69"/>
      <c r="F488" s="60"/>
      <c r="G488" s="98"/>
      <c r="H488" s="60"/>
      <c r="I488" s="60"/>
      <c r="J488" s="60"/>
      <c r="K488" s="60"/>
      <c r="L488" s="60"/>
      <c r="M488" s="60"/>
      <c r="N488" s="60"/>
      <c r="O488" s="4"/>
      <c r="P488" s="5"/>
      <c r="Q488" s="6"/>
      <c r="R488" s="6"/>
      <c r="S488" s="6"/>
      <c r="T488" s="62"/>
      <c r="U488" s="6"/>
      <c r="V488" s="60"/>
      <c r="W488" s="60"/>
      <c r="X488" s="60"/>
      <c r="Y488" s="60"/>
      <c r="Z488" s="60"/>
      <c r="AA488" s="60"/>
      <c r="AB488" s="60"/>
      <c r="AC488" s="60"/>
      <c r="AD488" s="60"/>
      <c r="AE488" s="60"/>
      <c r="AF488" s="60"/>
      <c r="AG488" s="60"/>
      <c r="AH488" s="60"/>
      <c r="AI488" s="60"/>
      <c r="AJ488" s="60"/>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row>
    <row r="489" spans="2:65">
      <c r="B489" s="69"/>
      <c r="C489" s="120"/>
      <c r="D489" s="69"/>
      <c r="E489" s="69"/>
      <c r="F489" s="60"/>
      <c r="G489" s="98"/>
      <c r="H489" s="60"/>
      <c r="I489" s="60"/>
      <c r="J489" s="60"/>
      <c r="K489" s="60"/>
      <c r="L489" s="60"/>
      <c r="M489" s="60"/>
      <c r="N489" s="60"/>
      <c r="O489" s="4"/>
      <c r="P489" s="5"/>
      <c r="Q489" s="6"/>
      <c r="R489" s="6"/>
      <c r="S489" s="6"/>
      <c r="T489" s="62"/>
      <c r="U489" s="6"/>
      <c r="V489" s="60"/>
      <c r="W489" s="60"/>
      <c r="X489" s="60"/>
      <c r="Y489" s="60"/>
      <c r="Z489" s="60"/>
      <c r="AA489" s="60"/>
      <c r="AB489" s="60"/>
      <c r="AC489" s="60"/>
      <c r="AD489" s="60"/>
      <c r="AE489" s="60"/>
      <c r="AF489" s="60"/>
      <c r="AG489" s="60"/>
      <c r="AH489" s="60"/>
      <c r="AI489" s="60"/>
      <c r="AJ489" s="60"/>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row>
    <row r="490" spans="2:65">
      <c r="B490" s="69"/>
      <c r="C490" s="120"/>
      <c r="D490" s="69"/>
      <c r="E490" s="69"/>
      <c r="F490" s="60"/>
      <c r="G490" s="98"/>
      <c r="H490" s="60"/>
      <c r="I490" s="60"/>
      <c r="J490" s="60"/>
      <c r="K490" s="60"/>
      <c r="L490" s="60"/>
      <c r="M490" s="60"/>
      <c r="N490" s="60"/>
      <c r="O490" s="4"/>
      <c r="P490" s="5"/>
      <c r="Q490" s="6"/>
      <c r="R490" s="6"/>
      <c r="S490" s="6"/>
      <c r="T490" s="62"/>
      <c r="U490" s="6"/>
      <c r="V490" s="60"/>
      <c r="W490" s="60"/>
      <c r="X490" s="60"/>
      <c r="Y490" s="60"/>
      <c r="Z490" s="60"/>
      <c r="AA490" s="60"/>
      <c r="AB490" s="60"/>
      <c r="AC490" s="60"/>
      <c r="AD490" s="60"/>
      <c r="AE490" s="60"/>
      <c r="AF490" s="60"/>
      <c r="AG490" s="60"/>
      <c r="AH490" s="60"/>
      <c r="AI490" s="60"/>
      <c r="AJ490" s="60"/>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row>
    <row r="491" spans="2:65">
      <c r="B491" s="69"/>
      <c r="C491" s="120"/>
      <c r="D491" s="69"/>
      <c r="E491" s="69"/>
      <c r="F491" s="60"/>
      <c r="G491" s="98"/>
      <c r="H491" s="60"/>
      <c r="I491" s="60"/>
      <c r="J491" s="60"/>
      <c r="K491" s="60"/>
      <c r="L491" s="60"/>
      <c r="M491" s="60"/>
      <c r="N491" s="60"/>
      <c r="O491" s="4"/>
      <c r="P491" s="5"/>
      <c r="Q491" s="6"/>
      <c r="R491" s="6"/>
      <c r="S491" s="6"/>
      <c r="T491" s="62"/>
      <c r="U491" s="6"/>
      <c r="V491" s="60"/>
      <c r="W491" s="60"/>
      <c r="X491" s="60"/>
      <c r="Y491" s="60"/>
      <c r="Z491" s="60"/>
      <c r="AA491" s="60"/>
      <c r="AB491" s="60"/>
      <c r="AC491" s="60"/>
      <c r="AD491" s="60"/>
      <c r="AE491" s="60"/>
      <c r="AF491" s="60"/>
      <c r="AG491" s="60"/>
      <c r="AH491" s="60"/>
      <c r="AI491" s="60"/>
      <c r="AJ491" s="60"/>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row>
    <row r="492" spans="2:65">
      <c r="B492" s="69"/>
      <c r="C492" s="120"/>
      <c r="D492" s="69"/>
      <c r="E492" s="69"/>
      <c r="F492" s="60"/>
      <c r="G492" s="98"/>
      <c r="H492" s="60"/>
      <c r="I492" s="60"/>
      <c r="J492" s="60"/>
      <c r="K492" s="60"/>
      <c r="L492" s="60"/>
      <c r="M492" s="60"/>
      <c r="N492" s="60"/>
      <c r="O492" s="4"/>
      <c r="P492" s="5"/>
      <c r="Q492" s="6"/>
      <c r="R492" s="6"/>
      <c r="S492" s="6"/>
      <c r="T492" s="62"/>
      <c r="U492" s="6"/>
      <c r="V492" s="60"/>
      <c r="W492" s="60"/>
      <c r="X492" s="60"/>
      <c r="Y492" s="60"/>
      <c r="Z492" s="60"/>
      <c r="AA492" s="60"/>
      <c r="AB492" s="60"/>
      <c r="AC492" s="60"/>
      <c r="AD492" s="60"/>
      <c r="AE492" s="60"/>
      <c r="AF492" s="60"/>
      <c r="AG492" s="60"/>
      <c r="AH492" s="60"/>
      <c r="AI492" s="60"/>
      <c r="AJ492" s="60"/>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row>
    <row r="493" spans="2:65">
      <c r="B493" s="69"/>
      <c r="C493" s="120"/>
      <c r="D493" s="69"/>
      <c r="E493" s="69"/>
      <c r="F493" s="60"/>
      <c r="G493" s="98"/>
      <c r="H493" s="60"/>
      <c r="I493" s="60"/>
      <c r="J493" s="60"/>
      <c r="K493" s="60"/>
      <c r="L493" s="60"/>
      <c r="M493" s="60"/>
      <c r="N493" s="60"/>
      <c r="O493" s="4"/>
      <c r="P493" s="5"/>
      <c r="Q493" s="6"/>
      <c r="R493" s="6"/>
      <c r="S493" s="6"/>
      <c r="T493" s="62"/>
      <c r="U493" s="6"/>
      <c r="V493" s="60"/>
      <c r="W493" s="60"/>
      <c r="X493" s="60"/>
      <c r="Y493" s="60"/>
      <c r="Z493" s="60"/>
      <c r="AA493" s="60"/>
      <c r="AB493" s="60"/>
      <c r="AC493" s="60"/>
      <c r="AD493" s="60"/>
      <c r="AE493" s="60"/>
      <c r="AF493" s="60"/>
      <c r="AG493" s="60"/>
      <c r="AH493" s="60"/>
      <c r="AI493" s="60"/>
      <c r="AJ493" s="60"/>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row>
    <row r="494" spans="2:65">
      <c r="B494" s="69"/>
      <c r="C494" s="120"/>
      <c r="D494" s="69"/>
      <c r="E494" s="69"/>
      <c r="F494" s="60"/>
      <c r="G494" s="98"/>
      <c r="H494" s="60"/>
      <c r="I494" s="60"/>
      <c r="J494" s="60"/>
      <c r="K494" s="60"/>
      <c r="L494" s="60"/>
      <c r="M494" s="60"/>
      <c r="N494" s="60"/>
      <c r="O494" s="4"/>
      <c r="P494" s="5"/>
      <c r="Q494" s="6"/>
      <c r="R494" s="6"/>
      <c r="S494" s="6"/>
      <c r="T494" s="62"/>
      <c r="U494" s="6"/>
      <c r="V494" s="60"/>
      <c r="W494" s="60"/>
      <c r="X494" s="60"/>
      <c r="Y494" s="60"/>
      <c r="Z494" s="60"/>
      <c r="AA494" s="60"/>
      <c r="AB494" s="60"/>
      <c r="AC494" s="60"/>
      <c r="AD494" s="60"/>
      <c r="AE494" s="60"/>
      <c r="AF494" s="60"/>
      <c r="AG494" s="60"/>
      <c r="AH494" s="60"/>
      <c r="AI494" s="60"/>
      <c r="AJ494" s="60"/>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row>
    <row r="495" spans="2:65">
      <c r="B495" s="69"/>
      <c r="C495" s="120"/>
      <c r="D495" s="69"/>
      <c r="E495" s="69"/>
      <c r="F495" s="60"/>
      <c r="G495" s="98"/>
      <c r="H495" s="60"/>
      <c r="I495" s="60"/>
      <c r="J495" s="60"/>
      <c r="K495" s="60"/>
      <c r="L495" s="60"/>
      <c r="M495" s="60"/>
      <c r="N495" s="60"/>
      <c r="O495" s="4"/>
      <c r="P495" s="5"/>
      <c r="Q495" s="6"/>
      <c r="R495" s="6"/>
      <c r="S495" s="6"/>
      <c r="T495" s="62"/>
      <c r="U495" s="6"/>
      <c r="V495" s="60"/>
      <c r="W495" s="60"/>
      <c r="X495" s="60"/>
      <c r="Y495" s="60"/>
      <c r="Z495" s="60"/>
      <c r="AA495" s="60"/>
      <c r="AB495" s="60"/>
      <c r="AC495" s="60"/>
      <c r="AD495" s="60"/>
      <c r="AE495" s="60"/>
      <c r="AF495" s="60"/>
      <c r="AG495" s="60"/>
      <c r="AH495" s="60"/>
      <c r="AI495" s="60"/>
      <c r="AJ495" s="60"/>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row>
    <row r="496" spans="2:65">
      <c r="B496" s="69"/>
      <c r="C496" s="120"/>
      <c r="D496" s="69"/>
      <c r="E496" s="69"/>
      <c r="F496" s="60"/>
      <c r="G496" s="98"/>
      <c r="H496" s="60"/>
      <c r="I496" s="60"/>
      <c r="J496" s="60"/>
      <c r="K496" s="60"/>
      <c r="L496" s="60"/>
      <c r="M496" s="60"/>
      <c r="N496" s="60"/>
      <c r="O496" s="4"/>
      <c r="P496" s="5"/>
      <c r="Q496" s="6"/>
      <c r="R496" s="6"/>
      <c r="S496" s="6"/>
      <c r="T496" s="62"/>
      <c r="U496" s="6"/>
      <c r="V496" s="60"/>
      <c r="W496" s="60"/>
      <c r="X496" s="60"/>
      <c r="Y496" s="60"/>
      <c r="Z496" s="60"/>
      <c r="AA496" s="60"/>
      <c r="AB496" s="60"/>
      <c r="AC496" s="60"/>
      <c r="AD496" s="60"/>
      <c r="AE496" s="60"/>
      <c r="AF496" s="60"/>
      <c r="AG496" s="60"/>
      <c r="AH496" s="60"/>
      <c r="AI496" s="60"/>
      <c r="AJ496" s="60"/>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row>
    <row r="497" spans="2:65">
      <c r="B497" s="69"/>
      <c r="C497" s="120"/>
      <c r="D497" s="69"/>
      <c r="E497" s="69"/>
      <c r="F497" s="60"/>
      <c r="G497" s="98"/>
      <c r="H497" s="60"/>
      <c r="I497" s="60"/>
      <c r="J497" s="60"/>
      <c r="K497" s="60"/>
      <c r="L497" s="60"/>
      <c r="M497" s="60"/>
      <c r="N497" s="60"/>
      <c r="O497" s="4"/>
      <c r="P497" s="5"/>
      <c r="Q497" s="77"/>
      <c r="R497" s="6"/>
      <c r="S497" s="6"/>
      <c r="T497" s="62"/>
      <c r="U497" s="6"/>
      <c r="V497" s="60"/>
      <c r="W497" s="60"/>
      <c r="X497" s="60"/>
      <c r="Y497" s="60"/>
      <c r="Z497" s="60"/>
      <c r="AA497" s="60"/>
      <c r="AB497" s="60"/>
      <c r="AC497" s="60"/>
      <c r="AD497" s="60"/>
      <c r="AE497" s="60"/>
      <c r="AF497" s="60"/>
      <c r="AG497" s="60"/>
      <c r="AH497" s="60"/>
      <c r="AI497" s="60"/>
      <c r="AJ497" s="60"/>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row>
    <row r="498" spans="2:65">
      <c r="B498" s="69"/>
      <c r="C498" s="120"/>
      <c r="D498" s="69"/>
      <c r="E498" s="69"/>
      <c r="F498" s="60"/>
      <c r="G498" s="98"/>
      <c r="H498" s="60"/>
      <c r="I498" s="60"/>
      <c r="J498" s="60"/>
      <c r="K498" s="60"/>
      <c r="L498" s="60"/>
      <c r="M498" s="60"/>
      <c r="N498" s="60"/>
      <c r="O498" s="4"/>
      <c r="P498" s="5"/>
      <c r="Q498" s="78"/>
      <c r="R498" s="6"/>
      <c r="S498" s="6"/>
      <c r="T498" s="62"/>
      <c r="U498" s="6"/>
      <c r="V498" s="60"/>
      <c r="W498" s="60"/>
      <c r="X498" s="60"/>
      <c r="Y498" s="60"/>
      <c r="Z498" s="60"/>
      <c r="AA498" s="60"/>
      <c r="AB498" s="60"/>
      <c r="AC498" s="60"/>
      <c r="AD498" s="60"/>
      <c r="AE498" s="60"/>
      <c r="AF498" s="60"/>
      <c r="AG498" s="60"/>
      <c r="AH498" s="60"/>
      <c r="AI498" s="60"/>
      <c r="AJ498" s="60"/>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row>
    <row r="499" spans="2:65" ht="15.3" thickBot="1">
      <c r="B499" s="69"/>
      <c r="C499" s="120"/>
      <c r="D499" s="69"/>
      <c r="E499" s="69"/>
      <c r="F499" s="60"/>
      <c r="G499" s="98"/>
      <c r="H499" s="60"/>
      <c r="I499" s="60"/>
      <c r="J499" s="60"/>
      <c r="K499" s="60"/>
      <c r="L499" s="60"/>
      <c r="M499" s="60"/>
      <c r="N499" s="60"/>
      <c r="O499" s="4"/>
      <c r="P499" s="5"/>
      <c r="Q499" s="76"/>
      <c r="R499" s="76"/>
      <c r="S499" s="76"/>
      <c r="T499" s="67"/>
      <c r="U499" s="76"/>
      <c r="V499" s="60"/>
      <c r="W499" s="60"/>
      <c r="X499" s="60"/>
      <c r="Y499" s="60"/>
      <c r="Z499" s="60"/>
      <c r="AA499" s="60"/>
      <c r="AB499" s="60"/>
      <c r="AC499" s="60"/>
      <c r="AD499" s="60"/>
      <c r="AE499" s="60"/>
      <c r="AF499" s="60"/>
      <c r="AG499" s="60"/>
      <c r="AH499" s="60"/>
      <c r="AI499" s="60"/>
      <c r="AJ499" s="60"/>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row>
    <row r="500" spans="2:65">
      <c r="B500" s="69"/>
      <c r="C500" s="120"/>
      <c r="D500" s="69"/>
      <c r="E500" s="69"/>
      <c r="F500" s="60"/>
      <c r="G500" s="98"/>
      <c r="H500" s="60"/>
      <c r="I500" s="60"/>
      <c r="J500" s="60"/>
      <c r="K500" s="60"/>
      <c r="L500" s="60"/>
      <c r="M500" s="60"/>
      <c r="N500" s="60"/>
      <c r="O500" s="4"/>
      <c r="P500" s="5"/>
      <c r="Q500" s="6"/>
      <c r="R500" s="6"/>
      <c r="S500" s="6"/>
      <c r="T500" s="62"/>
      <c r="U500" s="6"/>
      <c r="V500" s="60"/>
      <c r="W500" s="60"/>
      <c r="X500" s="60"/>
      <c r="Y500" s="60"/>
      <c r="Z500" s="60"/>
      <c r="AA500" s="60"/>
      <c r="AB500" s="60"/>
      <c r="AC500" s="60"/>
      <c r="AD500" s="60"/>
      <c r="AE500" s="60"/>
      <c r="AF500" s="60"/>
      <c r="AG500" s="60"/>
      <c r="AH500" s="60"/>
      <c r="AI500" s="60"/>
      <c r="AJ500" s="60"/>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row>
    <row r="501" spans="2:65">
      <c r="B501" s="69"/>
      <c r="C501" s="120"/>
      <c r="D501" s="69"/>
      <c r="E501" s="69"/>
      <c r="F501" s="60"/>
      <c r="G501" s="98"/>
      <c r="H501" s="60"/>
      <c r="I501" s="60"/>
      <c r="J501" s="60"/>
      <c r="K501" s="60"/>
      <c r="L501" s="60"/>
      <c r="M501" s="60"/>
      <c r="N501" s="60"/>
      <c r="O501" s="4"/>
      <c r="P501" s="5"/>
      <c r="Q501" s="6"/>
      <c r="R501" s="6"/>
      <c r="S501" s="6"/>
      <c r="T501" s="62"/>
      <c r="U501" s="6"/>
      <c r="V501" s="60"/>
      <c r="W501" s="60"/>
      <c r="X501" s="60"/>
      <c r="Y501" s="60"/>
      <c r="Z501" s="60"/>
      <c r="AA501" s="60"/>
      <c r="AB501" s="60"/>
      <c r="AC501" s="60"/>
      <c r="AD501" s="60"/>
      <c r="AE501" s="60"/>
      <c r="AF501" s="60"/>
      <c r="AG501" s="60"/>
      <c r="AH501" s="60"/>
      <c r="AI501" s="60"/>
      <c r="AJ501" s="60"/>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row>
    <row r="502" spans="2:65">
      <c r="B502" s="69"/>
      <c r="C502" s="120"/>
      <c r="D502" s="69"/>
      <c r="E502" s="69"/>
      <c r="F502" s="60"/>
      <c r="G502" s="98"/>
      <c r="H502" s="60"/>
      <c r="I502" s="60"/>
      <c r="J502" s="60"/>
      <c r="K502" s="60"/>
      <c r="L502" s="60"/>
      <c r="M502" s="60"/>
      <c r="N502" s="60"/>
      <c r="O502" s="4"/>
      <c r="P502" s="5"/>
      <c r="Q502" s="6"/>
      <c r="R502" s="6"/>
      <c r="S502" s="6"/>
      <c r="T502" s="62"/>
      <c r="U502" s="6"/>
      <c r="V502" s="60"/>
      <c r="W502" s="60"/>
      <c r="X502" s="60"/>
      <c r="Y502" s="60"/>
      <c r="Z502" s="60"/>
      <c r="AA502" s="60"/>
      <c r="AB502" s="60"/>
      <c r="AC502" s="60"/>
      <c r="AD502" s="60"/>
      <c r="AE502" s="60"/>
      <c r="AF502" s="60"/>
      <c r="AG502" s="60"/>
      <c r="AH502" s="60"/>
      <c r="AI502" s="60"/>
      <c r="AJ502" s="60"/>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row>
    <row r="503" spans="2:65">
      <c r="B503" s="69"/>
      <c r="C503" s="120"/>
      <c r="D503" s="69"/>
      <c r="E503" s="69"/>
      <c r="F503" s="60"/>
      <c r="G503" s="98"/>
      <c r="H503" s="60"/>
      <c r="I503" s="60"/>
      <c r="J503" s="60"/>
      <c r="K503" s="60"/>
      <c r="L503" s="60"/>
      <c r="M503" s="60"/>
      <c r="N503" s="60"/>
      <c r="O503" s="4"/>
      <c r="P503" s="5"/>
      <c r="Q503" s="6"/>
      <c r="R503" s="6"/>
      <c r="S503" s="6"/>
      <c r="T503" s="62"/>
      <c r="U503" s="6"/>
      <c r="V503" s="60"/>
      <c r="W503" s="60"/>
      <c r="X503" s="60"/>
      <c r="Y503" s="60"/>
      <c r="Z503" s="60"/>
      <c r="AA503" s="60"/>
      <c r="AB503" s="60"/>
      <c r="AC503" s="60"/>
      <c r="AD503" s="60"/>
      <c r="AE503" s="60"/>
      <c r="AF503" s="60"/>
      <c r="AG503" s="60"/>
      <c r="AH503" s="60"/>
      <c r="AI503" s="60"/>
      <c r="AJ503" s="60"/>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row>
    <row r="504" spans="2:65">
      <c r="B504" s="69"/>
      <c r="C504" s="120"/>
      <c r="D504" s="69"/>
      <c r="E504" s="69"/>
      <c r="F504" s="60"/>
      <c r="G504" s="98"/>
      <c r="H504" s="60"/>
      <c r="I504" s="60"/>
      <c r="J504" s="60"/>
      <c r="K504" s="60"/>
      <c r="L504" s="60"/>
      <c r="M504" s="60"/>
      <c r="N504" s="60"/>
      <c r="O504" s="4"/>
      <c r="P504" s="5"/>
      <c r="Q504" s="6"/>
      <c r="R504" s="6"/>
      <c r="S504" s="6"/>
      <c r="T504" s="62"/>
      <c r="U504" s="6"/>
      <c r="V504" s="60"/>
      <c r="W504" s="60"/>
      <c r="X504" s="60"/>
      <c r="Y504" s="60"/>
      <c r="Z504" s="60"/>
      <c r="AA504" s="60"/>
      <c r="AB504" s="60"/>
      <c r="AC504" s="60"/>
      <c r="AD504" s="60"/>
      <c r="AE504" s="60"/>
      <c r="AF504" s="60"/>
      <c r="AG504" s="60"/>
      <c r="AH504" s="60"/>
      <c r="AI504" s="60"/>
      <c r="AJ504" s="60"/>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row>
    <row r="505" spans="2:65">
      <c r="B505" s="69"/>
      <c r="C505" s="120"/>
      <c r="D505" s="69"/>
      <c r="E505" s="69"/>
      <c r="F505" s="60"/>
      <c r="G505" s="98"/>
      <c r="H505" s="60"/>
      <c r="I505" s="60"/>
      <c r="J505" s="60"/>
      <c r="K505" s="60"/>
      <c r="L505" s="60"/>
      <c r="M505" s="60"/>
      <c r="N505" s="60"/>
      <c r="O505" s="4"/>
      <c r="P505" s="5"/>
      <c r="Q505" s="6"/>
      <c r="R505" s="6"/>
      <c r="S505" s="6"/>
      <c r="T505" s="62"/>
      <c r="U505" s="6"/>
      <c r="V505" s="60"/>
      <c r="W505" s="60"/>
      <c r="X505" s="60"/>
      <c r="Y505" s="60"/>
      <c r="Z505" s="60"/>
      <c r="AA505" s="60"/>
      <c r="AB505" s="60"/>
      <c r="AC505" s="60"/>
      <c r="AD505" s="60"/>
      <c r="AE505" s="60"/>
      <c r="AF505" s="60"/>
      <c r="AG505" s="60"/>
      <c r="AH505" s="60"/>
      <c r="AI505" s="60"/>
      <c r="AJ505" s="60"/>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row>
    <row r="506" spans="2:65">
      <c r="B506" s="69"/>
      <c r="C506" s="120"/>
      <c r="D506" s="69"/>
      <c r="E506" s="69"/>
      <c r="F506" s="60"/>
      <c r="G506" s="98"/>
      <c r="H506" s="60"/>
      <c r="I506" s="60"/>
      <c r="J506" s="60"/>
      <c r="K506" s="60"/>
      <c r="L506" s="60"/>
      <c r="M506" s="60"/>
      <c r="N506" s="60"/>
      <c r="O506" s="4"/>
      <c r="P506" s="5"/>
      <c r="Q506" s="6"/>
      <c r="R506" s="6"/>
      <c r="S506" s="6"/>
      <c r="T506" s="62"/>
      <c r="U506" s="6"/>
      <c r="V506" s="60"/>
      <c r="W506" s="60"/>
      <c r="X506" s="60"/>
      <c r="Y506" s="60"/>
      <c r="Z506" s="60"/>
      <c r="AA506" s="60"/>
      <c r="AB506" s="60"/>
      <c r="AC506" s="60"/>
      <c r="AD506" s="60"/>
      <c r="AE506" s="60"/>
      <c r="AF506" s="60"/>
      <c r="AG506" s="60"/>
      <c r="AH506" s="60"/>
      <c r="AI506" s="60"/>
      <c r="AJ506" s="60"/>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row>
    <row r="507" spans="2:65">
      <c r="B507" s="69"/>
      <c r="C507" s="120"/>
      <c r="D507" s="69"/>
      <c r="E507" s="69"/>
      <c r="F507" s="60"/>
      <c r="G507" s="98"/>
      <c r="H507" s="60"/>
      <c r="I507" s="60"/>
      <c r="J507" s="60"/>
      <c r="K507" s="60"/>
      <c r="L507" s="60"/>
      <c r="M507" s="60"/>
      <c r="N507" s="60"/>
      <c r="O507" s="4"/>
      <c r="P507" s="5"/>
      <c r="Q507" s="6"/>
      <c r="R507" s="6"/>
      <c r="S507" s="6"/>
      <c r="T507" s="62"/>
      <c r="U507" s="6"/>
      <c r="V507" s="60"/>
      <c r="W507" s="60"/>
      <c r="X507" s="60"/>
      <c r="Y507" s="60"/>
      <c r="Z507" s="60"/>
      <c r="AA507" s="60"/>
      <c r="AB507" s="60"/>
      <c r="AC507" s="60"/>
      <c r="AD507" s="60"/>
      <c r="AE507" s="60"/>
      <c r="AF507" s="60"/>
      <c r="AG507" s="60"/>
      <c r="AH507" s="60"/>
      <c r="AI507" s="60"/>
      <c r="AJ507" s="60"/>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row>
    <row r="508" spans="2:65">
      <c r="B508" s="69"/>
      <c r="C508" s="120"/>
      <c r="D508" s="69"/>
      <c r="E508" s="69"/>
      <c r="F508" s="60"/>
      <c r="G508" s="98"/>
      <c r="H508" s="60"/>
      <c r="I508" s="60"/>
      <c r="J508" s="60"/>
      <c r="K508" s="60"/>
      <c r="L508" s="60"/>
      <c r="M508" s="60"/>
      <c r="N508" s="60"/>
      <c r="O508" s="4"/>
      <c r="P508" s="5"/>
      <c r="Q508" s="6"/>
      <c r="R508" s="6"/>
      <c r="S508" s="6"/>
      <c r="T508" s="62"/>
      <c r="U508" s="6"/>
      <c r="V508" s="60"/>
      <c r="W508" s="60"/>
      <c r="X508" s="60"/>
      <c r="Y508" s="60"/>
      <c r="Z508" s="60"/>
      <c r="AA508" s="60"/>
      <c r="AB508" s="60"/>
      <c r="AC508" s="60"/>
      <c r="AD508" s="60"/>
      <c r="AE508" s="60"/>
      <c r="AF508" s="60"/>
      <c r="AG508" s="60"/>
      <c r="AH508" s="60"/>
      <c r="AI508" s="60"/>
      <c r="AJ508" s="60"/>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row>
    <row r="509" spans="2:65">
      <c r="B509" s="69"/>
      <c r="C509" s="120"/>
      <c r="D509" s="69"/>
      <c r="E509" s="69"/>
      <c r="F509" s="60"/>
      <c r="G509" s="98"/>
      <c r="H509" s="60"/>
      <c r="I509" s="60"/>
      <c r="J509" s="60"/>
      <c r="K509" s="60"/>
      <c r="L509" s="60"/>
      <c r="M509" s="60"/>
      <c r="N509" s="60"/>
      <c r="O509" s="4"/>
      <c r="P509" s="5"/>
      <c r="Q509" s="6"/>
      <c r="R509" s="6"/>
      <c r="S509" s="6"/>
      <c r="T509" s="62"/>
      <c r="U509" s="6"/>
      <c r="V509" s="60"/>
      <c r="W509" s="60"/>
      <c r="X509" s="60"/>
      <c r="Y509" s="60"/>
      <c r="Z509" s="60"/>
      <c r="AA509" s="60"/>
      <c r="AB509" s="60"/>
      <c r="AC509" s="60"/>
      <c r="AD509" s="60"/>
      <c r="AE509" s="60"/>
      <c r="AF509" s="60"/>
      <c r="AG509" s="60"/>
      <c r="AH509" s="60"/>
      <c r="AI509" s="60"/>
      <c r="AJ509" s="60"/>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row>
    <row r="510" spans="2:65">
      <c r="B510" s="69"/>
      <c r="C510" s="120"/>
      <c r="D510" s="69"/>
      <c r="E510" s="69"/>
      <c r="F510" s="60"/>
      <c r="G510" s="98"/>
      <c r="H510" s="60"/>
      <c r="I510" s="60"/>
      <c r="J510" s="60"/>
      <c r="K510" s="60"/>
      <c r="L510" s="60"/>
      <c r="M510" s="60"/>
      <c r="N510" s="60"/>
      <c r="O510" s="4"/>
      <c r="P510" s="5"/>
      <c r="Q510" s="6"/>
      <c r="R510" s="6"/>
      <c r="S510" s="6"/>
      <c r="T510" s="62"/>
      <c r="U510" s="6"/>
      <c r="V510" s="60"/>
      <c r="W510" s="60"/>
      <c r="X510" s="60"/>
      <c r="Y510" s="60"/>
      <c r="Z510" s="60"/>
      <c r="AA510" s="60"/>
      <c r="AB510" s="60"/>
      <c r="AC510" s="60"/>
      <c r="AD510" s="60"/>
      <c r="AE510" s="60"/>
      <c r="AF510" s="60"/>
      <c r="AG510" s="60"/>
      <c r="AH510" s="60"/>
      <c r="AI510" s="60"/>
      <c r="AJ510" s="60"/>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row>
    <row r="511" spans="2:65">
      <c r="B511" s="69"/>
      <c r="C511" s="120"/>
      <c r="D511" s="69"/>
      <c r="E511" s="69"/>
      <c r="F511" s="60"/>
      <c r="G511" s="98"/>
      <c r="H511" s="60"/>
      <c r="I511" s="60"/>
      <c r="J511" s="60"/>
      <c r="K511" s="60"/>
      <c r="L511" s="60"/>
      <c r="M511" s="60"/>
      <c r="N511" s="60"/>
      <c r="O511" s="4"/>
      <c r="P511" s="5"/>
      <c r="Q511" s="6"/>
      <c r="R511" s="6"/>
      <c r="S511" s="6"/>
      <c r="T511" s="62"/>
      <c r="U511" s="6"/>
      <c r="V511" s="60"/>
      <c r="W511" s="60"/>
      <c r="X511" s="60"/>
      <c r="Y511" s="60"/>
      <c r="Z511" s="60"/>
      <c r="AA511" s="60"/>
      <c r="AB511" s="60"/>
      <c r="AC511" s="60"/>
      <c r="AD511" s="60"/>
      <c r="AE511" s="60"/>
      <c r="AF511" s="60"/>
      <c r="AG511" s="60"/>
      <c r="AH511" s="60"/>
      <c r="AI511" s="60"/>
      <c r="AJ511" s="60"/>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row>
    <row r="512" spans="2:65" ht="15.3" thickBot="1">
      <c r="B512" s="69"/>
      <c r="C512" s="120"/>
      <c r="D512" s="69"/>
      <c r="E512" s="69"/>
      <c r="F512" s="60"/>
      <c r="G512" s="98"/>
      <c r="H512" s="60"/>
      <c r="I512" s="60"/>
      <c r="J512" s="60"/>
      <c r="K512" s="60"/>
      <c r="L512" s="60"/>
      <c r="M512" s="60"/>
      <c r="N512" s="60"/>
      <c r="O512" s="4"/>
      <c r="P512" s="5"/>
      <c r="Q512" s="76"/>
      <c r="R512" s="76"/>
      <c r="S512" s="76"/>
      <c r="T512" s="67"/>
      <c r="U512" s="76"/>
      <c r="V512" s="60"/>
      <c r="W512" s="60"/>
      <c r="X512" s="60"/>
      <c r="Y512" s="60"/>
      <c r="Z512" s="60"/>
      <c r="AA512" s="60"/>
      <c r="AB512" s="60"/>
      <c r="AC512" s="60"/>
      <c r="AD512" s="60"/>
      <c r="AE512" s="60"/>
      <c r="AF512" s="60"/>
      <c r="AG512" s="60"/>
      <c r="AH512" s="60"/>
      <c r="AI512" s="60"/>
      <c r="AJ512" s="60"/>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row>
    <row r="513" spans="2:65">
      <c r="B513" s="69"/>
      <c r="C513" s="120"/>
      <c r="D513" s="69"/>
      <c r="E513" s="69"/>
      <c r="F513" s="60"/>
      <c r="G513" s="98"/>
      <c r="H513" s="60"/>
      <c r="I513" s="60"/>
      <c r="J513" s="60"/>
      <c r="K513" s="60"/>
      <c r="L513" s="60"/>
      <c r="M513" s="60"/>
      <c r="N513" s="60"/>
      <c r="O513" s="4"/>
      <c r="P513" s="5"/>
      <c r="Q513" s="6"/>
      <c r="R513" s="6"/>
      <c r="S513" s="6"/>
      <c r="T513" s="62"/>
      <c r="U513" s="6"/>
      <c r="V513" s="60"/>
      <c r="W513" s="60"/>
      <c r="X513" s="60"/>
      <c r="Y513" s="60"/>
      <c r="Z513" s="60"/>
      <c r="AA513" s="60"/>
      <c r="AB513" s="60"/>
      <c r="AC513" s="60"/>
      <c r="AD513" s="60"/>
      <c r="AE513" s="60"/>
      <c r="AF513" s="60"/>
      <c r="AG513" s="60"/>
      <c r="AH513" s="60"/>
      <c r="AI513" s="60"/>
      <c r="AJ513" s="60"/>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row>
    <row r="514" spans="2:65">
      <c r="B514" s="69"/>
      <c r="C514" s="120"/>
      <c r="D514" s="69"/>
      <c r="E514" s="69"/>
      <c r="F514" s="60"/>
      <c r="G514" s="98"/>
      <c r="H514" s="60"/>
      <c r="I514" s="60"/>
      <c r="J514" s="60"/>
      <c r="K514" s="60"/>
      <c r="L514" s="60"/>
      <c r="M514" s="60"/>
      <c r="N514" s="60"/>
      <c r="O514" s="4"/>
      <c r="P514" s="5"/>
      <c r="Q514" s="6"/>
      <c r="R514" s="6"/>
      <c r="S514" s="6"/>
      <c r="T514" s="62"/>
      <c r="U514" s="6"/>
      <c r="V514" s="60"/>
      <c r="W514" s="60"/>
      <c r="X514" s="60"/>
      <c r="Y514" s="60"/>
      <c r="Z514" s="60"/>
      <c r="AA514" s="60"/>
      <c r="AB514" s="60"/>
      <c r="AC514" s="60"/>
      <c r="AD514" s="60"/>
      <c r="AE514" s="60"/>
      <c r="AF514" s="60"/>
      <c r="AG514" s="60"/>
      <c r="AH514" s="60"/>
      <c r="AI514" s="60"/>
      <c r="AJ514" s="60"/>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row>
    <row r="515" spans="2:65">
      <c r="B515" s="69"/>
      <c r="C515" s="120"/>
      <c r="D515" s="69"/>
      <c r="E515" s="69"/>
      <c r="F515" s="60"/>
      <c r="G515" s="98"/>
      <c r="H515" s="60"/>
      <c r="I515" s="60"/>
      <c r="J515" s="60"/>
      <c r="K515" s="60"/>
      <c r="L515" s="60"/>
      <c r="M515" s="60"/>
      <c r="N515" s="60"/>
      <c r="O515" s="4"/>
      <c r="P515" s="5"/>
      <c r="Q515" s="6"/>
      <c r="R515" s="6"/>
      <c r="S515" s="6"/>
      <c r="T515" s="62"/>
      <c r="U515" s="6"/>
      <c r="V515" s="60"/>
      <c r="W515" s="60"/>
      <c r="X515" s="60"/>
      <c r="Y515" s="60"/>
      <c r="Z515" s="60"/>
      <c r="AA515" s="60"/>
      <c r="AB515" s="60"/>
      <c r="AC515" s="60"/>
      <c r="AD515" s="60"/>
      <c r="AE515" s="60"/>
      <c r="AF515" s="60"/>
      <c r="AG515" s="60"/>
      <c r="AH515" s="60"/>
      <c r="AI515" s="60"/>
      <c r="AJ515" s="60"/>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row>
    <row r="516" spans="2:65">
      <c r="B516" s="69"/>
      <c r="C516" s="120"/>
      <c r="D516" s="69"/>
      <c r="E516" s="69"/>
      <c r="F516" s="60"/>
      <c r="G516" s="98"/>
      <c r="H516" s="60"/>
      <c r="I516" s="60"/>
      <c r="J516" s="60"/>
      <c r="K516" s="60"/>
      <c r="L516" s="60"/>
      <c r="M516" s="60"/>
      <c r="N516" s="60"/>
      <c r="O516" s="4"/>
      <c r="P516" s="5"/>
      <c r="Q516" s="6"/>
      <c r="R516" s="6"/>
      <c r="S516" s="6"/>
      <c r="T516" s="62"/>
      <c r="U516" s="6"/>
      <c r="V516" s="60"/>
      <c r="W516" s="60"/>
      <c r="X516" s="60"/>
      <c r="Y516" s="60"/>
      <c r="Z516" s="60"/>
      <c r="AA516" s="60"/>
      <c r="AB516" s="60"/>
      <c r="AC516" s="60"/>
      <c r="AD516" s="60"/>
      <c r="AE516" s="60"/>
      <c r="AF516" s="60"/>
      <c r="AG516" s="60"/>
      <c r="AH516" s="60"/>
      <c r="AI516" s="60"/>
      <c r="AJ516" s="60"/>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row>
    <row r="517" spans="2:65">
      <c r="B517" s="69"/>
      <c r="C517" s="120"/>
      <c r="D517" s="69"/>
      <c r="E517" s="69"/>
      <c r="F517" s="60"/>
      <c r="G517" s="98"/>
      <c r="H517" s="60"/>
      <c r="I517" s="60"/>
      <c r="J517" s="60"/>
      <c r="K517" s="60"/>
      <c r="L517" s="60"/>
      <c r="M517" s="60"/>
      <c r="N517" s="60"/>
      <c r="O517" s="4"/>
      <c r="P517" s="5"/>
      <c r="Q517" s="6"/>
      <c r="R517" s="6"/>
      <c r="S517" s="6"/>
      <c r="T517" s="62"/>
      <c r="U517" s="6"/>
      <c r="V517" s="60"/>
      <c r="W517" s="60"/>
      <c r="X517" s="60"/>
      <c r="Y517" s="60"/>
      <c r="Z517" s="60"/>
      <c r="AA517" s="60"/>
      <c r="AB517" s="60"/>
      <c r="AC517" s="60"/>
      <c r="AD517" s="60"/>
      <c r="AE517" s="60"/>
      <c r="AF517" s="60"/>
      <c r="AG517" s="60"/>
      <c r="AH517" s="60"/>
      <c r="AI517" s="60"/>
      <c r="AJ517" s="60"/>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row>
    <row r="518" spans="2:65">
      <c r="B518" s="69"/>
      <c r="C518" s="120"/>
      <c r="D518" s="69"/>
      <c r="E518" s="69"/>
      <c r="F518" s="60"/>
      <c r="G518" s="98"/>
      <c r="H518" s="60"/>
      <c r="I518" s="60"/>
      <c r="J518" s="60"/>
      <c r="K518" s="60"/>
      <c r="L518" s="60"/>
      <c r="M518" s="60"/>
      <c r="N518" s="60"/>
      <c r="O518" s="4"/>
      <c r="P518" s="5"/>
      <c r="Q518" s="6"/>
      <c r="R518" s="6"/>
      <c r="S518" s="6"/>
      <c r="T518" s="62"/>
      <c r="U518" s="6"/>
      <c r="V518" s="60"/>
      <c r="W518" s="60"/>
      <c r="X518" s="60"/>
      <c r="Y518" s="60"/>
      <c r="Z518" s="60"/>
      <c r="AA518" s="60"/>
      <c r="AB518" s="60"/>
      <c r="AC518" s="60"/>
      <c r="AD518" s="60"/>
      <c r="AE518" s="60"/>
      <c r="AF518" s="60"/>
      <c r="AG518" s="60"/>
      <c r="AH518" s="60"/>
      <c r="AI518" s="60"/>
      <c r="AJ518" s="60"/>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row>
    <row r="519" spans="2:65">
      <c r="B519" s="69"/>
      <c r="C519" s="120"/>
      <c r="D519" s="69"/>
      <c r="E519" s="69"/>
      <c r="F519" s="60"/>
      <c r="G519" s="98"/>
      <c r="H519" s="60"/>
      <c r="I519" s="60"/>
      <c r="J519" s="60"/>
      <c r="K519" s="60"/>
      <c r="L519" s="60"/>
      <c r="M519" s="60"/>
      <c r="N519" s="60"/>
      <c r="O519" s="4"/>
      <c r="P519" s="5"/>
      <c r="Q519" s="6"/>
      <c r="R519" s="6"/>
      <c r="S519" s="6"/>
      <c r="T519" s="62"/>
      <c r="U519" s="6"/>
      <c r="V519" s="60"/>
      <c r="W519" s="60"/>
      <c r="X519" s="60"/>
      <c r="Y519" s="60"/>
      <c r="Z519" s="60"/>
      <c r="AA519" s="60"/>
      <c r="AB519" s="60"/>
      <c r="AC519" s="60"/>
      <c r="AD519" s="60"/>
      <c r="AE519" s="60"/>
      <c r="AF519" s="60"/>
      <c r="AG519" s="60"/>
      <c r="AH519" s="60"/>
      <c r="AI519" s="60"/>
      <c r="AJ519" s="60"/>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row>
    <row r="520" spans="2:65">
      <c r="B520" s="69"/>
      <c r="C520" s="120"/>
      <c r="D520" s="69"/>
      <c r="E520" s="69"/>
      <c r="F520" s="60"/>
      <c r="G520" s="98"/>
      <c r="H520" s="60"/>
      <c r="I520" s="60"/>
      <c r="J520" s="60"/>
      <c r="K520" s="60"/>
      <c r="L520" s="60"/>
      <c r="M520" s="60"/>
      <c r="N520" s="60"/>
      <c r="O520" s="4"/>
      <c r="P520" s="5"/>
      <c r="Q520" s="6"/>
      <c r="R520" s="6"/>
      <c r="S520" s="6"/>
      <c r="T520" s="62"/>
      <c r="U520" s="6"/>
      <c r="V520" s="60"/>
      <c r="W520" s="60"/>
      <c r="X520" s="60"/>
      <c r="Y520" s="60"/>
      <c r="Z520" s="60"/>
      <c r="AA520" s="60"/>
      <c r="AB520" s="60"/>
      <c r="AC520" s="60"/>
      <c r="AD520" s="60"/>
      <c r="AE520" s="60"/>
      <c r="AF520" s="60"/>
      <c r="AG520" s="60"/>
      <c r="AH520" s="60"/>
      <c r="AI520" s="60"/>
      <c r="AJ520" s="60"/>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row>
    <row r="521" spans="2:65">
      <c r="B521" s="69"/>
      <c r="C521" s="120"/>
      <c r="D521" s="69"/>
      <c r="E521" s="69"/>
      <c r="F521" s="60"/>
      <c r="G521" s="98"/>
      <c r="H521" s="60"/>
      <c r="I521" s="60"/>
      <c r="J521" s="60"/>
      <c r="K521" s="60"/>
      <c r="L521" s="60"/>
      <c r="M521" s="60"/>
      <c r="N521" s="60"/>
      <c r="O521" s="4"/>
      <c r="P521" s="5"/>
      <c r="Q521" s="6"/>
      <c r="R521" s="6"/>
      <c r="S521" s="6"/>
      <c r="T521" s="62"/>
      <c r="U521" s="6"/>
      <c r="V521" s="60"/>
      <c r="W521" s="60"/>
      <c r="X521" s="60"/>
      <c r="Y521" s="60"/>
      <c r="Z521" s="60"/>
      <c r="AA521" s="60"/>
      <c r="AB521" s="60"/>
      <c r="AC521" s="60"/>
      <c r="AD521" s="60"/>
      <c r="AE521" s="60"/>
      <c r="AF521" s="60"/>
      <c r="AG521" s="60"/>
      <c r="AH521" s="60"/>
      <c r="AI521" s="60"/>
      <c r="AJ521" s="60"/>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row>
    <row r="522" spans="2:65">
      <c r="B522" s="69"/>
      <c r="C522" s="120"/>
      <c r="D522" s="69"/>
      <c r="E522" s="69"/>
      <c r="F522" s="60"/>
      <c r="G522" s="98"/>
      <c r="H522" s="60"/>
      <c r="I522" s="60"/>
      <c r="J522" s="60"/>
      <c r="K522" s="60"/>
      <c r="L522" s="60"/>
      <c r="M522" s="60"/>
      <c r="N522" s="60"/>
      <c r="O522" s="4"/>
      <c r="P522" s="5"/>
      <c r="Q522" s="6"/>
      <c r="R522" s="6"/>
      <c r="S522" s="6"/>
      <c r="T522" s="62"/>
      <c r="U522" s="6"/>
      <c r="V522" s="60"/>
      <c r="W522" s="60"/>
      <c r="X522" s="60"/>
      <c r="Y522" s="60"/>
      <c r="Z522" s="60"/>
      <c r="AA522" s="60"/>
      <c r="AB522" s="60"/>
      <c r="AC522" s="60"/>
      <c r="AD522" s="60"/>
      <c r="AE522" s="60"/>
      <c r="AF522" s="60"/>
      <c r="AG522" s="60"/>
      <c r="AH522" s="60"/>
      <c r="AI522" s="60"/>
      <c r="AJ522" s="60"/>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row>
    <row r="523" spans="2:65">
      <c r="B523" s="69"/>
      <c r="C523" s="120"/>
      <c r="D523" s="69"/>
      <c r="E523" s="69"/>
      <c r="F523" s="60"/>
      <c r="G523" s="98"/>
      <c r="H523" s="60"/>
      <c r="I523" s="60"/>
      <c r="J523" s="60"/>
      <c r="K523" s="60"/>
      <c r="L523" s="60"/>
      <c r="M523" s="60"/>
      <c r="N523" s="60"/>
      <c r="O523" s="4"/>
      <c r="P523" s="5"/>
      <c r="Q523" s="6"/>
      <c r="R523" s="6"/>
      <c r="S523" s="6"/>
      <c r="T523" s="62"/>
      <c r="U523" s="6"/>
      <c r="V523" s="60"/>
      <c r="W523" s="60"/>
      <c r="X523" s="60"/>
      <c r="Y523" s="60"/>
      <c r="Z523" s="60"/>
      <c r="AA523" s="60"/>
      <c r="AB523" s="60"/>
      <c r="AC523" s="60"/>
      <c r="AD523" s="60"/>
      <c r="AE523" s="60"/>
      <c r="AF523" s="60"/>
      <c r="AG523" s="60"/>
      <c r="AH523" s="60"/>
      <c r="AI523" s="60"/>
      <c r="AJ523" s="60"/>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row>
    <row r="524" spans="2:65">
      <c r="B524" s="69"/>
      <c r="C524" s="120"/>
      <c r="D524" s="69"/>
      <c r="E524" s="69"/>
      <c r="F524" s="60"/>
      <c r="G524" s="98"/>
      <c r="H524" s="60"/>
      <c r="I524" s="60"/>
      <c r="J524" s="60"/>
      <c r="K524" s="60"/>
      <c r="L524" s="60"/>
      <c r="M524" s="60"/>
      <c r="N524" s="60"/>
      <c r="O524" s="4"/>
      <c r="P524" s="5"/>
      <c r="Q524" s="6"/>
      <c r="R524" s="6"/>
      <c r="S524" s="6"/>
      <c r="T524" s="62"/>
      <c r="U524" s="6"/>
      <c r="V524" s="60"/>
      <c r="W524" s="60"/>
      <c r="X524" s="60"/>
      <c r="Y524" s="60"/>
      <c r="Z524" s="60"/>
      <c r="AA524" s="60"/>
      <c r="AB524" s="60"/>
      <c r="AC524" s="60"/>
      <c r="AD524" s="60"/>
      <c r="AE524" s="60"/>
      <c r="AF524" s="60"/>
      <c r="AG524" s="60"/>
      <c r="AH524" s="60"/>
      <c r="AI524" s="60"/>
      <c r="AJ524" s="60"/>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row>
    <row r="525" spans="2:65">
      <c r="B525" s="69"/>
      <c r="C525" s="120"/>
      <c r="D525" s="69"/>
      <c r="E525" s="69"/>
      <c r="F525" s="60"/>
      <c r="G525" s="98"/>
      <c r="H525" s="60"/>
      <c r="I525" s="60"/>
      <c r="J525" s="60"/>
      <c r="K525" s="60"/>
      <c r="L525" s="60"/>
      <c r="M525" s="60"/>
      <c r="N525" s="60"/>
      <c r="O525" s="4"/>
      <c r="P525" s="5"/>
      <c r="Q525" s="6"/>
      <c r="R525" s="6"/>
      <c r="S525" s="6"/>
      <c r="T525" s="62"/>
      <c r="U525" s="6"/>
      <c r="V525" s="60"/>
      <c r="W525" s="60"/>
      <c r="X525" s="60"/>
      <c r="Y525" s="60"/>
      <c r="Z525" s="60"/>
      <c r="AA525" s="60"/>
      <c r="AB525" s="60"/>
      <c r="AC525" s="60"/>
      <c r="AD525" s="60"/>
      <c r="AE525" s="60"/>
      <c r="AF525" s="60"/>
      <c r="AG525" s="60"/>
      <c r="AH525" s="60"/>
      <c r="AI525" s="60"/>
      <c r="AJ525" s="60"/>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row>
    <row r="526" spans="2:65">
      <c r="B526" s="69"/>
      <c r="C526" s="120"/>
      <c r="D526" s="69"/>
      <c r="E526" s="69"/>
      <c r="F526" s="60"/>
      <c r="G526" s="98"/>
      <c r="H526" s="60"/>
      <c r="I526" s="60"/>
      <c r="J526" s="60"/>
      <c r="K526" s="60"/>
      <c r="L526" s="60"/>
      <c r="M526" s="60"/>
      <c r="N526" s="60"/>
      <c r="O526" s="4"/>
      <c r="P526" s="5"/>
      <c r="Q526" s="6"/>
      <c r="R526" s="6"/>
      <c r="S526" s="6"/>
      <c r="T526" s="62"/>
      <c r="U526" s="6"/>
      <c r="V526" s="60"/>
      <c r="W526" s="60"/>
      <c r="X526" s="60"/>
      <c r="Y526" s="60"/>
      <c r="Z526" s="60"/>
      <c r="AA526" s="60"/>
      <c r="AB526" s="60"/>
      <c r="AC526" s="60"/>
      <c r="AD526" s="60"/>
      <c r="AE526" s="60"/>
      <c r="AF526" s="60"/>
      <c r="AG526" s="60"/>
      <c r="AH526" s="60"/>
      <c r="AI526" s="60"/>
      <c r="AJ526" s="60"/>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row>
    <row r="527" spans="2:65">
      <c r="B527" s="69"/>
      <c r="C527" s="120"/>
      <c r="D527" s="69"/>
      <c r="E527" s="69"/>
      <c r="F527" s="60"/>
      <c r="G527" s="98"/>
      <c r="H527" s="60"/>
      <c r="I527" s="60"/>
      <c r="J527" s="60"/>
      <c r="K527" s="60"/>
      <c r="L527" s="60"/>
      <c r="M527" s="60"/>
      <c r="N527" s="60"/>
      <c r="O527" s="4"/>
      <c r="P527" s="5"/>
      <c r="Q527" s="6"/>
      <c r="R527" s="6"/>
      <c r="S527" s="6"/>
      <c r="T527" s="62"/>
      <c r="U527" s="6"/>
      <c r="V527" s="60"/>
      <c r="W527" s="60"/>
      <c r="X527" s="60"/>
      <c r="Y527" s="60"/>
      <c r="Z527" s="60"/>
      <c r="AA527" s="60"/>
      <c r="AB527" s="60"/>
      <c r="AC527" s="60"/>
      <c r="AD527" s="60"/>
      <c r="AE527" s="60"/>
      <c r="AF527" s="60"/>
      <c r="AG527" s="60"/>
      <c r="AH527" s="60"/>
      <c r="AI527" s="60"/>
      <c r="AJ527" s="60"/>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row>
    <row r="528" spans="2:65">
      <c r="B528" s="69"/>
      <c r="C528" s="120"/>
      <c r="D528" s="69"/>
      <c r="E528" s="69"/>
      <c r="F528" s="60"/>
      <c r="G528" s="98"/>
      <c r="H528" s="60"/>
      <c r="I528" s="60"/>
      <c r="J528" s="60"/>
      <c r="K528" s="60"/>
      <c r="L528" s="60"/>
      <c r="M528" s="60"/>
      <c r="N528" s="60"/>
      <c r="O528" s="4"/>
      <c r="P528" s="5"/>
      <c r="Q528" s="6"/>
      <c r="R528" s="6"/>
      <c r="S528" s="6"/>
      <c r="T528" s="62"/>
      <c r="U528" s="6"/>
      <c r="V528" s="60"/>
      <c r="W528" s="60"/>
      <c r="X528" s="60"/>
      <c r="Y528" s="60"/>
      <c r="Z528" s="60"/>
      <c r="AA528" s="60"/>
      <c r="AB528" s="60"/>
      <c r="AC528" s="60"/>
      <c r="AD528" s="60"/>
      <c r="AE528" s="60"/>
      <c r="AF528" s="60"/>
      <c r="AG528" s="60"/>
      <c r="AH528" s="60"/>
      <c r="AI528" s="60"/>
      <c r="AJ528" s="60"/>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row>
    <row r="529" spans="2:65">
      <c r="B529" s="69"/>
      <c r="C529" s="120"/>
      <c r="D529" s="69"/>
      <c r="E529" s="69"/>
      <c r="F529" s="60"/>
      <c r="G529" s="98"/>
      <c r="H529" s="60"/>
      <c r="I529" s="60"/>
      <c r="J529" s="60"/>
      <c r="K529" s="60"/>
      <c r="L529" s="60"/>
      <c r="M529" s="60"/>
      <c r="N529" s="60"/>
      <c r="O529" s="4"/>
      <c r="P529" s="5"/>
      <c r="Q529" s="6"/>
      <c r="R529" s="6"/>
      <c r="S529" s="6"/>
      <c r="T529" s="62"/>
      <c r="U529" s="6"/>
      <c r="V529" s="60"/>
      <c r="W529" s="60"/>
      <c r="X529" s="60"/>
      <c r="Y529" s="60"/>
      <c r="Z529" s="60"/>
      <c r="AA529" s="60"/>
      <c r="AB529" s="60"/>
      <c r="AC529" s="60"/>
      <c r="AD529" s="60"/>
      <c r="AE529" s="60"/>
      <c r="AF529" s="60"/>
      <c r="AG529" s="60"/>
      <c r="AH529" s="60"/>
      <c r="AI529" s="60"/>
      <c r="AJ529" s="60"/>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row>
    <row r="530" spans="2:65">
      <c r="B530" s="69"/>
      <c r="C530" s="120"/>
      <c r="D530" s="69"/>
      <c r="E530" s="69"/>
      <c r="F530" s="60"/>
      <c r="G530" s="98"/>
      <c r="H530" s="60"/>
      <c r="I530" s="60"/>
      <c r="J530" s="60"/>
      <c r="K530" s="60"/>
      <c r="L530" s="60"/>
      <c r="M530" s="60"/>
      <c r="N530" s="60"/>
      <c r="O530" s="4"/>
      <c r="P530" s="5"/>
      <c r="Q530" s="6"/>
      <c r="R530" s="6"/>
      <c r="S530" s="6"/>
      <c r="T530" s="62"/>
      <c r="U530" s="6"/>
      <c r="V530" s="60"/>
      <c r="W530" s="60"/>
      <c r="X530" s="60"/>
      <c r="Y530" s="60"/>
      <c r="Z530" s="60"/>
      <c r="AA530" s="60"/>
      <c r="AB530" s="60"/>
      <c r="AC530" s="60"/>
      <c r="AD530" s="60"/>
      <c r="AE530" s="60"/>
      <c r="AF530" s="60"/>
      <c r="AG530" s="60"/>
      <c r="AH530" s="60"/>
      <c r="AI530" s="60"/>
      <c r="AJ530" s="60"/>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row>
    <row r="531" spans="2:65">
      <c r="B531" s="69"/>
      <c r="C531" s="120"/>
      <c r="D531" s="69"/>
      <c r="E531" s="69"/>
      <c r="F531" s="60"/>
      <c r="G531" s="98"/>
      <c r="H531" s="60"/>
      <c r="I531" s="60"/>
      <c r="J531" s="60"/>
      <c r="K531" s="60"/>
      <c r="L531" s="60"/>
      <c r="M531" s="60"/>
      <c r="N531" s="60"/>
      <c r="O531" s="4"/>
      <c r="P531" s="5"/>
      <c r="Q531" s="6"/>
      <c r="R531" s="6"/>
      <c r="S531" s="6"/>
      <c r="T531" s="62"/>
      <c r="U531" s="6"/>
      <c r="V531" s="60"/>
      <c r="W531" s="60"/>
      <c r="X531" s="60"/>
      <c r="Y531" s="60"/>
      <c r="Z531" s="60"/>
      <c r="AA531" s="60"/>
      <c r="AB531" s="60"/>
      <c r="AC531" s="60"/>
      <c r="AD531" s="60"/>
      <c r="AE531" s="60"/>
      <c r="AF531" s="60"/>
      <c r="AG531" s="60"/>
      <c r="AH531" s="60"/>
      <c r="AI531" s="60"/>
      <c r="AJ531" s="60"/>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row>
    <row r="532" spans="2:65">
      <c r="B532" s="69"/>
      <c r="C532" s="120"/>
      <c r="D532" s="69"/>
      <c r="E532" s="69"/>
      <c r="F532" s="60"/>
      <c r="G532" s="98"/>
      <c r="H532" s="60"/>
      <c r="I532" s="60"/>
      <c r="J532" s="60"/>
      <c r="K532" s="60"/>
      <c r="L532" s="60"/>
      <c r="M532" s="60"/>
      <c r="N532" s="60"/>
      <c r="O532" s="4"/>
      <c r="P532" s="5"/>
      <c r="Q532" s="6"/>
      <c r="R532" s="6"/>
      <c r="S532" s="6"/>
      <c r="T532" s="62"/>
      <c r="U532" s="6"/>
      <c r="V532" s="60"/>
      <c r="W532" s="60"/>
      <c r="X532" s="60"/>
      <c r="Y532" s="60"/>
      <c r="Z532" s="60"/>
      <c r="AA532" s="60"/>
      <c r="AB532" s="60"/>
      <c r="AC532" s="60"/>
      <c r="AD532" s="60"/>
      <c r="AE532" s="60"/>
      <c r="AF532" s="60"/>
      <c r="AG532" s="60"/>
      <c r="AH532" s="60"/>
      <c r="AI532" s="60"/>
      <c r="AJ532" s="60"/>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row>
    <row r="533" spans="2:65">
      <c r="B533" s="69"/>
      <c r="C533" s="120"/>
      <c r="D533" s="69"/>
      <c r="E533" s="69"/>
      <c r="F533" s="60"/>
      <c r="G533" s="98"/>
      <c r="H533" s="60"/>
      <c r="I533" s="60"/>
      <c r="J533" s="60"/>
      <c r="K533" s="60"/>
      <c r="L533" s="60"/>
      <c r="M533" s="60"/>
      <c r="N533" s="60"/>
      <c r="O533" s="4"/>
      <c r="P533" s="5"/>
      <c r="Q533" s="6"/>
      <c r="R533" s="6"/>
      <c r="S533" s="6"/>
      <c r="T533" s="62"/>
      <c r="U533" s="6"/>
      <c r="V533" s="60"/>
      <c r="W533" s="60"/>
      <c r="X533" s="60"/>
      <c r="Y533" s="60"/>
      <c r="Z533" s="60"/>
      <c r="AA533" s="60"/>
      <c r="AB533" s="60"/>
      <c r="AC533" s="60"/>
      <c r="AD533" s="60"/>
      <c r="AE533" s="60"/>
      <c r="AF533" s="60"/>
      <c r="AG533" s="60"/>
      <c r="AH533" s="60"/>
      <c r="AI533" s="60"/>
      <c r="AJ533" s="60"/>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row>
    <row r="534" spans="2:65">
      <c r="B534" s="69"/>
      <c r="C534" s="120"/>
      <c r="D534" s="69"/>
      <c r="E534" s="69"/>
      <c r="F534" s="60"/>
      <c r="G534" s="98"/>
      <c r="H534" s="60"/>
      <c r="I534" s="60"/>
      <c r="J534" s="60"/>
      <c r="K534" s="60"/>
      <c r="L534" s="60"/>
      <c r="M534" s="60"/>
      <c r="N534" s="60"/>
      <c r="O534" s="4"/>
      <c r="P534" s="5"/>
      <c r="Q534" s="6"/>
      <c r="R534" s="6"/>
      <c r="S534" s="6"/>
      <c r="T534" s="62"/>
      <c r="U534" s="6"/>
      <c r="V534" s="60"/>
      <c r="W534" s="60"/>
      <c r="X534" s="60"/>
      <c r="Y534" s="60"/>
      <c r="Z534" s="60"/>
      <c r="AA534" s="60"/>
      <c r="AB534" s="60"/>
      <c r="AC534" s="60"/>
      <c r="AD534" s="60"/>
      <c r="AE534" s="60"/>
      <c r="AF534" s="60"/>
      <c r="AG534" s="60"/>
      <c r="AH534" s="60"/>
      <c r="AI534" s="60"/>
      <c r="AJ534" s="60"/>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row>
    <row r="535" spans="2:65">
      <c r="B535" s="69"/>
      <c r="C535" s="120"/>
      <c r="D535" s="69"/>
      <c r="E535" s="69"/>
      <c r="F535" s="60"/>
      <c r="G535" s="98"/>
      <c r="H535" s="60"/>
      <c r="I535" s="60"/>
      <c r="J535" s="60"/>
      <c r="K535" s="60"/>
      <c r="L535" s="60"/>
      <c r="M535" s="60"/>
      <c r="N535" s="60"/>
      <c r="O535" s="4"/>
      <c r="P535" s="5"/>
      <c r="Q535" s="6"/>
      <c r="R535" s="6"/>
      <c r="S535" s="6"/>
      <c r="T535" s="62"/>
      <c r="U535" s="6"/>
      <c r="V535" s="60"/>
      <c r="W535" s="60"/>
      <c r="X535" s="60"/>
      <c r="Y535" s="60"/>
      <c r="Z535" s="60"/>
      <c r="AA535" s="60"/>
      <c r="AB535" s="60"/>
      <c r="AC535" s="60"/>
      <c r="AD535" s="60"/>
      <c r="AE535" s="60"/>
      <c r="AF535" s="60"/>
      <c r="AG535" s="60"/>
      <c r="AH535" s="60"/>
      <c r="AI535" s="60"/>
      <c r="AJ535" s="60"/>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row>
    <row r="536" spans="2:65">
      <c r="B536" s="69"/>
      <c r="C536" s="120"/>
      <c r="D536" s="69"/>
      <c r="E536" s="69"/>
      <c r="F536" s="60"/>
      <c r="G536" s="98"/>
      <c r="H536" s="60"/>
      <c r="I536" s="60"/>
      <c r="J536" s="60"/>
      <c r="K536" s="60"/>
      <c r="L536" s="60"/>
      <c r="M536" s="60"/>
      <c r="N536" s="60"/>
      <c r="O536" s="4"/>
      <c r="P536" s="5"/>
      <c r="Q536" s="6"/>
      <c r="R536" s="6"/>
      <c r="S536" s="6"/>
      <c r="T536" s="62"/>
      <c r="U536" s="6"/>
      <c r="V536" s="60"/>
      <c r="W536" s="60"/>
      <c r="X536" s="60"/>
      <c r="Y536" s="60"/>
      <c r="Z536" s="60"/>
      <c r="AA536" s="60"/>
      <c r="AB536" s="60"/>
      <c r="AC536" s="60"/>
      <c r="AD536" s="60"/>
      <c r="AE536" s="60"/>
      <c r="AF536" s="60"/>
      <c r="AG536" s="60"/>
      <c r="AH536" s="60"/>
      <c r="AI536" s="60"/>
      <c r="AJ536" s="60"/>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row>
    <row r="537" spans="2:65">
      <c r="B537" s="69"/>
      <c r="C537" s="120"/>
      <c r="D537" s="69"/>
      <c r="E537" s="69"/>
      <c r="F537" s="60"/>
      <c r="G537" s="98"/>
      <c r="H537" s="60"/>
      <c r="I537" s="60"/>
      <c r="J537" s="60"/>
      <c r="K537" s="60"/>
      <c r="L537" s="60"/>
      <c r="M537" s="60"/>
      <c r="N537" s="60"/>
      <c r="O537" s="4"/>
      <c r="P537" s="5"/>
      <c r="Q537" s="6"/>
      <c r="R537" s="6"/>
      <c r="S537" s="6"/>
      <c r="T537" s="62"/>
      <c r="U537" s="6"/>
      <c r="V537" s="60"/>
      <c r="W537" s="60"/>
      <c r="X537" s="60"/>
      <c r="Y537" s="60"/>
      <c r="Z537" s="60"/>
      <c r="AA537" s="60"/>
      <c r="AB537" s="60"/>
      <c r="AC537" s="60"/>
      <c r="AD537" s="60"/>
      <c r="AE537" s="60"/>
      <c r="AF537" s="60"/>
      <c r="AG537" s="60"/>
      <c r="AH537" s="60"/>
      <c r="AI537" s="60"/>
      <c r="AJ537" s="60"/>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row>
    <row r="538" spans="2:65">
      <c r="B538" s="69"/>
      <c r="C538" s="120"/>
      <c r="D538" s="69"/>
      <c r="E538" s="69"/>
      <c r="F538" s="60"/>
      <c r="G538" s="98"/>
      <c r="H538" s="60"/>
      <c r="I538" s="60"/>
      <c r="J538" s="60"/>
      <c r="K538" s="60"/>
      <c r="L538" s="60"/>
      <c r="M538" s="60"/>
      <c r="N538" s="60"/>
      <c r="O538" s="4"/>
      <c r="P538" s="5"/>
      <c r="Q538" s="6"/>
      <c r="R538" s="6"/>
      <c r="S538" s="6"/>
      <c r="T538" s="62"/>
      <c r="U538" s="6"/>
      <c r="V538" s="60"/>
      <c r="W538" s="60"/>
      <c r="X538" s="60"/>
      <c r="Y538" s="60"/>
      <c r="Z538" s="60"/>
      <c r="AA538" s="60"/>
      <c r="AB538" s="60"/>
      <c r="AC538" s="60"/>
      <c r="AD538" s="60"/>
      <c r="AE538" s="60"/>
      <c r="AF538" s="60"/>
      <c r="AG538" s="60"/>
      <c r="AH538" s="60"/>
      <c r="AI538" s="60"/>
      <c r="AJ538" s="60"/>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row>
    <row r="539" spans="2:65">
      <c r="B539" s="69"/>
      <c r="C539" s="120"/>
      <c r="D539" s="69"/>
      <c r="E539" s="69"/>
      <c r="F539" s="60"/>
      <c r="G539" s="98"/>
      <c r="H539" s="60"/>
      <c r="I539" s="60"/>
      <c r="J539" s="60"/>
      <c r="K539" s="60"/>
      <c r="L539" s="60"/>
      <c r="M539" s="60"/>
      <c r="N539" s="60"/>
      <c r="O539" s="4"/>
      <c r="P539" s="5"/>
      <c r="Q539" s="6"/>
      <c r="R539" s="6"/>
      <c r="S539" s="6"/>
      <c r="T539" s="62"/>
      <c r="U539" s="6"/>
      <c r="V539" s="60"/>
      <c r="W539" s="60"/>
      <c r="X539" s="60"/>
      <c r="Y539" s="60"/>
      <c r="Z539" s="60"/>
      <c r="AA539" s="60"/>
      <c r="AB539" s="60"/>
      <c r="AC539" s="60"/>
      <c r="AD539" s="60"/>
      <c r="AE539" s="60"/>
      <c r="AF539" s="60"/>
      <c r="AG539" s="60"/>
      <c r="AH539" s="60"/>
      <c r="AI539" s="60"/>
      <c r="AJ539" s="60"/>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row>
    <row r="540" spans="2:65">
      <c r="B540" s="69"/>
      <c r="C540" s="120"/>
      <c r="D540" s="69"/>
      <c r="E540" s="69"/>
      <c r="F540" s="60"/>
      <c r="G540" s="98"/>
      <c r="H540" s="60"/>
      <c r="I540" s="60"/>
      <c r="J540" s="60"/>
      <c r="K540" s="60"/>
      <c r="L540" s="60"/>
      <c r="M540" s="60"/>
      <c r="N540" s="60"/>
      <c r="O540" s="4"/>
      <c r="P540" s="5"/>
      <c r="Q540" s="6"/>
      <c r="R540" s="6"/>
      <c r="S540" s="6"/>
      <c r="T540" s="62"/>
      <c r="U540" s="6"/>
      <c r="V540" s="60"/>
      <c r="W540" s="60"/>
      <c r="X540" s="60"/>
      <c r="Y540" s="60"/>
      <c r="Z540" s="60"/>
      <c r="AA540" s="60"/>
      <c r="AB540" s="60"/>
      <c r="AC540" s="60"/>
      <c r="AD540" s="60"/>
      <c r="AE540" s="60"/>
      <c r="AF540" s="60"/>
      <c r="AG540" s="60"/>
      <c r="AH540" s="60"/>
      <c r="AI540" s="60"/>
      <c r="AJ540" s="60"/>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row>
    <row r="541" spans="2:65">
      <c r="B541" s="69"/>
      <c r="C541" s="120"/>
      <c r="D541" s="69"/>
      <c r="E541" s="69"/>
      <c r="F541" s="60"/>
      <c r="G541" s="98"/>
      <c r="H541" s="60"/>
      <c r="I541" s="60"/>
      <c r="J541" s="60"/>
      <c r="K541" s="60"/>
      <c r="L541" s="60"/>
      <c r="M541" s="60"/>
      <c r="N541" s="60"/>
      <c r="O541" s="4"/>
      <c r="P541" s="5"/>
      <c r="Q541" s="6"/>
      <c r="R541" s="6"/>
      <c r="S541" s="6"/>
      <c r="T541" s="62"/>
      <c r="U541" s="6"/>
      <c r="V541" s="60"/>
      <c r="W541" s="60"/>
      <c r="X541" s="60"/>
      <c r="Y541" s="60"/>
      <c r="Z541" s="60"/>
      <c r="AA541" s="60"/>
      <c r="AB541" s="60"/>
      <c r="AC541" s="60"/>
      <c r="AD541" s="60"/>
      <c r="AE541" s="60"/>
      <c r="AF541" s="60"/>
      <c r="AG541" s="60"/>
      <c r="AH541" s="60"/>
      <c r="AI541" s="60"/>
      <c r="AJ541" s="60"/>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row>
    <row r="542" spans="2:65">
      <c r="B542" s="69"/>
      <c r="C542" s="120"/>
      <c r="D542" s="69"/>
      <c r="E542" s="69"/>
      <c r="F542" s="60"/>
      <c r="G542" s="98"/>
      <c r="H542" s="60"/>
      <c r="I542" s="60"/>
      <c r="J542" s="60"/>
      <c r="K542" s="60"/>
      <c r="L542" s="60"/>
      <c r="M542" s="60"/>
      <c r="N542" s="60"/>
      <c r="O542" s="4"/>
      <c r="P542" s="5"/>
      <c r="Q542" s="6"/>
      <c r="R542" s="6"/>
      <c r="S542" s="6"/>
      <c r="T542" s="62"/>
      <c r="U542" s="6"/>
      <c r="V542" s="60"/>
      <c r="W542" s="60"/>
      <c r="X542" s="60"/>
      <c r="Y542" s="60"/>
      <c r="Z542" s="60"/>
      <c r="AA542" s="60"/>
      <c r="AB542" s="60"/>
      <c r="AC542" s="60"/>
      <c r="AD542" s="60"/>
      <c r="AE542" s="60"/>
      <c r="AF542" s="60"/>
      <c r="AG542" s="60"/>
      <c r="AH542" s="60"/>
      <c r="AI542" s="60"/>
      <c r="AJ542" s="60"/>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row>
    <row r="543" spans="2:65">
      <c r="B543" s="69"/>
      <c r="C543" s="120"/>
      <c r="D543" s="69"/>
      <c r="E543" s="69"/>
      <c r="F543" s="60"/>
      <c r="G543" s="98"/>
      <c r="H543" s="60"/>
      <c r="I543" s="60"/>
      <c r="J543" s="60"/>
      <c r="K543" s="60"/>
      <c r="L543" s="60"/>
      <c r="M543" s="60"/>
      <c r="N543" s="60"/>
      <c r="O543" s="4"/>
      <c r="P543" s="5"/>
      <c r="Q543" s="6"/>
      <c r="R543" s="6"/>
      <c r="S543" s="6"/>
      <c r="T543" s="62"/>
      <c r="U543" s="6"/>
      <c r="V543" s="60"/>
      <c r="W543" s="60"/>
      <c r="X543" s="60"/>
      <c r="Y543" s="60"/>
      <c r="Z543" s="60"/>
      <c r="AA543" s="60"/>
      <c r="AB543" s="60"/>
      <c r="AC543" s="60"/>
      <c r="AD543" s="60"/>
      <c r="AE543" s="60"/>
      <c r="AF543" s="60"/>
      <c r="AG543" s="60"/>
      <c r="AH543" s="60"/>
      <c r="AI543" s="60"/>
      <c r="AJ543" s="60"/>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row>
    <row r="544" spans="2:65">
      <c r="B544" s="69"/>
      <c r="C544" s="120"/>
      <c r="D544" s="69"/>
      <c r="E544" s="69"/>
      <c r="F544" s="60"/>
      <c r="G544" s="98"/>
      <c r="H544" s="60"/>
      <c r="I544" s="60"/>
      <c r="J544" s="60"/>
      <c r="K544" s="60"/>
      <c r="L544" s="60"/>
      <c r="M544" s="60"/>
      <c r="N544" s="60"/>
      <c r="O544" s="4"/>
      <c r="P544" s="5"/>
      <c r="Q544" s="6"/>
      <c r="R544" s="6"/>
      <c r="S544" s="6"/>
      <c r="T544" s="62"/>
      <c r="U544" s="6"/>
      <c r="V544" s="60"/>
      <c r="W544" s="60"/>
      <c r="X544" s="60"/>
      <c r="Y544" s="60"/>
      <c r="Z544" s="60"/>
      <c r="AA544" s="60"/>
      <c r="AB544" s="60"/>
      <c r="AC544" s="60"/>
      <c r="AD544" s="60"/>
      <c r="AE544" s="60"/>
      <c r="AF544" s="60"/>
      <c r="AG544" s="60"/>
      <c r="AH544" s="60"/>
      <c r="AI544" s="60"/>
      <c r="AJ544" s="60"/>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row>
    <row r="545" spans="2:65">
      <c r="B545" s="69"/>
      <c r="C545" s="120"/>
      <c r="D545" s="69"/>
      <c r="E545" s="69"/>
      <c r="F545" s="60"/>
      <c r="G545" s="98"/>
      <c r="H545" s="60"/>
      <c r="I545" s="60"/>
      <c r="J545" s="60"/>
      <c r="K545" s="60"/>
      <c r="L545" s="60"/>
      <c r="M545" s="60"/>
      <c r="N545" s="60"/>
      <c r="O545" s="4"/>
      <c r="P545" s="5"/>
      <c r="Q545" s="6"/>
      <c r="R545" s="6"/>
      <c r="S545" s="6"/>
      <c r="T545" s="62"/>
      <c r="U545" s="6"/>
      <c r="V545" s="60"/>
      <c r="W545" s="60"/>
      <c r="X545" s="60"/>
      <c r="Y545" s="60"/>
      <c r="Z545" s="60"/>
      <c r="AA545" s="60"/>
      <c r="AB545" s="60"/>
      <c r="AC545" s="60"/>
      <c r="AD545" s="60"/>
      <c r="AE545" s="60"/>
      <c r="AF545" s="60"/>
      <c r="AG545" s="60"/>
      <c r="AH545" s="60"/>
      <c r="AI545" s="60"/>
      <c r="AJ545" s="60"/>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row>
    <row r="546" spans="2:65">
      <c r="B546" s="69"/>
      <c r="C546" s="120"/>
      <c r="D546" s="69"/>
      <c r="E546" s="69"/>
      <c r="F546" s="60"/>
      <c r="G546" s="98"/>
      <c r="H546" s="60"/>
      <c r="I546" s="60"/>
      <c r="J546" s="60"/>
      <c r="K546" s="60"/>
      <c r="L546" s="60"/>
      <c r="M546" s="60"/>
      <c r="N546" s="60"/>
      <c r="O546" s="4"/>
      <c r="P546" s="5"/>
      <c r="Q546" s="6"/>
      <c r="R546" s="6"/>
      <c r="S546" s="6"/>
      <c r="T546" s="62"/>
      <c r="U546" s="6"/>
      <c r="V546" s="60"/>
      <c r="W546" s="60"/>
      <c r="X546" s="60"/>
      <c r="Y546" s="60"/>
      <c r="Z546" s="60"/>
      <c r="AA546" s="60"/>
      <c r="AB546" s="60"/>
      <c r="AC546" s="60"/>
      <c r="AD546" s="60"/>
      <c r="AE546" s="60"/>
      <c r="AF546" s="60"/>
      <c r="AG546" s="60"/>
      <c r="AH546" s="60"/>
      <c r="AI546" s="60"/>
      <c r="AJ546" s="60"/>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row>
    <row r="547" spans="2:65">
      <c r="B547" s="69"/>
      <c r="C547" s="120"/>
      <c r="D547" s="69"/>
      <c r="E547" s="69"/>
      <c r="F547" s="60"/>
      <c r="G547" s="98"/>
      <c r="H547" s="60"/>
      <c r="I547" s="60"/>
      <c r="J547" s="60"/>
      <c r="K547" s="60"/>
      <c r="L547" s="60"/>
      <c r="M547" s="60"/>
      <c r="N547" s="60"/>
      <c r="O547" s="4"/>
      <c r="P547" s="5"/>
      <c r="Q547" s="6"/>
      <c r="R547" s="6"/>
      <c r="S547" s="6"/>
      <c r="T547" s="62"/>
      <c r="U547" s="6"/>
      <c r="V547" s="60"/>
      <c r="W547" s="60"/>
      <c r="X547" s="60"/>
      <c r="Y547" s="60"/>
      <c r="Z547" s="60"/>
      <c r="AA547" s="60"/>
      <c r="AB547" s="60"/>
      <c r="AC547" s="60"/>
      <c r="AD547" s="60"/>
      <c r="AE547" s="60"/>
      <c r="AF547" s="60"/>
      <c r="AG547" s="60"/>
      <c r="AH547" s="60"/>
      <c r="AI547" s="60"/>
      <c r="AJ547" s="60"/>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row>
    <row r="548" spans="2:65" ht="15.3">
      <c r="B548" s="79"/>
      <c r="C548" s="100"/>
      <c r="D548" s="79"/>
      <c r="E548" s="79"/>
      <c r="F548" s="8"/>
      <c r="G548" s="99"/>
      <c r="H548" s="8"/>
      <c r="I548" s="8"/>
      <c r="J548" s="8"/>
      <c r="K548" s="8"/>
      <c r="L548" s="8"/>
      <c r="M548" s="8"/>
      <c r="N548" s="8"/>
      <c r="O548" s="4"/>
      <c r="P548" s="5"/>
      <c r="Q548" s="6"/>
      <c r="R548" s="6"/>
      <c r="S548" s="6"/>
      <c r="T548" s="62"/>
      <c r="U548" s="6"/>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row>
    <row r="549" spans="2:65" ht="15.6" thickBot="1">
      <c r="B549" s="79"/>
      <c r="C549" s="100"/>
      <c r="D549" s="79"/>
      <c r="E549" s="79"/>
      <c r="F549" s="8"/>
      <c r="G549" s="99"/>
      <c r="H549" s="8"/>
      <c r="I549" s="8"/>
      <c r="J549" s="8"/>
      <c r="K549" s="8"/>
      <c r="L549" s="8"/>
      <c r="M549" s="8"/>
      <c r="N549" s="8"/>
      <c r="O549" s="4"/>
      <c r="P549" s="5"/>
      <c r="Q549" s="76"/>
      <c r="R549" s="76"/>
      <c r="S549" s="76"/>
      <c r="T549" s="67"/>
      <c r="U549" s="76"/>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row>
    <row r="550" spans="2:65" ht="15.6" thickBot="1">
      <c r="B550" s="79"/>
      <c r="C550" s="100"/>
      <c r="D550" s="79"/>
      <c r="E550" s="79"/>
      <c r="F550" s="8"/>
      <c r="G550" s="99"/>
      <c r="H550" s="8"/>
      <c r="I550" s="8"/>
      <c r="J550" s="8"/>
      <c r="K550" s="8"/>
      <c r="L550" s="8"/>
      <c r="M550" s="8"/>
      <c r="N550" s="8"/>
      <c r="O550" s="4"/>
      <c r="P550" s="5"/>
      <c r="Q550" s="76"/>
      <c r="R550" s="76"/>
      <c r="S550" s="76"/>
      <c r="T550" s="67"/>
      <c r="U550" s="76"/>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row>
    <row r="551" spans="2:65" ht="15.3">
      <c r="B551" s="79"/>
      <c r="C551" s="100"/>
      <c r="D551" s="79"/>
      <c r="E551" s="79"/>
      <c r="F551" s="8"/>
      <c r="G551" s="99"/>
      <c r="H551" s="8"/>
      <c r="I551" s="8"/>
      <c r="J551" s="8"/>
      <c r="K551" s="8"/>
      <c r="L551" s="8"/>
      <c r="M551" s="8"/>
      <c r="N551" s="8"/>
      <c r="O551" s="60"/>
      <c r="P551" s="5"/>
      <c r="Q551" s="70"/>
      <c r="R551" s="70"/>
      <c r="S551" s="70"/>
      <c r="T551" s="73"/>
      <c r="U551" s="70"/>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row>
    <row r="552" spans="2:65" ht="15.3">
      <c r="B552" s="79"/>
      <c r="C552" s="100"/>
      <c r="D552" s="79"/>
      <c r="E552" s="79"/>
      <c r="F552" s="8"/>
      <c r="G552" s="99"/>
      <c r="H552" s="8"/>
      <c r="I552" s="8"/>
      <c r="J552" s="8"/>
      <c r="K552" s="8"/>
      <c r="L552" s="8"/>
      <c r="M552" s="8"/>
      <c r="N552" s="8"/>
      <c r="O552" s="8"/>
      <c r="P552" s="8"/>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row>
    <row r="553" spans="2:65" ht="15.3">
      <c r="B553" s="79"/>
      <c r="C553" s="100"/>
      <c r="D553" s="79"/>
      <c r="E553" s="79"/>
      <c r="F553" s="8"/>
      <c r="G553" s="99"/>
      <c r="H553" s="8"/>
      <c r="I553" s="8"/>
      <c r="J553" s="8"/>
      <c r="K553" s="8"/>
      <c r="L553" s="8"/>
      <c r="M553" s="8"/>
      <c r="N553" s="8"/>
      <c r="O553" s="8"/>
      <c r="P553" s="8"/>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row>
    <row r="554" spans="2:65" ht="15.3">
      <c r="B554" s="79"/>
      <c r="C554" s="100"/>
      <c r="D554" s="79"/>
      <c r="E554" s="79"/>
      <c r="F554" s="8"/>
      <c r="G554" s="99"/>
      <c r="H554" s="8"/>
      <c r="I554" s="8"/>
      <c r="J554" s="8"/>
      <c r="K554" s="8"/>
      <c r="L554" s="8"/>
      <c r="M554" s="8"/>
      <c r="N554" s="8"/>
      <c r="O554" s="8"/>
      <c r="P554" s="8"/>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row>
    <row r="555" spans="2:65" ht="15.3">
      <c r="B555" s="79"/>
      <c r="C555" s="100"/>
      <c r="D555" s="79"/>
      <c r="E555" s="79"/>
      <c r="F555" s="8"/>
      <c r="G555" s="99"/>
      <c r="H555" s="8"/>
      <c r="I555" s="8"/>
      <c r="J555" s="8"/>
      <c r="K555" s="8"/>
      <c r="L555" s="8"/>
      <c r="M555" s="8"/>
      <c r="N555" s="8"/>
      <c r="O555" s="8"/>
      <c r="P555" s="8"/>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row>
    <row r="556" spans="2:65" ht="15.3">
      <c r="B556" s="79"/>
      <c r="C556" s="100"/>
      <c r="D556" s="79"/>
      <c r="E556" s="79"/>
      <c r="F556" s="8"/>
      <c r="G556" s="99"/>
      <c r="H556" s="8"/>
      <c r="I556" s="8"/>
      <c r="J556" s="8"/>
      <c r="K556" s="8"/>
      <c r="L556" s="8"/>
      <c r="M556" s="8"/>
      <c r="N556" s="8"/>
      <c r="O556" s="8"/>
      <c r="P556" s="8"/>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row>
    <row r="557" spans="2:65" ht="15.3">
      <c r="B557" s="79"/>
      <c r="C557" s="100"/>
      <c r="D557" s="79"/>
      <c r="E557" s="79"/>
      <c r="F557" s="8"/>
      <c r="G557" s="99"/>
      <c r="H557" s="8"/>
      <c r="I557" s="8"/>
      <c r="J557" s="8"/>
      <c r="K557" s="8"/>
      <c r="L557" s="8"/>
      <c r="M557" s="8"/>
      <c r="N557" s="8"/>
      <c r="O557" s="8"/>
      <c r="P557" s="8"/>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row>
    <row r="558" spans="2:65" ht="15.3">
      <c r="B558" s="79"/>
      <c r="C558" s="100"/>
      <c r="D558" s="79"/>
      <c r="E558" s="79"/>
      <c r="F558" s="8"/>
      <c r="G558" s="99"/>
      <c r="H558" s="8"/>
      <c r="I558" s="8"/>
      <c r="J558" s="8"/>
      <c r="K558" s="8"/>
      <c r="L558" s="8"/>
      <c r="M558" s="8"/>
      <c r="N558" s="8"/>
      <c r="O558" s="8"/>
      <c r="P558" s="8"/>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row>
    <row r="559" spans="2:65" ht="15.3">
      <c r="B559" s="79"/>
      <c r="C559" s="100"/>
      <c r="D559" s="79"/>
      <c r="E559" s="79"/>
      <c r="F559" s="8"/>
      <c r="G559" s="99"/>
      <c r="H559" s="8"/>
      <c r="I559" s="8"/>
      <c r="J559" s="8"/>
      <c r="K559" s="8"/>
      <c r="L559" s="8"/>
      <c r="M559" s="8"/>
      <c r="N559" s="8"/>
      <c r="O559" s="8"/>
      <c r="P559" s="8"/>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row>
    <row r="560" spans="2:65" ht="15.3">
      <c r="B560" s="79"/>
      <c r="C560" s="100"/>
      <c r="D560" s="79"/>
      <c r="E560" s="79"/>
      <c r="F560" s="8"/>
      <c r="G560" s="99"/>
      <c r="H560" s="8"/>
      <c r="I560" s="8"/>
      <c r="J560" s="8"/>
      <c r="K560" s="8"/>
      <c r="L560" s="8"/>
      <c r="M560" s="8"/>
      <c r="N560" s="8"/>
      <c r="O560" s="8"/>
      <c r="P560" s="8"/>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row>
    <row r="561" spans="2:65" ht="15.3">
      <c r="B561" s="79"/>
      <c r="C561" s="100"/>
      <c r="D561" s="79"/>
      <c r="E561" s="79"/>
      <c r="F561" s="8"/>
      <c r="G561" s="99"/>
      <c r="H561" s="8"/>
      <c r="I561" s="8"/>
      <c r="J561" s="8"/>
      <c r="K561" s="8"/>
      <c r="L561" s="8"/>
      <c r="M561" s="8"/>
      <c r="N561" s="8"/>
      <c r="O561" s="8"/>
      <c r="P561" s="8"/>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row>
    <row r="562" spans="2:65" ht="15.3">
      <c r="B562" s="79"/>
      <c r="C562" s="100"/>
      <c r="D562" s="79"/>
      <c r="E562" s="79"/>
      <c r="F562" s="8"/>
      <c r="G562" s="99"/>
      <c r="H562" s="8"/>
      <c r="I562" s="8"/>
      <c r="J562" s="8"/>
      <c r="K562" s="8"/>
      <c r="L562" s="8"/>
      <c r="M562" s="8"/>
      <c r="N562" s="8"/>
      <c r="O562" s="8"/>
      <c r="P562" s="8"/>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row>
    <row r="563" spans="2:65" ht="15.3">
      <c r="B563" s="79"/>
      <c r="C563" s="100"/>
      <c r="D563" s="79"/>
      <c r="E563" s="79"/>
      <c r="F563" s="8"/>
      <c r="G563" s="99"/>
      <c r="H563" s="8"/>
      <c r="I563" s="8"/>
      <c r="J563" s="8"/>
      <c r="K563" s="8"/>
      <c r="L563" s="8"/>
      <c r="M563" s="8"/>
      <c r="N563" s="8"/>
      <c r="O563" s="8"/>
      <c r="P563" s="8"/>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row>
    <row r="564" spans="2:65" ht="15.3">
      <c r="B564" s="79"/>
      <c r="C564" s="100"/>
      <c r="D564" s="79"/>
      <c r="E564" s="79"/>
      <c r="F564" s="8"/>
      <c r="G564" s="99"/>
      <c r="H564" s="8"/>
      <c r="I564" s="8"/>
      <c r="J564" s="8"/>
      <c r="K564" s="8"/>
      <c r="L564" s="8"/>
      <c r="M564" s="8"/>
      <c r="N564" s="8"/>
      <c r="O564" s="8"/>
      <c r="P564" s="8"/>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row>
    <row r="565" spans="2:65" ht="15.3">
      <c r="B565" s="79"/>
      <c r="C565" s="100"/>
      <c r="D565" s="79"/>
      <c r="E565" s="79"/>
      <c r="F565" s="8"/>
      <c r="G565" s="99"/>
      <c r="H565" s="8"/>
      <c r="I565" s="8"/>
      <c r="J565" s="8"/>
      <c r="K565" s="8"/>
      <c r="L565" s="8"/>
      <c r="M565" s="8"/>
      <c r="N565" s="8"/>
      <c r="O565" s="8"/>
      <c r="P565" s="8"/>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row>
    <row r="566" spans="2:65" ht="15.3">
      <c r="B566" s="79"/>
      <c r="C566" s="100"/>
      <c r="D566" s="79"/>
      <c r="E566" s="79"/>
      <c r="F566" s="8"/>
      <c r="G566" s="99"/>
      <c r="H566" s="8"/>
      <c r="I566" s="8"/>
      <c r="J566" s="8"/>
      <c r="K566" s="8"/>
      <c r="L566" s="8"/>
      <c r="M566" s="8"/>
      <c r="N566" s="8"/>
      <c r="O566" s="8"/>
      <c r="P566" s="8"/>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row>
    <row r="567" spans="2:65" ht="15.3">
      <c r="B567" s="79"/>
      <c r="C567" s="100"/>
      <c r="D567" s="79"/>
      <c r="E567" s="79"/>
      <c r="F567" s="8"/>
      <c r="G567" s="99"/>
      <c r="H567" s="8"/>
      <c r="I567" s="8"/>
      <c r="J567" s="8"/>
      <c r="K567" s="8"/>
      <c r="L567" s="8"/>
      <c r="M567" s="8"/>
      <c r="N567" s="8"/>
      <c r="O567" s="8"/>
      <c r="P567" s="8"/>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row>
    <row r="568" spans="2:65" ht="15.3">
      <c r="B568" s="79"/>
      <c r="C568" s="100"/>
      <c r="D568" s="79"/>
      <c r="E568" s="79"/>
      <c r="F568" s="8"/>
      <c r="G568" s="99"/>
      <c r="H568" s="8"/>
      <c r="I568" s="8"/>
      <c r="J568" s="8"/>
      <c r="K568" s="8"/>
      <c r="L568" s="8"/>
      <c r="M568" s="8"/>
      <c r="N568" s="8"/>
      <c r="O568" s="8"/>
      <c r="P568" s="8"/>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row>
    <row r="569" spans="2:65" ht="15.3">
      <c r="B569" s="79"/>
      <c r="C569" s="100"/>
      <c r="D569" s="79"/>
      <c r="E569" s="79"/>
      <c r="F569" s="8"/>
      <c r="G569" s="99"/>
      <c r="H569" s="8"/>
      <c r="I569" s="8"/>
      <c r="J569" s="8"/>
      <c r="K569" s="8"/>
      <c r="L569" s="8"/>
      <c r="M569" s="8"/>
      <c r="N569" s="8"/>
      <c r="O569" s="8"/>
      <c r="P569" s="8"/>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row>
    <row r="570" spans="2:65" ht="15.3">
      <c r="B570" s="79"/>
      <c r="C570" s="100"/>
      <c r="D570" s="79"/>
      <c r="E570" s="79"/>
      <c r="F570" s="8"/>
      <c r="G570" s="99"/>
      <c r="H570" s="8"/>
      <c r="I570" s="8"/>
      <c r="J570" s="8"/>
      <c r="K570" s="8"/>
      <c r="L570" s="8"/>
      <c r="M570" s="8"/>
      <c r="N570" s="8"/>
      <c r="O570" s="8"/>
      <c r="P570" s="8"/>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row>
    <row r="571" spans="2:65" ht="15.3">
      <c r="B571" s="79"/>
      <c r="C571" s="100"/>
      <c r="D571" s="79"/>
      <c r="E571" s="79"/>
      <c r="F571" s="8"/>
      <c r="G571" s="99"/>
      <c r="H571" s="8"/>
      <c r="I571" s="8"/>
      <c r="J571" s="8"/>
      <c r="K571" s="8"/>
      <c r="L571" s="8"/>
      <c r="M571" s="8"/>
      <c r="N571" s="8"/>
      <c r="O571" s="8"/>
      <c r="P571" s="8"/>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row>
    <row r="572" spans="2:65" ht="15.3">
      <c r="B572" s="79"/>
      <c r="C572" s="100"/>
      <c r="D572" s="79"/>
      <c r="E572" s="79"/>
      <c r="F572" s="8"/>
      <c r="G572" s="99"/>
      <c r="H572" s="8"/>
      <c r="I572" s="8"/>
      <c r="J572" s="8"/>
      <c r="K572" s="8"/>
      <c r="L572" s="8"/>
      <c r="M572" s="8"/>
      <c r="N572" s="8"/>
      <c r="O572" s="8"/>
      <c r="P572" s="8"/>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row>
    <row r="573" spans="2:65" ht="15.3">
      <c r="B573" s="79"/>
      <c r="C573" s="100"/>
      <c r="D573" s="79"/>
      <c r="E573" s="79"/>
      <c r="F573" s="8"/>
      <c r="G573" s="99"/>
      <c r="H573" s="8"/>
      <c r="I573" s="8"/>
      <c r="J573" s="8"/>
      <c r="K573" s="8"/>
      <c r="L573" s="8"/>
      <c r="M573" s="8"/>
      <c r="N573" s="8"/>
      <c r="O573" s="8"/>
      <c r="P573" s="8"/>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row>
    <row r="574" spans="2:65" ht="15.3">
      <c r="B574" s="79"/>
      <c r="C574" s="100"/>
      <c r="D574" s="79"/>
      <c r="E574" s="79"/>
      <c r="F574" s="8"/>
      <c r="G574" s="99"/>
      <c r="H574" s="8"/>
      <c r="I574" s="8"/>
      <c r="J574" s="8"/>
      <c r="K574" s="8"/>
      <c r="L574" s="8"/>
      <c r="M574" s="8"/>
      <c r="N574" s="8"/>
      <c r="O574" s="8"/>
      <c r="P574" s="8"/>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row>
    <row r="575" spans="2:65" ht="15.3">
      <c r="B575" s="79"/>
      <c r="C575" s="100"/>
      <c r="D575" s="79"/>
      <c r="E575" s="79"/>
      <c r="F575" s="8"/>
      <c r="G575" s="99"/>
      <c r="H575" s="8"/>
      <c r="I575" s="8"/>
      <c r="J575" s="8"/>
      <c r="K575" s="8"/>
      <c r="L575" s="8"/>
      <c r="M575" s="8"/>
      <c r="N575" s="8"/>
      <c r="O575" s="8"/>
      <c r="P575" s="8"/>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row>
    <row r="576" spans="2:65" ht="15.3">
      <c r="B576" s="79"/>
      <c r="C576" s="100"/>
      <c r="D576" s="79"/>
      <c r="E576" s="79"/>
      <c r="F576" s="8"/>
      <c r="G576" s="99"/>
      <c r="H576" s="8"/>
      <c r="I576" s="8"/>
      <c r="J576" s="8"/>
      <c r="K576" s="8"/>
      <c r="L576" s="8"/>
      <c r="M576" s="8"/>
      <c r="N576" s="8"/>
      <c r="O576" s="8"/>
      <c r="P576" s="8"/>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row>
    <row r="577" spans="2:65" ht="15.3">
      <c r="B577" s="79"/>
      <c r="C577" s="100"/>
      <c r="D577" s="79"/>
      <c r="E577" s="79"/>
      <c r="F577" s="8"/>
      <c r="G577" s="99"/>
      <c r="H577" s="8"/>
      <c r="I577" s="8"/>
      <c r="J577" s="8"/>
      <c r="K577" s="8"/>
      <c r="L577" s="8"/>
      <c r="M577" s="8"/>
      <c r="N577" s="8"/>
      <c r="O577" s="8"/>
      <c r="P577" s="8"/>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row>
    <row r="578" spans="2:65" ht="15.3">
      <c r="B578" s="79"/>
      <c r="C578" s="100"/>
      <c r="D578" s="79"/>
      <c r="E578" s="79"/>
      <c r="F578" s="8"/>
      <c r="G578" s="99"/>
      <c r="H578" s="8"/>
      <c r="I578" s="8"/>
      <c r="J578" s="8"/>
      <c r="K578" s="8"/>
      <c r="L578" s="8"/>
      <c r="M578" s="8"/>
      <c r="N578" s="8"/>
      <c r="O578" s="8"/>
      <c r="P578" s="8"/>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row>
    <row r="579" spans="2:65" ht="15.3">
      <c r="B579" s="79"/>
      <c r="C579" s="100"/>
      <c r="D579" s="79"/>
      <c r="E579" s="79"/>
      <c r="F579" s="8"/>
      <c r="G579" s="99"/>
      <c r="H579" s="8"/>
      <c r="I579" s="8"/>
      <c r="J579" s="8"/>
      <c r="K579" s="8"/>
      <c r="L579" s="8"/>
      <c r="M579" s="8"/>
      <c r="N579" s="8"/>
      <c r="O579" s="8"/>
      <c r="P579" s="8"/>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row>
    <row r="580" spans="2:65" ht="15.3">
      <c r="B580" s="79"/>
      <c r="C580" s="100"/>
      <c r="D580" s="79"/>
      <c r="E580" s="79"/>
      <c r="F580" s="8"/>
      <c r="G580" s="99"/>
      <c r="H580" s="8"/>
      <c r="I580" s="8"/>
      <c r="J580" s="8"/>
      <c r="K580" s="8"/>
      <c r="L580" s="8"/>
      <c r="M580" s="8"/>
      <c r="N580" s="8"/>
      <c r="O580" s="8"/>
      <c r="P580" s="8"/>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row>
    <row r="581" spans="2:65" ht="15.3">
      <c r="B581" s="79"/>
      <c r="C581" s="100"/>
      <c r="D581" s="79"/>
      <c r="E581" s="79"/>
      <c r="F581" s="8"/>
      <c r="G581" s="99"/>
      <c r="H581" s="8"/>
      <c r="I581" s="8"/>
      <c r="J581" s="8"/>
      <c r="K581" s="8"/>
      <c r="L581" s="8"/>
      <c r="M581" s="8"/>
      <c r="N581" s="8"/>
      <c r="O581" s="8"/>
      <c r="P581" s="8"/>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row>
    <row r="582" spans="2:65" ht="15.3">
      <c r="B582" s="79"/>
      <c r="C582" s="100"/>
      <c r="D582" s="79"/>
      <c r="E582" s="79"/>
      <c r="F582" s="8"/>
      <c r="G582" s="99"/>
      <c r="H582" s="8"/>
      <c r="I582" s="8"/>
      <c r="J582" s="8"/>
      <c r="K582" s="8"/>
      <c r="L582" s="8"/>
      <c r="M582" s="8"/>
      <c r="N582" s="8"/>
      <c r="O582" s="8"/>
      <c r="P582" s="8"/>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row>
    <row r="583" spans="2:65" ht="15.3">
      <c r="B583" s="79"/>
      <c r="C583" s="100"/>
      <c r="D583" s="79"/>
      <c r="E583" s="79"/>
      <c r="F583" s="8"/>
      <c r="G583" s="99"/>
      <c r="H583" s="8"/>
      <c r="I583" s="8"/>
      <c r="J583" s="8"/>
      <c r="K583" s="8"/>
      <c r="L583" s="8"/>
      <c r="M583" s="8"/>
      <c r="N583" s="8"/>
      <c r="O583" s="8"/>
      <c r="P583" s="8"/>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row>
    <row r="584" spans="2:65" ht="15.3">
      <c r="B584" s="79"/>
      <c r="C584" s="100"/>
      <c r="D584" s="79"/>
      <c r="E584" s="79"/>
      <c r="F584" s="8"/>
      <c r="G584" s="99"/>
      <c r="H584" s="8"/>
      <c r="I584" s="8"/>
      <c r="J584" s="8"/>
      <c r="K584" s="8"/>
      <c r="L584" s="8"/>
      <c r="M584" s="8"/>
      <c r="N584" s="8"/>
      <c r="O584" s="8"/>
      <c r="P584" s="8"/>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row>
    <row r="585" spans="2:65" ht="15.3">
      <c r="B585" s="79"/>
      <c r="C585" s="100"/>
      <c r="D585" s="79"/>
      <c r="E585" s="79"/>
      <c r="F585" s="8"/>
      <c r="G585" s="99"/>
      <c r="H585" s="8"/>
      <c r="I585" s="8"/>
      <c r="J585" s="8"/>
      <c r="K585" s="8"/>
      <c r="L585" s="8"/>
      <c r="M585" s="8"/>
      <c r="N585" s="8"/>
      <c r="O585" s="8"/>
      <c r="P585" s="8"/>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row>
    <row r="586" spans="2:65" ht="15.3">
      <c r="B586" s="79"/>
      <c r="C586" s="100"/>
      <c r="D586" s="79"/>
      <c r="E586" s="79"/>
      <c r="F586" s="8"/>
      <c r="G586" s="99"/>
      <c r="H586" s="8"/>
      <c r="I586" s="8"/>
      <c r="J586" s="8"/>
      <c r="K586" s="8"/>
      <c r="L586" s="8"/>
      <c r="M586" s="8"/>
      <c r="N586" s="8"/>
      <c r="O586" s="8"/>
      <c r="P586" s="8"/>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row>
    <row r="587" spans="2:65" ht="15.3">
      <c r="B587" s="79"/>
      <c r="C587" s="100"/>
      <c r="D587" s="79"/>
      <c r="E587" s="79"/>
      <c r="F587" s="8"/>
      <c r="G587" s="99"/>
      <c r="H587" s="8"/>
      <c r="I587" s="8"/>
      <c r="J587" s="8"/>
      <c r="K587" s="8"/>
      <c r="L587" s="8"/>
      <c r="M587" s="8"/>
      <c r="N587" s="8"/>
      <c r="O587" s="8"/>
      <c r="P587" s="8"/>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row>
    <row r="588" spans="2:65" ht="15.3">
      <c r="B588" s="79"/>
      <c r="C588" s="100"/>
      <c r="D588" s="79"/>
      <c r="E588" s="79"/>
      <c r="F588" s="8"/>
      <c r="G588" s="99"/>
      <c r="H588" s="8"/>
      <c r="I588" s="8"/>
      <c r="J588" s="8"/>
      <c r="K588" s="8"/>
      <c r="L588" s="8"/>
      <c r="M588" s="8"/>
      <c r="N588" s="8"/>
      <c r="O588" s="8"/>
      <c r="P588" s="8"/>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row>
    <row r="589" spans="2:65" ht="15.3">
      <c r="B589" s="79"/>
      <c r="C589" s="100"/>
      <c r="D589" s="79"/>
      <c r="E589" s="79"/>
      <c r="F589" s="8"/>
      <c r="G589" s="99"/>
      <c r="H589" s="8"/>
      <c r="I589" s="8"/>
      <c r="J589" s="8"/>
      <c r="K589" s="8"/>
      <c r="L589" s="8"/>
      <c r="M589" s="8"/>
      <c r="N589" s="8"/>
      <c r="O589" s="8"/>
      <c r="P589" s="8"/>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row>
    <row r="590" spans="2:65" ht="15.3">
      <c r="B590" s="79"/>
      <c r="C590" s="100"/>
      <c r="D590" s="79"/>
      <c r="E590" s="79"/>
      <c r="F590" s="8"/>
      <c r="G590" s="99"/>
      <c r="H590" s="8"/>
      <c r="I590" s="8"/>
      <c r="J590" s="8"/>
      <c r="K590" s="8"/>
      <c r="L590" s="8"/>
      <c r="M590" s="8"/>
      <c r="N590" s="8"/>
      <c r="O590" s="8"/>
      <c r="P590" s="8"/>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row>
    <row r="591" spans="2:65" ht="15.3">
      <c r="B591" s="79"/>
      <c r="C591" s="100"/>
      <c r="D591" s="79"/>
      <c r="E591" s="79"/>
      <c r="F591" s="8"/>
      <c r="G591" s="99"/>
      <c r="H591" s="8"/>
      <c r="I591" s="8"/>
      <c r="J591" s="8"/>
      <c r="K591" s="8"/>
      <c r="L591" s="8"/>
      <c r="M591" s="8"/>
      <c r="N591" s="8"/>
      <c r="O591" s="8"/>
      <c r="P591" s="8"/>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row>
    <row r="592" spans="2:65" ht="15.3">
      <c r="B592" s="79"/>
      <c r="C592" s="100"/>
      <c r="D592" s="79"/>
      <c r="E592" s="79"/>
      <c r="F592" s="8"/>
      <c r="G592" s="99"/>
      <c r="H592" s="8"/>
      <c r="I592" s="8"/>
      <c r="J592" s="8"/>
      <c r="K592" s="8"/>
      <c r="L592" s="8"/>
      <c r="M592" s="8"/>
      <c r="N592" s="8"/>
      <c r="O592" s="8"/>
      <c r="P592" s="8"/>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row>
    <row r="593" spans="2:65" ht="15.3">
      <c r="B593" s="79"/>
      <c r="C593" s="100"/>
      <c r="D593" s="79"/>
      <c r="E593" s="79"/>
      <c r="F593" s="8"/>
      <c r="G593" s="99"/>
      <c r="H593" s="8"/>
      <c r="I593" s="8"/>
      <c r="J593" s="8"/>
      <c r="K593" s="8"/>
      <c r="L593" s="8"/>
      <c r="M593" s="8"/>
      <c r="N593" s="8"/>
      <c r="O593" s="8"/>
      <c r="P593" s="8"/>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row>
    <row r="594" spans="2:65" ht="15.3">
      <c r="B594" s="79"/>
      <c r="C594" s="100"/>
      <c r="D594" s="79"/>
      <c r="E594" s="79"/>
      <c r="F594" s="8"/>
      <c r="G594" s="99"/>
      <c r="H594" s="8"/>
      <c r="I594" s="8"/>
      <c r="J594" s="8"/>
      <c r="K594" s="8"/>
      <c r="L594" s="8"/>
      <c r="M594" s="8"/>
      <c r="N594" s="8"/>
      <c r="O594" s="8"/>
      <c r="P594" s="8"/>
      <c r="Q594" s="8"/>
      <c r="R594" s="8"/>
      <c r="S594" s="8"/>
      <c r="T594" s="8"/>
      <c r="U594" s="8"/>
      <c r="V594" s="8"/>
      <c r="W594" s="8"/>
      <c r="X594" s="8"/>
      <c r="Y594" s="8"/>
      <c r="Z594" s="8"/>
      <c r="AA594" s="8"/>
      <c r="AB594" s="8"/>
      <c r="AC594" s="8"/>
      <c r="AD594" s="8"/>
      <c r="AE594" s="8"/>
      <c r="AF594" s="8"/>
      <c r="AG594" s="8"/>
      <c r="AH594" s="8"/>
      <c r="AI594" s="8"/>
      <c r="AJ594" s="8"/>
      <c r="AK594" s="8"/>
      <c r="AL594" s="8"/>
      <c r="AM594" s="8"/>
      <c r="AN594" s="8"/>
      <c r="AO594" s="8"/>
      <c r="AP594" s="8"/>
      <c r="AQ594" s="8"/>
      <c r="AR594" s="8"/>
      <c r="AS594" s="8"/>
      <c r="AT594" s="8"/>
      <c r="AU594" s="8"/>
      <c r="AV594" s="8"/>
      <c r="AW594" s="8"/>
      <c r="AX594" s="8"/>
      <c r="AY594" s="8"/>
      <c r="AZ594" s="8"/>
      <c r="BA594" s="8"/>
      <c r="BB594" s="8"/>
      <c r="BC594" s="8"/>
      <c r="BD594" s="8"/>
      <c r="BE594" s="8"/>
      <c r="BF594" s="8"/>
      <c r="BG594" s="8"/>
      <c r="BH594" s="8"/>
      <c r="BI594" s="8"/>
      <c r="BJ594" s="8"/>
      <c r="BK594" s="8"/>
      <c r="BL594" s="8"/>
      <c r="BM594" s="8"/>
    </row>
    <row r="595" spans="2:65" ht="15.3">
      <c r="B595" s="79"/>
      <c r="C595" s="100"/>
      <c r="D595" s="79"/>
      <c r="E595" s="79"/>
      <c r="F595" s="8"/>
      <c r="G595" s="99"/>
      <c r="H595" s="8"/>
      <c r="I595" s="8"/>
      <c r="J595" s="8"/>
      <c r="K595" s="8"/>
      <c r="L595" s="8"/>
      <c r="M595" s="8"/>
      <c r="N595" s="8"/>
      <c r="O595" s="8"/>
      <c r="P595" s="8"/>
      <c r="Q595" s="8"/>
      <c r="R595" s="8"/>
      <c r="S595" s="8"/>
      <c r="T595" s="8"/>
      <c r="U595" s="8"/>
      <c r="V595" s="8"/>
      <c r="W595" s="8"/>
      <c r="X595" s="8"/>
      <c r="Y595" s="8"/>
      <c r="Z595" s="8"/>
      <c r="AA595" s="8"/>
      <c r="AB595" s="8"/>
      <c r="AC595" s="8"/>
      <c r="AD595" s="8"/>
      <c r="AE595" s="8"/>
      <c r="AF595" s="8"/>
      <c r="AG595" s="8"/>
      <c r="AH595" s="8"/>
      <c r="AI595" s="8"/>
      <c r="AJ595" s="8"/>
      <c r="AK595" s="8"/>
      <c r="AL595" s="8"/>
      <c r="AM595" s="8"/>
      <c r="AN595" s="8"/>
      <c r="AO595" s="8"/>
      <c r="AP595" s="8"/>
      <c r="AQ595" s="8"/>
      <c r="AR595" s="8"/>
      <c r="AS595" s="8"/>
      <c r="AT595" s="8"/>
      <c r="AU595" s="8"/>
      <c r="AV595" s="8"/>
      <c r="AW595" s="8"/>
      <c r="AX595" s="8"/>
      <c r="AY595" s="8"/>
      <c r="AZ595" s="8"/>
      <c r="BA595" s="8"/>
      <c r="BB595" s="8"/>
      <c r="BC595" s="8"/>
      <c r="BD595" s="8"/>
      <c r="BE595" s="8"/>
      <c r="BF595" s="8"/>
      <c r="BG595" s="8"/>
      <c r="BH595" s="8"/>
      <c r="BI595" s="8"/>
      <c r="BJ595" s="8"/>
      <c r="BK595" s="8"/>
      <c r="BL595" s="8"/>
      <c r="BM595" s="8"/>
    </row>
    <row r="596" spans="2:65" ht="15.3">
      <c r="B596" s="79"/>
      <c r="C596" s="100"/>
      <c r="D596" s="79"/>
      <c r="E596" s="79"/>
      <c r="F596" s="8"/>
      <c r="G596" s="99"/>
      <c r="H596" s="8"/>
      <c r="I596" s="8"/>
      <c r="J596" s="8"/>
      <c r="K596" s="8"/>
      <c r="L596" s="8"/>
      <c r="M596" s="8"/>
      <c r="N596" s="8"/>
      <c r="O596" s="8"/>
      <c r="P596" s="8"/>
      <c r="Q596" s="8"/>
      <c r="R596" s="8"/>
      <c r="S596" s="8"/>
      <c r="T596" s="8"/>
      <c r="U596" s="8"/>
      <c r="V596" s="8"/>
      <c r="W596" s="8"/>
      <c r="X596" s="8"/>
      <c r="Y596" s="8"/>
      <c r="Z596" s="8"/>
      <c r="AA596" s="8"/>
      <c r="AB596" s="8"/>
      <c r="AC596" s="8"/>
      <c r="AD596" s="8"/>
      <c r="AE596" s="8"/>
      <c r="AF596" s="8"/>
      <c r="AG596" s="8"/>
      <c r="AH596" s="8"/>
      <c r="AI596" s="8"/>
      <c r="AJ596" s="8"/>
      <c r="AK596" s="8"/>
      <c r="AL596" s="8"/>
      <c r="AM596" s="8"/>
      <c r="AN596" s="8"/>
      <c r="AO596" s="8"/>
      <c r="AP596" s="8"/>
      <c r="AQ596" s="8"/>
      <c r="AR596" s="8"/>
      <c r="AS596" s="8"/>
      <c r="AT596" s="8"/>
      <c r="AU596" s="8"/>
      <c r="AV596" s="8"/>
      <c r="AW596" s="8"/>
      <c r="AX596" s="8"/>
      <c r="AY596" s="8"/>
      <c r="AZ596" s="8"/>
      <c r="BA596" s="8"/>
      <c r="BB596" s="8"/>
      <c r="BC596" s="8"/>
      <c r="BD596" s="8"/>
      <c r="BE596" s="8"/>
      <c r="BF596" s="8"/>
      <c r="BG596" s="8"/>
      <c r="BH596" s="8"/>
      <c r="BI596" s="8"/>
      <c r="BJ596" s="8"/>
      <c r="BK596" s="8"/>
      <c r="BL596" s="8"/>
      <c r="BM596" s="8"/>
    </row>
    <row r="597" spans="2:65" ht="15.6">
      <c r="B597" s="79"/>
      <c r="C597" s="100"/>
      <c r="D597" s="79"/>
      <c r="E597" s="79"/>
      <c r="F597" s="79"/>
      <c r="G597" s="100"/>
      <c r="H597" s="79"/>
      <c r="I597" s="79"/>
      <c r="J597" s="79"/>
      <c r="K597" s="79"/>
      <c r="L597" s="79"/>
      <c r="M597" s="79"/>
      <c r="N597" s="79"/>
      <c r="O597" s="79"/>
      <c r="P597" s="79"/>
      <c r="Q597" s="79"/>
      <c r="R597" s="79"/>
      <c r="S597" s="79"/>
      <c r="T597" s="79"/>
      <c r="U597" s="79"/>
      <c r="V597" s="79"/>
      <c r="W597" s="79"/>
      <c r="X597" s="79"/>
      <c r="Y597" s="79"/>
      <c r="Z597" s="79"/>
      <c r="AA597" s="79"/>
      <c r="AB597" s="79"/>
      <c r="AC597" s="79"/>
      <c r="AD597" s="79"/>
      <c r="AE597" s="79"/>
      <c r="AF597" s="79"/>
      <c r="AG597" s="79"/>
      <c r="AH597" s="79"/>
      <c r="AI597" s="79"/>
      <c r="AJ597" s="79"/>
      <c r="AK597" s="79"/>
      <c r="AL597" s="9"/>
      <c r="AM597" s="9"/>
      <c r="AN597" s="9"/>
      <c r="AO597" s="9"/>
      <c r="AP597" s="9"/>
      <c r="AQ597" s="9"/>
      <c r="AR597" s="9"/>
      <c r="AS597" s="9"/>
      <c r="AT597" s="9"/>
    </row>
    <row r="598" spans="2:65" ht="15.6">
      <c r="B598" s="79"/>
      <c r="C598" s="100"/>
      <c r="D598" s="79"/>
      <c r="E598" s="79"/>
      <c r="F598" s="79"/>
      <c r="G598" s="100"/>
      <c r="H598" s="79"/>
      <c r="I598" s="79"/>
      <c r="J598" s="79"/>
      <c r="K598" s="79"/>
      <c r="L598" s="79"/>
      <c r="M598" s="79"/>
      <c r="N598" s="79"/>
      <c r="O598" s="79"/>
      <c r="P598" s="79"/>
      <c r="Q598" s="79"/>
      <c r="R598" s="79"/>
      <c r="S598" s="79"/>
      <c r="T598" s="79"/>
      <c r="U598" s="79"/>
      <c r="V598" s="79"/>
      <c r="W598" s="79"/>
      <c r="X598" s="79"/>
      <c r="Y598" s="79"/>
      <c r="Z598" s="79"/>
      <c r="AA598" s="79"/>
      <c r="AB598" s="79"/>
      <c r="AC598" s="79"/>
      <c r="AD598" s="79"/>
      <c r="AE598" s="79"/>
      <c r="AF598" s="79"/>
      <c r="AG598" s="79"/>
      <c r="AH598" s="79"/>
      <c r="AI598" s="79"/>
      <c r="AJ598" s="79"/>
      <c r="AK598" s="79"/>
      <c r="AL598" s="9"/>
      <c r="AM598" s="9"/>
      <c r="AN598" s="9"/>
      <c r="AO598" s="9"/>
      <c r="AP598" s="9"/>
      <c r="AQ598" s="9"/>
      <c r="AR598" s="9"/>
      <c r="AS598" s="9"/>
      <c r="AT598" s="9"/>
    </row>
    <row r="599" spans="2:65" ht="15.6">
      <c r="B599" s="79"/>
      <c r="C599" s="100"/>
      <c r="D599" s="79"/>
      <c r="E599" s="79"/>
      <c r="F599" s="79"/>
      <c r="G599" s="100"/>
      <c r="H599" s="79"/>
      <c r="I599" s="79"/>
      <c r="J599" s="79"/>
      <c r="K599" s="79"/>
      <c r="L599" s="79"/>
      <c r="M599" s="79"/>
      <c r="N599" s="79"/>
      <c r="O599" s="79"/>
      <c r="P599" s="79"/>
      <c r="Q599" s="79"/>
      <c r="R599" s="79"/>
      <c r="S599" s="79"/>
      <c r="T599" s="79"/>
      <c r="U599" s="79"/>
      <c r="V599" s="79"/>
      <c r="W599" s="79"/>
      <c r="X599" s="79"/>
      <c r="Y599" s="79"/>
      <c r="Z599" s="79"/>
      <c r="AA599" s="79"/>
      <c r="AB599" s="79"/>
      <c r="AC599" s="79"/>
      <c r="AD599" s="79"/>
      <c r="AE599" s="79"/>
      <c r="AF599" s="79"/>
      <c r="AG599" s="79"/>
      <c r="AH599" s="79"/>
      <c r="AI599" s="79"/>
      <c r="AJ599" s="79"/>
      <c r="AK599" s="79"/>
      <c r="AL599" s="9"/>
      <c r="AM599" s="9"/>
      <c r="AN599" s="9"/>
      <c r="AO599" s="9"/>
      <c r="AP599" s="9"/>
      <c r="AQ599" s="9"/>
      <c r="AR599" s="9"/>
      <c r="AS599" s="9"/>
      <c r="AT599" s="9"/>
    </row>
    <row r="600" spans="2:65" ht="15.6">
      <c r="B600" s="79"/>
      <c r="C600" s="100"/>
      <c r="D600" s="79"/>
      <c r="E600" s="79"/>
      <c r="F600" s="79"/>
      <c r="G600" s="100"/>
      <c r="H600" s="79"/>
      <c r="I600" s="79"/>
      <c r="J600" s="79"/>
      <c r="K600" s="79"/>
      <c r="L600" s="79"/>
      <c r="M600" s="79"/>
      <c r="N600" s="79"/>
      <c r="O600" s="79"/>
      <c r="P600" s="79"/>
      <c r="Q600" s="79"/>
      <c r="R600" s="79"/>
      <c r="S600" s="79"/>
      <c r="T600" s="79"/>
      <c r="U600" s="79"/>
      <c r="V600" s="79"/>
      <c r="W600" s="79"/>
      <c r="X600" s="79"/>
      <c r="Y600" s="79"/>
      <c r="Z600" s="79"/>
      <c r="AA600" s="79"/>
      <c r="AB600" s="79"/>
      <c r="AC600" s="79"/>
      <c r="AD600" s="79"/>
      <c r="AE600" s="79"/>
      <c r="AF600" s="79"/>
      <c r="AG600" s="79"/>
      <c r="AH600" s="79"/>
      <c r="AI600" s="79"/>
      <c r="AJ600" s="79"/>
      <c r="AK600" s="79"/>
      <c r="AL600" s="9"/>
      <c r="AM600" s="9"/>
      <c r="AN600" s="9"/>
      <c r="AO600" s="9"/>
      <c r="AP600" s="9"/>
      <c r="AQ600" s="9"/>
      <c r="AR600" s="9"/>
      <c r="AS600" s="9"/>
      <c r="AT600" s="9"/>
    </row>
    <row r="601" spans="2:65" ht="15.6">
      <c r="B601" s="79"/>
      <c r="C601" s="100"/>
      <c r="D601" s="79"/>
      <c r="E601" s="79"/>
      <c r="F601" s="79"/>
      <c r="G601" s="100"/>
      <c r="H601" s="79"/>
      <c r="I601" s="79"/>
      <c r="J601" s="79"/>
      <c r="K601" s="79"/>
      <c r="L601" s="79"/>
      <c r="M601" s="79"/>
      <c r="N601" s="79"/>
      <c r="O601" s="79"/>
      <c r="P601" s="79"/>
      <c r="Q601" s="79"/>
      <c r="R601" s="79"/>
      <c r="S601" s="79"/>
      <c r="T601" s="79"/>
      <c r="U601" s="79"/>
      <c r="V601" s="79"/>
      <c r="W601" s="79"/>
      <c r="X601" s="79"/>
      <c r="Y601" s="79"/>
      <c r="Z601" s="79"/>
      <c r="AA601" s="79"/>
      <c r="AB601" s="79"/>
      <c r="AC601" s="79"/>
      <c r="AD601" s="79"/>
      <c r="AE601" s="79"/>
      <c r="AF601" s="79"/>
      <c r="AG601" s="79"/>
      <c r="AH601" s="79"/>
      <c r="AI601" s="79"/>
      <c r="AJ601" s="79"/>
      <c r="AK601" s="79"/>
      <c r="AL601" s="9"/>
      <c r="AM601" s="9"/>
      <c r="AN601" s="9"/>
      <c r="AO601" s="9"/>
      <c r="AP601" s="9"/>
      <c r="AQ601" s="9"/>
      <c r="AR601" s="9"/>
      <c r="AS601" s="9"/>
      <c r="AT601" s="9"/>
    </row>
    <row r="602" spans="2:65" ht="15.6">
      <c r="B602" s="79"/>
      <c r="C602" s="100"/>
      <c r="D602" s="79"/>
      <c r="E602" s="79"/>
      <c r="F602" s="79"/>
      <c r="G602" s="100"/>
      <c r="H602" s="79"/>
      <c r="I602" s="79"/>
      <c r="J602" s="79"/>
      <c r="K602" s="79"/>
      <c r="L602" s="79"/>
      <c r="M602" s="79"/>
      <c r="N602" s="79"/>
      <c r="O602" s="79"/>
      <c r="P602" s="79"/>
      <c r="Q602" s="79"/>
      <c r="R602" s="79"/>
      <c r="S602" s="79"/>
      <c r="T602" s="79"/>
      <c r="U602" s="79"/>
      <c r="V602" s="79"/>
      <c r="W602" s="79"/>
      <c r="X602" s="79"/>
      <c r="Y602" s="79"/>
      <c r="Z602" s="79"/>
      <c r="AA602" s="79"/>
      <c r="AB602" s="79"/>
      <c r="AC602" s="79"/>
      <c r="AD602" s="79"/>
      <c r="AE602" s="79"/>
      <c r="AF602" s="79"/>
      <c r="AG602" s="79"/>
      <c r="AH602" s="79"/>
      <c r="AI602" s="79"/>
      <c r="AJ602" s="79"/>
      <c r="AK602" s="79"/>
      <c r="AL602" s="9"/>
      <c r="AM602" s="9"/>
      <c r="AN602" s="9"/>
      <c r="AO602" s="9"/>
      <c r="AP602" s="9"/>
      <c r="AQ602" s="9"/>
      <c r="AR602" s="9"/>
      <c r="AS602" s="9"/>
      <c r="AT602" s="9"/>
    </row>
    <row r="603" spans="2:65" ht="15.6">
      <c r="B603" s="79"/>
      <c r="C603" s="100"/>
      <c r="D603" s="79"/>
      <c r="E603" s="79"/>
      <c r="F603" s="79"/>
      <c r="G603" s="100"/>
      <c r="H603" s="79"/>
      <c r="I603" s="79"/>
      <c r="J603" s="79"/>
      <c r="K603" s="79"/>
      <c r="L603" s="79"/>
      <c r="M603" s="79"/>
      <c r="N603" s="79"/>
      <c r="O603" s="79"/>
      <c r="P603" s="79"/>
      <c r="Q603" s="79"/>
      <c r="R603" s="79"/>
      <c r="S603" s="79"/>
      <c r="T603" s="79"/>
      <c r="U603" s="79"/>
      <c r="V603" s="79"/>
      <c r="W603" s="79"/>
      <c r="X603" s="79"/>
      <c r="Y603" s="79"/>
      <c r="Z603" s="79"/>
      <c r="AA603" s="79"/>
      <c r="AB603" s="79"/>
      <c r="AC603" s="79"/>
      <c r="AD603" s="79"/>
      <c r="AE603" s="79"/>
      <c r="AF603" s="79"/>
      <c r="AG603" s="79"/>
      <c r="AH603" s="79"/>
      <c r="AI603" s="79"/>
      <c r="AJ603" s="79"/>
      <c r="AK603" s="79"/>
      <c r="AL603" s="9"/>
      <c r="AM603" s="9"/>
      <c r="AN603" s="9"/>
      <c r="AO603" s="9"/>
      <c r="AP603" s="9"/>
      <c r="AQ603" s="9"/>
      <c r="AR603" s="9"/>
      <c r="AS603" s="9"/>
      <c r="AT603" s="9"/>
    </row>
    <row r="604" spans="2:65" ht="15.6">
      <c r="B604" s="79"/>
      <c r="C604" s="100"/>
      <c r="D604" s="79"/>
      <c r="E604" s="79"/>
      <c r="F604" s="79"/>
      <c r="G604" s="100"/>
      <c r="H604" s="79"/>
      <c r="I604" s="79"/>
      <c r="J604" s="79"/>
      <c r="K604" s="79"/>
      <c r="L604" s="79"/>
      <c r="M604" s="79"/>
      <c r="N604" s="79"/>
      <c r="O604" s="79"/>
      <c r="P604" s="79"/>
      <c r="Q604" s="79"/>
      <c r="R604" s="79"/>
      <c r="S604" s="79"/>
      <c r="T604" s="79"/>
      <c r="U604" s="79"/>
      <c r="V604" s="79"/>
      <c r="W604" s="79"/>
      <c r="X604" s="79"/>
      <c r="Y604" s="79"/>
      <c r="Z604" s="79"/>
      <c r="AA604" s="79"/>
      <c r="AB604" s="79"/>
      <c r="AC604" s="79"/>
      <c r="AD604" s="79"/>
      <c r="AE604" s="79"/>
      <c r="AF604" s="79"/>
      <c r="AG604" s="79"/>
      <c r="AH604" s="79"/>
      <c r="AI604" s="79"/>
      <c r="AJ604" s="79"/>
      <c r="AK604" s="79"/>
      <c r="AL604" s="9"/>
      <c r="AM604" s="9"/>
      <c r="AN604" s="9"/>
      <c r="AO604" s="9"/>
      <c r="AP604" s="9"/>
      <c r="AQ604" s="9"/>
      <c r="AR604" s="9"/>
      <c r="AS604" s="9"/>
      <c r="AT604" s="9"/>
    </row>
    <row r="605" spans="2:65" ht="15.6">
      <c r="B605" s="79"/>
      <c r="C605" s="100"/>
      <c r="D605" s="79"/>
      <c r="E605" s="79"/>
      <c r="F605" s="79"/>
      <c r="G605" s="100"/>
      <c r="H605" s="79"/>
      <c r="I605" s="79"/>
      <c r="J605" s="79"/>
      <c r="K605" s="79"/>
      <c r="L605" s="79"/>
      <c r="M605" s="79"/>
      <c r="N605" s="79"/>
      <c r="O605" s="79"/>
      <c r="P605" s="79"/>
      <c r="Q605" s="79"/>
      <c r="R605" s="79"/>
      <c r="S605" s="79"/>
      <c r="T605" s="79"/>
      <c r="U605" s="79"/>
      <c r="V605" s="79"/>
      <c r="W605" s="79"/>
      <c r="X605" s="79"/>
      <c r="Y605" s="79"/>
      <c r="Z605" s="79"/>
      <c r="AA605" s="79"/>
      <c r="AB605" s="79"/>
      <c r="AC605" s="79"/>
      <c r="AD605" s="79"/>
      <c r="AE605" s="79"/>
      <c r="AF605" s="79"/>
      <c r="AG605" s="79"/>
      <c r="AH605" s="79"/>
      <c r="AI605" s="79"/>
      <c r="AJ605" s="79"/>
      <c r="AK605" s="79"/>
      <c r="AL605" s="9"/>
      <c r="AM605" s="9"/>
      <c r="AN605" s="9"/>
      <c r="AO605" s="9"/>
      <c r="AP605" s="9"/>
      <c r="AQ605" s="9"/>
      <c r="AR605" s="9"/>
      <c r="AS605" s="9"/>
      <c r="AT605" s="9"/>
    </row>
    <row r="606" spans="2:65" ht="15.6">
      <c r="B606" s="79"/>
      <c r="C606" s="100"/>
      <c r="D606" s="79"/>
      <c r="E606" s="79"/>
      <c r="F606" s="79"/>
      <c r="G606" s="100"/>
      <c r="H606" s="79"/>
      <c r="I606" s="79"/>
      <c r="J606" s="79"/>
      <c r="K606" s="79"/>
      <c r="L606" s="79"/>
      <c r="M606" s="79"/>
      <c r="N606" s="79"/>
      <c r="O606" s="79"/>
      <c r="P606" s="79"/>
      <c r="Q606" s="79"/>
      <c r="R606" s="79"/>
      <c r="S606" s="79"/>
      <c r="T606" s="79"/>
      <c r="U606" s="79"/>
      <c r="V606" s="79"/>
      <c r="W606" s="79"/>
      <c r="X606" s="79"/>
      <c r="Y606" s="79"/>
      <c r="Z606" s="79"/>
      <c r="AA606" s="79"/>
      <c r="AB606" s="79"/>
      <c r="AC606" s="79"/>
      <c r="AD606" s="79"/>
      <c r="AE606" s="79"/>
      <c r="AF606" s="79"/>
      <c r="AG606" s="79"/>
      <c r="AH606" s="79"/>
      <c r="AI606" s="79"/>
      <c r="AJ606" s="79"/>
      <c r="AK606" s="79"/>
      <c r="AL606" s="9"/>
      <c r="AM606" s="9"/>
      <c r="AN606" s="9"/>
      <c r="AO606" s="9"/>
      <c r="AP606" s="9"/>
      <c r="AQ606" s="9"/>
      <c r="AR606" s="9"/>
      <c r="AS606" s="9"/>
      <c r="AT606" s="9"/>
    </row>
    <row r="607" spans="2:65" ht="15.6">
      <c r="B607" s="79"/>
      <c r="C607" s="100"/>
      <c r="D607" s="79"/>
      <c r="E607" s="79"/>
      <c r="F607" s="79"/>
      <c r="G607" s="100"/>
      <c r="H607" s="79"/>
      <c r="I607" s="79"/>
      <c r="J607" s="79"/>
      <c r="K607" s="79"/>
      <c r="L607" s="79"/>
      <c r="M607" s="79"/>
      <c r="N607" s="79"/>
      <c r="O607" s="79"/>
      <c r="P607" s="79"/>
      <c r="Q607" s="79"/>
      <c r="R607" s="79"/>
      <c r="S607" s="79"/>
      <c r="T607" s="79"/>
      <c r="U607" s="79"/>
      <c r="V607" s="79"/>
      <c r="W607" s="79"/>
      <c r="X607" s="79"/>
      <c r="Y607" s="79"/>
      <c r="Z607" s="79"/>
      <c r="AA607" s="79"/>
      <c r="AB607" s="79"/>
      <c r="AC607" s="79"/>
      <c r="AD607" s="79"/>
      <c r="AE607" s="79"/>
      <c r="AF607" s="79"/>
      <c r="AG607" s="79"/>
      <c r="AH607" s="79"/>
      <c r="AI607" s="79"/>
      <c r="AJ607" s="79"/>
      <c r="AK607" s="79"/>
      <c r="AL607" s="9"/>
      <c r="AM607" s="9"/>
      <c r="AN607" s="9"/>
      <c r="AO607" s="9"/>
      <c r="AP607" s="9"/>
      <c r="AQ607" s="9"/>
      <c r="AR607" s="9"/>
      <c r="AS607" s="9"/>
      <c r="AT607" s="9"/>
    </row>
    <row r="608" spans="2:65" ht="15.6">
      <c r="B608" s="79"/>
      <c r="C608" s="100"/>
      <c r="D608" s="79"/>
      <c r="E608" s="79"/>
      <c r="F608" s="79"/>
      <c r="G608" s="100"/>
      <c r="H608" s="79"/>
      <c r="I608" s="79"/>
      <c r="J608" s="79"/>
      <c r="K608" s="79"/>
      <c r="L608" s="79"/>
      <c r="M608" s="79"/>
      <c r="N608" s="79"/>
      <c r="O608" s="79"/>
      <c r="P608" s="79"/>
      <c r="Q608" s="79"/>
      <c r="R608" s="79"/>
      <c r="S608" s="79"/>
      <c r="T608" s="79"/>
      <c r="U608" s="79"/>
      <c r="V608" s="79"/>
      <c r="W608" s="79"/>
      <c r="X608" s="79"/>
      <c r="Y608" s="79"/>
      <c r="Z608" s="79"/>
      <c r="AA608" s="79"/>
      <c r="AB608" s="79"/>
      <c r="AC608" s="79"/>
      <c r="AD608" s="79"/>
      <c r="AE608" s="79"/>
      <c r="AF608" s="79"/>
      <c r="AG608" s="79"/>
      <c r="AH608" s="79"/>
      <c r="AI608" s="79"/>
      <c r="AJ608" s="79"/>
      <c r="AK608" s="79"/>
      <c r="AL608" s="9"/>
      <c r="AM608" s="9"/>
      <c r="AN608" s="9"/>
      <c r="AO608" s="9"/>
      <c r="AP608" s="9"/>
      <c r="AQ608" s="9"/>
      <c r="AR608" s="9"/>
      <c r="AS608" s="9"/>
      <c r="AT608" s="9"/>
    </row>
    <row r="609" spans="2:46" ht="15.6">
      <c r="B609" s="79"/>
      <c r="C609" s="100"/>
      <c r="D609" s="79"/>
      <c r="E609" s="79"/>
      <c r="F609" s="79"/>
      <c r="G609" s="100"/>
      <c r="H609" s="79"/>
      <c r="I609" s="79"/>
      <c r="J609" s="79"/>
      <c r="K609" s="79"/>
      <c r="L609" s="79"/>
      <c r="M609" s="79"/>
      <c r="N609" s="79"/>
      <c r="O609" s="79"/>
      <c r="P609" s="79"/>
      <c r="Q609" s="79"/>
      <c r="R609" s="79"/>
      <c r="S609" s="79"/>
      <c r="T609" s="79"/>
      <c r="U609" s="79"/>
      <c r="V609" s="79"/>
      <c r="W609" s="79"/>
      <c r="X609" s="79"/>
      <c r="Y609" s="79"/>
      <c r="Z609" s="79"/>
      <c r="AA609" s="79"/>
      <c r="AB609" s="79"/>
      <c r="AC609" s="79"/>
      <c r="AD609" s="79"/>
      <c r="AE609" s="79"/>
      <c r="AF609" s="79"/>
      <c r="AG609" s="79"/>
      <c r="AH609" s="79"/>
      <c r="AI609" s="79"/>
      <c r="AJ609" s="79"/>
      <c r="AK609" s="79"/>
      <c r="AL609" s="9"/>
      <c r="AM609" s="9"/>
      <c r="AN609" s="9"/>
      <c r="AO609" s="9"/>
      <c r="AP609" s="9"/>
      <c r="AQ609" s="9"/>
      <c r="AR609" s="9"/>
      <c r="AS609" s="9"/>
      <c r="AT609" s="9"/>
    </row>
    <row r="610" spans="2:46" ht="15.6">
      <c r="B610" s="79"/>
      <c r="C610" s="100"/>
      <c r="D610" s="79"/>
      <c r="E610" s="79"/>
      <c r="F610" s="79"/>
      <c r="G610" s="100"/>
      <c r="H610" s="79"/>
      <c r="I610" s="79"/>
      <c r="J610" s="79"/>
      <c r="K610" s="79"/>
      <c r="L610" s="79"/>
      <c r="M610" s="79"/>
      <c r="N610" s="79"/>
      <c r="O610" s="79"/>
      <c r="P610" s="79"/>
      <c r="Q610" s="79"/>
      <c r="R610" s="79"/>
      <c r="S610" s="79"/>
      <c r="T610" s="79"/>
      <c r="U610" s="79"/>
      <c r="V610" s="79"/>
      <c r="W610" s="79"/>
      <c r="X610" s="79"/>
      <c r="Y610" s="79"/>
      <c r="Z610" s="79"/>
      <c r="AA610" s="79"/>
      <c r="AB610" s="79"/>
      <c r="AC610" s="79"/>
      <c r="AD610" s="79"/>
      <c r="AE610" s="79"/>
      <c r="AF610" s="79"/>
      <c r="AG610" s="79"/>
      <c r="AH610" s="79"/>
      <c r="AI610" s="79"/>
      <c r="AJ610" s="79"/>
      <c r="AK610" s="79"/>
      <c r="AL610" s="9"/>
      <c r="AM610" s="9"/>
      <c r="AN610" s="9"/>
      <c r="AO610" s="9"/>
      <c r="AP610" s="9"/>
      <c r="AQ610" s="9"/>
      <c r="AR610" s="9"/>
      <c r="AS610" s="9"/>
      <c r="AT610" s="9"/>
    </row>
    <row r="611" spans="2:46" ht="15.6">
      <c r="B611" s="79"/>
      <c r="C611" s="100"/>
      <c r="D611" s="79"/>
      <c r="E611" s="79"/>
      <c r="F611" s="79"/>
      <c r="G611" s="100"/>
      <c r="H611" s="79"/>
      <c r="I611" s="79"/>
      <c r="J611" s="79"/>
      <c r="K611" s="79"/>
      <c r="L611" s="79"/>
      <c r="M611" s="79"/>
      <c r="N611" s="79"/>
      <c r="O611" s="79"/>
      <c r="P611" s="79"/>
      <c r="Q611" s="79"/>
      <c r="R611" s="79"/>
      <c r="S611" s="79"/>
      <c r="T611" s="79"/>
      <c r="U611" s="79"/>
      <c r="V611" s="79"/>
      <c r="W611" s="79"/>
      <c r="X611" s="79"/>
      <c r="Y611" s="79"/>
      <c r="Z611" s="79"/>
      <c r="AA611" s="79"/>
      <c r="AB611" s="79"/>
      <c r="AC611" s="79"/>
      <c r="AD611" s="79"/>
      <c r="AE611" s="79"/>
      <c r="AF611" s="79"/>
      <c r="AG611" s="79"/>
      <c r="AH611" s="79"/>
      <c r="AI611" s="79"/>
      <c r="AJ611" s="79"/>
      <c r="AK611" s="79"/>
      <c r="AL611" s="9"/>
      <c r="AM611" s="9"/>
      <c r="AN611" s="9"/>
      <c r="AO611" s="9"/>
      <c r="AP611" s="9"/>
      <c r="AQ611" s="9"/>
      <c r="AR611" s="9"/>
      <c r="AS611" s="9"/>
      <c r="AT611" s="9"/>
    </row>
    <row r="612" spans="2:46" ht="15.6">
      <c r="B612" s="79"/>
      <c r="C612" s="100"/>
      <c r="D612" s="79"/>
      <c r="E612" s="79"/>
      <c r="F612" s="79"/>
      <c r="G612" s="100"/>
      <c r="H612" s="79"/>
      <c r="I612" s="79"/>
      <c r="J612" s="79"/>
      <c r="K612" s="79"/>
      <c r="L612" s="79"/>
      <c r="M612" s="79"/>
      <c r="N612" s="79"/>
      <c r="O612" s="79"/>
      <c r="P612" s="79"/>
      <c r="Q612" s="79"/>
      <c r="R612" s="79"/>
      <c r="S612" s="79"/>
      <c r="T612" s="79"/>
      <c r="U612" s="79"/>
      <c r="V612" s="79"/>
      <c r="W612" s="79"/>
      <c r="X612" s="79"/>
      <c r="Y612" s="79"/>
      <c r="Z612" s="79"/>
      <c r="AA612" s="79"/>
      <c r="AB612" s="79"/>
      <c r="AC612" s="79"/>
      <c r="AD612" s="79"/>
      <c r="AE612" s="79"/>
      <c r="AF612" s="79"/>
      <c r="AG612" s="79"/>
      <c r="AH612" s="79"/>
      <c r="AI612" s="79"/>
      <c r="AJ612" s="79"/>
      <c r="AK612" s="79"/>
      <c r="AL612" s="9"/>
      <c r="AM612" s="9"/>
      <c r="AN612" s="9"/>
      <c r="AO612" s="9"/>
      <c r="AP612" s="9"/>
      <c r="AQ612" s="9"/>
      <c r="AR612" s="9"/>
      <c r="AS612" s="9"/>
      <c r="AT612" s="9"/>
    </row>
    <row r="613" spans="2:46" ht="15.6">
      <c r="B613" s="79"/>
      <c r="C613" s="100"/>
      <c r="D613" s="79"/>
      <c r="E613" s="79"/>
      <c r="F613" s="79"/>
      <c r="G613" s="100"/>
      <c r="H613" s="79"/>
      <c r="I613" s="79"/>
      <c r="J613" s="79"/>
      <c r="K613" s="79"/>
      <c r="L613" s="79"/>
      <c r="M613" s="79"/>
      <c r="N613" s="79"/>
      <c r="O613" s="79"/>
      <c r="P613" s="79"/>
      <c r="Q613" s="79"/>
      <c r="R613" s="79"/>
      <c r="S613" s="79"/>
      <c r="T613" s="79"/>
      <c r="U613" s="79"/>
      <c r="V613" s="79"/>
      <c r="W613" s="79"/>
      <c r="X613" s="79"/>
      <c r="Y613" s="79"/>
      <c r="Z613" s="79"/>
      <c r="AA613" s="79"/>
      <c r="AB613" s="79"/>
      <c r="AC613" s="79"/>
      <c r="AD613" s="79"/>
      <c r="AE613" s="79"/>
      <c r="AF613" s="79"/>
      <c r="AG613" s="79"/>
      <c r="AH613" s="79"/>
      <c r="AI613" s="79"/>
      <c r="AJ613" s="79"/>
      <c r="AK613" s="79"/>
      <c r="AL613" s="9"/>
      <c r="AM613" s="9"/>
      <c r="AN613" s="9"/>
      <c r="AO613" s="9"/>
      <c r="AP613" s="9"/>
      <c r="AQ613" s="9"/>
      <c r="AR613" s="9"/>
      <c r="AS613" s="9"/>
      <c r="AT613" s="9"/>
    </row>
    <row r="614" spans="2:46" ht="15.6">
      <c r="B614" s="79"/>
      <c r="C614" s="100"/>
      <c r="D614" s="79"/>
      <c r="E614" s="79"/>
      <c r="F614" s="79"/>
      <c r="G614" s="100"/>
      <c r="H614" s="79"/>
      <c r="I614" s="79"/>
      <c r="J614" s="79"/>
      <c r="K614" s="79"/>
      <c r="L614" s="79"/>
      <c r="M614" s="79"/>
      <c r="N614" s="79"/>
      <c r="O614" s="79"/>
      <c r="P614" s="79"/>
      <c r="Q614" s="79"/>
      <c r="R614" s="79"/>
      <c r="S614" s="79"/>
      <c r="T614" s="79"/>
      <c r="U614" s="79"/>
      <c r="V614" s="79"/>
      <c r="W614" s="79"/>
      <c r="X614" s="79"/>
      <c r="Y614" s="79"/>
      <c r="Z614" s="79"/>
      <c r="AA614" s="79"/>
      <c r="AB614" s="79"/>
      <c r="AC614" s="79"/>
      <c r="AD614" s="79"/>
      <c r="AE614" s="79"/>
      <c r="AF614" s="79"/>
      <c r="AG614" s="79"/>
      <c r="AH614" s="79"/>
      <c r="AI614" s="79"/>
      <c r="AJ614" s="79"/>
      <c r="AK614" s="79"/>
      <c r="AL614" s="9"/>
      <c r="AM614" s="9"/>
      <c r="AN614" s="9"/>
      <c r="AO614" s="9"/>
      <c r="AP614" s="9"/>
      <c r="AQ614" s="9"/>
      <c r="AR614" s="9"/>
      <c r="AS614" s="9"/>
      <c r="AT614" s="9"/>
    </row>
    <row r="615" spans="2:46" ht="15.6">
      <c r="B615" s="79"/>
      <c r="C615" s="100"/>
      <c r="D615" s="79"/>
      <c r="E615" s="79"/>
      <c r="F615" s="79"/>
      <c r="G615" s="100"/>
      <c r="H615" s="79"/>
      <c r="I615" s="79"/>
      <c r="J615" s="79"/>
      <c r="K615" s="79"/>
      <c r="L615" s="79"/>
      <c r="M615" s="79"/>
      <c r="N615" s="79"/>
      <c r="O615" s="79"/>
      <c r="P615" s="79"/>
      <c r="Q615" s="79"/>
      <c r="R615" s="79"/>
      <c r="S615" s="79"/>
      <c r="T615" s="79"/>
      <c r="U615" s="79"/>
      <c r="V615" s="79"/>
      <c r="W615" s="79"/>
      <c r="X615" s="79"/>
      <c r="Y615" s="79"/>
      <c r="Z615" s="79"/>
      <c r="AA615" s="79"/>
      <c r="AB615" s="79"/>
      <c r="AC615" s="79"/>
      <c r="AD615" s="79"/>
      <c r="AE615" s="79"/>
      <c r="AF615" s="79"/>
      <c r="AG615" s="79"/>
      <c r="AH615" s="79"/>
      <c r="AI615" s="79"/>
      <c r="AJ615" s="79"/>
      <c r="AK615" s="79"/>
      <c r="AL615" s="9"/>
      <c r="AM615" s="9"/>
      <c r="AN615" s="9"/>
      <c r="AO615" s="9"/>
      <c r="AP615" s="9"/>
      <c r="AQ615" s="9"/>
      <c r="AR615" s="9"/>
      <c r="AS615" s="9"/>
      <c r="AT615" s="9"/>
    </row>
    <row r="616" spans="2:46" ht="15.6">
      <c r="B616" s="79"/>
      <c r="C616" s="100"/>
      <c r="D616" s="79"/>
      <c r="E616" s="79"/>
      <c r="F616" s="79"/>
      <c r="G616" s="100"/>
      <c r="H616" s="79"/>
      <c r="I616" s="79"/>
      <c r="J616" s="79"/>
      <c r="K616" s="79"/>
      <c r="L616" s="79"/>
      <c r="M616" s="79"/>
      <c r="N616" s="79"/>
      <c r="O616" s="79"/>
      <c r="P616" s="79"/>
      <c r="Q616" s="79"/>
      <c r="R616" s="79"/>
      <c r="S616" s="79"/>
      <c r="T616" s="79"/>
      <c r="U616" s="79"/>
      <c r="V616" s="79"/>
      <c r="W616" s="79"/>
      <c r="X616" s="79"/>
      <c r="Y616" s="79"/>
      <c r="Z616" s="79"/>
      <c r="AA616" s="79"/>
      <c r="AB616" s="79"/>
      <c r="AC616" s="79"/>
      <c r="AD616" s="79"/>
      <c r="AE616" s="79"/>
      <c r="AF616" s="79"/>
      <c r="AG616" s="79"/>
      <c r="AH616" s="79"/>
      <c r="AI616" s="79"/>
      <c r="AJ616" s="79"/>
      <c r="AK616" s="79"/>
      <c r="AL616" s="9"/>
      <c r="AM616" s="9"/>
      <c r="AN616" s="9"/>
      <c r="AO616" s="9"/>
      <c r="AP616" s="9"/>
      <c r="AQ616" s="9"/>
      <c r="AR616" s="9"/>
      <c r="AS616" s="9"/>
      <c r="AT616" s="9"/>
    </row>
    <row r="617" spans="2:46" ht="15.6">
      <c r="B617" s="79"/>
      <c r="C617" s="100"/>
      <c r="D617" s="79"/>
      <c r="E617" s="79"/>
      <c r="F617" s="79"/>
      <c r="G617" s="100"/>
      <c r="H617" s="79"/>
      <c r="I617" s="79"/>
      <c r="J617" s="79"/>
      <c r="K617" s="79"/>
      <c r="L617" s="79"/>
      <c r="M617" s="79"/>
      <c r="N617" s="79"/>
      <c r="O617" s="79"/>
      <c r="P617" s="79"/>
      <c r="Q617" s="79"/>
      <c r="R617" s="79"/>
      <c r="S617" s="79"/>
      <c r="T617" s="79"/>
      <c r="U617" s="79"/>
      <c r="V617" s="79"/>
      <c r="W617" s="79"/>
      <c r="X617" s="79"/>
      <c r="Y617" s="79"/>
      <c r="Z617" s="79"/>
      <c r="AA617" s="79"/>
      <c r="AB617" s="79"/>
      <c r="AC617" s="79"/>
      <c r="AD617" s="79"/>
      <c r="AE617" s="79"/>
      <c r="AF617" s="79"/>
      <c r="AG617" s="79"/>
      <c r="AH617" s="79"/>
      <c r="AI617" s="79"/>
      <c r="AJ617" s="79"/>
      <c r="AK617" s="79"/>
      <c r="AL617" s="9"/>
      <c r="AM617" s="9"/>
      <c r="AN617" s="9"/>
      <c r="AO617" s="9"/>
      <c r="AP617" s="9"/>
      <c r="AQ617" s="9"/>
      <c r="AR617" s="9"/>
      <c r="AS617" s="9"/>
      <c r="AT617" s="9"/>
    </row>
    <row r="618" spans="2:46" ht="15.6">
      <c r="B618" s="79"/>
      <c r="C618" s="100"/>
      <c r="D618" s="79"/>
      <c r="E618" s="79"/>
      <c r="F618" s="79"/>
      <c r="G618" s="100"/>
      <c r="H618" s="79"/>
      <c r="I618" s="79"/>
      <c r="J618" s="79"/>
      <c r="K618" s="79"/>
      <c r="L618" s="79"/>
      <c r="M618" s="79"/>
      <c r="N618" s="79"/>
      <c r="O618" s="79"/>
      <c r="P618" s="79"/>
      <c r="Q618" s="79"/>
      <c r="R618" s="79"/>
      <c r="S618" s="79"/>
      <c r="T618" s="79"/>
      <c r="U618" s="79"/>
      <c r="V618" s="79"/>
      <c r="W618" s="79"/>
      <c r="X618" s="79"/>
      <c r="Y618" s="79"/>
      <c r="Z618" s="79"/>
      <c r="AA618" s="79"/>
      <c r="AB618" s="79"/>
      <c r="AC618" s="79"/>
      <c r="AD618" s="79"/>
      <c r="AE618" s="79"/>
      <c r="AF618" s="79"/>
      <c r="AG618" s="79"/>
      <c r="AH618" s="79"/>
      <c r="AI618" s="79"/>
      <c r="AJ618" s="79"/>
      <c r="AK618" s="79"/>
      <c r="AL618" s="9"/>
      <c r="AM618" s="9"/>
      <c r="AN618" s="9"/>
      <c r="AO618" s="9"/>
      <c r="AP618" s="9"/>
      <c r="AQ618" s="9"/>
      <c r="AR618" s="9"/>
      <c r="AS618" s="9"/>
      <c r="AT618" s="9"/>
    </row>
    <row r="619" spans="2:46" ht="15.6">
      <c r="B619" s="79"/>
      <c r="C619" s="100"/>
      <c r="D619" s="79"/>
      <c r="E619" s="79"/>
      <c r="F619" s="79"/>
      <c r="G619" s="100"/>
      <c r="H619" s="79"/>
      <c r="I619" s="79"/>
      <c r="J619" s="79"/>
      <c r="K619" s="79"/>
      <c r="L619" s="79"/>
      <c r="M619" s="79"/>
      <c r="N619" s="79"/>
      <c r="O619" s="79"/>
      <c r="P619" s="79"/>
      <c r="Q619" s="79"/>
      <c r="R619" s="79"/>
      <c r="S619" s="79"/>
      <c r="T619" s="79"/>
      <c r="U619" s="79"/>
      <c r="V619" s="79"/>
      <c r="W619" s="79"/>
      <c r="X619" s="79"/>
      <c r="Y619" s="79"/>
      <c r="Z619" s="79"/>
      <c r="AA619" s="79"/>
      <c r="AB619" s="79"/>
      <c r="AC619" s="79"/>
      <c r="AD619" s="79"/>
      <c r="AE619" s="79"/>
      <c r="AF619" s="79"/>
      <c r="AG619" s="79"/>
      <c r="AH619" s="79"/>
      <c r="AI619" s="79"/>
      <c r="AJ619" s="79"/>
      <c r="AK619" s="79"/>
      <c r="AL619" s="9"/>
      <c r="AM619" s="9"/>
      <c r="AN619" s="9"/>
      <c r="AO619" s="9"/>
      <c r="AP619" s="9"/>
      <c r="AQ619" s="9"/>
      <c r="AR619" s="9"/>
      <c r="AS619" s="9"/>
      <c r="AT619" s="9"/>
    </row>
    <row r="620" spans="2:46" ht="15.6">
      <c r="B620" s="79"/>
      <c r="C620" s="100"/>
      <c r="D620" s="79"/>
      <c r="E620" s="79"/>
      <c r="F620" s="79"/>
      <c r="G620" s="100"/>
      <c r="H620" s="79"/>
      <c r="I620" s="79"/>
      <c r="J620" s="79"/>
      <c r="K620" s="79"/>
      <c r="L620" s="79"/>
      <c r="M620" s="79"/>
      <c r="N620" s="79"/>
      <c r="O620" s="79"/>
      <c r="P620" s="79"/>
      <c r="Q620" s="79"/>
      <c r="R620" s="79"/>
      <c r="S620" s="79"/>
      <c r="T620" s="79"/>
      <c r="U620" s="79"/>
      <c r="V620" s="79"/>
      <c r="W620" s="79"/>
      <c r="X620" s="79"/>
      <c r="Y620" s="79"/>
      <c r="Z620" s="79"/>
      <c r="AA620" s="79"/>
      <c r="AB620" s="79"/>
      <c r="AC620" s="79"/>
      <c r="AD620" s="79"/>
      <c r="AE620" s="79"/>
      <c r="AF620" s="79"/>
      <c r="AG620" s="79"/>
      <c r="AH620" s="79"/>
      <c r="AI620" s="79"/>
      <c r="AJ620" s="79"/>
      <c r="AK620" s="79"/>
      <c r="AL620" s="9"/>
      <c r="AM620" s="9"/>
      <c r="AN620" s="9"/>
      <c r="AO620" s="9"/>
      <c r="AP620" s="9"/>
      <c r="AQ620" s="9"/>
      <c r="AR620" s="9"/>
      <c r="AS620" s="9"/>
      <c r="AT620" s="9"/>
    </row>
    <row r="621" spans="2:46" ht="15.6">
      <c r="B621" s="79"/>
      <c r="C621" s="100"/>
      <c r="D621" s="79"/>
      <c r="E621" s="79"/>
      <c r="F621" s="79"/>
      <c r="G621" s="100"/>
      <c r="H621" s="79"/>
      <c r="I621" s="79"/>
      <c r="J621" s="79"/>
      <c r="K621" s="79"/>
      <c r="L621" s="79"/>
      <c r="M621" s="79"/>
      <c r="N621" s="79"/>
      <c r="O621" s="79"/>
      <c r="P621" s="79"/>
      <c r="Q621" s="79"/>
      <c r="R621" s="79"/>
      <c r="S621" s="79"/>
      <c r="T621" s="79"/>
      <c r="U621" s="79"/>
      <c r="V621" s="79"/>
      <c r="W621" s="79"/>
      <c r="X621" s="79"/>
      <c r="Y621" s="79"/>
      <c r="Z621" s="79"/>
      <c r="AA621" s="79"/>
      <c r="AB621" s="79"/>
      <c r="AC621" s="79"/>
      <c r="AD621" s="79"/>
      <c r="AE621" s="79"/>
      <c r="AF621" s="79"/>
      <c r="AG621" s="79"/>
      <c r="AH621" s="79"/>
      <c r="AI621" s="79"/>
      <c r="AJ621" s="79"/>
      <c r="AK621" s="79"/>
      <c r="AL621" s="9"/>
      <c r="AM621" s="9"/>
      <c r="AN621" s="9"/>
      <c r="AO621" s="9"/>
      <c r="AP621" s="9"/>
      <c r="AQ621" s="9"/>
      <c r="AR621" s="9"/>
      <c r="AS621" s="9"/>
      <c r="AT621" s="9"/>
    </row>
    <row r="622" spans="2:46" ht="15.6">
      <c r="B622" s="79"/>
      <c r="C622" s="100"/>
      <c r="D622" s="79"/>
      <c r="E622" s="79"/>
      <c r="F622" s="79"/>
      <c r="G622" s="100"/>
      <c r="H622" s="79"/>
      <c r="I622" s="79"/>
      <c r="J622" s="79"/>
      <c r="K622" s="79"/>
      <c r="L622" s="79"/>
      <c r="M622" s="79"/>
      <c r="N622" s="79"/>
      <c r="O622" s="79"/>
      <c r="P622" s="79"/>
      <c r="Q622" s="79"/>
      <c r="R622" s="79"/>
      <c r="S622" s="79"/>
      <c r="T622" s="79"/>
      <c r="U622" s="79"/>
      <c r="V622" s="79"/>
      <c r="W622" s="79"/>
      <c r="X622" s="79"/>
      <c r="Y622" s="79"/>
      <c r="Z622" s="79"/>
      <c r="AA622" s="79"/>
      <c r="AB622" s="79"/>
      <c r="AC622" s="79"/>
      <c r="AD622" s="79"/>
      <c r="AE622" s="79"/>
      <c r="AF622" s="79"/>
      <c r="AG622" s="79"/>
      <c r="AH622" s="79"/>
      <c r="AI622" s="79"/>
      <c r="AJ622" s="79"/>
      <c r="AK622" s="79"/>
      <c r="AL622" s="9"/>
      <c r="AM622" s="9"/>
      <c r="AN622" s="9"/>
      <c r="AO622" s="9"/>
      <c r="AP622" s="9"/>
      <c r="AQ622" s="9"/>
      <c r="AR622" s="9"/>
      <c r="AS622" s="9"/>
      <c r="AT622" s="9"/>
    </row>
    <row r="623" spans="2:46" ht="15.6">
      <c r="B623" s="79"/>
      <c r="C623" s="100"/>
      <c r="D623" s="79"/>
      <c r="E623" s="79"/>
      <c r="F623" s="79"/>
      <c r="G623" s="100"/>
      <c r="H623" s="79"/>
      <c r="I623" s="79"/>
      <c r="J623" s="79"/>
      <c r="K623" s="79"/>
      <c r="L623" s="79"/>
      <c r="M623" s="79"/>
      <c r="N623" s="79"/>
      <c r="O623" s="79"/>
      <c r="P623" s="79"/>
      <c r="Q623" s="79"/>
      <c r="R623" s="79"/>
      <c r="S623" s="79"/>
      <c r="T623" s="79"/>
      <c r="U623" s="79"/>
      <c r="V623" s="79"/>
      <c r="W623" s="79"/>
      <c r="X623" s="79"/>
      <c r="Y623" s="79"/>
      <c r="Z623" s="79"/>
      <c r="AA623" s="79"/>
      <c r="AB623" s="79"/>
      <c r="AC623" s="79"/>
      <c r="AD623" s="79"/>
      <c r="AE623" s="79"/>
      <c r="AF623" s="79"/>
      <c r="AG623" s="79"/>
      <c r="AH623" s="79"/>
      <c r="AI623" s="79"/>
      <c r="AJ623" s="79"/>
      <c r="AK623" s="79"/>
      <c r="AL623" s="9"/>
      <c r="AM623" s="9"/>
      <c r="AN623" s="9"/>
      <c r="AO623" s="9"/>
      <c r="AP623" s="9"/>
      <c r="AQ623" s="9"/>
      <c r="AR623" s="9"/>
      <c r="AS623" s="9"/>
      <c r="AT623" s="9"/>
    </row>
    <row r="624" spans="2:46" ht="15.6">
      <c r="B624" s="79"/>
      <c r="C624" s="100"/>
      <c r="D624" s="79"/>
      <c r="E624" s="79"/>
      <c r="F624" s="79"/>
      <c r="G624" s="100"/>
      <c r="H624" s="79"/>
      <c r="I624" s="79"/>
      <c r="J624" s="79"/>
      <c r="K624" s="79"/>
      <c r="L624" s="79"/>
      <c r="M624" s="79"/>
      <c r="N624" s="79"/>
      <c r="O624" s="79"/>
      <c r="P624" s="79"/>
      <c r="Q624" s="79"/>
      <c r="R624" s="79"/>
      <c r="S624" s="79"/>
      <c r="T624" s="79"/>
      <c r="U624" s="79"/>
      <c r="V624" s="79"/>
      <c r="W624" s="79"/>
      <c r="X624" s="79"/>
      <c r="Y624" s="79"/>
      <c r="Z624" s="79"/>
      <c r="AA624" s="79"/>
      <c r="AB624" s="79"/>
      <c r="AC624" s="79"/>
      <c r="AD624" s="79"/>
      <c r="AE624" s="79"/>
      <c r="AF624" s="79"/>
      <c r="AG624" s="79"/>
      <c r="AH624" s="79"/>
      <c r="AI624" s="79"/>
      <c r="AJ624" s="79"/>
      <c r="AK624" s="79"/>
      <c r="AL624" s="9"/>
      <c r="AM624" s="9"/>
      <c r="AN624" s="9"/>
      <c r="AO624" s="9"/>
      <c r="AP624" s="9"/>
      <c r="AQ624" s="9"/>
      <c r="AR624" s="9"/>
      <c r="AS624" s="9"/>
      <c r="AT624" s="9"/>
    </row>
    <row r="625" spans="2:46" ht="15.6">
      <c r="B625" s="79"/>
      <c r="C625" s="100"/>
      <c r="D625" s="79"/>
      <c r="E625" s="79"/>
      <c r="F625" s="79"/>
      <c r="G625" s="100"/>
      <c r="H625" s="79"/>
      <c r="I625" s="79"/>
      <c r="J625" s="79"/>
      <c r="K625" s="79"/>
      <c r="L625" s="79"/>
      <c r="M625" s="79"/>
      <c r="N625" s="79"/>
      <c r="O625" s="79"/>
      <c r="P625" s="79"/>
      <c r="Q625" s="79"/>
      <c r="R625" s="79"/>
      <c r="S625" s="79"/>
      <c r="T625" s="79"/>
      <c r="U625" s="79"/>
      <c r="V625" s="79"/>
      <c r="W625" s="79"/>
      <c r="X625" s="79"/>
      <c r="Y625" s="79"/>
      <c r="Z625" s="79"/>
      <c r="AA625" s="79"/>
      <c r="AB625" s="79"/>
      <c r="AC625" s="79"/>
      <c r="AD625" s="79"/>
      <c r="AE625" s="79"/>
      <c r="AF625" s="79"/>
      <c r="AG625" s="79"/>
      <c r="AH625" s="79"/>
      <c r="AI625" s="79"/>
      <c r="AJ625" s="79"/>
      <c r="AK625" s="79"/>
      <c r="AL625" s="9"/>
      <c r="AM625" s="9"/>
      <c r="AN625" s="9"/>
      <c r="AO625" s="9"/>
      <c r="AP625" s="9"/>
      <c r="AQ625" s="9"/>
      <c r="AR625" s="9"/>
      <c r="AS625" s="9"/>
      <c r="AT625" s="9"/>
    </row>
    <row r="626" spans="2:46" ht="15.6">
      <c r="B626" s="79"/>
      <c r="C626" s="100"/>
      <c r="D626" s="79"/>
      <c r="E626" s="79"/>
      <c r="F626" s="79"/>
      <c r="G626" s="100"/>
      <c r="H626" s="79"/>
      <c r="I626" s="79"/>
      <c r="J626" s="79"/>
      <c r="K626" s="79"/>
      <c r="L626" s="79"/>
      <c r="M626" s="79"/>
      <c r="N626" s="79"/>
      <c r="O626" s="79"/>
      <c r="P626" s="79"/>
      <c r="Q626" s="79"/>
      <c r="R626" s="79"/>
      <c r="S626" s="79"/>
      <c r="T626" s="79"/>
      <c r="U626" s="79"/>
      <c r="V626" s="79"/>
      <c r="W626" s="79"/>
      <c r="X626" s="79"/>
      <c r="Y626" s="79"/>
      <c r="Z626" s="79"/>
      <c r="AA626" s="79"/>
      <c r="AB626" s="79"/>
      <c r="AC626" s="79"/>
      <c r="AD626" s="79"/>
      <c r="AE626" s="79"/>
      <c r="AF626" s="79"/>
      <c r="AG626" s="79"/>
      <c r="AH626" s="79"/>
      <c r="AI626" s="79"/>
      <c r="AJ626" s="79"/>
      <c r="AK626" s="79"/>
      <c r="AL626" s="9"/>
      <c r="AM626" s="9"/>
      <c r="AN626" s="9"/>
      <c r="AO626" s="9"/>
      <c r="AP626" s="9"/>
      <c r="AQ626" s="9"/>
      <c r="AR626" s="9"/>
      <c r="AS626" s="9"/>
      <c r="AT626" s="9"/>
    </row>
    <row r="627" spans="2:46" ht="15.6">
      <c r="B627" s="79"/>
      <c r="C627" s="100"/>
      <c r="D627" s="79"/>
      <c r="E627" s="79"/>
      <c r="F627" s="79"/>
      <c r="G627" s="100"/>
      <c r="H627" s="79"/>
      <c r="I627" s="79"/>
      <c r="J627" s="79"/>
      <c r="K627" s="79"/>
      <c r="L627" s="79"/>
      <c r="M627" s="79"/>
      <c r="N627" s="79"/>
      <c r="O627" s="79"/>
      <c r="P627" s="79"/>
      <c r="Q627" s="79"/>
      <c r="R627" s="79"/>
      <c r="S627" s="79"/>
      <c r="T627" s="79"/>
      <c r="U627" s="79"/>
      <c r="V627" s="79"/>
      <c r="W627" s="79"/>
      <c r="X627" s="79"/>
      <c r="Y627" s="79"/>
      <c r="Z627" s="79"/>
      <c r="AA627" s="79"/>
      <c r="AB627" s="79"/>
      <c r="AC627" s="79"/>
      <c r="AD627" s="79"/>
      <c r="AE627" s="79"/>
      <c r="AF627" s="79"/>
      <c r="AG627" s="79"/>
      <c r="AH627" s="79"/>
      <c r="AI627" s="79"/>
      <c r="AJ627" s="79"/>
      <c r="AK627" s="79"/>
      <c r="AL627" s="9"/>
      <c r="AM627" s="9"/>
      <c r="AN627" s="9"/>
      <c r="AO627" s="9"/>
      <c r="AP627" s="9"/>
      <c r="AQ627" s="9"/>
      <c r="AR627" s="9"/>
      <c r="AS627" s="9"/>
      <c r="AT627" s="9"/>
    </row>
    <row r="628" spans="2:46" ht="15.6">
      <c r="B628" s="79"/>
      <c r="C628" s="100"/>
      <c r="D628" s="79"/>
      <c r="E628" s="79"/>
      <c r="F628" s="79"/>
      <c r="G628" s="100"/>
      <c r="H628" s="79"/>
      <c r="I628" s="79"/>
      <c r="J628" s="79"/>
      <c r="K628" s="79"/>
      <c r="L628" s="79"/>
      <c r="M628" s="79"/>
      <c r="N628" s="79"/>
      <c r="O628" s="79"/>
      <c r="P628" s="79"/>
      <c r="Q628" s="79"/>
      <c r="R628" s="79"/>
      <c r="S628" s="79"/>
      <c r="T628" s="79"/>
      <c r="U628" s="79"/>
      <c r="V628" s="79"/>
      <c r="W628" s="79"/>
      <c r="X628" s="79"/>
      <c r="Y628" s="79"/>
      <c r="Z628" s="79"/>
      <c r="AA628" s="79"/>
      <c r="AB628" s="79"/>
      <c r="AC628" s="79"/>
      <c r="AD628" s="79"/>
      <c r="AE628" s="79"/>
      <c r="AF628" s="79"/>
      <c r="AG628" s="79"/>
      <c r="AH628" s="79"/>
      <c r="AI628" s="79"/>
      <c r="AJ628" s="79"/>
      <c r="AK628" s="79"/>
      <c r="AL628" s="9"/>
      <c r="AM628" s="9"/>
      <c r="AN628" s="9"/>
      <c r="AO628" s="9"/>
      <c r="AP628" s="9"/>
      <c r="AQ628" s="9"/>
      <c r="AR628" s="9"/>
      <c r="AS628" s="9"/>
      <c r="AT628" s="9"/>
    </row>
    <row r="629" spans="2:46" ht="15.6">
      <c r="B629" s="79"/>
      <c r="C629" s="100"/>
      <c r="D629" s="79"/>
      <c r="E629" s="79"/>
      <c r="F629" s="79"/>
      <c r="G629" s="100"/>
      <c r="H629" s="79"/>
      <c r="I629" s="79"/>
      <c r="J629" s="79"/>
      <c r="K629" s="79"/>
      <c r="L629" s="79"/>
      <c r="M629" s="79"/>
      <c r="N629" s="79"/>
      <c r="O629" s="79"/>
      <c r="P629" s="79"/>
      <c r="Q629" s="79"/>
      <c r="R629" s="79"/>
      <c r="S629" s="79"/>
      <c r="T629" s="79"/>
      <c r="U629" s="79"/>
      <c r="V629" s="79"/>
      <c r="W629" s="79"/>
      <c r="X629" s="79"/>
      <c r="Y629" s="79"/>
      <c r="Z629" s="79"/>
      <c r="AA629" s="79"/>
      <c r="AB629" s="79"/>
      <c r="AC629" s="79"/>
      <c r="AD629" s="79"/>
      <c r="AE629" s="79"/>
      <c r="AF629" s="79"/>
      <c r="AG629" s="79"/>
      <c r="AH629" s="79"/>
      <c r="AI629" s="79"/>
      <c r="AJ629" s="79"/>
      <c r="AK629" s="79"/>
      <c r="AL629" s="9"/>
      <c r="AM629" s="9"/>
      <c r="AN629" s="9"/>
      <c r="AO629" s="9"/>
      <c r="AP629" s="9"/>
      <c r="AQ629" s="9"/>
      <c r="AR629" s="9"/>
      <c r="AS629" s="9"/>
      <c r="AT629" s="9"/>
    </row>
    <row r="630" spans="2:46" ht="15.6">
      <c r="B630" s="79"/>
      <c r="C630" s="100"/>
      <c r="D630" s="79"/>
      <c r="E630" s="79"/>
      <c r="F630" s="79"/>
      <c r="G630" s="100"/>
      <c r="H630" s="79"/>
      <c r="I630" s="79"/>
      <c r="J630" s="79"/>
      <c r="K630" s="79"/>
      <c r="L630" s="79"/>
      <c r="M630" s="79"/>
      <c r="N630" s="79"/>
      <c r="O630" s="79"/>
      <c r="P630" s="79"/>
      <c r="Q630" s="79"/>
      <c r="R630" s="79"/>
      <c r="S630" s="79"/>
      <c r="T630" s="79"/>
      <c r="U630" s="79"/>
      <c r="V630" s="79"/>
      <c r="W630" s="79"/>
      <c r="X630" s="79"/>
      <c r="Y630" s="79"/>
      <c r="Z630" s="79"/>
      <c r="AA630" s="79"/>
      <c r="AB630" s="79"/>
      <c r="AC630" s="79"/>
      <c r="AD630" s="79"/>
      <c r="AE630" s="79"/>
      <c r="AF630" s="79"/>
      <c r="AG630" s="79"/>
      <c r="AH630" s="79"/>
      <c r="AI630" s="79"/>
      <c r="AJ630" s="79"/>
      <c r="AK630" s="79"/>
      <c r="AL630" s="9"/>
      <c r="AM630" s="9"/>
      <c r="AN630" s="9"/>
      <c r="AO630" s="9"/>
      <c r="AP630" s="9"/>
      <c r="AQ630" s="9"/>
      <c r="AR630" s="9"/>
      <c r="AS630" s="9"/>
      <c r="AT630" s="9"/>
    </row>
    <row r="631" spans="2:46" ht="15.6">
      <c r="B631" s="79"/>
      <c r="C631" s="100"/>
      <c r="D631" s="79"/>
      <c r="E631" s="79"/>
      <c r="F631" s="79"/>
      <c r="G631" s="100"/>
      <c r="H631" s="79"/>
      <c r="I631" s="79"/>
      <c r="J631" s="79"/>
      <c r="K631" s="79"/>
      <c r="L631" s="79"/>
      <c r="M631" s="79"/>
      <c r="N631" s="79"/>
      <c r="O631" s="79"/>
      <c r="P631" s="79"/>
      <c r="Q631" s="79"/>
      <c r="R631" s="79"/>
      <c r="S631" s="79"/>
      <c r="T631" s="79"/>
      <c r="U631" s="79"/>
      <c r="V631" s="79"/>
      <c r="W631" s="79"/>
      <c r="X631" s="79"/>
      <c r="Y631" s="79"/>
      <c r="Z631" s="79"/>
      <c r="AA631" s="79"/>
      <c r="AB631" s="79"/>
      <c r="AC631" s="79"/>
      <c r="AD631" s="79"/>
      <c r="AE631" s="79"/>
      <c r="AF631" s="79"/>
      <c r="AG631" s="79"/>
      <c r="AH631" s="79"/>
      <c r="AI631" s="79"/>
      <c r="AJ631" s="79"/>
      <c r="AK631" s="79"/>
      <c r="AL631" s="9"/>
      <c r="AM631" s="9"/>
      <c r="AN631" s="9"/>
      <c r="AO631" s="9"/>
      <c r="AP631" s="9"/>
      <c r="AQ631" s="9"/>
      <c r="AR631" s="9"/>
      <c r="AS631" s="9"/>
      <c r="AT631" s="9"/>
    </row>
    <row r="632" spans="2:46" ht="15.6">
      <c r="B632" s="79"/>
      <c r="C632" s="100"/>
      <c r="D632" s="79"/>
      <c r="E632" s="79"/>
      <c r="F632" s="79"/>
      <c r="G632" s="100"/>
      <c r="H632" s="79"/>
      <c r="I632" s="79"/>
      <c r="J632" s="79"/>
      <c r="K632" s="79"/>
      <c r="L632" s="79"/>
      <c r="M632" s="79"/>
      <c r="N632" s="79"/>
      <c r="O632" s="79"/>
      <c r="P632" s="79"/>
      <c r="Q632" s="79"/>
      <c r="R632" s="79"/>
      <c r="S632" s="79"/>
      <c r="T632" s="79"/>
      <c r="U632" s="79"/>
      <c r="V632" s="79"/>
      <c r="W632" s="79"/>
      <c r="X632" s="79"/>
      <c r="Y632" s="79"/>
      <c r="Z632" s="79"/>
      <c r="AA632" s="79"/>
      <c r="AB632" s="79"/>
      <c r="AC632" s="79"/>
      <c r="AD632" s="79"/>
      <c r="AE632" s="79"/>
      <c r="AF632" s="79"/>
      <c r="AG632" s="79"/>
      <c r="AH632" s="79"/>
      <c r="AI632" s="79"/>
      <c r="AJ632" s="79"/>
      <c r="AK632" s="79"/>
      <c r="AL632" s="9"/>
      <c r="AM632" s="9"/>
      <c r="AN632" s="9"/>
      <c r="AO632" s="9"/>
      <c r="AP632" s="9"/>
      <c r="AQ632" s="9"/>
      <c r="AR632" s="9"/>
      <c r="AS632" s="9"/>
      <c r="AT632" s="9"/>
    </row>
    <row r="633" spans="2:46" ht="15.6">
      <c r="B633" s="79"/>
      <c r="C633" s="100"/>
      <c r="D633" s="79"/>
      <c r="E633" s="79"/>
      <c r="F633" s="79"/>
      <c r="G633" s="100"/>
      <c r="H633" s="79"/>
      <c r="I633" s="79"/>
      <c r="J633" s="79"/>
      <c r="K633" s="79"/>
      <c r="L633" s="79"/>
      <c r="M633" s="79"/>
      <c r="N633" s="79"/>
      <c r="O633" s="79"/>
      <c r="P633" s="79"/>
      <c r="Q633" s="79"/>
      <c r="R633" s="79"/>
      <c r="S633" s="79"/>
      <c r="T633" s="79"/>
      <c r="U633" s="79"/>
      <c r="V633" s="79"/>
      <c r="W633" s="79"/>
      <c r="X633" s="79"/>
      <c r="Y633" s="79"/>
      <c r="Z633" s="79"/>
      <c r="AA633" s="79"/>
      <c r="AB633" s="79"/>
      <c r="AC633" s="79"/>
      <c r="AD633" s="79"/>
      <c r="AE633" s="79"/>
      <c r="AF633" s="79"/>
      <c r="AG633" s="79"/>
      <c r="AH633" s="79"/>
      <c r="AI633" s="79"/>
      <c r="AJ633" s="79"/>
      <c r="AK633" s="79"/>
      <c r="AL633" s="9"/>
      <c r="AM633" s="9"/>
      <c r="AN633" s="9"/>
      <c r="AO633" s="9"/>
      <c r="AP633" s="9"/>
      <c r="AQ633" s="9"/>
      <c r="AR633" s="9"/>
      <c r="AS633" s="9"/>
      <c r="AT633" s="9"/>
    </row>
    <row r="634" spans="2:46" ht="15.6">
      <c r="B634" s="79"/>
      <c r="C634" s="100"/>
      <c r="D634" s="79"/>
      <c r="E634" s="79"/>
      <c r="F634" s="79"/>
      <c r="G634" s="100"/>
      <c r="H634" s="79"/>
      <c r="I634" s="79"/>
      <c r="J634" s="79"/>
      <c r="K634" s="79"/>
      <c r="L634" s="79"/>
      <c r="M634" s="79"/>
      <c r="N634" s="79"/>
      <c r="O634" s="79"/>
      <c r="P634" s="79"/>
      <c r="Q634" s="79"/>
      <c r="R634" s="79"/>
      <c r="S634" s="79"/>
      <c r="T634" s="79"/>
      <c r="U634" s="79"/>
      <c r="V634" s="79"/>
      <c r="W634" s="79"/>
      <c r="X634" s="79"/>
      <c r="Y634" s="79"/>
      <c r="Z634" s="79"/>
      <c r="AA634" s="79"/>
      <c r="AB634" s="79"/>
      <c r="AC634" s="79"/>
      <c r="AD634" s="79"/>
      <c r="AE634" s="79"/>
      <c r="AF634" s="79"/>
      <c r="AG634" s="79"/>
      <c r="AH634" s="79"/>
      <c r="AI634" s="79"/>
      <c r="AJ634" s="79"/>
      <c r="AK634" s="79"/>
      <c r="AL634" s="9"/>
      <c r="AM634" s="9"/>
      <c r="AN634" s="9"/>
      <c r="AO634" s="9"/>
      <c r="AP634" s="9"/>
      <c r="AQ634" s="9"/>
      <c r="AR634" s="9"/>
      <c r="AS634" s="9"/>
      <c r="AT634" s="9"/>
    </row>
    <row r="635" spans="2:46" ht="15.6">
      <c r="B635" s="79"/>
      <c r="C635" s="100"/>
      <c r="D635" s="79"/>
      <c r="E635" s="79"/>
      <c r="F635" s="79"/>
      <c r="G635" s="100"/>
      <c r="H635" s="79"/>
      <c r="I635" s="79"/>
      <c r="J635" s="79"/>
      <c r="K635" s="79"/>
      <c r="L635" s="79"/>
      <c r="M635" s="79"/>
      <c r="N635" s="79"/>
      <c r="O635" s="79"/>
      <c r="P635" s="79"/>
      <c r="Q635" s="79"/>
      <c r="R635" s="79"/>
      <c r="S635" s="79"/>
      <c r="T635" s="79"/>
      <c r="U635" s="79"/>
      <c r="V635" s="79"/>
      <c r="W635" s="79"/>
      <c r="X635" s="79"/>
      <c r="Y635" s="79"/>
      <c r="Z635" s="79"/>
      <c r="AA635" s="79"/>
      <c r="AB635" s="79"/>
      <c r="AC635" s="79"/>
      <c r="AD635" s="79"/>
      <c r="AE635" s="79"/>
      <c r="AF635" s="79"/>
      <c r="AG635" s="79"/>
      <c r="AH635" s="79"/>
      <c r="AI635" s="79"/>
      <c r="AJ635" s="79"/>
      <c r="AK635" s="79"/>
      <c r="AL635" s="9"/>
      <c r="AM635" s="9"/>
      <c r="AN635" s="9"/>
      <c r="AO635" s="9"/>
      <c r="AP635" s="9"/>
      <c r="AQ635" s="9"/>
      <c r="AR635" s="9"/>
      <c r="AS635" s="9"/>
      <c r="AT635" s="9"/>
    </row>
    <row r="636" spans="2:46" ht="15.6">
      <c r="B636" s="79"/>
      <c r="C636" s="100"/>
      <c r="D636" s="79"/>
      <c r="E636" s="79"/>
      <c r="F636" s="79"/>
      <c r="G636" s="100"/>
      <c r="H636" s="79"/>
      <c r="I636" s="79"/>
      <c r="J636" s="79"/>
      <c r="K636" s="79"/>
      <c r="L636" s="79"/>
      <c r="M636" s="79"/>
      <c r="N636" s="79"/>
      <c r="O636" s="79"/>
      <c r="P636" s="79"/>
      <c r="Q636" s="79"/>
      <c r="R636" s="79"/>
      <c r="S636" s="79"/>
      <c r="T636" s="79"/>
      <c r="U636" s="79"/>
      <c r="V636" s="79"/>
      <c r="W636" s="79"/>
      <c r="X636" s="79"/>
      <c r="Y636" s="79"/>
      <c r="Z636" s="79"/>
      <c r="AA636" s="79"/>
      <c r="AB636" s="79"/>
      <c r="AC636" s="79"/>
      <c r="AD636" s="79"/>
      <c r="AE636" s="79"/>
      <c r="AF636" s="79"/>
      <c r="AG636" s="79"/>
      <c r="AH636" s="79"/>
      <c r="AI636" s="79"/>
      <c r="AJ636" s="79"/>
      <c r="AK636" s="79"/>
      <c r="AL636" s="9"/>
      <c r="AM636" s="9"/>
      <c r="AN636" s="9"/>
      <c r="AO636" s="9"/>
      <c r="AP636" s="9"/>
      <c r="AQ636" s="9"/>
      <c r="AR636" s="9"/>
      <c r="AS636" s="9"/>
      <c r="AT636" s="9"/>
    </row>
    <row r="637" spans="2:46" ht="15.6">
      <c r="B637" s="79"/>
      <c r="C637" s="100"/>
      <c r="D637" s="79"/>
      <c r="E637" s="79"/>
      <c r="F637" s="79"/>
      <c r="G637" s="100"/>
      <c r="H637" s="79"/>
      <c r="I637" s="79"/>
      <c r="J637" s="79"/>
      <c r="K637" s="79"/>
      <c r="L637" s="79"/>
      <c r="M637" s="79"/>
      <c r="N637" s="79"/>
      <c r="O637" s="79"/>
      <c r="P637" s="79"/>
      <c r="Q637" s="79"/>
      <c r="R637" s="79"/>
      <c r="S637" s="79"/>
      <c r="T637" s="79"/>
      <c r="U637" s="79"/>
      <c r="V637" s="79"/>
      <c r="W637" s="79"/>
      <c r="X637" s="79"/>
      <c r="Y637" s="79"/>
      <c r="Z637" s="79"/>
      <c r="AA637" s="79"/>
      <c r="AB637" s="79"/>
      <c r="AC637" s="79"/>
      <c r="AD637" s="79"/>
      <c r="AE637" s="79"/>
      <c r="AF637" s="79"/>
      <c r="AG637" s="79"/>
      <c r="AH637" s="79"/>
      <c r="AI637" s="79"/>
      <c r="AJ637" s="79"/>
      <c r="AK637" s="79"/>
      <c r="AL637" s="9"/>
      <c r="AM637" s="9"/>
      <c r="AN637" s="9"/>
      <c r="AO637" s="9"/>
      <c r="AP637" s="9"/>
      <c r="AQ637" s="9"/>
      <c r="AR637" s="9"/>
      <c r="AS637" s="9"/>
      <c r="AT637" s="9"/>
    </row>
    <row r="638" spans="2:46" ht="15.6">
      <c r="B638" s="79"/>
      <c r="C638" s="100"/>
      <c r="D638" s="79"/>
      <c r="E638" s="79"/>
      <c r="F638" s="79"/>
      <c r="G638" s="100"/>
      <c r="H638" s="79"/>
      <c r="I638" s="79"/>
      <c r="J638" s="79"/>
      <c r="K638" s="79"/>
      <c r="L638" s="79"/>
      <c r="M638" s="79"/>
      <c r="N638" s="79"/>
      <c r="O638" s="79"/>
      <c r="P638" s="79"/>
      <c r="Q638" s="79"/>
      <c r="R638" s="79"/>
      <c r="S638" s="79"/>
      <c r="T638" s="79"/>
      <c r="U638" s="79"/>
      <c r="V638" s="79"/>
      <c r="W638" s="79"/>
      <c r="X638" s="79"/>
      <c r="Y638" s="79"/>
      <c r="Z638" s="79"/>
      <c r="AA638" s="79"/>
      <c r="AB638" s="79"/>
      <c r="AC638" s="79"/>
      <c r="AD638" s="79"/>
      <c r="AE638" s="79"/>
      <c r="AF638" s="79"/>
      <c r="AG638" s="79"/>
      <c r="AH638" s="79"/>
      <c r="AI638" s="79"/>
      <c r="AJ638" s="79"/>
      <c r="AK638" s="79"/>
      <c r="AL638" s="9"/>
      <c r="AM638" s="9"/>
      <c r="AN638" s="9"/>
      <c r="AO638" s="9"/>
      <c r="AP638" s="9"/>
      <c r="AQ638" s="9"/>
      <c r="AR638" s="9"/>
      <c r="AS638" s="9"/>
      <c r="AT638" s="9"/>
    </row>
    <row r="639" spans="2:46" ht="15.3">
      <c r="B639" s="79"/>
      <c r="C639" s="100"/>
      <c r="D639" s="79"/>
      <c r="E639" s="79"/>
      <c r="F639" s="79"/>
      <c r="G639" s="100"/>
      <c r="H639" s="79"/>
      <c r="I639" s="79"/>
      <c r="J639" s="79"/>
      <c r="K639" s="79"/>
      <c r="L639" s="79"/>
      <c r="M639" s="79"/>
      <c r="N639" s="79"/>
      <c r="O639" s="79"/>
      <c r="P639" s="79"/>
      <c r="Q639" s="79"/>
      <c r="R639" s="79"/>
      <c r="S639" s="79"/>
      <c r="T639" s="79"/>
      <c r="U639" s="79"/>
      <c r="V639" s="79"/>
      <c r="W639" s="79"/>
      <c r="X639" s="79"/>
      <c r="Y639" s="79"/>
      <c r="Z639" s="79"/>
      <c r="AA639" s="79"/>
      <c r="AB639" s="79"/>
      <c r="AC639" s="79"/>
      <c r="AD639" s="79"/>
      <c r="AE639" s="79"/>
      <c r="AF639" s="79"/>
      <c r="AG639" s="79"/>
      <c r="AH639" s="79"/>
      <c r="AI639" s="79"/>
      <c r="AJ639" s="79"/>
      <c r="AK639" s="79"/>
    </row>
    <row r="640" spans="2:46" ht="15.3">
      <c r="B640" s="79"/>
      <c r="C640" s="100"/>
      <c r="D640" s="79"/>
      <c r="E640" s="79"/>
      <c r="F640" s="79"/>
      <c r="G640" s="100"/>
      <c r="H640" s="79"/>
      <c r="I640" s="79"/>
      <c r="J640" s="79"/>
      <c r="K640" s="79"/>
      <c r="L640" s="79"/>
      <c r="M640" s="79"/>
      <c r="N640" s="79"/>
      <c r="O640" s="79"/>
      <c r="P640" s="79"/>
      <c r="Q640" s="79"/>
      <c r="R640" s="79"/>
      <c r="S640" s="79"/>
      <c r="T640" s="79"/>
      <c r="U640" s="79"/>
      <c r="V640" s="79"/>
      <c r="W640" s="79"/>
      <c r="X640" s="79"/>
      <c r="Y640" s="79"/>
      <c r="Z640" s="79"/>
      <c r="AA640" s="79"/>
      <c r="AB640" s="79"/>
      <c r="AC640" s="79"/>
      <c r="AD640" s="79"/>
      <c r="AE640" s="79"/>
      <c r="AF640" s="79"/>
      <c r="AG640" s="79"/>
      <c r="AH640" s="79"/>
      <c r="AI640" s="79"/>
      <c r="AJ640" s="79"/>
      <c r="AK640" s="79"/>
    </row>
    <row r="641" spans="2:37" ht="15.3">
      <c r="B641" s="79"/>
      <c r="C641" s="100"/>
      <c r="D641" s="79"/>
      <c r="E641" s="79"/>
      <c r="F641" s="79"/>
      <c r="G641" s="100"/>
      <c r="H641" s="79"/>
      <c r="I641" s="79"/>
      <c r="J641" s="79"/>
      <c r="K641" s="79"/>
      <c r="L641" s="79"/>
      <c r="M641" s="79"/>
      <c r="N641" s="79"/>
      <c r="O641" s="79"/>
      <c r="P641" s="79"/>
      <c r="Q641" s="79"/>
      <c r="R641" s="79"/>
      <c r="S641" s="79"/>
      <c r="T641" s="79"/>
      <c r="U641" s="79"/>
      <c r="V641" s="79"/>
      <c r="W641" s="79"/>
      <c r="X641" s="79"/>
      <c r="Y641" s="79"/>
      <c r="Z641" s="79"/>
      <c r="AA641" s="79"/>
      <c r="AB641" s="79"/>
      <c r="AC641" s="79"/>
      <c r="AD641" s="79"/>
      <c r="AE641" s="79"/>
      <c r="AF641" s="79"/>
      <c r="AG641" s="79"/>
      <c r="AH641" s="79"/>
      <c r="AI641" s="79"/>
      <c r="AJ641" s="79"/>
      <c r="AK641" s="79"/>
    </row>
    <row r="642" spans="2:37" ht="15.3">
      <c r="B642" s="79"/>
      <c r="C642" s="100"/>
      <c r="D642" s="79"/>
      <c r="E642" s="79"/>
      <c r="F642" s="79"/>
      <c r="G642" s="100"/>
      <c r="H642" s="79"/>
      <c r="I642" s="79"/>
      <c r="J642" s="79"/>
      <c r="K642" s="79"/>
      <c r="L642" s="79"/>
      <c r="M642" s="79"/>
      <c r="N642" s="79"/>
      <c r="O642" s="79"/>
      <c r="P642" s="79"/>
      <c r="Q642" s="79"/>
      <c r="R642" s="79"/>
      <c r="S642" s="79"/>
      <c r="T642" s="79"/>
      <c r="U642" s="79"/>
      <c r="V642" s="79"/>
      <c r="W642" s="79"/>
      <c r="X642" s="79"/>
      <c r="Y642" s="79"/>
      <c r="Z642" s="79"/>
      <c r="AA642" s="79"/>
      <c r="AB642" s="79"/>
      <c r="AC642" s="79"/>
      <c r="AD642" s="79"/>
      <c r="AE642" s="79"/>
      <c r="AF642" s="79"/>
      <c r="AG642" s="79"/>
      <c r="AH642" s="79"/>
      <c r="AI642" s="79"/>
      <c r="AJ642" s="79"/>
      <c r="AK642" s="79"/>
    </row>
    <row r="643" spans="2:37" ht="15.3">
      <c r="B643" s="79"/>
      <c r="C643" s="100"/>
      <c r="D643" s="79"/>
      <c r="E643" s="79"/>
      <c r="F643" s="79"/>
      <c r="G643" s="100"/>
      <c r="H643" s="79"/>
      <c r="I643" s="79"/>
      <c r="J643" s="79"/>
      <c r="K643" s="79"/>
      <c r="L643" s="79"/>
      <c r="M643" s="79"/>
      <c r="N643" s="79"/>
      <c r="O643" s="79"/>
      <c r="P643" s="79"/>
      <c r="Q643" s="79"/>
      <c r="R643" s="79"/>
      <c r="S643" s="79"/>
      <c r="T643" s="79"/>
      <c r="U643" s="79"/>
      <c r="V643" s="79"/>
      <c r="W643" s="79"/>
      <c r="X643" s="79"/>
      <c r="Y643" s="79"/>
      <c r="Z643" s="79"/>
      <c r="AA643" s="79"/>
      <c r="AB643" s="79"/>
      <c r="AC643" s="79"/>
      <c r="AD643" s="79"/>
      <c r="AE643" s="79"/>
      <c r="AF643" s="79"/>
      <c r="AG643" s="79"/>
      <c r="AH643" s="79"/>
      <c r="AI643" s="79"/>
      <c r="AJ643" s="79"/>
      <c r="AK643" s="79"/>
    </row>
    <row r="644" spans="2:37" ht="15.3">
      <c r="B644" s="79"/>
      <c r="C644" s="100"/>
      <c r="D644" s="79"/>
      <c r="E644" s="79"/>
      <c r="F644" s="79"/>
      <c r="G644" s="100"/>
      <c r="H644" s="79"/>
      <c r="I644" s="79"/>
      <c r="J644" s="79"/>
      <c r="K644" s="79"/>
      <c r="L644" s="79"/>
      <c r="M644" s="79"/>
      <c r="N644" s="79"/>
      <c r="O644" s="79"/>
      <c r="P644" s="79"/>
      <c r="Q644" s="79"/>
      <c r="R644" s="79"/>
      <c r="S644" s="79"/>
      <c r="T644" s="79"/>
      <c r="U644" s="79"/>
      <c r="V644" s="79"/>
      <c r="W644" s="79"/>
      <c r="X644" s="79"/>
      <c r="Y644" s="79"/>
      <c r="Z644" s="79"/>
      <c r="AA644" s="79"/>
      <c r="AB644" s="79"/>
      <c r="AC644" s="79"/>
      <c r="AD644" s="79"/>
      <c r="AE644" s="79"/>
      <c r="AF644" s="79"/>
      <c r="AG644" s="79"/>
      <c r="AH644" s="79"/>
      <c r="AI644" s="79"/>
      <c r="AJ644" s="79"/>
      <c r="AK644" s="79"/>
    </row>
    <row r="645" spans="2:37" ht="15.3">
      <c r="B645" s="79"/>
      <c r="C645" s="100"/>
      <c r="D645" s="79"/>
      <c r="E645" s="79"/>
      <c r="F645" s="79"/>
      <c r="G645" s="100"/>
      <c r="H645" s="79"/>
      <c r="I645" s="79"/>
      <c r="J645" s="79"/>
      <c r="K645" s="79"/>
      <c r="L645" s="79"/>
      <c r="M645" s="79"/>
      <c r="N645" s="79"/>
      <c r="O645" s="79"/>
      <c r="P645" s="79"/>
      <c r="Q645" s="79"/>
      <c r="R645" s="79"/>
      <c r="S645" s="79"/>
      <c r="T645" s="79"/>
      <c r="U645" s="79"/>
      <c r="V645" s="79"/>
      <c r="W645" s="79"/>
      <c r="X645" s="79"/>
      <c r="Y645" s="79"/>
      <c r="Z645" s="79"/>
      <c r="AA645" s="79"/>
      <c r="AB645" s="79"/>
      <c r="AC645" s="79"/>
      <c r="AD645" s="79"/>
      <c r="AE645" s="79"/>
      <c r="AF645" s="79"/>
      <c r="AG645" s="79"/>
      <c r="AH645" s="79"/>
      <c r="AI645" s="79"/>
      <c r="AJ645" s="79"/>
      <c r="AK645" s="79"/>
    </row>
    <row r="646" spans="2:37" ht="15.3">
      <c r="B646" s="79"/>
      <c r="C646" s="100"/>
      <c r="D646" s="79"/>
      <c r="E646" s="79"/>
      <c r="F646" s="79"/>
      <c r="G646" s="100"/>
      <c r="H646" s="79"/>
      <c r="I646" s="79"/>
      <c r="J646" s="79"/>
      <c r="K646" s="79"/>
      <c r="L646" s="79"/>
      <c r="M646" s="79"/>
      <c r="N646" s="79"/>
      <c r="O646" s="79"/>
      <c r="P646" s="79"/>
      <c r="Q646" s="79"/>
      <c r="R646" s="79"/>
      <c r="S646" s="79"/>
      <c r="T646" s="79"/>
      <c r="U646" s="79"/>
      <c r="V646" s="79"/>
      <c r="W646" s="79"/>
      <c r="X646" s="79"/>
      <c r="Y646" s="79"/>
      <c r="Z646" s="79"/>
      <c r="AA646" s="79"/>
      <c r="AB646" s="79"/>
      <c r="AC646" s="79"/>
      <c r="AD646" s="79"/>
      <c r="AE646" s="79"/>
      <c r="AF646" s="79"/>
      <c r="AG646" s="79"/>
      <c r="AH646" s="79"/>
      <c r="AI646" s="79"/>
      <c r="AJ646" s="79"/>
      <c r="AK646" s="79"/>
    </row>
    <row r="647" spans="2:37" ht="15.3">
      <c r="B647" s="79"/>
      <c r="C647" s="100"/>
      <c r="D647" s="79"/>
      <c r="E647" s="79"/>
      <c r="F647" s="79"/>
      <c r="G647" s="100"/>
      <c r="H647" s="79"/>
      <c r="I647" s="79"/>
      <c r="J647" s="79"/>
      <c r="K647" s="79"/>
      <c r="L647" s="79"/>
      <c r="M647" s="79"/>
      <c r="N647" s="79"/>
      <c r="O647" s="79"/>
      <c r="P647" s="79"/>
      <c r="Q647" s="79"/>
      <c r="R647" s="79"/>
      <c r="S647" s="79"/>
      <c r="T647" s="79"/>
      <c r="U647" s="79"/>
      <c r="V647" s="79"/>
      <c r="W647" s="79"/>
      <c r="X647" s="79"/>
      <c r="Y647" s="79"/>
      <c r="Z647" s="79"/>
      <c r="AA647" s="79"/>
      <c r="AB647" s="79"/>
      <c r="AC647" s="79"/>
      <c r="AD647" s="79"/>
      <c r="AE647" s="79"/>
      <c r="AF647" s="79"/>
      <c r="AG647" s="79"/>
      <c r="AH647" s="79"/>
      <c r="AI647" s="79"/>
      <c r="AJ647" s="79"/>
      <c r="AK647" s="79"/>
    </row>
    <row r="648" spans="2:37" ht="15.3">
      <c r="B648" s="79"/>
      <c r="C648" s="100"/>
      <c r="D648" s="79"/>
      <c r="E648" s="79"/>
      <c r="F648" s="79"/>
      <c r="G648" s="100"/>
      <c r="H648" s="79"/>
      <c r="I648" s="79"/>
      <c r="J648" s="79"/>
      <c r="K648" s="79"/>
      <c r="L648" s="79"/>
      <c r="M648" s="79"/>
      <c r="N648" s="79"/>
      <c r="O648" s="79"/>
      <c r="P648" s="79"/>
      <c r="Q648" s="79"/>
      <c r="R648" s="79"/>
      <c r="S648" s="79"/>
      <c r="T648" s="79"/>
      <c r="U648" s="79"/>
      <c r="V648" s="79"/>
      <c r="W648" s="79"/>
      <c r="X648" s="79"/>
      <c r="Y648" s="79"/>
      <c r="Z648" s="79"/>
      <c r="AA648" s="79"/>
      <c r="AB648" s="79"/>
      <c r="AC648" s="79"/>
      <c r="AD648" s="79"/>
      <c r="AE648" s="79"/>
      <c r="AF648" s="79"/>
      <c r="AG648" s="79"/>
      <c r="AH648" s="79"/>
      <c r="AI648" s="79"/>
      <c r="AJ648" s="79"/>
      <c r="AK648" s="79"/>
    </row>
    <row r="649" spans="2:37" ht="15.3">
      <c r="B649" s="79"/>
      <c r="C649" s="100"/>
      <c r="D649" s="79"/>
      <c r="E649" s="79"/>
      <c r="F649" s="79"/>
      <c r="G649" s="100"/>
      <c r="H649" s="79"/>
      <c r="I649" s="79"/>
      <c r="J649" s="79"/>
      <c r="K649" s="79"/>
      <c r="L649" s="79"/>
      <c r="M649" s="79"/>
      <c r="N649" s="79"/>
      <c r="O649" s="79"/>
      <c r="P649" s="79"/>
      <c r="Q649" s="79"/>
      <c r="R649" s="79"/>
      <c r="S649" s="79"/>
      <c r="T649" s="79"/>
      <c r="U649" s="79"/>
      <c r="V649" s="79"/>
      <c r="W649" s="79"/>
      <c r="X649" s="79"/>
      <c r="Y649" s="79"/>
      <c r="Z649" s="79"/>
      <c r="AA649" s="79"/>
      <c r="AB649" s="79"/>
      <c r="AC649" s="79"/>
      <c r="AD649" s="79"/>
      <c r="AE649" s="79"/>
      <c r="AF649" s="79"/>
      <c r="AG649" s="79"/>
      <c r="AH649" s="79"/>
      <c r="AI649" s="79"/>
      <c r="AJ649" s="79"/>
      <c r="AK649" s="79"/>
    </row>
    <row r="650" spans="2:37" ht="15.3">
      <c r="B650" s="79"/>
      <c r="C650" s="100"/>
      <c r="D650" s="79"/>
      <c r="E650" s="79"/>
      <c r="F650" s="79"/>
      <c r="G650" s="100"/>
      <c r="H650" s="79"/>
      <c r="I650" s="79"/>
      <c r="J650" s="79"/>
      <c r="K650" s="79"/>
      <c r="L650" s="79"/>
      <c r="M650" s="79"/>
      <c r="N650" s="79"/>
      <c r="O650" s="79"/>
      <c r="P650" s="79"/>
      <c r="Q650" s="79"/>
      <c r="R650" s="79"/>
      <c r="S650" s="79"/>
      <c r="T650" s="79"/>
      <c r="U650" s="79"/>
      <c r="V650" s="79"/>
      <c r="W650" s="79"/>
      <c r="X650" s="79"/>
      <c r="Y650" s="79"/>
      <c r="Z650" s="79"/>
      <c r="AA650" s="79"/>
      <c r="AB650" s="79"/>
      <c r="AC650" s="79"/>
      <c r="AD650" s="79"/>
      <c r="AE650" s="79"/>
      <c r="AF650" s="79"/>
      <c r="AG650" s="79"/>
      <c r="AH650" s="79"/>
      <c r="AI650" s="79"/>
      <c r="AJ650" s="79"/>
      <c r="AK650" s="79"/>
    </row>
    <row r="651" spans="2:37" ht="15.3">
      <c r="B651" s="79"/>
      <c r="C651" s="100"/>
      <c r="D651" s="79"/>
      <c r="E651" s="79"/>
      <c r="F651" s="79"/>
      <c r="G651" s="100"/>
      <c r="H651" s="79"/>
      <c r="I651" s="79"/>
      <c r="J651" s="79"/>
      <c r="K651" s="79"/>
      <c r="L651" s="79"/>
      <c r="M651" s="79"/>
      <c r="N651" s="79"/>
      <c r="O651" s="79"/>
      <c r="P651" s="79"/>
      <c r="Q651" s="79"/>
      <c r="R651" s="79"/>
      <c r="S651" s="79"/>
      <c r="T651" s="79"/>
      <c r="U651" s="79"/>
      <c r="V651" s="79"/>
      <c r="W651" s="79"/>
      <c r="X651" s="79"/>
      <c r="Y651" s="79"/>
      <c r="Z651" s="79"/>
      <c r="AA651" s="79"/>
      <c r="AB651" s="79"/>
      <c r="AC651" s="79"/>
      <c r="AD651" s="79"/>
      <c r="AE651" s="79"/>
      <c r="AF651" s="79"/>
      <c r="AG651" s="79"/>
      <c r="AH651" s="79"/>
      <c r="AI651" s="79"/>
      <c r="AJ651" s="79"/>
      <c r="AK651" s="79"/>
    </row>
    <row r="652" spans="2:37" ht="15.3">
      <c r="B652" s="79"/>
      <c r="C652" s="100"/>
      <c r="D652" s="79"/>
      <c r="E652" s="79"/>
      <c r="F652" s="79"/>
      <c r="G652" s="100"/>
      <c r="H652" s="79"/>
      <c r="I652" s="79"/>
      <c r="J652" s="79"/>
      <c r="K652" s="79"/>
      <c r="L652" s="79"/>
      <c r="M652" s="79"/>
      <c r="N652" s="79"/>
      <c r="O652" s="79"/>
      <c r="P652" s="79"/>
      <c r="Q652" s="79"/>
      <c r="R652" s="79"/>
      <c r="S652" s="79"/>
      <c r="T652" s="79"/>
      <c r="U652" s="79"/>
      <c r="V652" s="79"/>
      <c r="W652" s="79"/>
      <c r="X652" s="79"/>
      <c r="Y652" s="79"/>
      <c r="Z652" s="79"/>
      <c r="AA652" s="79"/>
      <c r="AB652" s="79"/>
      <c r="AC652" s="79"/>
      <c r="AD652" s="79"/>
      <c r="AE652" s="79"/>
      <c r="AF652" s="79"/>
      <c r="AG652" s="79"/>
      <c r="AH652" s="79"/>
      <c r="AI652" s="79"/>
      <c r="AJ652" s="79"/>
      <c r="AK652" s="79"/>
    </row>
    <row r="653" spans="2:37" ht="15.3">
      <c r="B653" s="79"/>
      <c r="C653" s="100"/>
      <c r="D653" s="79"/>
      <c r="E653" s="79"/>
      <c r="F653" s="79"/>
      <c r="G653" s="100"/>
      <c r="H653" s="79"/>
      <c r="I653" s="79"/>
      <c r="J653" s="79"/>
      <c r="K653" s="79"/>
      <c r="L653" s="79"/>
      <c r="M653" s="79"/>
      <c r="N653" s="79"/>
      <c r="O653" s="79"/>
      <c r="P653" s="79"/>
      <c r="Q653" s="79"/>
      <c r="R653" s="79"/>
      <c r="S653" s="79"/>
      <c r="T653" s="79"/>
      <c r="U653" s="79"/>
      <c r="V653" s="79"/>
      <c r="W653" s="79"/>
      <c r="X653" s="79"/>
      <c r="Y653" s="79"/>
      <c r="Z653" s="79"/>
      <c r="AA653" s="79"/>
      <c r="AB653" s="79"/>
      <c r="AC653" s="79"/>
      <c r="AD653" s="79"/>
      <c r="AE653" s="79"/>
      <c r="AF653" s="79"/>
      <c r="AG653" s="79"/>
      <c r="AH653" s="79"/>
      <c r="AI653" s="79"/>
      <c r="AJ653" s="79"/>
      <c r="AK653" s="79"/>
    </row>
    <row r="654" spans="2:37" ht="15.3">
      <c r="B654" s="79"/>
      <c r="C654" s="100"/>
      <c r="D654" s="79"/>
      <c r="E654" s="79"/>
      <c r="F654" s="79"/>
      <c r="G654" s="100"/>
      <c r="H654" s="79"/>
      <c r="I654" s="79"/>
      <c r="J654" s="79"/>
      <c r="K654" s="79"/>
      <c r="L654" s="79"/>
      <c r="M654" s="79"/>
      <c r="N654" s="79"/>
      <c r="O654" s="79"/>
      <c r="P654" s="79"/>
      <c r="Q654" s="79"/>
      <c r="R654" s="79"/>
      <c r="S654" s="79"/>
      <c r="T654" s="79"/>
      <c r="U654" s="79"/>
      <c r="V654" s="79"/>
      <c r="W654" s="79"/>
      <c r="X654" s="79"/>
      <c r="Y654" s="79"/>
      <c r="Z654" s="79"/>
      <c r="AA654" s="79"/>
      <c r="AB654" s="79"/>
      <c r="AC654" s="79"/>
      <c r="AD654" s="79"/>
      <c r="AE654" s="79"/>
      <c r="AF654" s="79"/>
      <c r="AG654" s="79"/>
      <c r="AH654" s="79"/>
      <c r="AI654" s="79"/>
      <c r="AJ654" s="79"/>
      <c r="AK654" s="79"/>
    </row>
    <row r="655" spans="2:37" ht="15.3">
      <c r="B655" s="79"/>
      <c r="C655" s="100"/>
      <c r="D655" s="79"/>
      <c r="E655" s="79"/>
      <c r="F655" s="79"/>
      <c r="G655" s="100"/>
      <c r="H655" s="79"/>
      <c r="I655" s="79"/>
      <c r="J655" s="79"/>
      <c r="K655" s="79"/>
      <c r="L655" s="79"/>
      <c r="M655" s="79"/>
      <c r="N655" s="79"/>
      <c r="O655" s="79"/>
      <c r="P655" s="79"/>
      <c r="Q655" s="79"/>
      <c r="R655" s="79"/>
      <c r="S655" s="79"/>
      <c r="T655" s="79"/>
      <c r="U655" s="79"/>
      <c r="V655" s="79"/>
      <c r="W655" s="79"/>
      <c r="X655" s="79"/>
      <c r="Y655" s="79"/>
      <c r="Z655" s="79"/>
      <c r="AA655" s="79"/>
      <c r="AB655" s="79"/>
      <c r="AC655" s="79"/>
      <c r="AD655" s="79"/>
      <c r="AE655" s="79"/>
      <c r="AF655" s="79"/>
      <c r="AG655" s="79"/>
      <c r="AH655" s="79"/>
      <c r="AI655" s="79"/>
      <c r="AJ655" s="79"/>
      <c r="AK655" s="79"/>
    </row>
    <row r="656" spans="2:37" ht="15.3">
      <c r="B656" s="79"/>
      <c r="C656" s="100"/>
      <c r="D656" s="79"/>
      <c r="E656" s="79"/>
      <c r="F656" s="79"/>
      <c r="G656" s="100"/>
      <c r="H656" s="79"/>
      <c r="I656" s="79"/>
      <c r="J656" s="79"/>
      <c r="K656" s="79"/>
      <c r="L656" s="79"/>
      <c r="M656" s="79"/>
      <c r="N656" s="79"/>
      <c r="O656" s="79"/>
      <c r="P656" s="79"/>
      <c r="Q656" s="79"/>
      <c r="R656" s="79"/>
      <c r="S656" s="79"/>
      <c r="T656" s="79"/>
      <c r="U656" s="79"/>
      <c r="V656" s="79"/>
      <c r="W656" s="79"/>
      <c r="X656" s="79"/>
      <c r="Y656" s="79"/>
      <c r="Z656" s="79"/>
      <c r="AA656" s="79"/>
      <c r="AB656" s="79"/>
      <c r="AC656" s="79"/>
      <c r="AD656" s="79"/>
      <c r="AE656" s="79"/>
      <c r="AF656" s="79"/>
      <c r="AG656" s="79"/>
      <c r="AH656" s="79"/>
      <c r="AI656" s="79"/>
      <c r="AJ656" s="79"/>
      <c r="AK656" s="79"/>
    </row>
    <row r="657" spans="2:37" ht="15.3">
      <c r="B657" s="79"/>
      <c r="C657" s="100"/>
      <c r="D657" s="79"/>
      <c r="E657" s="79"/>
      <c r="F657" s="79"/>
      <c r="G657" s="100"/>
      <c r="H657" s="79"/>
      <c r="I657" s="79"/>
      <c r="J657" s="79"/>
      <c r="K657" s="79"/>
      <c r="L657" s="79"/>
      <c r="M657" s="79"/>
      <c r="N657" s="79"/>
      <c r="O657" s="79"/>
      <c r="P657" s="79"/>
      <c r="Q657" s="79"/>
      <c r="R657" s="79"/>
      <c r="S657" s="79"/>
      <c r="T657" s="79"/>
      <c r="U657" s="79"/>
      <c r="V657" s="79"/>
      <c r="W657" s="79"/>
      <c r="X657" s="79"/>
      <c r="Y657" s="79"/>
      <c r="Z657" s="79"/>
      <c r="AA657" s="79"/>
      <c r="AB657" s="79"/>
      <c r="AC657" s="79"/>
      <c r="AD657" s="79"/>
      <c r="AE657" s="79"/>
      <c r="AF657" s="79"/>
      <c r="AG657" s="79"/>
      <c r="AH657" s="79"/>
      <c r="AI657" s="79"/>
      <c r="AJ657" s="79"/>
      <c r="AK657" s="79"/>
    </row>
    <row r="658" spans="2:37" ht="15.3">
      <c r="B658" s="79"/>
      <c r="C658" s="100"/>
      <c r="D658" s="79"/>
      <c r="E658" s="79"/>
      <c r="F658" s="79"/>
      <c r="G658" s="100"/>
      <c r="H658" s="79"/>
      <c r="I658" s="79"/>
      <c r="J658" s="79"/>
      <c r="K658" s="79"/>
      <c r="L658" s="79"/>
      <c r="M658" s="79"/>
      <c r="N658" s="79"/>
      <c r="O658" s="79"/>
      <c r="P658" s="79"/>
      <c r="Q658" s="79"/>
      <c r="R658" s="79"/>
      <c r="S658" s="79"/>
      <c r="T658" s="79"/>
      <c r="U658" s="79"/>
      <c r="V658" s="79"/>
      <c r="W658" s="79"/>
      <c r="X658" s="79"/>
      <c r="Y658" s="79"/>
      <c r="Z658" s="79"/>
      <c r="AA658" s="79"/>
      <c r="AB658" s="79"/>
      <c r="AC658" s="79"/>
      <c r="AD658" s="79"/>
      <c r="AE658" s="79"/>
      <c r="AF658" s="79"/>
      <c r="AG658" s="79"/>
      <c r="AH658" s="79"/>
      <c r="AI658" s="79"/>
      <c r="AJ658" s="79"/>
      <c r="AK658" s="79"/>
    </row>
    <row r="659" spans="2:37" ht="15.3">
      <c r="B659" s="79"/>
      <c r="C659" s="100"/>
      <c r="D659" s="79"/>
      <c r="E659" s="79"/>
      <c r="F659" s="79"/>
      <c r="G659" s="100"/>
      <c r="H659" s="79"/>
      <c r="I659" s="79"/>
      <c r="J659" s="79"/>
      <c r="K659" s="79"/>
      <c r="L659" s="79"/>
      <c r="M659" s="79"/>
      <c r="N659" s="79"/>
      <c r="O659" s="79"/>
      <c r="P659" s="79"/>
      <c r="Q659" s="79"/>
      <c r="R659" s="79"/>
      <c r="S659" s="79"/>
      <c r="T659" s="79"/>
      <c r="U659" s="79"/>
      <c r="V659" s="79"/>
      <c r="W659" s="79"/>
      <c r="X659" s="79"/>
      <c r="Y659" s="79"/>
      <c r="Z659" s="79"/>
      <c r="AA659" s="79"/>
      <c r="AB659" s="79"/>
      <c r="AC659" s="79"/>
      <c r="AD659" s="79"/>
      <c r="AE659" s="79"/>
      <c r="AF659" s="79"/>
      <c r="AG659" s="79"/>
      <c r="AH659" s="79"/>
      <c r="AI659" s="79"/>
      <c r="AJ659" s="79"/>
      <c r="AK659" s="79"/>
    </row>
    <row r="660" spans="2:37" ht="15.3">
      <c r="B660" s="79"/>
      <c r="C660" s="100"/>
      <c r="D660" s="79"/>
      <c r="E660" s="79"/>
      <c r="F660" s="79"/>
      <c r="G660" s="100"/>
      <c r="H660" s="79"/>
      <c r="I660" s="79"/>
      <c r="J660" s="79"/>
      <c r="K660" s="79"/>
      <c r="L660" s="79"/>
      <c r="M660" s="79"/>
      <c r="N660" s="79"/>
      <c r="O660" s="79"/>
      <c r="P660" s="79"/>
      <c r="Q660" s="79"/>
      <c r="R660" s="79"/>
      <c r="S660" s="79"/>
      <c r="T660" s="79"/>
      <c r="U660" s="79"/>
      <c r="V660" s="79"/>
      <c r="W660" s="79"/>
      <c r="X660" s="79"/>
      <c r="Y660" s="79"/>
      <c r="Z660" s="79"/>
      <c r="AA660" s="79"/>
      <c r="AB660" s="79"/>
      <c r="AC660" s="79"/>
      <c r="AD660" s="79"/>
      <c r="AE660" s="79"/>
      <c r="AF660" s="79"/>
      <c r="AG660" s="79"/>
      <c r="AH660" s="79"/>
      <c r="AI660" s="79"/>
      <c r="AJ660" s="79"/>
      <c r="AK660" s="79"/>
    </row>
    <row r="661" spans="2:37" ht="15.3">
      <c r="B661" s="79"/>
      <c r="C661" s="100"/>
      <c r="D661" s="79"/>
      <c r="E661" s="79"/>
      <c r="F661" s="79"/>
      <c r="G661" s="100"/>
      <c r="H661" s="79"/>
      <c r="I661" s="79"/>
      <c r="J661" s="79"/>
      <c r="K661" s="79"/>
      <c r="L661" s="79"/>
      <c r="M661" s="79"/>
      <c r="N661" s="79"/>
      <c r="O661" s="79"/>
      <c r="P661" s="79"/>
      <c r="Q661" s="79"/>
      <c r="R661" s="79"/>
      <c r="S661" s="79"/>
      <c r="T661" s="79"/>
      <c r="U661" s="79"/>
      <c r="V661" s="79"/>
      <c r="W661" s="79"/>
      <c r="X661" s="79"/>
      <c r="Y661" s="79"/>
      <c r="Z661" s="79"/>
      <c r="AA661" s="79"/>
      <c r="AB661" s="79"/>
      <c r="AC661" s="79"/>
      <c r="AD661" s="79"/>
      <c r="AE661" s="79"/>
      <c r="AF661" s="79"/>
      <c r="AG661" s="79"/>
      <c r="AH661" s="79"/>
      <c r="AI661" s="79"/>
      <c r="AJ661" s="79"/>
      <c r="AK661" s="79"/>
    </row>
    <row r="662" spans="2:37" ht="15.3">
      <c r="B662" s="79"/>
      <c r="C662" s="100"/>
      <c r="D662" s="79"/>
      <c r="E662" s="79"/>
      <c r="F662" s="79"/>
      <c r="G662" s="100"/>
      <c r="H662" s="79"/>
      <c r="I662" s="79"/>
      <c r="J662" s="79"/>
      <c r="K662" s="79"/>
      <c r="L662" s="79"/>
      <c r="M662" s="79"/>
      <c r="N662" s="79"/>
      <c r="O662" s="79"/>
      <c r="P662" s="79"/>
      <c r="Q662" s="79"/>
      <c r="R662" s="79"/>
      <c r="S662" s="79"/>
      <c r="T662" s="79"/>
      <c r="U662" s="79"/>
      <c r="V662" s="79"/>
      <c r="W662" s="79"/>
      <c r="X662" s="79"/>
      <c r="Y662" s="79"/>
      <c r="Z662" s="79"/>
      <c r="AA662" s="79"/>
      <c r="AB662" s="79"/>
      <c r="AC662" s="79"/>
      <c r="AD662" s="79"/>
      <c r="AE662" s="79"/>
      <c r="AF662" s="79"/>
      <c r="AG662" s="79"/>
      <c r="AH662" s="79"/>
      <c r="AI662" s="79"/>
      <c r="AJ662" s="79"/>
      <c r="AK662" s="79"/>
    </row>
    <row r="663" spans="2:37" ht="15.3">
      <c r="B663" s="79"/>
      <c r="C663" s="100"/>
      <c r="D663" s="79"/>
      <c r="E663" s="79"/>
      <c r="F663" s="79"/>
      <c r="G663" s="100"/>
      <c r="H663" s="79"/>
      <c r="I663" s="79"/>
      <c r="J663" s="79"/>
      <c r="K663" s="79"/>
      <c r="L663" s="79"/>
      <c r="M663" s="79"/>
      <c r="N663" s="79"/>
      <c r="O663" s="79"/>
      <c r="P663" s="79"/>
      <c r="Q663" s="79"/>
      <c r="R663" s="79"/>
      <c r="S663" s="79"/>
      <c r="T663" s="79"/>
      <c r="U663" s="79"/>
      <c r="V663" s="79"/>
      <c r="W663" s="79"/>
      <c r="X663" s="79"/>
      <c r="Y663" s="79"/>
      <c r="Z663" s="79"/>
      <c r="AA663" s="79"/>
      <c r="AB663" s="79"/>
      <c r="AC663" s="79"/>
      <c r="AD663" s="79"/>
      <c r="AE663" s="79"/>
      <c r="AF663" s="79"/>
      <c r="AG663" s="79"/>
      <c r="AH663" s="79"/>
      <c r="AI663" s="79"/>
      <c r="AJ663" s="79"/>
      <c r="AK663" s="79"/>
    </row>
    <row r="664" spans="2:37" ht="15.3">
      <c r="B664" s="79"/>
      <c r="C664" s="100"/>
      <c r="D664" s="79"/>
      <c r="E664" s="79"/>
      <c r="F664" s="79"/>
      <c r="G664" s="100"/>
      <c r="H664" s="79"/>
      <c r="I664" s="79"/>
      <c r="J664" s="79"/>
      <c r="K664" s="79"/>
      <c r="L664" s="79"/>
      <c r="M664" s="79"/>
      <c r="N664" s="79"/>
      <c r="O664" s="79"/>
      <c r="P664" s="79"/>
      <c r="Q664" s="79"/>
      <c r="R664" s="79"/>
      <c r="S664" s="79"/>
      <c r="T664" s="79"/>
      <c r="U664" s="79"/>
      <c r="V664" s="79"/>
      <c r="W664" s="79"/>
      <c r="X664" s="79"/>
      <c r="Y664" s="79"/>
      <c r="Z664" s="79"/>
      <c r="AA664" s="79"/>
      <c r="AB664" s="79"/>
      <c r="AC664" s="79"/>
      <c r="AD664" s="79"/>
      <c r="AE664" s="79"/>
      <c r="AF664" s="79"/>
      <c r="AG664" s="79"/>
      <c r="AH664" s="79"/>
      <c r="AI664" s="79"/>
      <c r="AJ664" s="79"/>
      <c r="AK664" s="79"/>
    </row>
    <row r="665" spans="2:37" ht="15.3">
      <c r="B665" s="79"/>
      <c r="C665" s="100"/>
      <c r="D665" s="79"/>
      <c r="E665" s="79"/>
      <c r="F665" s="79"/>
      <c r="G665" s="100"/>
      <c r="H665" s="79"/>
      <c r="I665" s="79"/>
      <c r="J665" s="79"/>
      <c r="K665" s="79"/>
      <c r="L665" s="79"/>
      <c r="M665" s="79"/>
      <c r="N665" s="79"/>
      <c r="O665" s="79"/>
      <c r="P665" s="79"/>
      <c r="Q665" s="79"/>
      <c r="R665" s="79"/>
      <c r="S665" s="79"/>
      <c r="T665" s="79"/>
      <c r="U665" s="79"/>
      <c r="V665" s="79"/>
      <c r="W665" s="79"/>
      <c r="X665" s="79"/>
      <c r="Y665" s="79"/>
      <c r="Z665" s="79"/>
      <c r="AA665" s="79"/>
      <c r="AB665" s="79"/>
      <c r="AC665" s="79"/>
      <c r="AD665" s="79"/>
      <c r="AE665" s="79"/>
      <c r="AF665" s="79"/>
      <c r="AG665" s="79"/>
      <c r="AH665" s="79"/>
      <c r="AI665" s="79"/>
      <c r="AJ665" s="79"/>
      <c r="AK665" s="79"/>
    </row>
    <row r="666" spans="2:37" ht="15.3">
      <c r="B666" s="79"/>
      <c r="C666" s="100"/>
      <c r="D666" s="79"/>
      <c r="E666" s="79"/>
      <c r="F666" s="79"/>
      <c r="G666" s="100"/>
      <c r="H666" s="79"/>
      <c r="I666" s="79"/>
      <c r="J666" s="79"/>
      <c r="K666" s="79"/>
      <c r="L666" s="79"/>
      <c r="M666" s="79"/>
      <c r="N666" s="79"/>
      <c r="O666" s="79"/>
      <c r="P666" s="79"/>
      <c r="Q666" s="79"/>
      <c r="R666" s="79"/>
      <c r="S666" s="79"/>
      <c r="T666" s="79"/>
      <c r="U666" s="79"/>
      <c r="V666" s="79"/>
      <c r="W666" s="79"/>
      <c r="X666" s="79"/>
      <c r="Y666" s="79"/>
      <c r="Z666" s="79"/>
      <c r="AA666" s="79"/>
      <c r="AB666" s="79"/>
      <c r="AC666" s="79"/>
      <c r="AD666" s="79"/>
      <c r="AE666" s="79"/>
      <c r="AF666" s="79"/>
      <c r="AG666" s="79"/>
      <c r="AH666" s="79"/>
      <c r="AI666" s="79"/>
      <c r="AJ666" s="79"/>
      <c r="AK666" s="79"/>
    </row>
    <row r="667" spans="2:37" ht="15.3">
      <c r="B667" s="79"/>
      <c r="C667" s="100"/>
      <c r="D667" s="79"/>
      <c r="E667" s="79"/>
      <c r="F667" s="79"/>
      <c r="G667" s="100"/>
      <c r="H667" s="79"/>
      <c r="I667" s="79"/>
      <c r="J667" s="79"/>
      <c r="K667" s="79"/>
      <c r="L667" s="79"/>
      <c r="M667" s="79"/>
      <c r="N667" s="79"/>
      <c r="O667" s="79"/>
      <c r="P667" s="79"/>
      <c r="Q667" s="79"/>
      <c r="R667" s="79"/>
      <c r="S667" s="79"/>
      <c r="T667" s="79"/>
      <c r="U667" s="79"/>
      <c r="V667" s="79"/>
      <c r="W667" s="79"/>
      <c r="X667" s="79"/>
      <c r="Y667" s="79"/>
      <c r="Z667" s="79"/>
      <c r="AA667" s="79"/>
      <c r="AB667" s="79"/>
      <c r="AC667" s="79"/>
      <c r="AD667" s="79"/>
      <c r="AE667" s="79"/>
      <c r="AF667" s="79"/>
      <c r="AG667" s="79"/>
      <c r="AH667" s="79"/>
      <c r="AI667" s="79"/>
      <c r="AJ667" s="79"/>
      <c r="AK667" s="79"/>
    </row>
    <row r="668" spans="2:37" ht="15.3">
      <c r="B668" s="79"/>
      <c r="C668" s="100"/>
      <c r="D668" s="79"/>
      <c r="E668" s="79"/>
      <c r="F668" s="79"/>
      <c r="G668" s="100"/>
      <c r="H668" s="79"/>
      <c r="I668" s="79"/>
      <c r="J668" s="79"/>
      <c r="K668" s="79"/>
      <c r="L668" s="79"/>
      <c r="M668" s="79"/>
      <c r="N668" s="79"/>
      <c r="O668" s="79"/>
      <c r="P668" s="79"/>
      <c r="Q668" s="79"/>
      <c r="R668" s="79"/>
      <c r="S668" s="79"/>
      <c r="T668" s="79"/>
      <c r="U668" s="79"/>
      <c r="V668" s="79"/>
      <c r="W668" s="79"/>
      <c r="X668" s="79"/>
      <c r="Y668" s="79"/>
      <c r="Z668" s="79"/>
      <c r="AA668" s="79"/>
      <c r="AB668" s="79"/>
      <c r="AC668" s="79"/>
      <c r="AD668" s="79"/>
      <c r="AE668" s="79"/>
      <c r="AF668" s="79"/>
      <c r="AG668" s="79"/>
      <c r="AH668" s="79"/>
      <c r="AI668" s="79"/>
      <c r="AJ668" s="79"/>
      <c r="AK668" s="79"/>
    </row>
    <row r="669" spans="2:37" ht="15.3">
      <c r="B669" s="79"/>
      <c r="C669" s="100"/>
      <c r="D669" s="79"/>
      <c r="E669" s="79"/>
      <c r="F669" s="79"/>
      <c r="G669" s="100"/>
      <c r="H669" s="79"/>
      <c r="I669" s="79"/>
      <c r="J669" s="79"/>
      <c r="K669" s="79"/>
      <c r="L669" s="79"/>
      <c r="M669" s="79"/>
      <c r="N669" s="79"/>
      <c r="O669" s="79"/>
      <c r="P669" s="79"/>
      <c r="Q669" s="79"/>
      <c r="R669" s="79"/>
      <c r="S669" s="79"/>
      <c r="T669" s="79"/>
      <c r="U669" s="79"/>
      <c r="V669" s="79"/>
      <c r="W669" s="79"/>
      <c r="X669" s="79"/>
      <c r="Y669" s="79"/>
      <c r="Z669" s="79"/>
      <c r="AA669" s="79"/>
      <c r="AB669" s="79"/>
      <c r="AC669" s="79"/>
      <c r="AD669" s="79"/>
      <c r="AE669" s="79"/>
      <c r="AF669" s="79"/>
      <c r="AG669" s="79"/>
      <c r="AH669" s="79"/>
      <c r="AI669" s="79"/>
      <c r="AJ669" s="79"/>
      <c r="AK669" s="79"/>
    </row>
    <row r="670" spans="2:37" ht="15.3">
      <c r="B670" s="79"/>
      <c r="C670" s="100"/>
      <c r="D670" s="79"/>
      <c r="E670" s="79"/>
      <c r="F670" s="79"/>
      <c r="G670" s="100"/>
      <c r="H670" s="79"/>
      <c r="I670" s="79"/>
      <c r="J670" s="79"/>
      <c r="K670" s="79"/>
      <c r="L670" s="79"/>
      <c r="M670" s="79"/>
      <c r="N670" s="79"/>
      <c r="O670" s="79"/>
      <c r="P670" s="79"/>
      <c r="Q670" s="79"/>
      <c r="R670" s="79"/>
      <c r="S670" s="79"/>
      <c r="T670" s="79"/>
      <c r="U670" s="79"/>
      <c r="V670" s="79"/>
      <c r="W670" s="79"/>
      <c r="X670" s="79"/>
      <c r="Y670" s="79"/>
      <c r="Z670" s="79"/>
      <c r="AA670" s="79"/>
      <c r="AB670" s="79"/>
      <c r="AC670" s="79"/>
      <c r="AD670" s="79"/>
      <c r="AE670" s="79"/>
      <c r="AF670" s="79"/>
      <c r="AG670" s="79"/>
      <c r="AH670" s="79"/>
      <c r="AI670" s="79"/>
      <c r="AJ670" s="79"/>
      <c r="AK670" s="79"/>
    </row>
    <row r="671" spans="2:37" ht="15.3">
      <c r="B671" s="79"/>
      <c r="C671" s="100"/>
      <c r="D671" s="79"/>
      <c r="E671" s="79"/>
      <c r="F671" s="79"/>
      <c r="G671" s="100"/>
      <c r="H671" s="79"/>
      <c r="I671" s="79"/>
      <c r="J671" s="79"/>
      <c r="K671" s="79"/>
      <c r="L671" s="79"/>
      <c r="M671" s="79"/>
      <c r="N671" s="79"/>
      <c r="O671" s="79"/>
      <c r="P671" s="79"/>
      <c r="Q671" s="79"/>
      <c r="R671" s="79"/>
      <c r="S671" s="79"/>
      <c r="T671" s="79"/>
      <c r="U671" s="79"/>
      <c r="V671" s="79"/>
      <c r="W671" s="79"/>
      <c r="X671" s="79"/>
      <c r="Y671" s="79"/>
      <c r="Z671" s="79"/>
      <c r="AA671" s="79"/>
      <c r="AB671" s="79"/>
      <c r="AC671" s="79"/>
      <c r="AD671" s="79"/>
      <c r="AE671" s="79"/>
      <c r="AF671" s="79"/>
      <c r="AG671" s="79"/>
      <c r="AH671" s="79"/>
      <c r="AI671" s="79"/>
      <c r="AJ671" s="79"/>
      <c r="AK671" s="79"/>
    </row>
    <row r="672" spans="2:37">
      <c r="B672" s="80"/>
      <c r="C672" s="101"/>
      <c r="D672" s="80"/>
      <c r="E672" s="80"/>
      <c r="F672" s="80"/>
      <c r="G672" s="101"/>
      <c r="H672" s="80"/>
      <c r="I672" s="80"/>
      <c r="J672" s="80"/>
      <c r="K672" s="80"/>
    </row>
    <row r="673" spans="2:11">
      <c r="B673" s="80"/>
      <c r="C673" s="101"/>
      <c r="D673" s="80"/>
      <c r="E673" s="80"/>
      <c r="F673" s="80"/>
      <c r="G673" s="101"/>
      <c r="H673" s="80"/>
      <c r="I673" s="80"/>
      <c r="J673" s="80"/>
      <c r="K673" s="80"/>
    </row>
    <row r="674" spans="2:11">
      <c r="B674" s="80"/>
      <c r="C674" s="101"/>
      <c r="D674" s="80"/>
      <c r="E674" s="80"/>
      <c r="F674" s="80"/>
      <c r="G674" s="101"/>
      <c r="H674" s="80"/>
      <c r="I674" s="80"/>
      <c r="J674" s="80"/>
      <c r="K674" s="80"/>
    </row>
    <row r="675" spans="2:11">
      <c r="B675" s="80"/>
      <c r="C675" s="101"/>
      <c r="D675" s="80"/>
      <c r="E675" s="80"/>
      <c r="F675" s="80"/>
      <c r="G675" s="101"/>
      <c r="H675" s="80"/>
      <c r="I675" s="80"/>
      <c r="J675" s="80"/>
      <c r="K675" s="80"/>
    </row>
    <row r="676" spans="2:11">
      <c r="B676" s="80"/>
      <c r="C676" s="101"/>
      <c r="D676" s="80"/>
      <c r="E676" s="80"/>
      <c r="F676" s="80"/>
      <c r="G676" s="101"/>
      <c r="H676" s="80"/>
      <c r="I676" s="80"/>
      <c r="J676" s="80"/>
      <c r="K676" s="80"/>
    </row>
    <row r="677" spans="2:11">
      <c r="B677" s="80"/>
      <c r="C677" s="101"/>
      <c r="D677" s="80"/>
      <c r="E677" s="80"/>
      <c r="F677" s="80"/>
      <c r="G677" s="101"/>
      <c r="H677" s="80"/>
      <c r="I677" s="80"/>
      <c r="J677" s="80"/>
      <c r="K677" s="80"/>
    </row>
    <row r="678" spans="2:11">
      <c r="B678" s="80"/>
      <c r="C678" s="101"/>
      <c r="D678" s="80"/>
      <c r="E678" s="80"/>
      <c r="F678" s="80"/>
      <c r="G678" s="101"/>
      <c r="H678" s="80"/>
      <c r="I678" s="80"/>
      <c r="J678" s="80"/>
      <c r="K678" s="80"/>
    </row>
    <row r="679" spans="2:11">
      <c r="B679" s="80"/>
      <c r="C679" s="101"/>
      <c r="D679" s="80"/>
      <c r="E679" s="80"/>
      <c r="F679" s="80"/>
      <c r="G679" s="101"/>
      <c r="H679" s="80"/>
      <c r="I679" s="80"/>
      <c r="J679" s="80"/>
      <c r="K679" s="80"/>
    </row>
    <row r="680" spans="2:11">
      <c r="B680" s="80"/>
      <c r="C680" s="101"/>
      <c r="D680" s="80"/>
      <c r="E680" s="80"/>
      <c r="F680" s="80"/>
      <c r="G680" s="101"/>
      <c r="H680" s="80"/>
      <c r="I680" s="80"/>
      <c r="J680" s="80"/>
      <c r="K680" s="80"/>
    </row>
    <row r="681" spans="2:11">
      <c r="B681" s="80"/>
      <c r="C681" s="101"/>
      <c r="D681" s="80"/>
      <c r="E681" s="80"/>
      <c r="F681" s="80"/>
      <c r="G681" s="101"/>
      <c r="H681" s="80"/>
      <c r="I681" s="80"/>
      <c r="J681" s="80"/>
      <c r="K681" s="80"/>
    </row>
    <row r="682" spans="2:11">
      <c r="B682" s="80"/>
      <c r="C682" s="101"/>
      <c r="D682" s="80"/>
      <c r="E682" s="80"/>
      <c r="F682" s="80"/>
      <c r="G682" s="101"/>
      <c r="H682" s="80"/>
      <c r="I682" s="80"/>
      <c r="J682" s="80"/>
      <c r="K682" s="80"/>
    </row>
    <row r="683" spans="2:11">
      <c r="B683" s="80"/>
      <c r="C683" s="101"/>
      <c r="D683" s="80"/>
      <c r="E683" s="80"/>
      <c r="F683" s="80"/>
      <c r="G683" s="101"/>
      <c r="H683" s="80"/>
      <c r="I683" s="80"/>
      <c r="J683" s="80"/>
      <c r="K683" s="80"/>
    </row>
    <row r="684" spans="2:11">
      <c r="B684" s="80"/>
      <c r="C684" s="101"/>
      <c r="D684" s="80"/>
      <c r="E684" s="80"/>
      <c r="F684" s="80"/>
      <c r="G684" s="101"/>
      <c r="H684" s="80"/>
      <c r="I684" s="80"/>
      <c r="J684" s="80"/>
      <c r="K684" s="80"/>
    </row>
    <row r="685" spans="2:11">
      <c r="B685" s="80"/>
      <c r="C685" s="101"/>
      <c r="D685" s="80"/>
      <c r="E685" s="80"/>
      <c r="F685" s="80"/>
      <c r="G685" s="101"/>
      <c r="H685" s="80"/>
      <c r="I685" s="80"/>
      <c r="J685" s="80"/>
      <c r="K685" s="80"/>
    </row>
    <row r="686" spans="2:11">
      <c r="B686" s="80"/>
      <c r="C686" s="101"/>
      <c r="D686" s="80"/>
      <c r="E686" s="80"/>
      <c r="F686" s="80"/>
      <c r="G686" s="101"/>
      <c r="H686" s="80"/>
      <c r="I686" s="80"/>
      <c r="J686" s="80"/>
      <c r="K686" s="80"/>
    </row>
    <row r="687" spans="2:11">
      <c r="B687" s="80"/>
      <c r="C687" s="101"/>
      <c r="D687" s="80"/>
      <c r="E687" s="80"/>
      <c r="F687" s="80"/>
      <c r="G687" s="101"/>
      <c r="H687" s="80"/>
      <c r="I687" s="80"/>
      <c r="J687" s="80"/>
      <c r="K687" s="80"/>
    </row>
    <row r="688" spans="2:11">
      <c r="B688" s="80"/>
      <c r="C688" s="101"/>
      <c r="D688" s="80"/>
      <c r="E688" s="80"/>
      <c r="F688" s="80"/>
      <c r="G688" s="101"/>
      <c r="H688" s="80"/>
      <c r="I688" s="80"/>
      <c r="J688" s="80"/>
      <c r="K688" s="80"/>
    </row>
    <row r="689" spans="2:11">
      <c r="B689" s="80"/>
      <c r="C689" s="101"/>
      <c r="D689" s="80"/>
      <c r="E689" s="80"/>
      <c r="F689" s="80"/>
      <c r="G689" s="101"/>
      <c r="H689" s="80"/>
      <c r="I689" s="80"/>
      <c r="J689" s="80"/>
      <c r="K689" s="80"/>
    </row>
    <row r="690" spans="2:11">
      <c r="B690" s="80"/>
      <c r="C690" s="101"/>
      <c r="D690" s="80"/>
      <c r="E690" s="80"/>
      <c r="F690" s="80"/>
      <c r="G690" s="101"/>
      <c r="H690" s="80"/>
      <c r="I690" s="80"/>
      <c r="J690" s="80"/>
      <c r="K690" s="80"/>
    </row>
    <row r="691" spans="2:11">
      <c r="B691" s="80"/>
      <c r="C691" s="101"/>
      <c r="D691" s="80"/>
      <c r="E691" s="80"/>
      <c r="F691" s="80"/>
      <c r="G691" s="101"/>
      <c r="H691" s="80"/>
      <c r="I691" s="80"/>
      <c r="J691" s="80"/>
      <c r="K691" s="80"/>
    </row>
    <row r="692" spans="2:11">
      <c r="B692" s="80"/>
      <c r="C692" s="101"/>
      <c r="D692" s="80"/>
      <c r="E692" s="80"/>
      <c r="F692" s="80"/>
      <c r="G692" s="101"/>
      <c r="H692" s="80"/>
      <c r="I692" s="80"/>
      <c r="J692" s="80"/>
      <c r="K692" s="80"/>
    </row>
    <row r="693" spans="2:11">
      <c r="B693" s="80"/>
      <c r="C693" s="101"/>
      <c r="D693" s="80"/>
      <c r="E693" s="80"/>
      <c r="F693" s="80"/>
      <c r="G693" s="101"/>
      <c r="H693" s="80"/>
      <c r="I693" s="80"/>
      <c r="J693" s="80"/>
      <c r="K693" s="80"/>
    </row>
    <row r="694" spans="2:11">
      <c r="B694" s="80"/>
      <c r="C694" s="101"/>
      <c r="D694" s="80"/>
      <c r="E694" s="80"/>
      <c r="F694" s="80"/>
      <c r="G694" s="101"/>
      <c r="H694" s="80"/>
      <c r="I694" s="80"/>
      <c r="J694" s="80"/>
      <c r="K694" s="80"/>
    </row>
    <row r="695" spans="2:11">
      <c r="B695" s="80"/>
      <c r="C695" s="101"/>
      <c r="D695" s="80"/>
      <c r="E695" s="80"/>
      <c r="F695" s="80"/>
      <c r="G695" s="101"/>
      <c r="H695" s="80"/>
      <c r="I695" s="80"/>
      <c r="J695" s="80"/>
      <c r="K695" s="80"/>
    </row>
    <row r="696" spans="2:11">
      <c r="B696" s="80"/>
      <c r="C696" s="101"/>
      <c r="D696" s="80"/>
      <c r="E696" s="80"/>
      <c r="F696" s="80"/>
      <c r="G696" s="101"/>
      <c r="H696" s="80"/>
      <c r="I696" s="80"/>
      <c r="J696" s="80"/>
      <c r="K696" s="80"/>
    </row>
    <row r="697" spans="2:11">
      <c r="B697" s="80"/>
      <c r="C697" s="101"/>
      <c r="D697" s="80"/>
      <c r="E697" s="80"/>
      <c r="F697" s="80"/>
      <c r="G697" s="101"/>
      <c r="H697" s="80"/>
      <c r="I697" s="80"/>
      <c r="J697" s="80"/>
      <c r="K697" s="80"/>
    </row>
    <row r="698" spans="2:11">
      <c r="B698" s="80"/>
      <c r="C698" s="101"/>
      <c r="D698" s="80"/>
      <c r="E698" s="80"/>
      <c r="F698" s="80"/>
      <c r="G698" s="101"/>
      <c r="H698" s="80"/>
      <c r="I698" s="80"/>
      <c r="J698" s="80"/>
      <c r="K698" s="80"/>
    </row>
    <row r="699" spans="2:11">
      <c r="B699" s="80"/>
      <c r="C699" s="101"/>
      <c r="D699" s="80"/>
      <c r="E699" s="80"/>
      <c r="F699" s="80"/>
      <c r="G699" s="101"/>
      <c r="H699" s="80"/>
      <c r="I699" s="80"/>
      <c r="J699" s="80"/>
      <c r="K699" s="80"/>
    </row>
    <row r="700" spans="2:11">
      <c r="B700" s="80"/>
      <c r="C700" s="101"/>
      <c r="D700" s="80"/>
      <c r="E700" s="80"/>
      <c r="F700" s="80"/>
      <c r="G700" s="101"/>
      <c r="H700" s="80"/>
      <c r="I700" s="80"/>
      <c r="J700" s="80"/>
      <c r="K700" s="80"/>
    </row>
    <row r="701" spans="2:11">
      <c r="B701" s="80"/>
      <c r="C701" s="101"/>
      <c r="D701" s="80"/>
      <c r="E701" s="80"/>
      <c r="F701" s="80"/>
      <c r="G701" s="101"/>
      <c r="H701" s="80"/>
      <c r="I701" s="80"/>
      <c r="J701" s="80"/>
      <c r="K701" s="80"/>
    </row>
    <row r="702" spans="2:11">
      <c r="B702" s="80"/>
      <c r="C702" s="101"/>
      <c r="D702" s="80"/>
      <c r="E702" s="80"/>
      <c r="F702" s="80"/>
      <c r="G702" s="101"/>
      <c r="H702" s="80"/>
      <c r="I702" s="80"/>
      <c r="J702" s="80"/>
      <c r="K702" s="80"/>
    </row>
    <row r="703" spans="2:11">
      <c r="B703" s="80"/>
      <c r="C703" s="101"/>
      <c r="D703" s="80"/>
      <c r="E703" s="80"/>
      <c r="F703" s="80"/>
      <c r="G703" s="101"/>
      <c r="H703" s="80"/>
      <c r="I703" s="80"/>
      <c r="J703" s="80"/>
      <c r="K703" s="80"/>
    </row>
    <row r="704" spans="2:11">
      <c r="B704" s="80"/>
      <c r="C704" s="101"/>
      <c r="D704" s="80"/>
      <c r="E704" s="80"/>
      <c r="F704" s="80"/>
      <c r="G704" s="101"/>
      <c r="H704" s="80"/>
      <c r="I704" s="80"/>
      <c r="J704" s="80"/>
      <c r="K704" s="80"/>
    </row>
    <row r="705" spans="2:11">
      <c r="B705" s="80"/>
      <c r="C705" s="101"/>
      <c r="D705" s="80"/>
      <c r="E705" s="80"/>
      <c r="F705" s="80"/>
      <c r="G705" s="101"/>
      <c r="H705" s="80"/>
      <c r="I705" s="80"/>
      <c r="J705" s="80"/>
      <c r="K705" s="80"/>
    </row>
    <row r="706" spans="2:11">
      <c r="B706" s="80"/>
      <c r="C706" s="101"/>
      <c r="D706" s="80"/>
      <c r="E706" s="80"/>
      <c r="F706" s="80"/>
      <c r="G706" s="101"/>
      <c r="H706" s="80"/>
      <c r="I706" s="80"/>
      <c r="J706" s="80"/>
      <c r="K706" s="80"/>
    </row>
    <row r="707" spans="2:11">
      <c r="B707" s="80"/>
      <c r="C707" s="101"/>
      <c r="D707" s="80"/>
      <c r="E707" s="80"/>
      <c r="F707" s="80"/>
      <c r="G707" s="101"/>
      <c r="H707" s="80"/>
      <c r="I707" s="80"/>
      <c r="J707" s="80"/>
      <c r="K707" s="80"/>
    </row>
    <row r="708" spans="2:11">
      <c r="B708" s="80"/>
      <c r="C708" s="101"/>
      <c r="D708" s="80"/>
      <c r="E708" s="80"/>
      <c r="F708" s="80"/>
      <c r="G708" s="101"/>
      <c r="H708" s="80"/>
      <c r="I708" s="80"/>
      <c r="J708" s="80"/>
      <c r="K708" s="80"/>
    </row>
    <row r="709" spans="2:11">
      <c r="B709" s="80"/>
      <c r="C709" s="101"/>
      <c r="D709" s="80"/>
      <c r="E709" s="80"/>
      <c r="F709" s="80"/>
      <c r="G709" s="101"/>
      <c r="H709" s="80"/>
      <c r="I709" s="80"/>
      <c r="J709" s="80"/>
      <c r="K709" s="80"/>
    </row>
    <row r="710" spans="2:11">
      <c r="B710" s="80"/>
      <c r="C710" s="101"/>
      <c r="D710" s="80"/>
      <c r="E710" s="80"/>
      <c r="F710" s="80"/>
      <c r="G710" s="101"/>
      <c r="H710" s="80"/>
      <c r="I710" s="80"/>
      <c r="J710" s="80"/>
      <c r="K710" s="80"/>
    </row>
    <row r="711" spans="2:11">
      <c r="B711" s="80"/>
      <c r="C711" s="101"/>
      <c r="D711" s="80"/>
      <c r="E711" s="80"/>
      <c r="F711" s="80"/>
      <c r="G711" s="101"/>
      <c r="H711" s="80"/>
      <c r="I711" s="80"/>
      <c r="J711" s="80"/>
      <c r="K711" s="80"/>
    </row>
    <row r="712" spans="2:11">
      <c r="B712" s="80"/>
      <c r="C712" s="101"/>
      <c r="D712" s="80"/>
      <c r="E712" s="80"/>
      <c r="F712" s="80"/>
      <c r="G712" s="101"/>
      <c r="H712" s="80"/>
      <c r="I712" s="80"/>
      <c r="J712" s="80"/>
      <c r="K712" s="80"/>
    </row>
    <row r="713" spans="2:11">
      <c r="B713" s="80"/>
      <c r="C713" s="101"/>
      <c r="D713" s="80"/>
      <c r="E713" s="80"/>
      <c r="F713" s="80"/>
      <c r="G713" s="101"/>
      <c r="H713" s="80"/>
      <c r="I713" s="80"/>
      <c r="J713" s="80"/>
      <c r="K713" s="80"/>
    </row>
    <row r="714" spans="2:11">
      <c r="B714" s="80"/>
      <c r="C714" s="101"/>
      <c r="D714" s="80"/>
      <c r="E714" s="80"/>
      <c r="F714" s="80"/>
      <c r="G714" s="101"/>
      <c r="H714" s="80"/>
      <c r="I714" s="80"/>
      <c r="J714" s="80"/>
      <c r="K714" s="80"/>
    </row>
    <row r="715" spans="2:11">
      <c r="B715" s="80"/>
      <c r="C715" s="101"/>
      <c r="D715" s="80"/>
      <c r="E715" s="80"/>
      <c r="F715" s="80"/>
      <c r="G715" s="101"/>
      <c r="H715" s="80"/>
      <c r="I715" s="80"/>
      <c r="J715" s="80"/>
      <c r="K715" s="80"/>
    </row>
    <row r="716" spans="2:11">
      <c r="B716" s="80"/>
      <c r="C716" s="101"/>
      <c r="D716" s="80"/>
      <c r="E716" s="80"/>
      <c r="F716" s="80"/>
      <c r="G716" s="101"/>
      <c r="H716" s="80"/>
      <c r="I716" s="80"/>
      <c r="J716" s="80"/>
      <c r="K716" s="80"/>
    </row>
    <row r="717" spans="2:11">
      <c r="B717" s="80"/>
      <c r="C717" s="101"/>
      <c r="D717" s="80"/>
      <c r="E717" s="80"/>
      <c r="F717" s="80"/>
      <c r="G717" s="101"/>
      <c r="H717" s="80"/>
      <c r="I717" s="80"/>
      <c r="J717" s="80"/>
      <c r="K717" s="80"/>
    </row>
    <row r="718" spans="2:11">
      <c r="B718" s="80"/>
      <c r="C718" s="101"/>
      <c r="D718" s="80"/>
      <c r="E718" s="80"/>
      <c r="F718" s="80"/>
      <c r="G718" s="101"/>
      <c r="H718" s="80"/>
      <c r="I718" s="80"/>
      <c r="J718" s="80"/>
      <c r="K718" s="80"/>
    </row>
    <row r="719" spans="2:11">
      <c r="B719" s="80"/>
      <c r="C719" s="101"/>
      <c r="D719" s="80"/>
      <c r="E719" s="80"/>
      <c r="F719" s="80"/>
      <c r="G719" s="101"/>
      <c r="H719" s="80"/>
      <c r="I719" s="80"/>
      <c r="J719" s="80"/>
      <c r="K719" s="80"/>
    </row>
    <row r="720" spans="2:11">
      <c r="B720" s="80"/>
      <c r="C720" s="101"/>
      <c r="D720" s="80"/>
      <c r="E720" s="80"/>
      <c r="F720" s="80"/>
      <c r="G720" s="101"/>
      <c r="H720" s="80"/>
      <c r="I720" s="80"/>
      <c r="J720" s="80"/>
      <c r="K720" s="80"/>
    </row>
    <row r="721" spans="2:11">
      <c r="B721" s="80"/>
      <c r="C721" s="101"/>
      <c r="D721" s="80"/>
      <c r="E721" s="80"/>
      <c r="F721" s="80"/>
      <c r="G721" s="101"/>
      <c r="H721" s="80"/>
      <c r="I721" s="80"/>
      <c r="J721" s="80"/>
      <c r="K721" s="80"/>
    </row>
    <row r="722" spans="2:11">
      <c r="B722" s="80"/>
      <c r="C722" s="101"/>
      <c r="D722" s="80"/>
      <c r="E722" s="80"/>
      <c r="F722" s="80"/>
      <c r="G722" s="101"/>
      <c r="H722" s="80"/>
      <c r="I722" s="80"/>
      <c r="J722" s="80"/>
      <c r="K722" s="80"/>
    </row>
    <row r="723" spans="2:11">
      <c r="B723" s="80"/>
      <c r="C723" s="101"/>
      <c r="D723" s="80"/>
      <c r="E723" s="80"/>
      <c r="F723" s="80"/>
      <c r="G723" s="101"/>
      <c r="H723" s="80"/>
      <c r="I723" s="80"/>
      <c r="J723" s="80"/>
      <c r="K723" s="80"/>
    </row>
    <row r="724" spans="2:11">
      <c r="B724" s="80"/>
      <c r="C724" s="101"/>
      <c r="D724" s="80"/>
      <c r="E724" s="80"/>
      <c r="F724" s="80"/>
      <c r="G724" s="101"/>
      <c r="H724" s="80"/>
      <c r="I724" s="80"/>
      <c r="J724" s="80"/>
      <c r="K724" s="80"/>
    </row>
    <row r="725" spans="2:11">
      <c r="B725" s="80"/>
      <c r="C725" s="101"/>
      <c r="D725" s="80"/>
      <c r="E725" s="80"/>
      <c r="F725" s="80"/>
      <c r="G725" s="101"/>
      <c r="H725" s="80"/>
      <c r="I725" s="80"/>
      <c r="J725" s="80"/>
      <c r="K725" s="80"/>
    </row>
    <row r="726" spans="2:11">
      <c r="B726" s="80"/>
      <c r="C726" s="101"/>
      <c r="D726" s="80"/>
      <c r="E726" s="80"/>
      <c r="F726" s="80"/>
      <c r="G726" s="101"/>
      <c r="H726" s="80"/>
      <c r="I726" s="80"/>
      <c r="J726" s="80"/>
      <c r="K726" s="80"/>
    </row>
    <row r="727" spans="2:11">
      <c r="B727" s="80"/>
      <c r="C727" s="101"/>
      <c r="D727" s="80"/>
      <c r="E727" s="80"/>
      <c r="F727" s="80"/>
      <c r="G727" s="101"/>
      <c r="H727" s="80"/>
      <c r="I727" s="80"/>
      <c r="J727" s="80"/>
      <c r="K727" s="80"/>
    </row>
    <row r="728" spans="2:11">
      <c r="B728" s="80"/>
      <c r="C728" s="101"/>
      <c r="D728" s="80"/>
      <c r="E728" s="80"/>
      <c r="F728" s="80"/>
      <c r="G728" s="101"/>
      <c r="H728" s="80"/>
      <c r="I728" s="80"/>
      <c r="J728" s="80"/>
      <c r="K728" s="80"/>
    </row>
    <row r="729" spans="2:11">
      <c r="B729" s="80"/>
      <c r="C729" s="101"/>
      <c r="D729" s="80"/>
      <c r="E729" s="80"/>
      <c r="F729" s="80"/>
      <c r="G729" s="101"/>
      <c r="H729" s="80"/>
      <c r="I729" s="80"/>
      <c r="J729" s="80"/>
      <c r="K729" s="80"/>
    </row>
    <row r="730" spans="2:11">
      <c r="B730" s="80"/>
      <c r="C730" s="101"/>
      <c r="D730" s="80"/>
      <c r="E730" s="80"/>
      <c r="F730" s="80"/>
      <c r="G730" s="101"/>
      <c r="H730" s="80"/>
      <c r="I730" s="80"/>
      <c r="J730" s="80"/>
      <c r="K730" s="80"/>
    </row>
    <row r="731" spans="2:11">
      <c r="B731" s="80"/>
      <c r="C731" s="101"/>
      <c r="D731" s="80"/>
      <c r="E731" s="80"/>
      <c r="F731" s="80"/>
      <c r="G731" s="101"/>
      <c r="H731" s="80"/>
      <c r="I731" s="80"/>
      <c r="J731" s="80"/>
      <c r="K731" s="80"/>
    </row>
    <row r="732" spans="2:11">
      <c r="B732" s="80"/>
      <c r="C732" s="101"/>
      <c r="D732" s="80"/>
      <c r="E732" s="80"/>
      <c r="F732" s="80"/>
      <c r="G732" s="101"/>
      <c r="H732" s="80"/>
      <c r="I732" s="80"/>
      <c r="J732" s="80"/>
      <c r="K732" s="80"/>
    </row>
    <row r="733" spans="2:11">
      <c r="B733" s="80"/>
      <c r="C733" s="101"/>
      <c r="D733" s="80"/>
      <c r="E733" s="80"/>
      <c r="F733" s="80"/>
      <c r="G733" s="101"/>
      <c r="H733" s="80"/>
      <c r="I733" s="80"/>
      <c r="J733" s="80"/>
      <c r="K733" s="80"/>
    </row>
    <row r="734" spans="2:11">
      <c r="B734" s="80"/>
      <c r="C734" s="101"/>
      <c r="D734" s="80"/>
      <c r="E734" s="80"/>
      <c r="F734" s="80"/>
      <c r="G734" s="101"/>
      <c r="H734" s="80"/>
      <c r="I734" s="80"/>
      <c r="J734" s="80"/>
      <c r="K734" s="80"/>
    </row>
    <row r="735" spans="2:11">
      <c r="B735" s="80"/>
      <c r="C735" s="101"/>
      <c r="D735" s="80"/>
      <c r="E735" s="80"/>
      <c r="F735" s="80"/>
      <c r="G735" s="101"/>
      <c r="H735" s="80"/>
      <c r="I735" s="80"/>
      <c r="J735" s="80"/>
      <c r="K735" s="80"/>
    </row>
    <row r="736" spans="2:11">
      <c r="B736" s="80"/>
      <c r="C736" s="101"/>
      <c r="D736" s="80"/>
      <c r="E736" s="80"/>
      <c r="F736" s="80"/>
      <c r="G736" s="101"/>
      <c r="H736" s="80"/>
      <c r="I736" s="80"/>
      <c r="J736" s="80"/>
      <c r="K736" s="80"/>
    </row>
    <row r="737" spans="2:11">
      <c r="B737" s="80"/>
      <c r="C737" s="101"/>
      <c r="D737" s="80"/>
      <c r="E737" s="80"/>
      <c r="F737" s="80"/>
      <c r="G737" s="101"/>
      <c r="H737" s="80"/>
      <c r="I737" s="80"/>
      <c r="J737" s="80"/>
      <c r="K737" s="80"/>
    </row>
    <row r="738" spans="2:11">
      <c r="B738" s="80"/>
      <c r="C738" s="101"/>
      <c r="D738" s="80"/>
      <c r="E738" s="80"/>
      <c r="F738" s="80"/>
      <c r="G738" s="101"/>
      <c r="H738" s="80"/>
      <c r="I738" s="80"/>
      <c r="J738" s="80"/>
      <c r="K738" s="80"/>
    </row>
    <row r="739" spans="2:11">
      <c r="B739" s="80"/>
      <c r="C739" s="101"/>
      <c r="D739" s="80"/>
      <c r="E739" s="80"/>
      <c r="F739" s="80"/>
      <c r="G739" s="101"/>
      <c r="H739" s="80"/>
      <c r="I739" s="80"/>
      <c r="J739" s="80"/>
      <c r="K739" s="80"/>
    </row>
    <row r="740" spans="2:11">
      <c r="B740" s="80"/>
      <c r="C740" s="101"/>
      <c r="D740" s="80"/>
      <c r="E740" s="80"/>
      <c r="F740" s="80"/>
      <c r="G740" s="101"/>
      <c r="H740" s="80"/>
      <c r="I740" s="80"/>
      <c r="J740" s="80"/>
      <c r="K740" s="80"/>
    </row>
    <row r="741" spans="2:11">
      <c r="B741" s="80"/>
      <c r="C741" s="101"/>
      <c r="D741" s="80"/>
      <c r="E741" s="80"/>
      <c r="F741" s="80"/>
      <c r="G741" s="101"/>
      <c r="H741" s="80"/>
      <c r="I741" s="80"/>
      <c r="J741" s="80"/>
      <c r="K741" s="80"/>
    </row>
    <row r="742" spans="2:11">
      <c r="B742" s="80"/>
      <c r="C742" s="101"/>
      <c r="D742" s="80"/>
      <c r="E742" s="80"/>
      <c r="F742" s="80"/>
      <c r="G742" s="101"/>
      <c r="H742" s="80"/>
      <c r="I742" s="80"/>
      <c r="J742" s="80"/>
      <c r="K742" s="80"/>
    </row>
    <row r="743" spans="2:11">
      <c r="B743" s="80"/>
      <c r="C743" s="101"/>
      <c r="D743" s="80"/>
      <c r="E743" s="80"/>
      <c r="F743" s="80"/>
      <c r="G743" s="101"/>
      <c r="H743" s="80"/>
      <c r="I743" s="80"/>
      <c r="J743" s="80"/>
      <c r="K743" s="80"/>
    </row>
    <row r="744" spans="2:11">
      <c r="B744" s="80"/>
      <c r="C744" s="101"/>
      <c r="D744" s="80"/>
      <c r="E744" s="80"/>
      <c r="F744" s="80"/>
      <c r="G744" s="101"/>
      <c r="H744" s="80"/>
      <c r="I744" s="80"/>
      <c r="J744" s="80"/>
      <c r="K744" s="80"/>
    </row>
    <row r="745" spans="2:11">
      <c r="B745" s="80"/>
      <c r="C745" s="101"/>
      <c r="D745" s="80"/>
      <c r="E745" s="80"/>
      <c r="F745" s="80"/>
      <c r="G745" s="101"/>
      <c r="H745" s="80"/>
      <c r="I745" s="80"/>
      <c r="J745" s="80"/>
      <c r="K745" s="80"/>
    </row>
    <row r="746" spans="2:11">
      <c r="B746" s="80"/>
      <c r="C746" s="101"/>
      <c r="D746" s="80"/>
      <c r="E746" s="80"/>
      <c r="F746" s="80"/>
      <c r="G746" s="101"/>
      <c r="H746" s="80"/>
      <c r="I746" s="80"/>
      <c r="J746" s="80"/>
      <c r="K746" s="80"/>
    </row>
    <row r="747" spans="2:11">
      <c r="B747" s="80"/>
      <c r="C747" s="101"/>
      <c r="D747" s="80"/>
      <c r="E747" s="80"/>
      <c r="F747" s="80"/>
      <c r="G747" s="101"/>
      <c r="H747" s="80"/>
      <c r="I747" s="80"/>
      <c r="J747" s="80"/>
      <c r="K747" s="80"/>
    </row>
    <row r="748" spans="2:11">
      <c r="B748" s="80"/>
      <c r="C748" s="101"/>
      <c r="D748" s="80"/>
      <c r="E748" s="80"/>
      <c r="F748" s="80"/>
      <c r="G748" s="101"/>
      <c r="H748" s="80"/>
      <c r="I748" s="80"/>
      <c r="J748" s="80"/>
      <c r="K748" s="80"/>
    </row>
    <row r="749" spans="2:11">
      <c r="B749" s="80"/>
      <c r="C749" s="101"/>
      <c r="D749" s="80"/>
      <c r="E749" s="80"/>
      <c r="F749" s="80"/>
      <c r="G749" s="101"/>
      <c r="H749" s="80"/>
      <c r="I749" s="80"/>
      <c r="J749" s="80"/>
      <c r="K749" s="80"/>
    </row>
    <row r="750" spans="2:11">
      <c r="B750" s="80"/>
      <c r="C750" s="101"/>
      <c r="D750" s="80"/>
      <c r="E750" s="80"/>
      <c r="F750" s="80"/>
      <c r="G750" s="101"/>
      <c r="H750" s="80"/>
      <c r="I750" s="80"/>
      <c r="J750" s="80"/>
      <c r="K750" s="80"/>
    </row>
    <row r="751" spans="2:11">
      <c r="B751" s="80"/>
      <c r="C751" s="101"/>
      <c r="D751" s="80"/>
      <c r="E751" s="80"/>
      <c r="F751" s="80"/>
      <c r="G751" s="101"/>
      <c r="H751" s="80"/>
      <c r="I751" s="80"/>
      <c r="J751" s="80"/>
      <c r="K751" s="80"/>
    </row>
    <row r="752" spans="2:11">
      <c r="B752" s="80"/>
      <c r="C752" s="101"/>
      <c r="D752" s="80"/>
      <c r="E752" s="80"/>
      <c r="F752" s="80"/>
      <c r="G752" s="101"/>
      <c r="H752" s="80"/>
      <c r="I752" s="80"/>
      <c r="J752" s="80"/>
      <c r="K752" s="80"/>
    </row>
    <row r="753" spans="2:11">
      <c r="B753" s="80"/>
      <c r="C753" s="101"/>
      <c r="D753" s="80"/>
      <c r="E753" s="80"/>
      <c r="F753" s="80"/>
      <c r="G753" s="101"/>
      <c r="H753" s="80"/>
      <c r="I753" s="80"/>
      <c r="J753" s="80"/>
      <c r="K753" s="80"/>
    </row>
    <row r="754" spans="2:11">
      <c r="B754" s="80"/>
      <c r="C754" s="101"/>
      <c r="D754" s="80"/>
      <c r="E754" s="80"/>
      <c r="F754" s="80"/>
      <c r="G754" s="101"/>
      <c r="H754" s="80"/>
      <c r="I754" s="80"/>
      <c r="J754" s="80"/>
      <c r="K754" s="80"/>
    </row>
    <row r="755" spans="2:11">
      <c r="B755" s="80"/>
      <c r="C755" s="101"/>
      <c r="D755" s="80"/>
      <c r="E755" s="80"/>
      <c r="F755" s="80"/>
      <c r="G755" s="101"/>
      <c r="H755" s="80"/>
      <c r="I755" s="80"/>
      <c r="J755" s="80"/>
      <c r="K755" s="80"/>
    </row>
    <row r="756" spans="2:11">
      <c r="B756" s="80"/>
      <c r="C756" s="101"/>
      <c r="D756" s="80"/>
      <c r="E756" s="80"/>
      <c r="F756" s="80"/>
      <c r="G756" s="101"/>
      <c r="H756" s="80"/>
      <c r="I756" s="80"/>
      <c r="J756" s="80"/>
      <c r="K756" s="80"/>
    </row>
    <row r="757" spans="2:11">
      <c r="B757" s="80"/>
      <c r="C757" s="101"/>
      <c r="D757" s="80"/>
      <c r="E757" s="80"/>
      <c r="F757" s="80"/>
      <c r="G757" s="101"/>
      <c r="H757" s="80"/>
      <c r="I757" s="80"/>
      <c r="J757" s="80"/>
      <c r="K757" s="80"/>
    </row>
    <row r="758" spans="2:11">
      <c r="B758" s="80"/>
      <c r="C758" s="101"/>
      <c r="D758" s="80"/>
      <c r="E758" s="80"/>
      <c r="F758" s="80"/>
      <c r="G758" s="101"/>
      <c r="H758" s="80"/>
      <c r="I758" s="80"/>
      <c r="J758" s="80"/>
      <c r="K758" s="80"/>
    </row>
    <row r="759" spans="2:11">
      <c r="B759" s="80"/>
      <c r="C759" s="101"/>
      <c r="D759" s="80"/>
      <c r="E759" s="80"/>
      <c r="F759" s="80"/>
      <c r="G759" s="101"/>
      <c r="H759" s="80"/>
      <c r="I759" s="80"/>
      <c r="J759" s="80"/>
      <c r="K759" s="80"/>
    </row>
    <row r="760" spans="2:11">
      <c r="B760" s="80"/>
      <c r="C760" s="101"/>
      <c r="D760" s="80"/>
      <c r="E760" s="80"/>
      <c r="F760" s="80"/>
      <c r="G760" s="101"/>
      <c r="H760" s="80"/>
      <c r="I760" s="80"/>
      <c r="J760" s="80"/>
      <c r="K760" s="80"/>
    </row>
    <row r="761" spans="2:11">
      <c r="B761" s="80"/>
      <c r="C761" s="101"/>
      <c r="D761" s="80"/>
      <c r="E761" s="80"/>
      <c r="F761" s="80"/>
      <c r="G761" s="101"/>
      <c r="H761" s="80"/>
      <c r="I761" s="80"/>
      <c r="J761" s="80"/>
      <c r="K761" s="80"/>
    </row>
    <row r="762" spans="2:11">
      <c r="B762" s="80"/>
      <c r="C762" s="101"/>
      <c r="D762" s="80"/>
      <c r="E762" s="80"/>
      <c r="F762" s="80"/>
      <c r="G762" s="101"/>
      <c r="H762" s="80"/>
      <c r="I762" s="80"/>
      <c r="J762" s="80"/>
      <c r="K762" s="80"/>
    </row>
    <row r="763" spans="2:11">
      <c r="B763" s="80"/>
      <c r="C763" s="101"/>
      <c r="D763" s="80"/>
      <c r="E763" s="80"/>
      <c r="F763" s="80"/>
      <c r="G763" s="101"/>
      <c r="H763" s="80"/>
      <c r="I763" s="80"/>
      <c r="J763" s="80"/>
      <c r="K763" s="80"/>
    </row>
    <row r="764" spans="2:11">
      <c r="B764" s="80"/>
      <c r="C764" s="101"/>
      <c r="D764" s="80"/>
      <c r="E764" s="80"/>
      <c r="F764" s="80"/>
      <c r="G764" s="101"/>
      <c r="H764" s="80"/>
      <c r="I764" s="80"/>
      <c r="J764" s="80"/>
      <c r="K764" s="80"/>
    </row>
    <row r="765" spans="2:11">
      <c r="B765" s="80"/>
      <c r="C765" s="101"/>
      <c r="D765" s="80"/>
      <c r="E765" s="80"/>
      <c r="F765" s="80"/>
      <c r="G765" s="101"/>
      <c r="H765" s="80"/>
      <c r="I765" s="80"/>
      <c r="J765" s="80"/>
      <c r="K765" s="80"/>
    </row>
    <row r="766" spans="2:11">
      <c r="B766" s="80"/>
      <c r="C766" s="101"/>
      <c r="D766" s="80"/>
      <c r="E766" s="80"/>
      <c r="F766" s="80"/>
      <c r="G766" s="101"/>
      <c r="H766" s="80"/>
      <c r="I766" s="80"/>
      <c r="J766" s="80"/>
      <c r="K766" s="80"/>
    </row>
    <row r="767" spans="2:11">
      <c r="B767" s="80"/>
      <c r="C767" s="101"/>
      <c r="D767" s="80"/>
      <c r="E767" s="80"/>
      <c r="F767" s="80"/>
      <c r="G767" s="101"/>
      <c r="H767" s="80"/>
      <c r="I767" s="80"/>
      <c r="J767" s="80"/>
      <c r="K767" s="80"/>
    </row>
    <row r="768" spans="2:11">
      <c r="B768" s="80"/>
      <c r="C768" s="101"/>
      <c r="D768" s="80"/>
      <c r="E768" s="80"/>
      <c r="F768" s="80"/>
      <c r="G768" s="101"/>
      <c r="H768" s="80"/>
      <c r="I768" s="80"/>
      <c r="J768" s="80"/>
      <c r="K768" s="80"/>
    </row>
    <row r="769" spans="2:11">
      <c r="B769" s="80"/>
      <c r="C769" s="101"/>
      <c r="D769" s="80"/>
      <c r="E769" s="80"/>
      <c r="F769" s="80"/>
      <c r="G769" s="101"/>
      <c r="H769" s="80"/>
      <c r="I769" s="80"/>
      <c r="J769" s="80"/>
      <c r="K769" s="80"/>
    </row>
    <row r="770" spans="2:11">
      <c r="B770" s="80"/>
      <c r="C770" s="101"/>
      <c r="D770" s="80"/>
      <c r="E770" s="80"/>
      <c r="F770" s="80"/>
      <c r="G770" s="101"/>
      <c r="H770" s="80"/>
      <c r="I770" s="80"/>
      <c r="J770" s="80"/>
      <c r="K770" s="80"/>
    </row>
    <row r="771" spans="2:11">
      <c r="B771" s="80"/>
      <c r="C771" s="101"/>
      <c r="D771" s="80"/>
      <c r="E771" s="80"/>
      <c r="F771" s="80"/>
      <c r="G771" s="101"/>
      <c r="H771" s="80"/>
      <c r="I771" s="80"/>
      <c r="J771" s="80"/>
      <c r="K771" s="80"/>
    </row>
    <row r="772" spans="2:11">
      <c r="B772" s="80"/>
      <c r="C772" s="101"/>
      <c r="D772" s="80"/>
      <c r="E772" s="80"/>
      <c r="F772" s="80"/>
      <c r="G772" s="101"/>
      <c r="H772" s="80"/>
      <c r="I772" s="80"/>
      <c r="J772" s="80"/>
      <c r="K772" s="80"/>
    </row>
    <row r="773" spans="2:11">
      <c r="B773" s="80"/>
      <c r="C773" s="101"/>
      <c r="D773" s="80"/>
      <c r="E773" s="80"/>
      <c r="F773" s="80"/>
      <c r="G773" s="101"/>
      <c r="H773" s="80"/>
      <c r="I773" s="80"/>
      <c r="J773" s="80"/>
      <c r="K773" s="80"/>
    </row>
    <row r="774" spans="2:11">
      <c r="B774" s="80"/>
      <c r="C774" s="101"/>
      <c r="D774" s="80"/>
      <c r="E774" s="80"/>
      <c r="F774" s="80"/>
      <c r="G774" s="101"/>
      <c r="H774" s="80"/>
      <c r="I774" s="80"/>
      <c r="J774" s="80"/>
      <c r="K774" s="80"/>
    </row>
    <row r="775" spans="2:11">
      <c r="B775" s="80"/>
      <c r="C775" s="101"/>
      <c r="D775" s="80"/>
      <c r="E775" s="80"/>
      <c r="F775" s="80"/>
      <c r="G775" s="101"/>
      <c r="H775" s="80"/>
      <c r="I775" s="80"/>
      <c r="J775" s="80"/>
      <c r="K775" s="80"/>
    </row>
    <row r="776" spans="2:11">
      <c r="B776" s="80"/>
      <c r="C776" s="101"/>
      <c r="D776" s="80"/>
      <c r="E776" s="80"/>
      <c r="F776" s="80"/>
      <c r="G776" s="101"/>
      <c r="H776" s="80"/>
      <c r="I776" s="80"/>
      <c r="J776" s="80"/>
      <c r="K776" s="80"/>
    </row>
    <row r="777" spans="2:11">
      <c r="B777" s="80"/>
      <c r="C777" s="101"/>
      <c r="D777" s="80"/>
      <c r="E777" s="80"/>
      <c r="F777" s="80"/>
      <c r="G777" s="101"/>
      <c r="H777" s="80"/>
      <c r="I777" s="80"/>
      <c r="J777" s="80"/>
      <c r="K777" s="80"/>
    </row>
    <row r="778" spans="2:11">
      <c r="B778" s="80"/>
      <c r="C778" s="101"/>
      <c r="D778" s="80"/>
      <c r="E778" s="80"/>
      <c r="F778" s="80"/>
      <c r="G778" s="101"/>
      <c r="H778" s="80"/>
      <c r="I778" s="80"/>
      <c r="J778" s="80"/>
      <c r="K778" s="80"/>
    </row>
    <row r="779" spans="2:11">
      <c r="B779" s="80"/>
      <c r="C779" s="101"/>
      <c r="D779" s="80"/>
      <c r="E779" s="80"/>
      <c r="F779" s="80"/>
      <c r="G779" s="101"/>
      <c r="H779" s="80"/>
      <c r="I779" s="80"/>
      <c r="J779" s="80"/>
      <c r="K779" s="80"/>
    </row>
    <row r="780" spans="2:11">
      <c r="B780" s="80"/>
      <c r="C780" s="101"/>
      <c r="D780" s="80"/>
      <c r="E780" s="80"/>
      <c r="F780" s="80"/>
      <c r="G780" s="101"/>
      <c r="H780" s="80"/>
      <c r="I780" s="80"/>
      <c r="J780" s="80"/>
      <c r="K780" s="80"/>
    </row>
    <row r="781" spans="2:11">
      <c r="B781" s="80"/>
      <c r="C781" s="101"/>
      <c r="D781" s="80"/>
      <c r="E781" s="80"/>
      <c r="F781" s="80"/>
      <c r="G781" s="101"/>
      <c r="H781" s="80"/>
      <c r="I781" s="80"/>
      <c r="J781" s="80"/>
      <c r="K781" s="80"/>
    </row>
    <row r="782" spans="2:11">
      <c r="B782" s="80"/>
      <c r="C782" s="101"/>
      <c r="D782" s="80"/>
      <c r="E782" s="80"/>
      <c r="F782" s="80"/>
      <c r="G782" s="101"/>
      <c r="H782" s="80"/>
      <c r="I782" s="80"/>
      <c r="J782" s="80"/>
      <c r="K782" s="80"/>
    </row>
    <row r="783" spans="2:11">
      <c r="B783" s="80"/>
      <c r="C783" s="101"/>
      <c r="D783" s="80"/>
      <c r="E783" s="80"/>
      <c r="F783" s="80"/>
      <c r="G783" s="101"/>
      <c r="H783" s="80"/>
      <c r="I783" s="80"/>
      <c r="J783" s="80"/>
      <c r="K783" s="80"/>
    </row>
    <row r="784" spans="2:11">
      <c r="B784" s="80"/>
      <c r="C784" s="101"/>
      <c r="D784" s="80"/>
      <c r="E784" s="80"/>
      <c r="F784" s="80"/>
      <c r="G784" s="101"/>
      <c r="H784" s="80"/>
      <c r="I784" s="80"/>
      <c r="J784" s="80"/>
      <c r="K784" s="80"/>
    </row>
    <row r="785" spans="2:11">
      <c r="B785" s="80"/>
      <c r="C785" s="101"/>
      <c r="D785" s="80"/>
      <c r="E785" s="80"/>
      <c r="F785" s="80"/>
      <c r="G785" s="101"/>
      <c r="H785" s="80"/>
      <c r="I785" s="80"/>
      <c r="J785" s="80"/>
      <c r="K785" s="80"/>
    </row>
    <row r="786" spans="2:11">
      <c r="B786" s="80"/>
      <c r="C786" s="101"/>
      <c r="D786" s="80"/>
      <c r="E786" s="80"/>
      <c r="F786" s="80"/>
      <c r="G786" s="101"/>
      <c r="H786" s="80"/>
      <c r="I786" s="80"/>
      <c r="J786" s="80"/>
      <c r="K786" s="80"/>
    </row>
    <row r="787" spans="2:11">
      <c r="B787" s="80"/>
      <c r="C787" s="101"/>
      <c r="D787" s="80"/>
      <c r="E787" s="80"/>
      <c r="F787" s="80"/>
      <c r="G787" s="101"/>
      <c r="H787" s="80"/>
      <c r="I787" s="80"/>
      <c r="J787" s="80"/>
      <c r="K787" s="80"/>
    </row>
    <row r="788" spans="2:11">
      <c r="B788" s="80"/>
      <c r="C788" s="101"/>
      <c r="D788" s="80"/>
      <c r="E788" s="80"/>
      <c r="F788" s="80"/>
      <c r="G788" s="101"/>
      <c r="H788" s="80"/>
      <c r="I788" s="80"/>
      <c r="J788" s="80"/>
      <c r="K788" s="80"/>
    </row>
    <row r="789" spans="2:11">
      <c r="B789" s="80"/>
      <c r="C789" s="101"/>
      <c r="D789" s="80"/>
      <c r="E789" s="80"/>
      <c r="F789" s="80"/>
      <c r="G789" s="101"/>
      <c r="H789" s="80"/>
      <c r="I789" s="80"/>
      <c r="J789" s="80"/>
      <c r="K789" s="80"/>
    </row>
    <row r="790" spans="2:11">
      <c r="B790" s="80"/>
      <c r="C790" s="101"/>
      <c r="D790" s="80"/>
      <c r="E790" s="80"/>
      <c r="F790" s="80"/>
      <c r="G790" s="101"/>
      <c r="H790" s="80"/>
      <c r="I790" s="80"/>
      <c r="J790" s="80"/>
      <c r="K790" s="80"/>
    </row>
    <row r="791" spans="2:11">
      <c r="B791" s="80"/>
      <c r="C791" s="101"/>
      <c r="D791" s="80"/>
      <c r="E791" s="80"/>
      <c r="F791" s="80"/>
      <c r="G791" s="101"/>
      <c r="H791" s="80"/>
      <c r="I791" s="80"/>
      <c r="J791" s="80"/>
      <c r="K791" s="80"/>
    </row>
    <row r="792" spans="2:11">
      <c r="B792" s="80"/>
      <c r="C792" s="101"/>
      <c r="D792" s="80"/>
      <c r="E792" s="80"/>
      <c r="F792" s="80"/>
      <c r="G792" s="101"/>
      <c r="H792" s="80"/>
      <c r="I792" s="80"/>
      <c r="J792" s="80"/>
      <c r="K792" s="80"/>
    </row>
    <row r="793" spans="2:11">
      <c r="B793" s="80"/>
      <c r="C793" s="101"/>
      <c r="D793" s="80"/>
      <c r="E793" s="80"/>
      <c r="F793" s="80"/>
      <c r="G793" s="101"/>
      <c r="H793" s="80"/>
      <c r="I793" s="80"/>
      <c r="J793" s="80"/>
      <c r="K793" s="80"/>
    </row>
    <row r="794" spans="2:11">
      <c r="B794" s="80"/>
      <c r="C794" s="101"/>
      <c r="D794" s="80"/>
      <c r="E794" s="80"/>
      <c r="F794" s="80"/>
      <c r="G794" s="101"/>
      <c r="H794" s="80"/>
      <c r="I794" s="80"/>
      <c r="J794" s="80"/>
      <c r="K794" s="80"/>
    </row>
    <row r="795" spans="2:11">
      <c r="B795" s="80"/>
      <c r="C795" s="101"/>
      <c r="D795" s="80"/>
      <c r="E795" s="80"/>
      <c r="F795" s="80"/>
      <c r="G795" s="101"/>
      <c r="H795" s="80"/>
      <c r="I795" s="80"/>
      <c r="J795" s="80"/>
      <c r="K795" s="80"/>
    </row>
    <row r="796" spans="2:11">
      <c r="B796" s="80"/>
      <c r="C796" s="101"/>
      <c r="D796" s="80"/>
      <c r="E796" s="80"/>
      <c r="F796" s="80"/>
      <c r="G796" s="101"/>
      <c r="H796" s="80"/>
      <c r="I796" s="80"/>
      <c r="J796" s="80"/>
      <c r="K796" s="80"/>
    </row>
    <row r="797" spans="2:11">
      <c r="B797" s="80"/>
      <c r="C797" s="101"/>
      <c r="D797" s="80"/>
      <c r="E797" s="80"/>
      <c r="F797" s="80"/>
      <c r="G797" s="101"/>
      <c r="H797" s="80"/>
      <c r="I797" s="80"/>
      <c r="J797" s="80"/>
      <c r="K797" s="80"/>
    </row>
    <row r="798" spans="2:11">
      <c r="B798" s="80"/>
      <c r="C798" s="101"/>
      <c r="D798" s="80"/>
      <c r="E798" s="80"/>
      <c r="F798" s="80"/>
      <c r="G798" s="101"/>
      <c r="H798" s="80"/>
      <c r="I798" s="80"/>
      <c r="J798" s="80"/>
      <c r="K798" s="80"/>
    </row>
    <row r="799" spans="2:11">
      <c r="B799" s="80"/>
      <c r="C799" s="101"/>
      <c r="D799" s="80"/>
      <c r="E799" s="80"/>
      <c r="F799" s="80"/>
      <c r="G799" s="101"/>
      <c r="H799" s="80"/>
      <c r="I799" s="80"/>
      <c r="J799" s="80"/>
      <c r="K799" s="80"/>
    </row>
    <row r="800" spans="2:11">
      <c r="B800" s="80"/>
      <c r="C800" s="101"/>
      <c r="D800" s="80"/>
      <c r="E800" s="80"/>
      <c r="F800" s="80"/>
      <c r="G800" s="101"/>
      <c r="H800" s="80"/>
      <c r="I800" s="80"/>
      <c r="J800" s="80"/>
      <c r="K800" s="80"/>
    </row>
    <row r="801" spans="2:11">
      <c r="B801" s="80"/>
      <c r="C801" s="101"/>
      <c r="D801" s="80"/>
      <c r="E801" s="80"/>
      <c r="F801" s="80"/>
      <c r="G801" s="101"/>
      <c r="H801" s="80"/>
      <c r="I801" s="80"/>
      <c r="J801" s="80"/>
      <c r="K801" s="80"/>
    </row>
    <row r="802" spans="2:11">
      <c r="B802" s="80"/>
      <c r="C802" s="101"/>
      <c r="D802" s="80"/>
      <c r="E802" s="80"/>
      <c r="F802" s="80"/>
      <c r="G802" s="101"/>
      <c r="H802" s="80"/>
      <c r="I802" s="80"/>
      <c r="J802" s="80"/>
      <c r="K802" s="80"/>
    </row>
    <row r="803" spans="2:11">
      <c r="B803" s="80"/>
      <c r="C803" s="101"/>
      <c r="D803" s="80"/>
      <c r="E803" s="80"/>
      <c r="F803" s="80"/>
      <c r="G803" s="101"/>
      <c r="H803" s="80"/>
      <c r="I803" s="80"/>
      <c r="J803" s="80"/>
      <c r="K803" s="80"/>
    </row>
    <row r="804" spans="2:11">
      <c r="B804" s="80"/>
      <c r="C804" s="101"/>
      <c r="D804" s="80"/>
      <c r="E804" s="80"/>
      <c r="F804" s="80"/>
      <c r="G804" s="101"/>
      <c r="H804" s="80"/>
      <c r="I804" s="80"/>
      <c r="J804" s="80"/>
      <c r="K804" s="80"/>
    </row>
    <row r="805" spans="2:11">
      <c r="B805" s="80"/>
      <c r="C805" s="101"/>
      <c r="D805" s="80"/>
      <c r="E805" s="80"/>
      <c r="F805" s="80"/>
      <c r="G805" s="101"/>
      <c r="H805" s="80"/>
      <c r="I805" s="80"/>
      <c r="J805" s="80"/>
      <c r="K805" s="80"/>
    </row>
    <row r="806" spans="2:11">
      <c r="B806" s="80"/>
      <c r="C806" s="101"/>
      <c r="D806" s="80"/>
      <c r="E806" s="80"/>
      <c r="F806" s="80"/>
      <c r="G806" s="101"/>
      <c r="H806" s="80"/>
      <c r="I806" s="80"/>
      <c r="J806" s="80"/>
      <c r="K806" s="80"/>
    </row>
    <row r="807" spans="2:11">
      <c r="B807" s="80"/>
      <c r="C807" s="101"/>
      <c r="D807" s="80"/>
      <c r="E807" s="80"/>
      <c r="F807" s="80"/>
      <c r="G807" s="101"/>
      <c r="H807" s="80"/>
      <c r="I807" s="80"/>
      <c r="J807" s="80"/>
      <c r="K807" s="80"/>
    </row>
    <row r="808" spans="2:11">
      <c r="B808" s="80"/>
      <c r="C808" s="101"/>
      <c r="D808" s="80"/>
      <c r="E808" s="80"/>
      <c r="F808" s="80"/>
      <c r="G808" s="101"/>
      <c r="H808" s="80"/>
      <c r="I808" s="80"/>
      <c r="J808" s="80"/>
      <c r="K808" s="80"/>
    </row>
    <row r="809" spans="2:11">
      <c r="B809" s="80"/>
      <c r="C809" s="101"/>
      <c r="D809" s="80"/>
      <c r="E809" s="80"/>
      <c r="F809" s="80"/>
      <c r="G809" s="101"/>
      <c r="H809" s="80"/>
      <c r="I809" s="80"/>
      <c r="J809" s="80"/>
      <c r="K809" s="80"/>
    </row>
    <row r="810" spans="2:11">
      <c r="B810" s="80"/>
      <c r="C810" s="101"/>
      <c r="D810" s="80"/>
      <c r="E810" s="80"/>
      <c r="F810" s="80"/>
      <c r="G810" s="101"/>
      <c r="H810" s="80"/>
      <c r="I810" s="80"/>
      <c r="J810" s="80"/>
      <c r="K810" s="80"/>
    </row>
    <row r="811" spans="2:11">
      <c r="B811" s="80"/>
      <c r="C811" s="101"/>
      <c r="D811" s="80"/>
      <c r="E811" s="80"/>
      <c r="F811" s="80"/>
      <c r="G811" s="101"/>
      <c r="H811" s="80"/>
      <c r="I811" s="80"/>
      <c r="J811" s="80"/>
      <c r="K811" s="80"/>
    </row>
    <row r="812" spans="2:11">
      <c r="B812" s="80"/>
      <c r="C812" s="101"/>
      <c r="D812" s="80"/>
      <c r="E812" s="80"/>
      <c r="F812" s="80"/>
      <c r="G812" s="101"/>
      <c r="H812" s="80"/>
      <c r="I812" s="80"/>
      <c r="J812" s="80"/>
      <c r="K812" s="80"/>
    </row>
    <row r="813" spans="2:11">
      <c r="B813" s="80"/>
      <c r="C813" s="101"/>
      <c r="D813" s="80"/>
      <c r="E813" s="80"/>
      <c r="F813" s="80"/>
      <c r="G813" s="101"/>
      <c r="H813" s="80"/>
      <c r="I813" s="80"/>
      <c r="J813" s="80"/>
      <c r="K813" s="80"/>
    </row>
    <row r="814" spans="2:11">
      <c r="B814" s="80"/>
      <c r="C814" s="101"/>
      <c r="D814" s="80"/>
      <c r="E814" s="80"/>
      <c r="F814" s="80"/>
      <c r="G814" s="101"/>
      <c r="H814" s="80"/>
      <c r="I814" s="80"/>
      <c r="J814" s="80"/>
      <c r="K814" s="80"/>
    </row>
    <row r="815" spans="2:11">
      <c r="B815" s="80"/>
      <c r="C815" s="101"/>
      <c r="D815" s="80"/>
      <c r="E815" s="80"/>
      <c r="F815" s="80"/>
      <c r="G815" s="101"/>
      <c r="H815" s="80"/>
      <c r="I815" s="80"/>
      <c r="J815" s="80"/>
      <c r="K815" s="80"/>
    </row>
    <row r="816" spans="2:11">
      <c r="B816" s="80"/>
      <c r="C816" s="101"/>
      <c r="D816" s="80"/>
      <c r="E816" s="80"/>
      <c r="F816" s="80"/>
      <c r="G816" s="101"/>
      <c r="H816" s="80"/>
      <c r="I816" s="80"/>
      <c r="J816" s="80"/>
      <c r="K816" s="80"/>
    </row>
    <row r="817" spans="2:11">
      <c r="B817" s="80"/>
      <c r="C817" s="101"/>
      <c r="D817" s="80"/>
      <c r="E817" s="80"/>
      <c r="F817" s="80"/>
      <c r="G817" s="101"/>
      <c r="H817" s="80"/>
      <c r="I817" s="80"/>
      <c r="J817" s="80"/>
      <c r="K817" s="80"/>
    </row>
    <row r="818" spans="2:11">
      <c r="B818" s="80"/>
      <c r="C818" s="101"/>
      <c r="D818" s="80"/>
      <c r="E818" s="80"/>
      <c r="F818" s="80"/>
      <c r="G818" s="101"/>
      <c r="H818" s="80"/>
      <c r="I818" s="80"/>
      <c r="J818" s="80"/>
      <c r="K818" s="80"/>
    </row>
    <row r="819" spans="2:11">
      <c r="B819" s="80"/>
      <c r="C819" s="101"/>
      <c r="D819" s="80"/>
      <c r="E819" s="80"/>
      <c r="F819" s="80"/>
      <c r="G819" s="101"/>
      <c r="H819" s="80"/>
      <c r="I819" s="80"/>
      <c r="J819" s="80"/>
      <c r="K819" s="80"/>
    </row>
    <row r="820" spans="2:11">
      <c r="B820" s="80"/>
      <c r="C820" s="101"/>
      <c r="D820" s="80"/>
      <c r="E820" s="80"/>
      <c r="F820" s="80"/>
      <c r="G820" s="101"/>
      <c r="H820" s="80"/>
      <c r="I820" s="80"/>
      <c r="J820" s="80"/>
      <c r="K820" s="80"/>
    </row>
    <row r="821" spans="2:11">
      <c r="B821" s="80"/>
      <c r="C821" s="101"/>
      <c r="D821" s="80"/>
      <c r="E821" s="80"/>
      <c r="F821" s="80"/>
      <c r="G821" s="101"/>
      <c r="H821" s="80"/>
      <c r="I821" s="80"/>
      <c r="J821" s="80"/>
      <c r="K821" s="80"/>
    </row>
    <row r="822" spans="2:11">
      <c r="B822" s="80"/>
      <c r="C822" s="101"/>
      <c r="D822" s="80"/>
      <c r="E822" s="80"/>
      <c r="F822" s="80"/>
      <c r="G822" s="101"/>
      <c r="H822" s="80"/>
      <c r="I822" s="80"/>
      <c r="J822" s="80"/>
      <c r="K822" s="80"/>
    </row>
    <row r="823" spans="2:11">
      <c r="B823" s="80"/>
      <c r="C823" s="101"/>
      <c r="D823" s="80"/>
      <c r="E823" s="80"/>
      <c r="F823" s="80"/>
      <c r="G823" s="101"/>
      <c r="H823" s="80"/>
      <c r="I823" s="80"/>
      <c r="J823" s="80"/>
      <c r="K823" s="80"/>
    </row>
    <row r="824" spans="2:11">
      <c r="B824" s="80"/>
      <c r="C824" s="101"/>
      <c r="D824" s="80"/>
      <c r="E824" s="80"/>
      <c r="F824" s="80"/>
      <c r="G824" s="101"/>
      <c r="H824" s="80"/>
      <c r="I824" s="80"/>
      <c r="J824" s="80"/>
      <c r="K824" s="80"/>
    </row>
    <row r="825" spans="2:11">
      <c r="B825" s="80"/>
      <c r="C825" s="101"/>
      <c r="D825" s="80"/>
      <c r="E825" s="80"/>
      <c r="F825" s="80"/>
      <c r="G825" s="101"/>
      <c r="H825" s="80"/>
      <c r="I825" s="80"/>
      <c r="J825" s="80"/>
      <c r="K825" s="80"/>
    </row>
    <row r="826" spans="2:11">
      <c r="B826" s="80"/>
      <c r="C826" s="101"/>
      <c r="D826" s="80"/>
      <c r="E826" s="80"/>
      <c r="F826" s="80"/>
      <c r="G826" s="101"/>
      <c r="H826" s="80"/>
      <c r="I826" s="80"/>
      <c r="J826" s="80"/>
      <c r="K826" s="80"/>
    </row>
    <row r="827" spans="2:11">
      <c r="B827" s="80"/>
      <c r="C827" s="101"/>
      <c r="D827" s="80"/>
      <c r="E827" s="80"/>
      <c r="F827" s="80"/>
      <c r="G827" s="101"/>
      <c r="H827" s="80"/>
      <c r="I827" s="80"/>
      <c r="J827" s="80"/>
      <c r="K827" s="80"/>
    </row>
    <row r="828" spans="2:11">
      <c r="B828" s="80"/>
      <c r="C828" s="101"/>
      <c r="D828" s="80"/>
      <c r="E828" s="80"/>
      <c r="F828" s="80"/>
      <c r="G828" s="101"/>
      <c r="H828" s="80"/>
      <c r="I828" s="80"/>
      <c r="J828" s="80"/>
      <c r="K828" s="80"/>
    </row>
    <row r="829" spans="2:11">
      <c r="B829" s="80"/>
      <c r="C829" s="101"/>
      <c r="D829" s="80"/>
      <c r="E829" s="80"/>
      <c r="F829" s="80"/>
      <c r="G829" s="101"/>
      <c r="H829" s="80"/>
      <c r="I829" s="80"/>
      <c r="J829" s="80"/>
      <c r="K829" s="80"/>
    </row>
    <row r="830" spans="2:11">
      <c r="B830" s="80"/>
      <c r="C830" s="101"/>
      <c r="D830" s="80"/>
      <c r="E830" s="80"/>
      <c r="F830" s="80"/>
      <c r="G830" s="101"/>
      <c r="H830" s="80"/>
      <c r="I830" s="80"/>
      <c r="J830" s="80"/>
      <c r="K830" s="80"/>
    </row>
    <row r="831" spans="2:11">
      <c r="B831" s="80"/>
      <c r="C831" s="101"/>
      <c r="D831" s="80"/>
      <c r="E831" s="80"/>
      <c r="F831" s="80"/>
      <c r="G831" s="101"/>
      <c r="H831" s="80"/>
      <c r="I831" s="80"/>
      <c r="J831" s="80"/>
      <c r="K831" s="80"/>
    </row>
    <row r="832" spans="2:11">
      <c r="B832" s="80"/>
      <c r="C832" s="101"/>
      <c r="D832" s="80"/>
      <c r="E832" s="80"/>
      <c r="F832" s="80"/>
      <c r="G832" s="101"/>
      <c r="H832" s="80"/>
      <c r="I832" s="80"/>
      <c r="J832" s="80"/>
      <c r="K832" s="80"/>
    </row>
    <row r="833" spans="2:11">
      <c r="B833" s="80"/>
      <c r="C833" s="101"/>
      <c r="D833" s="80"/>
      <c r="E833" s="80"/>
      <c r="F833" s="80"/>
      <c r="G833" s="101"/>
      <c r="H833" s="80"/>
      <c r="I833" s="80"/>
      <c r="J833" s="80"/>
      <c r="K833" s="80"/>
    </row>
    <row r="834" spans="2:11">
      <c r="B834" s="80"/>
      <c r="C834" s="101"/>
      <c r="D834" s="80"/>
      <c r="E834" s="80"/>
      <c r="F834" s="80"/>
      <c r="G834" s="101"/>
      <c r="H834" s="80"/>
      <c r="I834" s="80"/>
      <c r="J834" s="80"/>
      <c r="K834" s="80"/>
    </row>
    <row r="835" spans="2:11">
      <c r="B835" s="80"/>
      <c r="C835" s="101"/>
      <c r="D835" s="80"/>
      <c r="E835" s="80"/>
      <c r="F835" s="80"/>
      <c r="G835" s="101"/>
      <c r="H835" s="80"/>
      <c r="I835" s="80"/>
      <c r="J835" s="80"/>
      <c r="K835" s="80"/>
    </row>
    <row r="836" spans="2:11">
      <c r="B836" s="80"/>
      <c r="C836" s="101"/>
      <c r="D836" s="80"/>
      <c r="E836" s="80"/>
      <c r="F836" s="80"/>
      <c r="G836" s="101"/>
      <c r="H836" s="80"/>
      <c r="I836" s="80"/>
      <c r="J836" s="80"/>
      <c r="K836" s="80"/>
    </row>
    <row r="837" spans="2:11">
      <c r="B837" s="80"/>
      <c r="C837" s="101"/>
      <c r="D837" s="80"/>
      <c r="E837" s="80"/>
      <c r="F837" s="80"/>
      <c r="G837" s="101"/>
      <c r="H837" s="80"/>
      <c r="I837" s="80"/>
      <c r="J837" s="80"/>
      <c r="K837" s="80"/>
    </row>
    <row r="838" spans="2:11">
      <c r="B838" s="80"/>
      <c r="C838" s="101"/>
      <c r="D838" s="80"/>
      <c r="E838" s="80"/>
      <c r="F838" s="80"/>
      <c r="G838" s="101"/>
      <c r="H838" s="80"/>
      <c r="I838" s="80"/>
      <c r="J838" s="80"/>
      <c r="K838" s="80"/>
    </row>
    <row r="839" spans="2:11">
      <c r="B839" s="80"/>
      <c r="C839" s="101"/>
      <c r="D839" s="80"/>
      <c r="E839" s="80"/>
      <c r="F839" s="80"/>
      <c r="G839" s="101"/>
      <c r="H839" s="80"/>
      <c r="I839" s="80"/>
      <c r="J839" s="80"/>
      <c r="K839" s="80"/>
    </row>
    <row r="840" spans="2:11">
      <c r="B840" s="80"/>
      <c r="C840" s="101"/>
      <c r="D840" s="80"/>
      <c r="E840" s="80"/>
      <c r="F840" s="80"/>
      <c r="G840" s="101"/>
      <c r="H840" s="80"/>
      <c r="I840" s="80"/>
      <c r="J840" s="80"/>
      <c r="K840" s="80"/>
    </row>
    <row r="841" spans="2:11">
      <c r="B841" s="80"/>
      <c r="C841" s="101"/>
      <c r="D841" s="80"/>
      <c r="E841" s="80"/>
      <c r="F841" s="80"/>
      <c r="G841" s="101"/>
      <c r="H841" s="80"/>
      <c r="I841" s="80"/>
      <c r="J841" s="80"/>
      <c r="K841" s="80"/>
    </row>
    <row r="842" spans="2:11">
      <c r="B842" s="80"/>
      <c r="C842" s="101"/>
      <c r="D842" s="80"/>
      <c r="E842" s="80"/>
      <c r="F842" s="80"/>
      <c r="G842" s="101"/>
      <c r="H842" s="80"/>
      <c r="I842" s="80"/>
      <c r="J842" s="80"/>
      <c r="K842" s="80"/>
    </row>
    <row r="843" spans="2:11">
      <c r="B843" s="80"/>
      <c r="C843" s="101"/>
      <c r="D843" s="80"/>
      <c r="E843" s="80"/>
      <c r="F843" s="80"/>
      <c r="G843" s="101"/>
      <c r="H843" s="80"/>
      <c r="I843" s="80"/>
      <c r="J843" s="80"/>
      <c r="K843" s="80"/>
    </row>
    <row r="844" spans="2:11">
      <c r="B844" s="80"/>
      <c r="C844" s="101"/>
      <c r="D844" s="80"/>
      <c r="E844" s="80"/>
      <c r="F844" s="80"/>
      <c r="G844" s="101"/>
      <c r="H844" s="80"/>
      <c r="I844" s="80"/>
      <c r="J844" s="80"/>
      <c r="K844" s="80"/>
    </row>
    <row r="845" spans="2:11">
      <c r="B845" s="80"/>
      <c r="C845" s="101"/>
      <c r="D845" s="80"/>
      <c r="E845" s="80"/>
      <c r="F845" s="80"/>
      <c r="G845" s="101"/>
      <c r="H845" s="80"/>
      <c r="I845" s="80"/>
      <c r="J845" s="80"/>
      <c r="K845" s="80"/>
    </row>
    <row r="846" spans="2:11">
      <c r="B846" s="80"/>
      <c r="C846" s="101"/>
      <c r="D846" s="80"/>
      <c r="E846" s="80"/>
      <c r="F846" s="80"/>
      <c r="G846" s="101"/>
      <c r="H846" s="80"/>
      <c r="I846" s="80"/>
      <c r="J846" s="80"/>
      <c r="K846" s="80"/>
    </row>
    <row r="847" spans="2:11">
      <c r="B847" s="80"/>
      <c r="C847" s="101"/>
      <c r="D847" s="80"/>
      <c r="E847" s="80"/>
      <c r="F847" s="80"/>
      <c r="G847" s="101"/>
      <c r="H847" s="80"/>
      <c r="I847" s="80"/>
      <c r="J847" s="80"/>
      <c r="K847" s="80"/>
    </row>
    <row r="848" spans="2:11">
      <c r="B848" s="80"/>
      <c r="C848" s="101"/>
      <c r="D848" s="80"/>
      <c r="E848" s="80"/>
      <c r="F848" s="80"/>
      <c r="G848" s="101"/>
      <c r="H848" s="80"/>
      <c r="I848" s="80"/>
      <c r="J848" s="80"/>
      <c r="K848" s="80"/>
    </row>
    <row r="849" spans="2:11">
      <c r="B849" s="80"/>
      <c r="C849" s="101"/>
      <c r="D849" s="80"/>
      <c r="E849" s="80"/>
      <c r="F849" s="80"/>
      <c r="G849" s="101"/>
      <c r="H849" s="80"/>
      <c r="I849" s="80"/>
      <c r="J849" s="80"/>
      <c r="K849" s="80"/>
    </row>
    <row r="850" spans="2:11">
      <c r="B850" s="80"/>
      <c r="C850" s="101"/>
      <c r="D850" s="80"/>
      <c r="E850" s="80"/>
      <c r="F850" s="80"/>
      <c r="G850" s="101"/>
      <c r="H850" s="80"/>
      <c r="I850" s="80"/>
      <c r="J850" s="80"/>
      <c r="K850" s="80"/>
    </row>
    <row r="851" spans="2:11">
      <c r="B851" s="80"/>
      <c r="C851" s="101"/>
      <c r="D851" s="80"/>
      <c r="E851" s="80"/>
      <c r="F851" s="80"/>
      <c r="G851" s="101"/>
      <c r="H851" s="80"/>
      <c r="I851" s="80"/>
      <c r="J851" s="80"/>
      <c r="K851" s="80"/>
    </row>
    <row r="852" spans="2:11">
      <c r="B852" s="80"/>
      <c r="C852" s="101"/>
      <c r="D852" s="80"/>
      <c r="E852" s="80"/>
      <c r="F852" s="80"/>
      <c r="G852" s="101"/>
      <c r="H852" s="80"/>
      <c r="I852" s="80"/>
      <c r="J852" s="80"/>
      <c r="K852" s="80"/>
    </row>
    <row r="853" spans="2:11">
      <c r="B853" s="80"/>
      <c r="C853" s="101"/>
      <c r="D853" s="80"/>
      <c r="E853" s="80"/>
      <c r="F853" s="80"/>
      <c r="G853" s="101"/>
      <c r="H853" s="80"/>
      <c r="I853" s="80"/>
      <c r="J853" s="80"/>
      <c r="K853" s="80"/>
    </row>
    <row r="854" spans="2:11">
      <c r="B854" s="80"/>
      <c r="C854" s="101"/>
      <c r="D854" s="80"/>
      <c r="E854" s="80"/>
      <c r="F854" s="80"/>
      <c r="G854" s="101"/>
      <c r="H854" s="80"/>
      <c r="I854" s="80"/>
      <c r="J854" s="80"/>
      <c r="K854" s="80"/>
    </row>
    <row r="855" spans="2:11">
      <c r="B855" s="80"/>
      <c r="C855" s="101"/>
      <c r="D855" s="80"/>
      <c r="E855" s="80"/>
      <c r="F855" s="80"/>
      <c r="G855" s="101"/>
      <c r="H855" s="80"/>
      <c r="I855" s="80"/>
      <c r="J855" s="80"/>
      <c r="K855" s="80"/>
    </row>
    <row r="856" spans="2:11">
      <c r="B856" s="80"/>
      <c r="C856" s="101"/>
      <c r="D856" s="80"/>
      <c r="E856" s="80"/>
      <c r="F856" s="80"/>
      <c r="G856" s="101"/>
      <c r="H856" s="80"/>
      <c r="I856" s="80"/>
      <c r="J856" s="80"/>
      <c r="K856" s="80"/>
    </row>
    <row r="857" spans="2:11">
      <c r="B857" s="80"/>
      <c r="C857" s="101"/>
      <c r="D857" s="80"/>
      <c r="E857" s="80"/>
      <c r="F857" s="80"/>
      <c r="G857" s="101"/>
      <c r="H857" s="80"/>
      <c r="I857" s="80"/>
      <c r="J857" s="80"/>
      <c r="K857" s="80"/>
    </row>
    <row r="858" spans="2:11">
      <c r="B858" s="80"/>
      <c r="C858" s="101"/>
      <c r="D858" s="80"/>
      <c r="E858" s="80"/>
      <c r="F858" s="80"/>
      <c r="G858" s="101"/>
      <c r="H858" s="80"/>
      <c r="I858" s="80"/>
      <c r="J858" s="80"/>
      <c r="K858" s="80"/>
    </row>
    <row r="859" spans="2:11">
      <c r="B859" s="80"/>
      <c r="C859" s="101"/>
      <c r="D859" s="80"/>
      <c r="E859" s="80"/>
      <c r="F859" s="80"/>
      <c r="G859" s="101"/>
      <c r="H859" s="80"/>
      <c r="I859" s="80"/>
      <c r="J859" s="80"/>
      <c r="K859" s="80"/>
    </row>
    <row r="860" spans="2:11">
      <c r="B860" s="80"/>
      <c r="C860" s="101"/>
      <c r="D860" s="80"/>
      <c r="E860" s="80"/>
      <c r="F860" s="80"/>
      <c r="G860" s="101"/>
      <c r="H860" s="80"/>
      <c r="I860" s="80"/>
      <c r="J860" s="80"/>
      <c r="K860" s="80"/>
    </row>
    <row r="861" spans="2:11">
      <c r="B861" s="80"/>
      <c r="C861" s="101"/>
      <c r="D861" s="80"/>
      <c r="E861" s="80"/>
      <c r="F861" s="80"/>
      <c r="G861" s="101"/>
      <c r="H861" s="80"/>
      <c r="I861" s="80"/>
      <c r="J861" s="80"/>
      <c r="K861" s="80"/>
    </row>
    <row r="862" spans="2:11">
      <c r="B862" s="80"/>
      <c r="C862" s="101"/>
      <c r="D862" s="80"/>
      <c r="E862" s="80"/>
      <c r="F862" s="80"/>
      <c r="G862" s="101"/>
      <c r="H862" s="80"/>
      <c r="I862" s="80"/>
      <c r="J862" s="80"/>
      <c r="K862" s="80"/>
    </row>
    <row r="863" spans="2:11">
      <c r="B863" s="80"/>
      <c r="C863" s="101"/>
      <c r="D863" s="80"/>
      <c r="E863" s="80"/>
      <c r="F863" s="80"/>
      <c r="G863" s="101"/>
      <c r="H863" s="80"/>
      <c r="I863" s="80"/>
      <c r="J863" s="80"/>
      <c r="K863" s="80"/>
    </row>
    <row r="864" spans="2:11">
      <c r="B864" s="80"/>
      <c r="C864" s="101"/>
      <c r="D864" s="80"/>
      <c r="E864" s="80"/>
      <c r="F864" s="80"/>
      <c r="G864" s="101"/>
      <c r="H864" s="80"/>
      <c r="I864" s="80"/>
      <c r="J864" s="80"/>
      <c r="K864" s="80"/>
    </row>
    <row r="865" spans="2:11">
      <c r="B865" s="80"/>
      <c r="C865" s="101"/>
      <c r="D865" s="80"/>
      <c r="E865" s="80"/>
      <c r="F865" s="80"/>
      <c r="G865" s="101"/>
      <c r="H865" s="80"/>
      <c r="I865" s="80"/>
      <c r="J865" s="80"/>
      <c r="K865" s="80"/>
    </row>
    <row r="866" spans="2:11">
      <c r="B866" s="80"/>
      <c r="C866" s="101"/>
      <c r="D866" s="80"/>
      <c r="E866" s="80"/>
      <c r="F866" s="80"/>
      <c r="G866" s="101"/>
      <c r="H866" s="80"/>
      <c r="I866" s="80"/>
      <c r="J866" s="80"/>
      <c r="K866" s="80"/>
    </row>
    <row r="867" spans="2:11">
      <c r="B867" s="80"/>
      <c r="C867" s="101"/>
      <c r="D867" s="80"/>
      <c r="E867" s="80"/>
      <c r="F867" s="80"/>
      <c r="G867" s="101"/>
      <c r="H867" s="80"/>
      <c r="I867" s="80"/>
      <c r="J867" s="80"/>
      <c r="K867" s="80"/>
    </row>
    <row r="868" spans="2:11">
      <c r="B868" s="80"/>
      <c r="C868" s="101"/>
      <c r="D868" s="80"/>
      <c r="E868" s="80"/>
      <c r="F868" s="80"/>
      <c r="G868" s="101"/>
      <c r="H868" s="80"/>
      <c r="I868" s="80"/>
      <c r="J868" s="80"/>
      <c r="K868" s="80"/>
    </row>
    <row r="869" spans="2:11">
      <c r="B869" s="80"/>
      <c r="C869" s="101"/>
      <c r="D869" s="80"/>
      <c r="E869" s="80"/>
      <c r="F869" s="80"/>
      <c r="G869" s="101"/>
      <c r="H869" s="80"/>
      <c r="I869" s="80"/>
      <c r="J869" s="80"/>
      <c r="K869" s="80"/>
    </row>
    <row r="870" spans="2:11">
      <c r="B870" s="80"/>
      <c r="C870" s="101"/>
      <c r="D870" s="80"/>
      <c r="E870" s="80"/>
      <c r="F870" s="80"/>
      <c r="G870" s="101"/>
      <c r="H870" s="80"/>
      <c r="I870" s="80"/>
      <c r="J870" s="80"/>
      <c r="K870" s="80"/>
    </row>
    <row r="871" spans="2:11">
      <c r="B871" s="80"/>
      <c r="C871" s="101"/>
      <c r="D871" s="80"/>
      <c r="E871" s="80"/>
      <c r="F871" s="80"/>
      <c r="G871" s="101"/>
      <c r="H871" s="80"/>
      <c r="I871" s="80"/>
      <c r="J871" s="80"/>
      <c r="K871" s="80"/>
    </row>
    <row r="872" spans="2:11">
      <c r="B872" s="80"/>
      <c r="C872" s="101"/>
      <c r="D872" s="80"/>
      <c r="E872" s="80"/>
      <c r="F872" s="80"/>
      <c r="G872" s="101"/>
      <c r="H872" s="80"/>
      <c r="I872" s="80"/>
      <c r="J872" s="80"/>
      <c r="K872" s="80"/>
    </row>
    <row r="873" spans="2:11">
      <c r="B873" s="80"/>
      <c r="C873" s="101"/>
      <c r="D873" s="80"/>
      <c r="E873" s="80"/>
      <c r="F873" s="80"/>
      <c r="G873" s="101"/>
      <c r="H873" s="80"/>
      <c r="I873" s="80"/>
      <c r="J873" s="80"/>
      <c r="K873" s="80"/>
    </row>
    <row r="874" spans="2:11">
      <c r="B874" s="80"/>
      <c r="C874" s="101"/>
      <c r="D874" s="80"/>
      <c r="E874" s="80"/>
      <c r="F874" s="80"/>
      <c r="G874" s="101"/>
      <c r="H874" s="80"/>
      <c r="I874" s="80"/>
      <c r="J874" s="80"/>
      <c r="K874" s="80"/>
    </row>
    <row r="875" spans="2:11">
      <c r="B875" s="80"/>
      <c r="C875" s="101"/>
      <c r="D875" s="80"/>
      <c r="E875" s="80"/>
      <c r="F875" s="80"/>
      <c r="G875" s="101"/>
      <c r="H875" s="80"/>
      <c r="I875" s="80"/>
      <c r="J875" s="80"/>
      <c r="K875" s="80"/>
    </row>
    <row r="876" spans="2:11">
      <c r="B876" s="80"/>
      <c r="C876" s="101"/>
      <c r="D876" s="80"/>
      <c r="E876" s="80"/>
      <c r="F876" s="80"/>
      <c r="G876" s="101"/>
      <c r="H876" s="80"/>
      <c r="I876" s="80"/>
      <c r="J876" s="80"/>
      <c r="K876" s="80"/>
    </row>
    <row r="877" spans="2:11">
      <c r="B877" s="80"/>
      <c r="C877" s="101"/>
      <c r="D877" s="80"/>
      <c r="E877" s="80"/>
      <c r="F877" s="80"/>
      <c r="G877" s="101"/>
      <c r="H877" s="80"/>
      <c r="I877" s="80"/>
      <c r="J877" s="80"/>
      <c r="K877" s="80"/>
    </row>
    <row r="878" spans="2:11">
      <c r="B878" s="80"/>
      <c r="C878" s="101"/>
      <c r="D878" s="80"/>
      <c r="E878" s="80"/>
      <c r="F878" s="80"/>
      <c r="G878" s="101"/>
      <c r="H878" s="80"/>
      <c r="I878" s="80"/>
      <c r="J878" s="80"/>
      <c r="K878" s="80"/>
    </row>
    <row r="879" spans="2:11">
      <c r="B879" s="80"/>
      <c r="C879" s="101"/>
      <c r="D879" s="80"/>
      <c r="E879" s="80"/>
      <c r="F879" s="80"/>
      <c r="G879" s="101"/>
      <c r="H879" s="80"/>
      <c r="I879" s="80"/>
      <c r="J879" s="80"/>
      <c r="K879" s="80"/>
    </row>
    <row r="880" spans="2:11">
      <c r="B880" s="80"/>
      <c r="C880" s="101"/>
      <c r="D880" s="80"/>
      <c r="E880" s="80"/>
      <c r="F880" s="80"/>
      <c r="G880" s="101"/>
      <c r="H880" s="80"/>
      <c r="I880" s="80"/>
      <c r="J880" s="80"/>
      <c r="K880" s="80"/>
    </row>
    <row r="881" spans="2:11">
      <c r="B881" s="80"/>
      <c r="C881" s="101"/>
      <c r="D881" s="80"/>
      <c r="E881" s="80"/>
      <c r="F881" s="80"/>
      <c r="G881" s="101"/>
      <c r="H881" s="80"/>
      <c r="I881" s="80"/>
      <c r="J881" s="80"/>
      <c r="K881" s="80"/>
    </row>
    <row r="882" spans="2:11">
      <c r="B882" s="80"/>
      <c r="C882" s="101"/>
      <c r="D882" s="80"/>
      <c r="E882" s="80"/>
      <c r="F882" s="80"/>
      <c r="G882" s="101"/>
      <c r="H882" s="80"/>
      <c r="I882" s="80"/>
      <c r="J882" s="80"/>
      <c r="K882" s="80"/>
    </row>
    <row r="883" spans="2:11">
      <c r="B883" s="80"/>
      <c r="C883" s="101"/>
      <c r="D883" s="80"/>
      <c r="E883" s="80"/>
      <c r="F883" s="80"/>
      <c r="G883" s="101"/>
      <c r="H883" s="80"/>
      <c r="I883" s="80"/>
      <c r="J883" s="80"/>
      <c r="K883" s="80"/>
    </row>
    <row r="884" spans="2:11">
      <c r="B884" s="80"/>
      <c r="C884" s="101"/>
      <c r="D884" s="80"/>
      <c r="E884" s="80"/>
      <c r="F884" s="80"/>
      <c r="G884" s="101"/>
      <c r="H884" s="80"/>
      <c r="I884" s="80"/>
      <c r="J884" s="80"/>
      <c r="K884" s="80"/>
    </row>
    <row r="885" spans="2:11">
      <c r="B885" s="80"/>
      <c r="C885" s="101"/>
      <c r="D885" s="80"/>
      <c r="E885" s="80"/>
      <c r="F885" s="80"/>
      <c r="G885" s="101"/>
      <c r="H885" s="80"/>
      <c r="I885" s="80"/>
      <c r="J885" s="80"/>
      <c r="K885" s="80"/>
    </row>
    <row r="886" spans="2:11">
      <c r="B886" s="80"/>
      <c r="C886" s="101"/>
      <c r="D886" s="80"/>
      <c r="E886" s="80"/>
      <c r="F886" s="80"/>
      <c r="G886" s="101"/>
      <c r="H886" s="80"/>
      <c r="I886" s="80"/>
      <c r="J886" s="80"/>
      <c r="K886" s="80"/>
    </row>
    <row r="887" spans="2:11">
      <c r="B887" s="80"/>
      <c r="C887" s="101"/>
      <c r="D887" s="80"/>
      <c r="E887" s="80"/>
      <c r="F887" s="80"/>
      <c r="G887" s="101"/>
      <c r="H887" s="80"/>
      <c r="I887" s="80"/>
      <c r="J887" s="80"/>
      <c r="K887" s="80"/>
    </row>
    <row r="888" spans="2:11">
      <c r="B888" s="80"/>
      <c r="C888" s="101"/>
      <c r="D888" s="80"/>
      <c r="E888" s="80"/>
      <c r="F888" s="80"/>
      <c r="G888" s="101"/>
      <c r="H888" s="80"/>
      <c r="I888" s="80"/>
      <c r="J888" s="80"/>
      <c r="K888" s="80"/>
    </row>
    <row r="889" spans="2:11">
      <c r="B889" s="80"/>
      <c r="C889" s="101"/>
      <c r="D889" s="80"/>
      <c r="E889" s="80"/>
      <c r="F889" s="80"/>
      <c r="G889" s="101"/>
      <c r="H889" s="80"/>
      <c r="I889" s="80"/>
      <c r="J889" s="80"/>
      <c r="K889" s="80"/>
    </row>
    <row r="890" spans="2:11">
      <c r="B890" s="80"/>
      <c r="C890" s="101"/>
      <c r="D890" s="80"/>
      <c r="E890" s="80"/>
      <c r="F890" s="80"/>
      <c r="G890" s="101"/>
      <c r="H890" s="80"/>
      <c r="I890" s="80"/>
      <c r="J890" s="80"/>
      <c r="K890" s="80"/>
    </row>
    <row r="891" spans="2:11">
      <c r="B891" s="80"/>
      <c r="C891" s="101"/>
      <c r="D891" s="80"/>
      <c r="E891" s="80"/>
      <c r="F891" s="80"/>
      <c r="G891" s="101"/>
      <c r="H891" s="80"/>
      <c r="I891" s="80"/>
      <c r="J891" s="80"/>
      <c r="K891" s="80"/>
    </row>
    <row r="892" spans="2:11">
      <c r="B892" s="80"/>
      <c r="C892" s="101"/>
      <c r="D892" s="80"/>
      <c r="E892" s="80"/>
      <c r="F892" s="80"/>
      <c r="G892" s="101"/>
      <c r="H892" s="80"/>
      <c r="I892" s="80"/>
      <c r="J892" s="80"/>
      <c r="K892" s="80"/>
    </row>
    <row r="893" spans="2:11">
      <c r="B893" s="80"/>
      <c r="C893" s="101"/>
      <c r="D893" s="80"/>
      <c r="E893" s="80"/>
      <c r="F893" s="80"/>
      <c r="G893" s="101"/>
      <c r="H893" s="80"/>
      <c r="I893" s="80"/>
      <c r="J893" s="80"/>
      <c r="K893" s="80"/>
    </row>
    <row r="894" spans="2:11">
      <c r="B894" s="80"/>
      <c r="C894" s="101"/>
      <c r="D894" s="80"/>
      <c r="E894" s="80"/>
      <c r="F894" s="80"/>
      <c r="G894" s="101"/>
      <c r="H894" s="80"/>
      <c r="I894" s="80"/>
      <c r="J894" s="80"/>
      <c r="K894" s="80"/>
    </row>
    <row r="895" spans="2:11">
      <c r="B895" s="80"/>
      <c r="C895" s="101"/>
      <c r="D895" s="80"/>
      <c r="E895" s="80"/>
      <c r="F895" s="80"/>
      <c r="G895" s="101"/>
      <c r="H895" s="80"/>
      <c r="I895" s="80"/>
      <c r="J895" s="80"/>
      <c r="K895" s="80"/>
    </row>
    <row r="896" spans="2:11">
      <c r="B896" s="80"/>
      <c r="C896" s="101"/>
      <c r="D896" s="80"/>
      <c r="E896" s="80"/>
      <c r="F896" s="80"/>
      <c r="G896" s="101"/>
      <c r="H896" s="80"/>
      <c r="I896" s="80"/>
      <c r="J896" s="80"/>
      <c r="K896" s="80"/>
    </row>
    <row r="897" spans="2:11">
      <c r="B897" s="80"/>
      <c r="C897" s="101"/>
      <c r="D897" s="80"/>
      <c r="E897" s="80"/>
      <c r="F897" s="80"/>
      <c r="G897" s="101"/>
      <c r="H897" s="80"/>
      <c r="I897" s="80"/>
      <c r="J897" s="80"/>
      <c r="K897" s="80"/>
    </row>
    <row r="898" spans="2:11">
      <c r="B898" s="80"/>
      <c r="C898" s="101"/>
      <c r="D898" s="80"/>
      <c r="E898" s="80"/>
      <c r="F898" s="80"/>
      <c r="G898" s="101"/>
      <c r="H898" s="80"/>
      <c r="I898" s="80"/>
      <c r="J898" s="80"/>
      <c r="K898" s="80"/>
    </row>
    <row r="899" spans="2:11">
      <c r="B899" s="80"/>
      <c r="C899" s="101"/>
      <c r="D899" s="80"/>
      <c r="E899" s="80"/>
      <c r="F899" s="80"/>
      <c r="G899" s="101"/>
      <c r="H899" s="80"/>
      <c r="I899" s="80"/>
      <c r="J899" s="80"/>
      <c r="K899" s="80"/>
    </row>
    <row r="900" spans="2:11">
      <c r="B900" s="80"/>
      <c r="C900" s="101"/>
      <c r="D900" s="80"/>
      <c r="E900" s="80"/>
      <c r="F900" s="80"/>
      <c r="G900" s="101"/>
      <c r="H900" s="80"/>
      <c r="I900" s="80"/>
      <c r="J900" s="80"/>
      <c r="K900" s="80"/>
    </row>
    <row r="901" spans="2:11">
      <c r="B901" s="80"/>
      <c r="C901" s="101"/>
      <c r="D901" s="80"/>
      <c r="E901" s="80"/>
      <c r="F901" s="80"/>
      <c r="G901" s="101"/>
      <c r="H901" s="80"/>
      <c r="I901" s="80"/>
      <c r="J901" s="80"/>
      <c r="K901" s="80"/>
    </row>
    <row r="902" spans="2:11">
      <c r="B902" s="80"/>
      <c r="C902" s="101"/>
      <c r="D902" s="80"/>
      <c r="E902" s="80"/>
      <c r="F902" s="80"/>
      <c r="G902" s="101"/>
      <c r="H902" s="80"/>
      <c r="I902" s="80"/>
      <c r="J902" s="80"/>
      <c r="K902" s="80"/>
    </row>
    <row r="903" spans="2:11">
      <c r="B903" s="80"/>
      <c r="C903" s="101"/>
      <c r="D903" s="80"/>
      <c r="E903" s="80"/>
      <c r="F903" s="80"/>
      <c r="G903" s="101"/>
      <c r="H903" s="80"/>
      <c r="I903" s="80"/>
      <c r="J903" s="80"/>
      <c r="K903" s="80"/>
    </row>
    <row r="904" spans="2:11">
      <c r="B904" s="80"/>
      <c r="C904" s="101"/>
      <c r="D904" s="80"/>
      <c r="E904" s="80"/>
      <c r="F904" s="80"/>
      <c r="G904" s="101"/>
      <c r="H904" s="80"/>
      <c r="I904" s="80"/>
      <c r="J904" s="80"/>
      <c r="K904" s="80"/>
    </row>
    <row r="905" spans="2:11">
      <c r="B905" s="80"/>
      <c r="C905" s="101"/>
      <c r="D905" s="80"/>
      <c r="E905" s="80"/>
      <c r="F905" s="80"/>
      <c r="G905" s="101"/>
      <c r="H905" s="80"/>
      <c r="I905" s="80"/>
      <c r="J905" s="80"/>
      <c r="K905" s="80"/>
    </row>
    <row r="906" spans="2:11">
      <c r="B906" s="80"/>
      <c r="C906" s="101"/>
      <c r="D906" s="80"/>
      <c r="E906" s="80"/>
      <c r="F906" s="80"/>
      <c r="G906" s="101"/>
      <c r="H906" s="80"/>
      <c r="I906" s="80"/>
      <c r="J906" s="80"/>
      <c r="K906" s="80"/>
    </row>
    <row r="907" spans="2:11">
      <c r="B907" s="80"/>
      <c r="C907" s="101"/>
      <c r="D907" s="80"/>
      <c r="E907" s="80"/>
      <c r="F907" s="80"/>
      <c r="G907" s="101"/>
      <c r="H907" s="80"/>
      <c r="I907" s="80"/>
      <c r="J907" s="80"/>
      <c r="K907" s="80"/>
    </row>
    <row r="908" spans="2:11">
      <c r="B908" s="80"/>
      <c r="C908" s="101"/>
      <c r="D908" s="80"/>
      <c r="E908" s="80"/>
      <c r="F908" s="80"/>
      <c r="G908" s="101"/>
      <c r="H908" s="80"/>
      <c r="I908" s="80"/>
      <c r="J908" s="80"/>
      <c r="K908" s="80"/>
    </row>
    <row r="909" spans="2:11">
      <c r="B909" s="80"/>
      <c r="C909" s="101"/>
      <c r="D909" s="80"/>
      <c r="E909" s="80"/>
      <c r="F909" s="80"/>
      <c r="G909" s="101"/>
      <c r="H909" s="80"/>
      <c r="I909" s="80"/>
      <c r="J909" s="80"/>
      <c r="K909" s="80"/>
    </row>
    <row r="910" spans="2:11">
      <c r="B910" s="80"/>
      <c r="C910" s="101"/>
      <c r="D910" s="80"/>
      <c r="E910" s="80"/>
      <c r="F910" s="80"/>
      <c r="G910" s="101"/>
      <c r="H910" s="80"/>
      <c r="I910" s="80"/>
      <c r="J910" s="80"/>
      <c r="K910" s="80"/>
    </row>
    <row r="911" spans="2:11">
      <c r="B911" s="80"/>
      <c r="C911" s="101"/>
      <c r="D911" s="80"/>
      <c r="E911" s="80"/>
      <c r="F911" s="80"/>
      <c r="G911" s="101"/>
      <c r="H911" s="80"/>
      <c r="I911" s="80"/>
      <c r="J911" s="80"/>
      <c r="K911" s="80"/>
    </row>
    <row r="912" spans="2:11">
      <c r="B912" s="80"/>
      <c r="C912" s="101"/>
      <c r="D912" s="80"/>
      <c r="E912" s="80"/>
      <c r="F912" s="80"/>
      <c r="G912" s="101"/>
      <c r="H912" s="80"/>
      <c r="I912" s="80"/>
      <c r="J912" s="80"/>
      <c r="K912" s="80"/>
    </row>
    <row r="913" spans="2:11">
      <c r="B913" s="80"/>
      <c r="C913" s="101"/>
      <c r="D913" s="80"/>
      <c r="E913" s="80"/>
      <c r="F913" s="80"/>
      <c r="G913" s="101"/>
      <c r="H913" s="80"/>
      <c r="I913" s="80"/>
      <c r="J913" s="80"/>
      <c r="K913" s="80"/>
    </row>
    <row r="914" spans="2:11">
      <c r="B914" s="80"/>
      <c r="C914" s="101"/>
      <c r="D914" s="80"/>
      <c r="E914" s="80"/>
      <c r="F914" s="80"/>
      <c r="G914" s="101"/>
      <c r="H914" s="80"/>
      <c r="I914" s="80"/>
      <c r="J914" s="80"/>
      <c r="K914" s="80"/>
    </row>
    <row r="915" spans="2:11">
      <c r="B915" s="80"/>
      <c r="C915" s="101"/>
      <c r="D915" s="80"/>
      <c r="E915" s="80"/>
      <c r="F915" s="80"/>
      <c r="G915" s="101"/>
      <c r="H915" s="80"/>
      <c r="I915" s="80"/>
      <c r="J915" s="80"/>
      <c r="K915" s="80"/>
    </row>
    <row r="916" spans="2:11">
      <c r="B916" s="80"/>
      <c r="C916" s="101"/>
      <c r="D916" s="80"/>
      <c r="E916" s="80"/>
      <c r="F916" s="80"/>
      <c r="G916" s="101"/>
      <c r="H916" s="80"/>
      <c r="I916" s="80"/>
      <c r="J916" s="80"/>
      <c r="K916" s="80"/>
    </row>
    <row r="917" spans="2:11">
      <c r="B917" s="80"/>
      <c r="C917" s="101"/>
      <c r="D917" s="80"/>
      <c r="E917" s="80"/>
      <c r="F917" s="80"/>
      <c r="G917" s="101"/>
      <c r="H917" s="80"/>
      <c r="I917" s="80"/>
      <c r="J917" s="80"/>
      <c r="K917" s="80"/>
    </row>
    <row r="918" spans="2:11">
      <c r="B918" s="80"/>
      <c r="C918" s="101"/>
      <c r="D918" s="80"/>
      <c r="E918" s="80"/>
      <c r="F918" s="80"/>
      <c r="G918" s="101"/>
      <c r="H918" s="80"/>
      <c r="I918" s="80"/>
      <c r="J918" s="80"/>
      <c r="K918" s="80"/>
    </row>
    <row r="919" spans="2:11">
      <c r="B919" s="80"/>
      <c r="C919" s="101"/>
      <c r="D919" s="80"/>
      <c r="E919" s="80"/>
      <c r="F919" s="80"/>
      <c r="G919" s="101"/>
      <c r="H919" s="80"/>
      <c r="I919" s="80"/>
      <c r="J919" s="80"/>
      <c r="K919" s="80"/>
    </row>
    <row r="920" spans="2:11">
      <c r="B920" s="80"/>
      <c r="C920" s="101"/>
      <c r="D920" s="80"/>
      <c r="E920" s="80"/>
      <c r="F920" s="80"/>
      <c r="G920" s="101"/>
      <c r="H920" s="80"/>
      <c r="I920" s="80"/>
      <c r="J920" s="80"/>
      <c r="K920" s="80"/>
    </row>
    <row r="921" spans="2:11">
      <c r="B921" s="80"/>
      <c r="C921" s="101"/>
      <c r="D921" s="80"/>
      <c r="E921" s="80"/>
      <c r="F921" s="80"/>
      <c r="G921" s="101"/>
      <c r="H921" s="80"/>
      <c r="I921" s="80"/>
      <c r="J921" s="80"/>
      <c r="K921" s="80"/>
    </row>
    <row r="922" spans="2:11">
      <c r="B922" s="80"/>
      <c r="C922" s="101"/>
      <c r="D922" s="80"/>
      <c r="E922" s="80"/>
      <c r="F922" s="80"/>
      <c r="G922" s="101"/>
      <c r="H922" s="80"/>
      <c r="I922" s="80"/>
      <c r="J922" s="80"/>
      <c r="K922" s="80"/>
    </row>
    <row r="923" spans="2:11">
      <c r="B923" s="80"/>
      <c r="C923" s="101"/>
      <c r="D923" s="80"/>
      <c r="E923" s="80"/>
      <c r="F923" s="80"/>
      <c r="G923" s="101"/>
      <c r="H923" s="80"/>
      <c r="I923" s="80"/>
      <c r="J923" s="80"/>
      <c r="K923" s="80"/>
    </row>
    <row r="924" spans="2:11">
      <c r="B924" s="80"/>
      <c r="C924" s="101"/>
      <c r="D924" s="80"/>
      <c r="E924" s="80"/>
      <c r="F924" s="80"/>
      <c r="G924" s="101"/>
      <c r="H924" s="80"/>
      <c r="I924" s="80"/>
      <c r="J924" s="80"/>
      <c r="K924" s="80"/>
    </row>
    <row r="925" spans="2:11">
      <c r="B925" s="80"/>
      <c r="C925" s="101"/>
      <c r="D925" s="80"/>
      <c r="E925" s="80"/>
      <c r="F925" s="80"/>
      <c r="G925" s="101"/>
      <c r="H925" s="80"/>
      <c r="I925" s="80"/>
      <c r="J925" s="80"/>
      <c r="K925" s="80"/>
    </row>
    <row r="926" spans="2:11">
      <c r="B926" s="80"/>
      <c r="C926" s="101"/>
      <c r="D926" s="80"/>
      <c r="E926" s="80"/>
      <c r="F926" s="80"/>
      <c r="G926" s="101"/>
      <c r="H926" s="80"/>
      <c r="I926" s="80"/>
      <c r="J926" s="80"/>
      <c r="K926" s="80"/>
    </row>
    <row r="927" spans="2:11">
      <c r="B927" s="80"/>
      <c r="C927" s="101"/>
      <c r="D927" s="80"/>
      <c r="E927" s="80"/>
      <c r="F927" s="80"/>
      <c r="G927" s="101"/>
      <c r="H927" s="80"/>
      <c r="I927" s="80"/>
      <c r="J927" s="80"/>
      <c r="K927" s="80"/>
    </row>
    <row r="928" spans="2:11">
      <c r="B928" s="80"/>
      <c r="C928" s="101"/>
      <c r="D928" s="80"/>
      <c r="E928" s="80"/>
      <c r="F928" s="80"/>
      <c r="G928" s="101"/>
      <c r="H928" s="80"/>
      <c r="I928" s="80"/>
      <c r="J928" s="80"/>
      <c r="K928" s="80"/>
    </row>
    <row r="929" spans="2:11">
      <c r="B929" s="80"/>
      <c r="C929" s="101"/>
      <c r="D929" s="80"/>
      <c r="E929" s="80"/>
      <c r="F929" s="80"/>
      <c r="G929" s="101"/>
      <c r="H929" s="80"/>
      <c r="I929" s="80"/>
      <c r="J929" s="80"/>
      <c r="K929" s="80"/>
    </row>
    <row r="930" spans="2:11">
      <c r="B930" s="80"/>
      <c r="C930" s="101"/>
      <c r="D930" s="80"/>
      <c r="E930" s="80"/>
      <c r="F930" s="80"/>
      <c r="G930" s="101"/>
      <c r="H930" s="80"/>
      <c r="I930" s="80"/>
      <c r="J930" s="80"/>
      <c r="K930" s="80"/>
    </row>
    <row r="931" spans="2:11">
      <c r="B931" s="80"/>
      <c r="C931" s="101"/>
      <c r="D931" s="80"/>
      <c r="E931" s="80"/>
      <c r="F931" s="80"/>
      <c r="G931" s="101"/>
      <c r="H931" s="80"/>
      <c r="I931" s="80"/>
      <c r="J931" s="80"/>
      <c r="K931" s="80"/>
    </row>
    <row r="932" spans="2:11">
      <c r="B932" s="80"/>
      <c r="C932" s="101"/>
      <c r="D932" s="80"/>
      <c r="E932" s="80"/>
      <c r="F932" s="80"/>
      <c r="G932" s="101"/>
      <c r="H932" s="80"/>
      <c r="I932" s="80"/>
      <c r="J932" s="80"/>
      <c r="K932" s="80"/>
    </row>
    <row r="933" spans="2:11">
      <c r="B933" s="80"/>
      <c r="C933" s="101"/>
      <c r="D933" s="80"/>
      <c r="E933" s="80"/>
      <c r="F933" s="80"/>
      <c r="G933" s="101"/>
      <c r="H933" s="80"/>
      <c r="I933" s="80"/>
      <c r="J933" s="80"/>
      <c r="K933" s="80"/>
    </row>
    <row r="934" spans="2:11">
      <c r="B934" s="80"/>
      <c r="C934" s="101"/>
      <c r="D934" s="80"/>
      <c r="E934" s="80"/>
      <c r="F934" s="80"/>
      <c r="G934" s="101"/>
      <c r="H934" s="80"/>
      <c r="I934" s="80"/>
      <c r="J934" s="80"/>
      <c r="K934" s="80"/>
    </row>
    <row r="935" spans="2:11">
      <c r="B935" s="80"/>
      <c r="C935" s="101"/>
      <c r="D935" s="80"/>
      <c r="E935" s="80"/>
      <c r="F935" s="80"/>
      <c r="G935" s="101"/>
      <c r="H935" s="80"/>
      <c r="I935" s="80"/>
      <c r="J935" s="80"/>
      <c r="K935" s="80"/>
    </row>
    <row r="936" spans="2:11">
      <c r="B936" s="80"/>
      <c r="C936" s="101"/>
      <c r="D936" s="80"/>
      <c r="E936" s="80"/>
      <c r="F936" s="80"/>
      <c r="G936" s="101"/>
      <c r="H936" s="80"/>
      <c r="I936" s="80"/>
      <c r="J936" s="80"/>
      <c r="K936" s="80"/>
    </row>
    <row r="937" spans="2:11">
      <c r="B937" s="80"/>
      <c r="C937" s="101"/>
      <c r="D937" s="80"/>
      <c r="E937" s="80"/>
      <c r="F937" s="80"/>
      <c r="G937" s="101"/>
      <c r="H937" s="80"/>
      <c r="I937" s="80"/>
      <c r="J937" s="80"/>
      <c r="K937" s="80"/>
    </row>
    <row r="938" spans="2:11">
      <c r="B938" s="80"/>
      <c r="C938" s="101"/>
      <c r="D938" s="80"/>
      <c r="E938" s="80"/>
      <c r="F938" s="80"/>
      <c r="G938" s="101"/>
      <c r="H938" s="80"/>
      <c r="I938" s="80"/>
      <c r="J938" s="80"/>
      <c r="K938" s="80"/>
    </row>
    <row r="939" spans="2:11">
      <c r="B939" s="80"/>
      <c r="C939" s="101"/>
      <c r="D939" s="80"/>
      <c r="E939" s="80"/>
      <c r="F939" s="80"/>
      <c r="G939" s="101"/>
      <c r="H939" s="80"/>
      <c r="I939" s="80"/>
      <c r="J939" s="80"/>
      <c r="K939" s="80"/>
    </row>
    <row r="940" spans="2:11">
      <c r="B940" s="80"/>
      <c r="C940" s="101"/>
      <c r="D940" s="80"/>
      <c r="E940" s="80"/>
      <c r="F940" s="80"/>
      <c r="G940" s="101"/>
      <c r="H940" s="80"/>
      <c r="I940" s="80"/>
      <c r="J940" s="80"/>
      <c r="K940" s="80"/>
    </row>
    <row r="941" spans="2:11">
      <c r="B941" s="80"/>
      <c r="C941" s="101"/>
      <c r="D941" s="80"/>
      <c r="E941" s="80"/>
      <c r="F941" s="80"/>
      <c r="G941" s="101"/>
      <c r="H941" s="80"/>
      <c r="I941" s="80"/>
      <c r="J941" s="80"/>
      <c r="K941" s="80"/>
    </row>
    <row r="942" spans="2:11">
      <c r="B942" s="80"/>
      <c r="C942" s="101"/>
      <c r="D942" s="80"/>
      <c r="E942" s="80"/>
      <c r="F942" s="80"/>
      <c r="G942" s="101"/>
      <c r="H942" s="80"/>
      <c r="I942" s="80"/>
      <c r="J942" s="80"/>
      <c r="K942" s="80"/>
    </row>
    <row r="943" spans="2:11">
      <c r="B943" s="80"/>
      <c r="C943" s="101"/>
      <c r="D943" s="80"/>
      <c r="E943" s="80"/>
      <c r="F943" s="80"/>
      <c r="G943" s="101"/>
      <c r="H943" s="80"/>
      <c r="I943" s="80"/>
      <c r="J943" s="80"/>
      <c r="K943" s="80"/>
    </row>
    <row r="944" spans="2:11">
      <c r="B944" s="80"/>
      <c r="C944" s="101"/>
      <c r="D944" s="80"/>
      <c r="E944" s="80"/>
      <c r="F944" s="80"/>
      <c r="G944" s="101"/>
      <c r="H944" s="80"/>
      <c r="I944" s="80"/>
      <c r="J944" s="80"/>
      <c r="K944" s="80"/>
    </row>
    <row r="945" spans="2:11">
      <c r="B945" s="80"/>
      <c r="C945" s="101"/>
      <c r="D945" s="80"/>
      <c r="E945" s="80"/>
      <c r="F945" s="80"/>
      <c r="G945" s="101"/>
      <c r="H945" s="80"/>
      <c r="I945" s="80"/>
      <c r="J945" s="80"/>
      <c r="K945" s="80"/>
    </row>
    <row r="946" spans="2:11">
      <c r="B946" s="80"/>
      <c r="C946" s="101"/>
      <c r="D946" s="80"/>
      <c r="E946" s="80"/>
      <c r="F946" s="80"/>
      <c r="G946" s="101"/>
      <c r="H946" s="80"/>
      <c r="I946" s="80"/>
      <c r="J946" s="80"/>
      <c r="K946" s="80"/>
    </row>
    <row r="947" spans="2:11">
      <c r="B947" s="80"/>
      <c r="C947" s="101"/>
      <c r="D947" s="80"/>
      <c r="E947" s="80"/>
      <c r="F947" s="80"/>
      <c r="G947" s="101"/>
      <c r="H947" s="80"/>
      <c r="I947" s="80"/>
      <c r="J947" s="80"/>
      <c r="K947" s="80"/>
    </row>
    <row r="948" spans="2:11">
      <c r="B948" s="80"/>
      <c r="C948" s="101"/>
      <c r="D948" s="80"/>
      <c r="E948" s="80"/>
      <c r="F948" s="80"/>
      <c r="G948" s="101"/>
      <c r="H948" s="80"/>
      <c r="I948" s="80"/>
      <c r="J948" s="80"/>
      <c r="K948" s="80"/>
    </row>
    <row r="949" spans="2:11">
      <c r="B949" s="80"/>
      <c r="C949" s="101"/>
      <c r="D949" s="80"/>
      <c r="E949" s="80"/>
      <c r="F949" s="80"/>
      <c r="G949" s="101"/>
      <c r="H949" s="80"/>
      <c r="I949" s="80"/>
      <c r="J949" s="80"/>
      <c r="K949" s="80"/>
    </row>
    <row r="950" spans="2:11">
      <c r="B950" s="80"/>
      <c r="C950" s="101"/>
      <c r="D950" s="80"/>
      <c r="E950" s="80"/>
      <c r="F950" s="80"/>
      <c r="G950" s="101"/>
      <c r="H950" s="80"/>
      <c r="I950" s="80"/>
      <c r="J950" s="80"/>
      <c r="K950" s="80"/>
    </row>
    <row r="951" spans="2:11">
      <c r="B951" s="80"/>
      <c r="C951" s="101"/>
      <c r="D951" s="80"/>
      <c r="E951" s="80"/>
      <c r="F951" s="80"/>
      <c r="G951" s="101"/>
      <c r="H951" s="80"/>
      <c r="I951" s="80"/>
      <c r="J951" s="80"/>
      <c r="K951" s="80"/>
    </row>
    <row r="952" spans="2:11">
      <c r="B952" s="80"/>
      <c r="C952" s="101"/>
      <c r="D952" s="80"/>
      <c r="E952" s="80"/>
      <c r="F952" s="80"/>
      <c r="G952" s="101"/>
      <c r="H952" s="80"/>
      <c r="I952" s="80"/>
      <c r="J952" s="80"/>
      <c r="K952" s="80"/>
    </row>
    <row r="953" spans="2:11">
      <c r="B953" s="80"/>
      <c r="C953" s="101"/>
      <c r="D953" s="80"/>
      <c r="E953" s="80"/>
      <c r="F953" s="80"/>
      <c r="G953" s="101"/>
      <c r="H953" s="80"/>
      <c r="I953" s="80"/>
      <c r="J953" s="80"/>
      <c r="K953" s="80"/>
    </row>
    <row r="954" spans="2:11">
      <c r="B954" s="80"/>
      <c r="C954" s="101"/>
      <c r="D954" s="80"/>
      <c r="E954" s="80"/>
      <c r="F954" s="80"/>
      <c r="G954" s="101"/>
      <c r="H954" s="80"/>
      <c r="I954" s="80"/>
      <c r="J954" s="80"/>
      <c r="K954" s="80"/>
    </row>
    <row r="955" spans="2:11">
      <c r="B955" s="80"/>
      <c r="C955" s="101"/>
      <c r="D955" s="80"/>
      <c r="E955" s="80"/>
      <c r="F955" s="80"/>
      <c r="G955" s="101"/>
      <c r="H955" s="80"/>
      <c r="I955" s="80"/>
      <c r="J955" s="80"/>
      <c r="K955" s="80"/>
    </row>
    <row r="956" spans="2:11">
      <c r="B956" s="80"/>
      <c r="C956" s="101"/>
      <c r="D956" s="80"/>
      <c r="E956" s="80"/>
      <c r="F956" s="80"/>
      <c r="G956" s="101"/>
      <c r="H956" s="80"/>
      <c r="I956" s="80"/>
      <c r="J956" s="80"/>
      <c r="K956" s="80"/>
    </row>
    <row r="957" spans="2:11">
      <c r="B957" s="80"/>
      <c r="C957" s="101"/>
      <c r="D957" s="80"/>
      <c r="E957" s="80"/>
      <c r="F957" s="80"/>
      <c r="G957" s="101"/>
      <c r="H957" s="80"/>
      <c r="I957" s="80"/>
      <c r="J957" s="80"/>
      <c r="K957" s="80"/>
    </row>
    <row r="958" spans="2:11">
      <c r="B958" s="80"/>
      <c r="C958" s="101"/>
      <c r="D958" s="80"/>
      <c r="E958" s="80"/>
      <c r="F958" s="80"/>
      <c r="G958" s="101"/>
      <c r="H958" s="80"/>
      <c r="I958" s="80"/>
      <c r="J958" s="80"/>
      <c r="K958" s="80"/>
    </row>
    <row r="959" spans="2:11">
      <c r="B959" s="80"/>
      <c r="C959" s="101"/>
      <c r="D959" s="80"/>
      <c r="E959" s="80"/>
      <c r="F959" s="80"/>
      <c r="G959" s="101"/>
      <c r="H959" s="80"/>
      <c r="I959" s="80"/>
      <c r="J959" s="80"/>
      <c r="K959" s="80"/>
    </row>
    <row r="960" spans="2:11">
      <c r="B960" s="80"/>
      <c r="C960" s="101"/>
      <c r="D960" s="80"/>
      <c r="E960" s="80"/>
      <c r="F960" s="80"/>
      <c r="G960" s="101"/>
      <c r="H960" s="80"/>
      <c r="I960" s="80"/>
      <c r="J960" s="80"/>
      <c r="K960" s="80"/>
    </row>
    <row r="961" spans="2:11">
      <c r="B961" s="80"/>
      <c r="C961" s="101"/>
      <c r="D961" s="80"/>
      <c r="E961" s="80"/>
      <c r="F961" s="80"/>
      <c r="G961" s="101"/>
      <c r="H961" s="80"/>
      <c r="I961" s="80"/>
      <c r="J961" s="80"/>
      <c r="K961" s="80"/>
    </row>
    <row r="962" spans="2:11">
      <c r="B962" s="80"/>
      <c r="C962" s="101"/>
      <c r="D962" s="80"/>
      <c r="E962" s="80"/>
      <c r="F962" s="80"/>
      <c r="G962" s="101"/>
      <c r="H962" s="80"/>
      <c r="I962" s="80"/>
      <c r="J962" s="80"/>
      <c r="K962" s="80"/>
    </row>
    <row r="963" spans="2:11">
      <c r="B963" s="80"/>
      <c r="C963" s="101"/>
      <c r="D963" s="80"/>
      <c r="E963" s="80"/>
      <c r="F963" s="80"/>
      <c r="G963" s="101"/>
      <c r="H963" s="80"/>
      <c r="I963" s="80"/>
      <c r="J963" s="80"/>
      <c r="K963" s="80"/>
    </row>
    <row r="964" spans="2:11">
      <c r="B964" s="80"/>
      <c r="C964" s="101"/>
      <c r="D964" s="80"/>
      <c r="E964" s="80"/>
      <c r="F964" s="80"/>
      <c r="G964" s="101"/>
      <c r="H964" s="80"/>
      <c r="I964" s="80"/>
      <c r="J964" s="80"/>
      <c r="K964" s="80"/>
    </row>
    <row r="965" spans="2:11">
      <c r="B965" s="80"/>
      <c r="C965" s="101"/>
      <c r="D965" s="80"/>
      <c r="E965" s="80"/>
      <c r="F965" s="80"/>
      <c r="G965" s="101"/>
      <c r="H965" s="80"/>
      <c r="I965" s="80"/>
      <c r="J965" s="80"/>
      <c r="K965" s="80"/>
    </row>
    <row r="966" spans="2:11">
      <c r="B966" s="80"/>
      <c r="C966" s="101"/>
      <c r="D966" s="80"/>
      <c r="E966" s="80"/>
      <c r="F966" s="80"/>
      <c r="G966" s="101"/>
      <c r="H966" s="80"/>
      <c r="I966" s="80"/>
      <c r="J966" s="80"/>
      <c r="K966" s="80"/>
    </row>
    <row r="967" spans="2:11">
      <c r="B967" s="80"/>
      <c r="C967" s="101"/>
      <c r="D967" s="80"/>
      <c r="E967" s="80"/>
      <c r="F967" s="80"/>
      <c r="G967" s="101"/>
      <c r="H967" s="80"/>
      <c r="I967" s="80"/>
      <c r="J967" s="80"/>
      <c r="K967" s="80"/>
    </row>
    <row r="968" spans="2:11">
      <c r="B968" s="80"/>
      <c r="C968" s="101"/>
      <c r="D968" s="80"/>
      <c r="E968" s="80"/>
      <c r="F968" s="80"/>
      <c r="G968" s="101"/>
      <c r="H968" s="80"/>
      <c r="I968" s="80"/>
      <c r="J968" s="80"/>
      <c r="K968" s="80"/>
    </row>
    <row r="969" spans="2:11">
      <c r="B969" s="80"/>
      <c r="C969" s="101"/>
      <c r="D969" s="80"/>
      <c r="E969" s="80"/>
      <c r="F969" s="80"/>
      <c r="G969" s="101"/>
      <c r="H969" s="80"/>
      <c r="I969" s="80"/>
      <c r="J969" s="80"/>
      <c r="K969" s="80"/>
    </row>
    <row r="970" spans="2:11">
      <c r="B970" s="80"/>
      <c r="C970" s="101"/>
      <c r="D970" s="80"/>
      <c r="E970" s="80"/>
      <c r="F970" s="80"/>
      <c r="G970" s="101"/>
      <c r="H970" s="80"/>
      <c r="I970" s="80"/>
      <c r="J970" s="80"/>
      <c r="K970" s="80"/>
    </row>
    <row r="971" spans="2:11">
      <c r="B971" s="80"/>
      <c r="C971" s="101"/>
      <c r="D971" s="80"/>
      <c r="E971" s="80"/>
      <c r="F971" s="80"/>
      <c r="G971" s="101"/>
      <c r="H971" s="80"/>
      <c r="I971" s="80"/>
      <c r="J971" s="80"/>
      <c r="K971" s="80"/>
    </row>
    <row r="972" spans="2:11">
      <c r="B972" s="80"/>
      <c r="C972" s="101"/>
      <c r="D972" s="80"/>
      <c r="E972" s="80"/>
      <c r="F972" s="80"/>
      <c r="G972" s="101"/>
      <c r="H972" s="80"/>
      <c r="I972" s="80"/>
      <c r="J972" s="80"/>
      <c r="K972" s="80"/>
    </row>
    <row r="973" spans="2:11">
      <c r="B973" s="80"/>
      <c r="C973" s="101"/>
      <c r="D973" s="80"/>
      <c r="E973" s="80"/>
      <c r="F973" s="80"/>
      <c r="G973" s="101"/>
      <c r="H973" s="80"/>
      <c r="I973" s="80"/>
      <c r="J973" s="80"/>
      <c r="K973" s="80"/>
    </row>
    <row r="974" spans="2:11">
      <c r="B974" s="80"/>
      <c r="C974" s="101"/>
      <c r="D974" s="80"/>
      <c r="E974" s="80"/>
      <c r="F974" s="80"/>
      <c r="G974" s="101"/>
      <c r="H974" s="80"/>
      <c r="I974" s="80"/>
      <c r="J974" s="80"/>
      <c r="K974" s="80"/>
    </row>
    <row r="975" spans="2:11">
      <c r="B975" s="80"/>
      <c r="C975" s="101"/>
      <c r="D975" s="80"/>
      <c r="E975" s="80"/>
      <c r="F975" s="80"/>
      <c r="G975" s="101"/>
      <c r="H975" s="80"/>
      <c r="I975" s="80"/>
      <c r="J975" s="80"/>
      <c r="K975" s="80"/>
    </row>
    <row r="976" spans="2:11">
      <c r="B976" s="80"/>
      <c r="C976" s="101"/>
      <c r="D976" s="80"/>
      <c r="E976" s="80"/>
      <c r="F976" s="80"/>
      <c r="G976" s="101"/>
      <c r="H976" s="80"/>
      <c r="I976" s="80"/>
      <c r="J976" s="80"/>
      <c r="K976" s="80"/>
    </row>
    <row r="977" spans="2:11">
      <c r="B977" s="80"/>
      <c r="C977" s="101"/>
      <c r="D977" s="80"/>
      <c r="E977" s="80"/>
      <c r="F977" s="80"/>
      <c r="G977" s="101"/>
      <c r="H977" s="80"/>
      <c r="I977" s="80"/>
      <c r="J977" s="80"/>
      <c r="K977" s="80"/>
    </row>
    <row r="978" spans="2:11">
      <c r="B978" s="80"/>
      <c r="C978" s="101"/>
      <c r="D978" s="80"/>
      <c r="E978" s="80"/>
      <c r="F978" s="80"/>
      <c r="G978" s="101"/>
      <c r="H978" s="80"/>
      <c r="I978" s="80"/>
      <c r="J978" s="80"/>
      <c r="K978" s="80"/>
    </row>
    <row r="979" spans="2:11">
      <c r="B979" s="80"/>
      <c r="C979" s="101"/>
      <c r="D979" s="80"/>
      <c r="E979" s="80"/>
      <c r="F979" s="80"/>
      <c r="G979" s="101"/>
      <c r="H979" s="80"/>
      <c r="I979" s="80"/>
      <c r="J979" s="80"/>
      <c r="K979" s="80"/>
    </row>
    <row r="980" spans="2:11">
      <c r="B980" s="80"/>
      <c r="C980" s="101"/>
      <c r="D980" s="80"/>
      <c r="E980" s="80"/>
      <c r="F980" s="80"/>
      <c r="G980" s="101"/>
      <c r="H980" s="80"/>
      <c r="I980" s="80"/>
      <c r="J980" s="80"/>
      <c r="K980" s="80"/>
    </row>
    <row r="981" spans="2:11">
      <c r="B981" s="80"/>
      <c r="C981" s="101"/>
      <c r="D981" s="80"/>
      <c r="E981" s="80"/>
      <c r="F981" s="80"/>
      <c r="G981" s="101"/>
      <c r="H981" s="80"/>
      <c r="I981" s="80"/>
      <c r="J981" s="80"/>
      <c r="K981" s="80"/>
    </row>
    <row r="982" spans="2:11">
      <c r="B982" s="80"/>
      <c r="C982" s="101"/>
      <c r="D982" s="80"/>
      <c r="E982" s="80"/>
      <c r="F982" s="80"/>
      <c r="G982" s="101"/>
      <c r="H982" s="80"/>
      <c r="I982" s="80"/>
      <c r="J982" s="80"/>
      <c r="K982" s="80"/>
    </row>
    <row r="983" spans="2:11">
      <c r="B983" s="80"/>
      <c r="C983" s="101"/>
      <c r="D983" s="80"/>
      <c r="E983" s="80"/>
      <c r="F983" s="80"/>
      <c r="G983" s="101"/>
      <c r="H983" s="80"/>
      <c r="I983" s="80"/>
      <c r="J983" s="80"/>
      <c r="K983" s="80"/>
    </row>
    <row r="984" spans="2:11">
      <c r="B984" s="80"/>
      <c r="C984" s="101"/>
      <c r="D984" s="80"/>
      <c r="E984" s="80"/>
      <c r="F984" s="80"/>
      <c r="G984" s="101"/>
      <c r="H984" s="80"/>
      <c r="I984" s="80"/>
      <c r="J984" s="80"/>
      <c r="K984" s="80"/>
    </row>
    <row r="985" spans="2:11">
      <c r="B985" s="80"/>
      <c r="C985" s="101"/>
      <c r="D985" s="80"/>
      <c r="E985" s="80"/>
      <c r="F985" s="80"/>
      <c r="G985" s="101"/>
      <c r="H985" s="80"/>
      <c r="I985" s="80"/>
      <c r="J985" s="80"/>
      <c r="K985" s="80"/>
    </row>
    <row r="986" spans="2:11">
      <c r="B986" s="80"/>
      <c r="C986" s="101"/>
      <c r="D986" s="80"/>
      <c r="E986" s="80"/>
      <c r="F986" s="80"/>
      <c r="G986" s="101"/>
      <c r="H986" s="80"/>
      <c r="I986" s="80"/>
      <c r="J986" s="80"/>
      <c r="K986" s="80"/>
    </row>
    <row r="987" spans="2:11">
      <c r="B987" s="80"/>
      <c r="C987" s="101"/>
      <c r="D987" s="80"/>
      <c r="E987" s="80"/>
      <c r="F987" s="80"/>
      <c r="G987" s="101"/>
      <c r="H987" s="80"/>
      <c r="I987" s="80"/>
      <c r="J987" s="80"/>
      <c r="K987" s="80"/>
    </row>
    <row r="988" spans="2:11">
      <c r="B988" s="80"/>
      <c r="C988" s="101"/>
      <c r="D988" s="80"/>
      <c r="E988" s="80"/>
      <c r="F988" s="80"/>
      <c r="G988" s="101"/>
      <c r="H988" s="80"/>
      <c r="I988" s="80"/>
      <c r="J988" s="80"/>
      <c r="K988" s="80"/>
    </row>
    <row r="989" spans="2:11">
      <c r="B989" s="80"/>
      <c r="C989" s="101"/>
      <c r="D989" s="80"/>
      <c r="E989" s="80"/>
      <c r="F989" s="80"/>
      <c r="G989" s="101"/>
      <c r="H989" s="80"/>
      <c r="I989" s="80"/>
      <c r="J989" s="80"/>
      <c r="K989" s="80"/>
    </row>
    <row r="990" spans="2:11">
      <c r="B990" s="80"/>
      <c r="C990" s="101"/>
      <c r="D990" s="80"/>
      <c r="E990" s="80"/>
      <c r="F990" s="80"/>
      <c r="G990" s="101"/>
      <c r="H990" s="80"/>
      <c r="I990" s="80"/>
      <c r="J990" s="80"/>
      <c r="K990" s="80"/>
    </row>
    <row r="991" spans="2:11">
      <c r="B991" s="80"/>
      <c r="C991" s="101"/>
      <c r="D991" s="80"/>
      <c r="E991" s="80"/>
      <c r="F991" s="80"/>
      <c r="G991" s="101"/>
      <c r="H991" s="80"/>
      <c r="I991" s="80"/>
      <c r="J991" s="80"/>
      <c r="K991" s="80"/>
    </row>
    <row r="992" spans="2:11">
      <c r="B992" s="80"/>
      <c r="C992" s="101"/>
      <c r="D992" s="80"/>
      <c r="E992" s="80"/>
      <c r="F992" s="80"/>
      <c r="G992" s="101"/>
      <c r="H992" s="80"/>
      <c r="I992" s="80"/>
      <c r="J992" s="80"/>
      <c r="K992" s="80"/>
    </row>
    <row r="993" spans="2:11">
      <c r="B993" s="80"/>
      <c r="C993" s="101"/>
      <c r="D993" s="80"/>
      <c r="E993" s="80"/>
      <c r="F993" s="80"/>
      <c r="G993" s="101"/>
      <c r="H993" s="80"/>
      <c r="I993" s="80"/>
      <c r="J993" s="80"/>
      <c r="K993" s="80"/>
    </row>
    <row r="994" spans="2:11">
      <c r="B994" s="80"/>
      <c r="C994" s="101"/>
      <c r="D994" s="80"/>
      <c r="E994" s="80"/>
      <c r="F994" s="80"/>
      <c r="G994" s="101"/>
      <c r="H994" s="80"/>
      <c r="I994" s="80"/>
      <c r="J994" s="80"/>
      <c r="K994" s="80"/>
    </row>
    <row r="995" spans="2:11">
      <c r="B995" s="80"/>
      <c r="C995" s="101"/>
      <c r="D995" s="80"/>
      <c r="E995" s="80"/>
      <c r="F995" s="80"/>
      <c r="G995" s="101"/>
      <c r="H995" s="80"/>
      <c r="I995" s="80"/>
      <c r="J995" s="80"/>
      <c r="K995" s="80"/>
    </row>
    <row r="996" spans="2:11">
      <c r="B996" s="80"/>
      <c r="C996" s="101"/>
      <c r="D996" s="80"/>
      <c r="E996" s="80"/>
      <c r="F996" s="80"/>
      <c r="G996" s="101"/>
      <c r="H996" s="80"/>
      <c r="I996" s="80"/>
      <c r="J996" s="80"/>
      <c r="K996" s="80"/>
    </row>
    <row r="997" spans="2:11">
      <c r="B997" s="80"/>
      <c r="C997" s="101"/>
      <c r="D997" s="80"/>
      <c r="E997" s="80"/>
      <c r="F997" s="80"/>
      <c r="G997" s="101"/>
      <c r="H997" s="80"/>
      <c r="I997" s="80"/>
      <c r="J997" s="80"/>
      <c r="K997" s="80"/>
    </row>
    <row r="998" spans="2:11">
      <c r="B998" s="80"/>
      <c r="C998" s="101"/>
      <c r="D998" s="80"/>
      <c r="E998" s="80"/>
      <c r="F998" s="80"/>
      <c r="G998" s="101"/>
      <c r="H998" s="80"/>
      <c r="I998" s="80"/>
      <c r="J998" s="80"/>
      <c r="K998" s="80"/>
    </row>
    <row r="999" spans="2:11">
      <c r="B999" s="80"/>
      <c r="C999" s="101"/>
      <c r="D999" s="80"/>
      <c r="E999" s="80"/>
      <c r="F999" s="80"/>
      <c r="G999" s="101"/>
      <c r="H999" s="80"/>
      <c r="I999" s="80"/>
      <c r="J999" s="80"/>
      <c r="K999" s="80"/>
    </row>
    <row r="1000" spans="2:11">
      <c r="B1000" s="80"/>
      <c r="C1000" s="101"/>
      <c r="D1000" s="80"/>
      <c r="E1000" s="80"/>
      <c r="F1000" s="80"/>
      <c r="G1000" s="101"/>
      <c r="H1000" s="80"/>
      <c r="I1000" s="80"/>
      <c r="J1000" s="80"/>
      <c r="K1000" s="80"/>
    </row>
    <row r="1001" spans="2:11">
      <c r="B1001" s="80"/>
      <c r="C1001" s="101"/>
      <c r="D1001" s="80"/>
      <c r="E1001" s="80"/>
      <c r="F1001" s="80"/>
      <c r="G1001" s="101"/>
      <c r="H1001" s="80"/>
      <c r="I1001" s="80"/>
      <c r="J1001" s="80"/>
      <c r="K1001" s="80"/>
    </row>
    <row r="1002" spans="2:11">
      <c r="B1002" s="80"/>
      <c r="C1002" s="101"/>
      <c r="D1002" s="80"/>
      <c r="E1002" s="80"/>
      <c r="F1002" s="80"/>
      <c r="G1002" s="101"/>
      <c r="H1002" s="80"/>
      <c r="I1002" s="80"/>
      <c r="J1002" s="80"/>
      <c r="K1002" s="80"/>
    </row>
    <row r="1003" spans="2:11">
      <c r="B1003" s="80"/>
      <c r="C1003" s="101"/>
      <c r="D1003" s="80"/>
      <c r="E1003" s="80"/>
      <c r="F1003" s="80"/>
      <c r="G1003" s="101"/>
      <c r="H1003" s="80"/>
      <c r="I1003" s="80"/>
      <c r="J1003" s="80"/>
      <c r="K1003" s="80"/>
    </row>
    <row r="1004" spans="2:11">
      <c r="B1004" s="80"/>
      <c r="C1004" s="101"/>
      <c r="D1004" s="80"/>
      <c r="E1004" s="80"/>
      <c r="F1004" s="80"/>
      <c r="G1004" s="101"/>
      <c r="H1004" s="80"/>
      <c r="I1004" s="80"/>
      <c r="J1004" s="80"/>
      <c r="K1004" s="80"/>
    </row>
    <row r="1005" spans="2:11">
      <c r="B1005" s="80"/>
      <c r="C1005" s="101"/>
      <c r="D1005" s="80"/>
      <c r="E1005" s="80"/>
      <c r="F1005" s="80"/>
      <c r="G1005" s="101"/>
      <c r="H1005" s="80"/>
      <c r="I1005" s="80"/>
      <c r="J1005" s="80"/>
      <c r="K1005" s="80"/>
    </row>
    <row r="1006" spans="2:11">
      <c r="B1006" s="80"/>
      <c r="C1006" s="101"/>
      <c r="D1006" s="80"/>
      <c r="E1006" s="80"/>
      <c r="F1006" s="80"/>
      <c r="G1006" s="101"/>
      <c r="H1006" s="80"/>
      <c r="I1006" s="80"/>
      <c r="J1006" s="80"/>
      <c r="K1006" s="80"/>
    </row>
    <row r="1007" spans="2:11">
      <c r="B1007" s="80"/>
      <c r="C1007" s="101"/>
      <c r="D1007" s="80"/>
      <c r="E1007" s="80"/>
      <c r="F1007" s="80"/>
      <c r="G1007" s="101"/>
      <c r="H1007" s="80"/>
      <c r="I1007" s="80"/>
      <c r="J1007" s="80"/>
      <c r="K1007" s="80"/>
    </row>
    <row r="1008" spans="2:11">
      <c r="B1008" s="80"/>
      <c r="C1008" s="101"/>
      <c r="D1008" s="80"/>
      <c r="E1008" s="80"/>
      <c r="F1008" s="80"/>
      <c r="G1008" s="101"/>
      <c r="H1008" s="80"/>
      <c r="I1008" s="80"/>
      <c r="J1008" s="80"/>
      <c r="K1008" s="80"/>
    </row>
    <row r="1009" spans="2:11">
      <c r="B1009" s="80"/>
      <c r="C1009" s="101"/>
      <c r="D1009" s="80"/>
      <c r="E1009" s="80"/>
      <c r="F1009" s="80"/>
      <c r="G1009" s="101"/>
      <c r="H1009" s="80"/>
      <c r="I1009" s="80"/>
      <c r="J1009" s="80"/>
      <c r="K1009" s="80"/>
    </row>
    <row r="1010" spans="2:11">
      <c r="B1010" s="80"/>
      <c r="C1010" s="101"/>
      <c r="D1010" s="80"/>
      <c r="E1010" s="80"/>
      <c r="F1010" s="80"/>
      <c r="G1010" s="101"/>
      <c r="H1010" s="80"/>
      <c r="I1010" s="80"/>
      <c r="J1010" s="80"/>
      <c r="K1010" s="80"/>
    </row>
    <row r="1011" spans="2:11">
      <c r="B1011" s="80"/>
      <c r="C1011" s="101"/>
      <c r="D1011" s="80"/>
      <c r="E1011" s="80"/>
      <c r="F1011" s="80"/>
      <c r="G1011" s="101"/>
      <c r="H1011" s="80"/>
      <c r="I1011" s="80"/>
      <c r="J1011" s="80"/>
      <c r="K1011" s="80"/>
    </row>
    <row r="1012" spans="2:11">
      <c r="B1012" s="80"/>
      <c r="C1012" s="101"/>
      <c r="D1012" s="80"/>
      <c r="E1012" s="80"/>
      <c r="F1012" s="80"/>
      <c r="G1012" s="101"/>
      <c r="H1012" s="80"/>
      <c r="I1012" s="80"/>
      <c r="J1012" s="80"/>
      <c r="K1012" s="80"/>
    </row>
    <row r="1013" spans="2:11">
      <c r="B1013" s="80"/>
      <c r="C1013" s="101"/>
      <c r="D1013" s="80"/>
      <c r="E1013" s="80"/>
      <c r="F1013" s="80"/>
      <c r="G1013" s="101"/>
      <c r="H1013" s="80"/>
      <c r="I1013" s="80"/>
      <c r="J1013" s="80"/>
      <c r="K1013" s="80"/>
    </row>
    <row r="1014" spans="2:11">
      <c r="B1014" s="80"/>
      <c r="C1014" s="101"/>
      <c r="D1014" s="80"/>
      <c r="E1014" s="80"/>
      <c r="F1014" s="80"/>
      <c r="G1014" s="101"/>
      <c r="H1014" s="80"/>
      <c r="I1014" s="80"/>
      <c r="J1014" s="80"/>
      <c r="K1014" s="80"/>
    </row>
    <row r="1015" spans="2:11">
      <c r="B1015" s="80"/>
      <c r="C1015" s="101"/>
      <c r="D1015" s="80"/>
      <c r="E1015" s="80"/>
      <c r="F1015" s="80"/>
      <c r="G1015" s="101"/>
      <c r="H1015" s="80"/>
      <c r="I1015" s="80"/>
      <c r="J1015" s="80"/>
      <c r="K1015" s="80"/>
    </row>
    <row r="1016" spans="2:11">
      <c r="B1016" s="80"/>
      <c r="C1016" s="101"/>
      <c r="D1016" s="80"/>
      <c r="E1016" s="80"/>
      <c r="F1016" s="80"/>
      <c r="G1016" s="101"/>
      <c r="H1016" s="80"/>
      <c r="I1016" s="80"/>
      <c r="J1016" s="80"/>
      <c r="K1016" s="80"/>
    </row>
    <row r="1017" spans="2:11">
      <c r="B1017" s="80"/>
      <c r="C1017" s="101"/>
      <c r="D1017" s="80"/>
      <c r="E1017" s="80"/>
      <c r="F1017" s="80"/>
      <c r="G1017" s="101"/>
      <c r="H1017" s="80"/>
      <c r="I1017" s="80"/>
      <c r="J1017" s="80"/>
      <c r="K1017" s="80"/>
    </row>
    <row r="1018" spans="2:11">
      <c r="B1018" s="80"/>
      <c r="C1018" s="101"/>
      <c r="D1018" s="80"/>
      <c r="E1018" s="80"/>
      <c r="F1018" s="80"/>
      <c r="G1018" s="101"/>
      <c r="H1018" s="80"/>
      <c r="I1018" s="80"/>
      <c r="J1018" s="80"/>
      <c r="K1018" s="80"/>
    </row>
    <row r="1019" spans="2:11">
      <c r="B1019" s="80"/>
      <c r="C1019" s="101"/>
      <c r="D1019" s="80"/>
      <c r="E1019" s="80"/>
      <c r="F1019" s="80"/>
      <c r="G1019" s="101"/>
      <c r="H1019" s="80"/>
      <c r="I1019" s="80"/>
      <c r="J1019" s="80"/>
      <c r="K1019" s="80"/>
    </row>
    <row r="1020" spans="2:11">
      <c r="B1020" s="80"/>
      <c r="C1020" s="101"/>
      <c r="D1020" s="80"/>
      <c r="E1020" s="80"/>
      <c r="F1020" s="80"/>
      <c r="G1020" s="101"/>
      <c r="H1020" s="80"/>
      <c r="I1020" s="80"/>
      <c r="J1020" s="80"/>
      <c r="K1020" s="80"/>
    </row>
    <row r="1021" spans="2:11">
      <c r="B1021" s="80"/>
      <c r="C1021" s="101"/>
      <c r="D1021" s="80"/>
      <c r="E1021" s="80"/>
      <c r="F1021" s="80"/>
      <c r="G1021" s="101"/>
      <c r="H1021" s="80"/>
      <c r="I1021" s="80"/>
      <c r="J1021" s="80"/>
      <c r="K1021" s="80"/>
    </row>
    <row r="1022" spans="2:11">
      <c r="B1022" s="80"/>
      <c r="C1022" s="101"/>
      <c r="D1022" s="80"/>
      <c r="E1022" s="80"/>
      <c r="F1022" s="80"/>
      <c r="G1022" s="101"/>
      <c r="H1022" s="80"/>
      <c r="I1022" s="80"/>
      <c r="J1022" s="80"/>
      <c r="K1022" s="80"/>
    </row>
    <row r="1023" spans="2:11">
      <c r="B1023" s="80"/>
      <c r="C1023" s="101"/>
      <c r="D1023" s="80"/>
      <c r="E1023" s="80"/>
      <c r="F1023" s="80"/>
      <c r="G1023" s="101"/>
      <c r="H1023" s="80"/>
      <c r="I1023" s="80"/>
      <c r="J1023" s="80"/>
      <c r="K1023" s="80"/>
    </row>
    <row r="1024" spans="2:11">
      <c r="B1024" s="80"/>
      <c r="C1024" s="101"/>
      <c r="D1024" s="80"/>
      <c r="E1024" s="80"/>
      <c r="F1024" s="80"/>
      <c r="G1024" s="101"/>
      <c r="H1024" s="80"/>
      <c r="I1024" s="80"/>
      <c r="J1024" s="80"/>
      <c r="K1024" s="80"/>
    </row>
    <row r="1025" spans="2:11">
      <c r="B1025" s="80"/>
      <c r="C1025" s="101"/>
      <c r="D1025" s="80"/>
      <c r="E1025" s="80"/>
      <c r="F1025" s="80"/>
      <c r="G1025" s="101"/>
      <c r="H1025" s="80"/>
      <c r="I1025" s="80"/>
      <c r="J1025" s="80"/>
      <c r="K1025" s="80"/>
    </row>
    <row r="1026" spans="2:11">
      <c r="B1026" s="80"/>
      <c r="C1026" s="101"/>
      <c r="D1026" s="80"/>
      <c r="E1026" s="80"/>
      <c r="F1026" s="80"/>
      <c r="G1026" s="101"/>
      <c r="H1026" s="80"/>
      <c r="I1026" s="80"/>
      <c r="J1026" s="80"/>
      <c r="K1026" s="80"/>
    </row>
    <row r="1027" spans="2:11">
      <c r="B1027" s="80"/>
      <c r="C1027" s="101"/>
      <c r="D1027" s="80"/>
      <c r="E1027" s="80"/>
      <c r="F1027" s="80"/>
      <c r="G1027" s="101"/>
      <c r="H1027" s="80"/>
      <c r="I1027" s="80"/>
      <c r="J1027" s="80"/>
      <c r="K1027" s="80"/>
    </row>
    <row r="1028" spans="2:11">
      <c r="B1028" s="80"/>
      <c r="C1028" s="101"/>
      <c r="D1028" s="80"/>
      <c r="E1028" s="80"/>
      <c r="F1028" s="80"/>
      <c r="G1028" s="101"/>
      <c r="H1028" s="80"/>
      <c r="I1028" s="80"/>
      <c r="J1028" s="80"/>
      <c r="K1028" s="80"/>
    </row>
    <row r="1029" spans="2:11">
      <c r="B1029" s="80"/>
      <c r="C1029" s="101"/>
      <c r="D1029" s="80"/>
      <c r="E1029" s="80"/>
      <c r="F1029" s="80"/>
      <c r="G1029" s="101"/>
      <c r="H1029" s="80"/>
      <c r="I1029" s="80"/>
      <c r="J1029" s="80"/>
      <c r="K1029" s="80"/>
    </row>
    <row r="1030" spans="2:11">
      <c r="B1030" s="80"/>
      <c r="C1030" s="101"/>
      <c r="D1030" s="80"/>
      <c r="E1030" s="80"/>
      <c r="F1030" s="80"/>
      <c r="G1030" s="101"/>
      <c r="H1030" s="80"/>
      <c r="I1030" s="80"/>
      <c r="J1030" s="80"/>
      <c r="K1030" s="80"/>
    </row>
    <row r="1031" spans="2:11">
      <c r="B1031" s="80"/>
      <c r="C1031" s="101"/>
      <c r="D1031" s="80"/>
      <c r="E1031" s="80"/>
      <c r="F1031" s="80"/>
      <c r="G1031" s="101"/>
      <c r="H1031" s="80"/>
      <c r="I1031" s="80"/>
      <c r="J1031" s="80"/>
      <c r="K1031" s="80"/>
    </row>
    <row r="1032" spans="2:11">
      <c r="B1032" s="80"/>
      <c r="C1032" s="101"/>
      <c r="D1032" s="80"/>
      <c r="E1032" s="80"/>
      <c r="F1032" s="80"/>
      <c r="G1032" s="101"/>
      <c r="H1032" s="80"/>
      <c r="I1032" s="80"/>
      <c r="J1032" s="80"/>
      <c r="K1032" s="80"/>
    </row>
    <row r="1033" spans="2:11">
      <c r="B1033" s="80"/>
      <c r="C1033" s="101"/>
      <c r="D1033" s="80"/>
      <c r="E1033" s="80"/>
      <c r="F1033" s="80"/>
      <c r="G1033" s="101"/>
      <c r="H1033" s="80"/>
      <c r="I1033" s="80"/>
      <c r="J1033" s="80"/>
      <c r="K1033" s="80"/>
    </row>
    <row r="1034" spans="2:11">
      <c r="B1034" s="80"/>
      <c r="C1034" s="101"/>
      <c r="D1034" s="80"/>
      <c r="E1034" s="80"/>
      <c r="F1034" s="80"/>
      <c r="G1034" s="101"/>
      <c r="H1034" s="80"/>
      <c r="I1034" s="80"/>
      <c r="J1034" s="80"/>
      <c r="K1034" s="80"/>
    </row>
    <row r="1035" spans="2:11">
      <c r="B1035" s="80"/>
      <c r="C1035" s="101"/>
      <c r="D1035" s="80"/>
      <c r="E1035" s="80"/>
      <c r="F1035" s="80"/>
      <c r="G1035" s="101"/>
      <c r="H1035" s="80"/>
      <c r="I1035" s="80"/>
      <c r="J1035" s="80"/>
      <c r="K1035" s="80"/>
    </row>
    <row r="1036" spans="2:11">
      <c r="B1036" s="80"/>
      <c r="C1036" s="101"/>
      <c r="D1036" s="80"/>
      <c r="E1036" s="80"/>
      <c r="F1036" s="80"/>
      <c r="G1036" s="101"/>
      <c r="H1036" s="80"/>
      <c r="I1036" s="80"/>
      <c r="J1036" s="80"/>
      <c r="K1036" s="80"/>
    </row>
    <row r="1037" spans="2:11">
      <c r="B1037" s="80"/>
      <c r="C1037" s="101"/>
      <c r="D1037" s="80"/>
      <c r="E1037" s="80"/>
      <c r="F1037" s="80"/>
      <c r="G1037" s="101"/>
      <c r="H1037" s="80"/>
      <c r="I1037" s="80"/>
      <c r="J1037" s="80"/>
      <c r="K1037" s="80"/>
    </row>
    <row r="1038" spans="2:11">
      <c r="B1038" s="80"/>
      <c r="C1038" s="101"/>
      <c r="D1038" s="80"/>
      <c r="E1038" s="80"/>
      <c r="F1038" s="80"/>
      <c r="G1038" s="101"/>
      <c r="H1038" s="80"/>
      <c r="I1038" s="80"/>
      <c r="J1038" s="80"/>
      <c r="K1038" s="80"/>
    </row>
    <row r="1039" spans="2:11">
      <c r="B1039" s="80"/>
      <c r="C1039" s="101"/>
      <c r="D1039" s="80"/>
      <c r="E1039" s="80"/>
      <c r="F1039" s="80"/>
      <c r="G1039" s="101"/>
      <c r="H1039" s="80"/>
      <c r="I1039" s="80"/>
      <c r="J1039" s="80"/>
      <c r="K1039" s="80"/>
    </row>
    <row r="1040" spans="2:11">
      <c r="B1040" s="80"/>
      <c r="C1040" s="101"/>
      <c r="D1040" s="80"/>
      <c r="E1040" s="80"/>
      <c r="F1040" s="80"/>
      <c r="G1040" s="101"/>
      <c r="H1040" s="80"/>
      <c r="I1040" s="80"/>
      <c r="J1040" s="80"/>
      <c r="K1040" s="80"/>
    </row>
    <row r="1041" spans="2:11">
      <c r="B1041" s="80"/>
      <c r="C1041" s="101"/>
      <c r="D1041" s="80"/>
      <c r="E1041" s="80"/>
      <c r="F1041" s="80"/>
      <c r="G1041" s="101"/>
      <c r="H1041" s="80"/>
      <c r="I1041" s="80"/>
      <c r="J1041" s="80"/>
      <c r="K1041" s="80"/>
    </row>
    <row r="1042" spans="2:11">
      <c r="B1042" s="80"/>
      <c r="C1042" s="101"/>
      <c r="D1042" s="80"/>
      <c r="E1042" s="80"/>
      <c r="F1042" s="80"/>
      <c r="G1042" s="101"/>
      <c r="H1042" s="80"/>
      <c r="I1042" s="80"/>
      <c r="J1042" s="80"/>
      <c r="K1042" s="80"/>
    </row>
    <row r="1043" spans="2:11">
      <c r="B1043" s="80"/>
      <c r="C1043" s="101"/>
      <c r="D1043" s="80"/>
      <c r="E1043" s="80"/>
      <c r="F1043" s="80"/>
      <c r="G1043" s="101"/>
      <c r="H1043" s="80"/>
      <c r="I1043" s="80"/>
      <c r="J1043" s="80"/>
      <c r="K1043" s="80"/>
    </row>
    <row r="1044" spans="2:11">
      <c r="B1044" s="80"/>
      <c r="C1044" s="101"/>
      <c r="D1044" s="80"/>
      <c r="E1044" s="80"/>
      <c r="F1044" s="80"/>
      <c r="G1044" s="101"/>
      <c r="H1044" s="80"/>
      <c r="I1044" s="80"/>
      <c r="J1044" s="80"/>
      <c r="K1044" s="80"/>
    </row>
    <row r="1045" spans="2:11">
      <c r="B1045" s="80"/>
      <c r="C1045" s="101"/>
      <c r="D1045" s="80"/>
      <c r="E1045" s="80"/>
      <c r="F1045" s="80"/>
      <c r="G1045" s="101"/>
      <c r="H1045" s="80"/>
      <c r="I1045" s="80"/>
      <c r="J1045" s="80"/>
      <c r="K1045" s="80"/>
    </row>
    <row r="1046" spans="2:11">
      <c r="B1046" s="80"/>
      <c r="C1046" s="101"/>
      <c r="D1046" s="80"/>
      <c r="E1046" s="80"/>
      <c r="F1046" s="80"/>
      <c r="G1046" s="101"/>
      <c r="H1046" s="80"/>
      <c r="I1046" s="80"/>
      <c r="J1046" s="80"/>
      <c r="K1046" s="80"/>
    </row>
    <row r="1047" spans="2:11">
      <c r="B1047" s="80"/>
      <c r="C1047" s="101"/>
      <c r="D1047" s="80"/>
      <c r="E1047" s="80"/>
      <c r="F1047" s="80"/>
      <c r="G1047" s="101"/>
      <c r="H1047" s="80"/>
      <c r="I1047" s="80"/>
      <c r="J1047" s="80"/>
      <c r="K1047" s="80"/>
    </row>
    <row r="1048" spans="2:11">
      <c r="B1048" s="80"/>
      <c r="C1048" s="101"/>
      <c r="D1048" s="80"/>
      <c r="E1048" s="80"/>
      <c r="F1048" s="80"/>
      <c r="G1048" s="101"/>
      <c r="H1048" s="80"/>
      <c r="I1048" s="80"/>
      <c r="J1048" s="80"/>
      <c r="K1048" s="80"/>
    </row>
    <row r="1049" spans="2:11">
      <c r="B1049" s="80"/>
      <c r="C1049" s="101"/>
      <c r="D1049" s="80"/>
      <c r="E1049" s="80"/>
      <c r="F1049" s="80"/>
      <c r="G1049" s="101"/>
      <c r="H1049" s="80"/>
      <c r="I1049" s="80"/>
      <c r="J1049" s="80"/>
      <c r="K1049" s="80"/>
    </row>
    <row r="1050" spans="2:11">
      <c r="B1050" s="80"/>
      <c r="C1050" s="101"/>
      <c r="D1050" s="80"/>
      <c r="E1050" s="80"/>
      <c r="F1050" s="80"/>
      <c r="G1050" s="101"/>
      <c r="H1050" s="80"/>
      <c r="I1050" s="80"/>
      <c r="J1050" s="80"/>
      <c r="K1050" s="80"/>
    </row>
    <row r="1051" spans="2:11">
      <c r="B1051" s="80"/>
      <c r="C1051" s="101"/>
      <c r="D1051" s="80"/>
      <c r="E1051" s="80"/>
      <c r="F1051" s="80"/>
      <c r="G1051" s="101"/>
      <c r="H1051" s="80"/>
      <c r="I1051" s="80"/>
      <c r="J1051" s="80"/>
      <c r="K1051" s="80"/>
    </row>
    <row r="1052" spans="2:11">
      <c r="B1052" s="80"/>
      <c r="C1052" s="101"/>
      <c r="D1052" s="80"/>
      <c r="E1052" s="80"/>
      <c r="F1052" s="80"/>
      <c r="G1052" s="101"/>
      <c r="H1052" s="80"/>
      <c r="I1052" s="80"/>
      <c r="J1052" s="80"/>
      <c r="K1052" s="80"/>
    </row>
    <row r="1053" spans="2:11">
      <c r="B1053" s="80"/>
      <c r="C1053" s="101"/>
      <c r="D1053" s="80"/>
      <c r="E1053" s="80"/>
      <c r="F1053" s="80"/>
      <c r="G1053" s="101"/>
      <c r="H1053" s="80"/>
      <c r="I1053" s="80"/>
      <c r="J1053" s="80"/>
      <c r="K1053" s="80"/>
    </row>
    <row r="1054" spans="2:11">
      <c r="B1054" s="80"/>
      <c r="C1054" s="101"/>
      <c r="D1054" s="80"/>
      <c r="E1054" s="80"/>
      <c r="F1054" s="80"/>
      <c r="G1054" s="101"/>
      <c r="H1054" s="80"/>
      <c r="I1054" s="80"/>
      <c r="J1054" s="80"/>
      <c r="K1054" s="80"/>
    </row>
    <row r="1055" spans="2:11">
      <c r="B1055" s="80"/>
      <c r="C1055" s="101"/>
      <c r="D1055" s="80"/>
      <c r="E1055" s="80"/>
      <c r="F1055" s="80"/>
      <c r="G1055" s="101"/>
      <c r="H1055" s="80"/>
      <c r="I1055" s="80"/>
      <c r="J1055" s="80"/>
      <c r="K1055" s="80"/>
    </row>
    <row r="1056" spans="2:11">
      <c r="B1056" s="80"/>
      <c r="C1056" s="101"/>
      <c r="D1056" s="80"/>
      <c r="E1056" s="80"/>
      <c r="F1056" s="80"/>
      <c r="G1056" s="101"/>
      <c r="H1056" s="80"/>
      <c r="I1056" s="80"/>
      <c r="J1056" s="80"/>
      <c r="K1056" s="80"/>
    </row>
    <row r="1057" spans="2:11">
      <c r="B1057" s="80"/>
      <c r="C1057" s="101"/>
      <c r="D1057" s="80"/>
      <c r="E1057" s="80"/>
      <c r="F1057" s="80"/>
      <c r="G1057" s="101"/>
      <c r="H1057" s="80"/>
      <c r="I1057" s="80"/>
      <c r="J1057" s="80"/>
      <c r="K1057" s="80"/>
    </row>
    <row r="1058" spans="2:11">
      <c r="B1058" s="80"/>
      <c r="C1058" s="101"/>
      <c r="D1058" s="80"/>
      <c r="E1058" s="80"/>
      <c r="F1058" s="80"/>
      <c r="G1058" s="101"/>
      <c r="H1058" s="80"/>
      <c r="I1058" s="80"/>
      <c r="J1058" s="80"/>
      <c r="K1058" s="80"/>
    </row>
    <row r="1059" spans="2:11">
      <c r="B1059" s="80"/>
      <c r="C1059" s="101"/>
      <c r="D1059" s="80"/>
      <c r="E1059" s="80"/>
      <c r="F1059" s="80"/>
      <c r="G1059" s="101"/>
      <c r="H1059" s="80"/>
      <c r="I1059" s="80"/>
      <c r="J1059" s="80"/>
      <c r="K1059" s="80"/>
    </row>
    <row r="1060" spans="2:11">
      <c r="B1060" s="80"/>
      <c r="C1060" s="101"/>
      <c r="D1060" s="80"/>
      <c r="E1060" s="80"/>
      <c r="F1060" s="80"/>
      <c r="G1060" s="101"/>
      <c r="H1060" s="80"/>
      <c r="I1060" s="80"/>
      <c r="J1060" s="80"/>
      <c r="K1060" s="80"/>
    </row>
    <row r="1061" spans="2:11">
      <c r="B1061" s="80"/>
      <c r="C1061" s="101"/>
      <c r="D1061" s="80"/>
      <c r="E1061" s="80"/>
      <c r="F1061" s="80"/>
      <c r="G1061" s="101"/>
      <c r="H1061" s="80"/>
      <c r="I1061" s="80"/>
      <c r="J1061" s="80"/>
      <c r="K1061" s="80"/>
    </row>
    <row r="1062" spans="2:11">
      <c r="B1062" s="80"/>
      <c r="C1062" s="101"/>
      <c r="D1062" s="80"/>
      <c r="E1062" s="80"/>
      <c r="F1062" s="80"/>
      <c r="G1062" s="101"/>
      <c r="H1062" s="80"/>
      <c r="I1062" s="80"/>
      <c r="J1062" s="80"/>
      <c r="K1062" s="80"/>
    </row>
    <row r="1063" spans="2:11">
      <c r="B1063" s="80"/>
      <c r="C1063" s="101"/>
      <c r="D1063" s="80"/>
      <c r="E1063" s="80"/>
      <c r="F1063" s="80"/>
      <c r="G1063" s="101"/>
      <c r="H1063" s="80"/>
      <c r="I1063" s="80"/>
      <c r="J1063" s="80"/>
      <c r="K1063" s="80"/>
    </row>
    <row r="1064" spans="2:11">
      <c r="B1064" s="80"/>
      <c r="C1064" s="101"/>
      <c r="D1064" s="80"/>
      <c r="E1064" s="80"/>
      <c r="F1064" s="80"/>
      <c r="G1064" s="101"/>
      <c r="H1064" s="80"/>
      <c r="I1064" s="80"/>
      <c r="J1064" s="80"/>
      <c r="K1064" s="80"/>
    </row>
    <row r="1065" spans="2:11">
      <c r="B1065" s="80"/>
      <c r="C1065" s="101"/>
      <c r="D1065" s="80"/>
      <c r="E1065" s="80"/>
      <c r="F1065" s="80"/>
      <c r="G1065" s="101"/>
      <c r="H1065" s="80"/>
      <c r="I1065" s="80"/>
      <c r="J1065" s="80"/>
      <c r="K1065" s="80"/>
    </row>
    <row r="1066" spans="2:11">
      <c r="B1066" s="80"/>
      <c r="C1066" s="101"/>
      <c r="D1066" s="80"/>
      <c r="E1066" s="80"/>
      <c r="F1066" s="80"/>
      <c r="G1066" s="101"/>
      <c r="H1066" s="80"/>
      <c r="I1066" s="80"/>
      <c r="J1066" s="80"/>
      <c r="K1066" s="80"/>
    </row>
    <row r="1067" spans="2:11">
      <c r="B1067" s="80"/>
      <c r="C1067" s="101"/>
      <c r="D1067" s="80"/>
      <c r="E1067" s="80"/>
      <c r="F1067" s="80"/>
      <c r="G1067" s="101"/>
      <c r="H1067" s="80"/>
      <c r="I1067" s="80"/>
      <c r="J1067" s="80"/>
      <c r="K1067" s="80"/>
    </row>
    <row r="1068" spans="2:11">
      <c r="B1068" s="80"/>
      <c r="C1068" s="101"/>
      <c r="D1068" s="80"/>
      <c r="E1068" s="80"/>
      <c r="F1068" s="80"/>
      <c r="G1068" s="101"/>
      <c r="H1068" s="80"/>
      <c r="I1068" s="80"/>
      <c r="J1068" s="80"/>
      <c r="K1068" s="80"/>
    </row>
    <row r="1069" spans="2:11">
      <c r="B1069" s="80"/>
      <c r="C1069" s="101"/>
      <c r="D1069" s="80"/>
      <c r="E1069" s="80"/>
      <c r="F1069" s="80"/>
      <c r="G1069" s="101"/>
      <c r="H1069" s="80"/>
      <c r="I1069" s="80"/>
      <c r="J1069" s="80"/>
      <c r="K1069" s="80"/>
    </row>
    <row r="1070" spans="2:11">
      <c r="B1070" s="80"/>
      <c r="C1070" s="101"/>
      <c r="D1070" s="80"/>
      <c r="E1070" s="80"/>
      <c r="F1070" s="80"/>
      <c r="G1070" s="101"/>
      <c r="H1070" s="80"/>
      <c r="I1070" s="80"/>
      <c r="J1070" s="80"/>
      <c r="K1070" s="80"/>
    </row>
    <row r="1071" spans="2:11">
      <c r="B1071" s="80"/>
      <c r="C1071" s="101"/>
      <c r="D1071" s="80"/>
      <c r="E1071" s="80"/>
      <c r="F1071" s="80"/>
      <c r="G1071" s="101"/>
      <c r="H1071" s="80"/>
      <c r="I1071" s="80"/>
      <c r="J1071" s="80"/>
      <c r="K1071" s="80"/>
    </row>
    <row r="1072" spans="2:11">
      <c r="B1072" s="80"/>
      <c r="C1072" s="101"/>
      <c r="D1072" s="80"/>
      <c r="E1072" s="80"/>
      <c r="F1072" s="80"/>
      <c r="G1072" s="101"/>
      <c r="H1072" s="80"/>
      <c r="I1072" s="80"/>
      <c r="J1072" s="80"/>
      <c r="K1072" s="80"/>
    </row>
    <row r="1073" spans="2:11">
      <c r="B1073" s="80"/>
      <c r="C1073" s="101"/>
      <c r="D1073" s="80"/>
      <c r="E1073" s="80"/>
      <c r="F1073" s="80"/>
      <c r="G1073" s="101"/>
      <c r="H1073" s="80"/>
      <c r="I1073" s="80"/>
      <c r="J1073" s="80"/>
      <c r="K1073" s="80"/>
    </row>
    <row r="1074" spans="2:11">
      <c r="B1074" s="80"/>
      <c r="C1074" s="101"/>
      <c r="D1074" s="80"/>
      <c r="E1074" s="80"/>
      <c r="F1074" s="80"/>
      <c r="G1074" s="101"/>
      <c r="H1074" s="80"/>
      <c r="I1074" s="80"/>
      <c r="J1074" s="80"/>
      <c r="K1074" s="80"/>
    </row>
    <row r="1075" spans="2:11">
      <c r="B1075" s="80"/>
      <c r="C1075" s="101"/>
      <c r="D1075" s="80"/>
      <c r="E1075" s="80"/>
      <c r="F1075" s="80"/>
      <c r="G1075" s="101"/>
      <c r="H1075" s="80"/>
      <c r="I1075" s="80"/>
      <c r="J1075" s="80"/>
      <c r="K1075" s="80"/>
    </row>
    <row r="1076" spans="2:11">
      <c r="B1076" s="80"/>
      <c r="C1076" s="101"/>
      <c r="D1076" s="80"/>
      <c r="E1076" s="80"/>
      <c r="F1076" s="80"/>
      <c r="G1076" s="101"/>
      <c r="H1076" s="80"/>
      <c r="I1076" s="80"/>
      <c r="J1076" s="80"/>
      <c r="K1076" s="80"/>
    </row>
    <row r="1077" spans="2:11">
      <c r="B1077" s="80"/>
      <c r="C1077" s="101"/>
      <c r="D1077" s="80"/>
      <c r="E1077" s="80"/>
      <c r="F1077" s="80"/>
      <c r="G1077" s="101"/>
      <c r="H1077" s="80"/>
      <c r="I1077" s="80"/>
      <c r="J1077" s="80"/>
      <c r="K1077" s="80"/>
    </row>
    <row r="1078" spans="2:11">
      <c r="B1078" s="80"/>
      <c r="C1078" s="101"/>
      <c r="D1078" s="80"/>
      <c r="E1078" s="80"/>
      <c r="F1078" s="80"/>
      <c r="G1078" s="101"/>
      <c r="H1078" s="80"/>
      <c r="I1078" s="80"/>
      <c r="J1078" s="80"/>
      <c r="K1078" s="80"/>
    </row>
    <row r="1079" spans="2:11">
      <c r="B1079" s="80"/>
      <c r="C1079" s="101"/>
      <c r="D1079" s="80"/>
      <c r="E1079" s="80"/>
      <c r="F1079" s="80"/>
      <c r="G1079" s="101"/>
      <c r="H1079" s="80"/>
      <c r="I1079" s="80"/>
      <c r="J1079" s="80"/>
      <c r="K1079" s="80"/>
    </row>
    <row r="1080" spans="2:11">
      <c r="B1080" s="80"/>
      <c r="C1080" s="101"/>
      <c r="D1080" s="80"/>
      <c r="E1080" s="80"/>
      <c r="F1080" s="80"/>
      <c r="G1080" s="101"/>
      <c r="H1080" s="80"/>
      <c r="I1080" s="80"/>
      <c r="J1080" s="80"/>
      <c r="K1080" s="80"/>
    </row>
    <row r="1081" spans="2:11">
      <c r="B1081" s="80"/>
      <c r="C1081" s="101"/>
      <c r="D1081" s="80"/>
      <c r="E1081" s="80"/>
      <c r="F1081" s="80"/>
      <c r="G1081" s="101"/>
      <c r="H1081" s="80"/>
      <c r="I1081" s="80"/>
      <c r="J1081" s="80"/>
      <c r="K1081" s="80"/>
    </row>
    <row r="1082" spans="2:11">
      <c r="B1082" s="80"/>
      <c r="C1082" s="101"/>
      <c r="D1082" s="80"/>
      <c r="E1082" s="80"/>
      <c r="F1082" s="80"/>
      <c r="G1082" s="101"/>
      <c r="H1082" s="80"/>
      <c r="I1082" s="80"/>
      <c r="J1082" s="80"/>
      <c r="K1082" s="80"/>
    </row>
    <row r="1083" spans="2:11">
      <c r="B1083" s="80"/>
      <c r="C1083" s="101"/>
      <c r="D1083" s="80"/>
      <c r="E1083" s="80"/>
      <c r="F1083" s="80"/>
      <c r="G1083" s="101"/>
      <c r="H1083" s="80"/>
      <c r="I1083" s="80"/>
      <c r="J1083" s="80"/>
      <c r="K1083" s="80"/>
    </row>
    <row r="1084" spans="2:11">
      <c r="B1084" s="80"/>
      <c r="C1084" s="101"/>
      <c r="D1084" s="80"/>
      <c r="E1084" s="80"/>
      <c r="F1084" s="80"/>
      <c r="G1084" s="101"/>
      <c r="H1084" s="80"/>
      <c r="I1084" s="80"/>
      <c r="J1084" s="80"/>
      <c r="K1084" s="80"/>
    </row>
    <row r="1085" spans="2:11">
      <c r="B1085" s="80"/>
      <c r="C1085" s="101"/>
      <c r="D1085" s="80"/>
      <c r="E1085" s="80"/>
      <c r="F1085" s="80"/>
      <c r="G1085" s="101"/>
      <c r="H1085" s="80"/>
      <c r="I1085" s="80"/>
      <c r="J1085" s="80"/>
      <c r="K1085" s="80"/>
    </row>
    <row r="1086" spans="2:11">
      <c r="B1086" s="80"/>
      <c r="C1086" s="101"/>
      <c r="D1086" s="80"/>
      <c r="E1086" s="80"/>
      <c r="F1086" s="80"/>
      <c r="G1086" s="101"/>
      <c r="H1086" s="80"/>
      <c r="I1086" s="80"/>
      <c r="J1086" s="80"/>
      <c r="K1086" s="80"/>
    </row>
    <row r="1087" spans="2:11">
      <c r="B1087" s="80"/>
      <c r="C1087" s="101"/>
      <c r="D1087" s="80"/>
      <c r="E1087" s="80"/>
      <c r="F1087" s="80"/>
      <c r="G1087" s="101"/>
      <c r="H1087" s="80"/>
      <c r="I1087" s="80"/>
      <c r="J1087" s="80"/>
      <c r="K1087" s="80"/>
    </row>
    <row r="1088" spans="2:11">
      <c r="B1088" s="80"/>
      <c r="C1088" s="101"/>
      <c r="D1088" s="80"/>
      <c r="E1088" s="80"/>
      <c r="F1088" s="80"/>
      <c r="G1088" s="101"/>
      <c r="H1088" s="80"/>
      <c r="I1088" s="80"/>
      <c r="J1088" s="80"/>
      <c r="K1088" s="80"/>
    </row>
    <row r="1089" spans="2:11">
      <c r="B1089" s="80"/>
      <c r="C1089" s="101"/>
      <c r="D1089" s="80"/>
      <c r="E1089" s="80"/>
      <c r="F1089" s="80"/>
      <c r="G1089" s="101"/>
      <c r="H1089" s="80"/>
      <c r="I1089" s="80"/>
      <c r="J1089" s="80"/>
      <c r="K1089" s="80"/>
    </row>
    <row r="1090" spans="2:11">
      <c r="B1090" s="80"/>
      <c r="C1090" s="101"/>
      <c r="D1090" s="80"/>
      <c r="E1090" s="80"/>
      <c r="F1090" s="80"/>
      <c r="G1090" s="101"/>
      <c r="H1090" s="80"/>
      <c r="I1090" s="80"/>
      <c r="J1090" s="80"/>
      <c r="K1090" s="80"/>
    </row>
    <row r="1091" spans="2:11">
      <c r="B1091" s="80"/>
      <c r="C1091" s="101"/>
      <c r="D1091" s="80"/>
      <c r="E1091" s="80"/>
      <c r="F1091" s="80"/>
      <c r="G1091" s="101"/>
      <c r="H1091" s="80"/>
      <c r="I1091" s="80"/>
      <c r="J1091" s="80"/>
      <c r="K1091" s="80"/>
    </row>
    <row r="1092" spans="2:11">
      <c r="B1092" s="80"/>
      <c r="C1092" s="101"/>
      <c r="D1092" s="80"/>
      <c r="E1092" s="80"/>
      <c r="F1092" s="80"/>
      <c r="G1092" s="101"/>
      <c r="H1092" s="80"/>
      <c r="I1092" s="80"/>
      <c r="J1092" s="80"/>
      <c r="K1092" s="80"/>
    </row>
    <row r="1093" spans="2:11">
      <c r="B1093" s="80"/>
      <c r="C1093" s="101"/>
      <c r="D1093" s="80"/>
      <c r="E1093" s="80"/>
      <c r="F1093" s="80"/>
      <c r="G1093" s="101"/>
      <c r="H1093" s="80"/>
      <c r="I1093" s="80"/>
      <c r="J1093" s="80"/>
      <c r="K1093" s="80"/>
    </row>
    <row r="1094" spans="2:11">
      <c r="B1094" s="80"/>
      <c r="C1094" s="101"/>
      <c r="D1094" s="80"/>
      <c r="E1094" s="80"/>
      <c r="F1094" s="80"/>
      <c r="G1094" s="101"/>
      <c r="H1094" s="80"/>
      <c r="I1094" s="80"/>
      <c r="J1094" s="80"/>
      <c r="K1094" s="80"/>
    </row>
    <row r="1095" spans="2:11">
      <c r="B1095" s="80"/>
      <c r="C1095" s="101"/>
      <c r="D1095" s="80"/>
      <c r="E1095" s="80"/>
      <c r="F1095" s="80"/>
      <c r="G1095" s="101"/>
      <c r="H1095" s="80"/>
      <c r="I1095" s="80"/>
      <c r="J1095" s="80"/>
      <c r="K1095" s="80"/>
    </row>
    <row r="1096" spans="2:11">
      <c r="B1096" s="80"/>
      <c r="C1096" s="101"/>
      <c r="D1096" s="80"/>
      <c r="E1096" s="80"/>
      <c r="F1096" s="80"/>
      <c r="G1096" s="101"/>
      <c r="H1096" s="80"/>
      <c r="I1096" s="80"/>
      <c r="J1096" s="80"/>
      <c r="K1096" s="80"/>
    </row>
    <row r="1097" spans="2:11">
      <c r="B1097" s="80"/>
      <c r="C1097" s="101"/>
      <c r="D1097" s="80"/>
      <c r="E1097" s="80"/>
      <c r="F1097" s="80"/>
      <c r="G1097" s="101"/>
      <c r="H1097" s="80"/>
      <c r="I1097" s="80"/>
      <c r="J1097" s="80"/>
      <c r="K1097" s="80"/>
    </row>
    <row r="1098" spans="2:11">
      <c r="B1098" s="80"/>
      <c r="C1098" s="101"/>
      <c r="D1098" s="80"/>
      <c r="E1098" s="80"/>
      <c r="F1098" s="80"/>
      <c r="G1098" s="101"/>
      <c r="H1098" s="80"/>
      <c r="I1098" s="80"/>
      <c r="J1098" s="80"/>
      <c r="K1098" s="80"/>
    </row>
    <row r="1099" spans="2:11">
      <c r="B1099" s="80"/>
      <c r="C1099" s="101"/>
      <c r="D1099" s="80"/>
      <c r="E1099" s="80"/>
      <c r="F1099" s="80"/>
      <c r="G1099" s="101"/>
      <c r="H1099" s="80"/>
      <c r="I1099" s="80"/>
      <c r="J1099" s="80"/>
      <c r="K1099" s="80"/>
    </row>
    <row r="1100" spans="2:11">
      <c r="B1100" s="80"/>
      <c r="C1100" s="101"/>
      <c r="D1100" s="80"/>
      <c r="E1100" s="80"/>
      <c r="F1100" s="80"/>
      <c r="G1100" s="101"/>
      <c r="H1100" s="80"/>
      <c r="I1100" s="80"/>
      <c r="J1100" s="80"/>
      <c r="K1100" s="80"/>
    </row>
    <row r="1101" spans="2:11">
      <c r="B1101" s="80"/>
      <c r="C1101" s="101"/>
      <c r="D1101" s="80"/>
      <c r="E1101" s="80"/>
      <c r="F1101" s="80"/>
      <c r="G1101" s="101"/>
      <c r="H1101" s="80"/>
      <c r="I1101" s="80"/>
      <c r="J1101" s="80"/>
      <c r="K1101" s="80"/>
    </row>
    <row r="1102" spans="2:11">
      <c r="B1102" s="80"/>
      <c r="C1102" s="101"/>
      <c r="D1102" s="80"/>
      <c r="E1102" s="80"/>
      <c r="F1102" s="80"/>
      <c r="G1102" s="101"/>
      <c r="H1102" s="80"/>
      <c r="I1102" s="80"/>
      <c r="J1102" s="80"/>
      <c r="K1102" s="80"/>
    </row>
    <row r="1103" spans="2:11">
      <c r="B1103" s="80"/>
      <c r="C1103" s="101"/>
      <c r="D1103" s="80"/>
      <c r="E1103" s="80"/>
      <c r="F1103" s="80"/>
      <c r="G1103" s="101"/>
      <c r="H1103" s="80"/>
      <c r="I1103" s="80"/>
      <c r="J1103" s="80"/>
      <c r="K1103" s="80"/>
    </row>
    <row r="1104" spans="2:11">
      <c r="B1104" s="80"/>
      <c r="C1104" s="101"/>
      <c r="D1104" s="80"/>
      <c r="E1104" s="80"/>
      <c r="F1104" s="80"/>
      <c r="G1104" s="101"/>
      <c r="H1104" s="80"/>
      <c r="I1104" s="80"/>
      <c r="J1104" s="80"/>
      <c r="K1104" s="80"/>
    </row>
    <row r="1105" spans="2:11">
      <c r="B1105" s="80"/>
      <c r="C1105" s="101"/>
      <c r="D1105" s="80"/>
      <c r="E1105" s="80"/>
      <c r="F1105" s="80"/>
      <c r="G1105" s="101"/>
      <c r="H1105" s="80"/>
      <c r="I1105" s="80"/>
      <c r="J1105" s="80"/>
      <c r="K1105" s="80"/>
    </row>
    <row r="1106" spans="2:11">
      <c r="B1106" s="80"/>
      <c r="C1106" s="101"/>
      <c r="D1106" s="80"/>
      <c r="E1106" s="80"/>
      <c r="F1106" s="80"/>
      <c r="G1106" s="101"/>
      <c r="H1106" s="80"/>
      <c r="I1106" s="80"/>
      <c r="J1106" s="80"/>
      <c r="K1106" s="80"/>
    </row>
    <row r="1107" spans="2:11">
      <c r="B1107" s="80"/>
      <c r="C1107" s="101"/>
      <c r="D1107" s="80"/>
      <c r="E1107" s="80"/>
      <c r="F1107" s="80"/>
      <c r="G1107" s="101"/>
      <c r="H1107" s="80"/>
      <c r="I1107" s="80"/>
      <c r="J1107" s="80"/>
      <c r="K1107" s="80"/>
    </row>
    <row r="1108" spans="2:11">
      <c r="B1108" s="80"/>
      <c r="C1108" s="101"/>
      <c r="D1108" s="80"/>
      <c r="E1108" s="80"/>
      <c r="F1108" s="80"/>
      <c r="G1108" s="101"/>
      <c r="H1108" s="80"/>
      <c r="I1108" s="80"/>
      <c r="J1108" s="80"/>
      <c r="K1108" s="80"/>
    </row>
    <row r="1109" spans="2:11">
      <c r="B1109" s="80"/>
      <c r="C1109" s="101"/>
      <c r="D1109" s="80"/>
      <c r="E1109" s="80"/>
      <c r="F1109" s="80"/>
      <c r="G1109" s="101"/>
      <c r="H1109" s="80"/>
      <c r="I1109" s="80"/>
      <c r="J1109" s="80"/>
      <c r="K1109" s="80"/>
    </row>
    <row r="1110" spans="2:11">
      <c r="B1110" s="80"/>
      <c r="C1110" s="101"/>
      <c r="D1110" s="80"/>
      <c r="E1110" s="80"/>
      <c r="F1110" s="80"/>
      <c r="G1110" s="101"/>
      <c r="H1110" s="80"/>
      <c r="I1110" s="80"/>
      <c r="J1110" s="80"/>
      <c r="K1110" s="80"/>
    </row>
    <row r="1111" spans="2:11">
      <c r="B1111" s="80"/>
      <c r="C1111" s="101"/>
      <c r="D1111" s="80"/>
      <c r="E1111" s="80"/>
      <c r="F1111" s="80"/>
      <c r="G1111" s="101"/>
      <c r="H1111" s="80"/>
      <c r="I1111" s="80"/>
      <c r="J1111" s="80"/>
      <c r="K1111" s="80"/>
    </row>
    <row r="1112" spans="2:11">
      <c r="B1112" s="80"/>
      <c r="C1112" s="101"/>
      <c r="D1112" s="80"/>
      <c r="E1112" s="80"/>
      <c r="F1112" s="80"/>
      <c r="G1112" s="101"/>
      <c r="H1112" s="80"/>
      <c r="I1112" s="80"/>
      <c r="J1112" s="80"/>
      <c r="K1112" s="80"/>
    </row>
    <row r="1113" spans="2:11">
      <c r="B1113" s="80"/>
      <c r="C1113" s="101"/>
      <c r="D1113" s="80"/>
      <c r="E1113" s="80"/>
      <c r="F1113" s="80"/>
      <c r="G1113" s="101"/>
      <c r="H1113" s="80"/>
      <c r="I1113" s="80"/>
      <c r="J1113" s="80"/>
      <c r="K1113" s="80"/>
    </row>
    <row r="1114" spans="2:11">
      <c r="B1114" s="80"/>
      <c r="C1114" s="101"/>
      <c r="D1114" s="80"/>
      <c r="E1114" s="80"/>
      <c r="F1114" s="80"/>
      <c r="G1114" s="101"/>
      <c r="H1114" s="80"/>
      <c r="I1114" s="80"/>
      <c r="J1114" s="80"/>
      <c r="K1114" s="80"/>
    </row>
    <row r="1115" spans="2:11">
      <c r="B1115" s="80"/>
      <c r="C1115" s="101"/>
      <c r="D1115" s="80"/>
      <c r="E1115" s="80"/>
      <c r="F1115" s="80"/>
      <c r="G1115" s="101"/>
      <c r="H1115" s="80"/>
      <c r="I1115" s="80"/>
      <c r="J1115" s="80"/>
      <c r="K1115" s="80"/>
    </row>
    <row r="1116" spans="2:11">
      <c r="B1116" s="80"/>
      <c r="C1116" s="101"/>
      <c r="D1116" s="80"/>
      <c r="E1116" s="80"/>
      <c r="F1116" s="80"/>
      <c r="G1116" s="101"/>
      <c r="H1116" s="80"/>
      <c r="I1116" s="80"/>
      <c r="J1116" s="80"/>
      <c r="K1116" s="80"/>
    </row>
    <row r="1117" spans="2:11">
      <c r="B1117" s="80"/>
      <c r="C1117" s="101"/>
      <c r="D1117" s="80"/>
      <c r="E1117" s="80"/>
      <c r="F1117" s="80"/>
      <c r="G1117" s="101"/>
      <c r="H1117" s="80"/>
      <c r="I1117" s="80"/>
      <c r="J1117" s="80"/>
      <c r="K1117" s="80"/>
    </row>
    <row r="1118" spans="2:11">
      <c r="B1118" s="80"/>
      <c r="C1118" s="101"/>
      <c r="D1118" s="80"/>
      <c r="E1118" s="80"/>
      <c r="F1118" s="80"/>
      <c r="G1118" s="101"/>
      <c r="H1118" s="80"/>
      <c r="I1118" s="80"/>
      <c r="J1118" s="80"/>
      <c r="K1118" s="80"/>
    </row>
    <row r="1119" spans="2:11">
      <c r="B1119" s="80"/>
      <c r="C1119" s="101"/>
      <c r="D1119" s="80"/>
      <c r="E1119" s="80"/>
      <c r="F1119" s="80"/>
      <c r="G1119" s="101"/>
      <c r="H1119" s="80"/>
      <c r="I1119" s="80"/>
      <c r="J1119" s="80"/>
      <c r="K1119" s="80"/>
    </row>
    <row r="1120" spans="2:11">
      <c r="B1120" s="80"/>
      <c r="C1120" s="101"/>
      <c r="D1120" s="80"/>
      <c r="E1120" s="80"/>
      <c r="F1120" s="80"/>
      <c r="G1120" s="101"/>
      <c r="H1120" s="80"/>
      <c r="I1120" s="80"/>
      <c r="J1120" s="80"/>
      <c r="K1120" s="80"/>
    </row>
    <row r="1121" spans="2:11">
      <c r="B1121" s="80"/>
      <c r="C1121" s="101"/>
      <c r="D1121" s="80"/>
      <c r="E1121" s="80"/>
      <c r="F1121" s="80"/>
      <c r="G1121" s="101"/>
      <c r="H1121" s="80"/>
      <c r="I1121" s="80"/>
      <c r="J1121" s="80"/>
      <c r="K1121" s="80"/>
    </row>
    <row r="1122" spans="2:11">
      <c r="B1122" s="80"/>
      <c r="C1122" s="101"/>
      <c r="D1122" s="80"/>
      <c r="E1122" s="80"/>
      <c r="F1122" s="80"/>
      <c r="G1122" s="101"/>
      <c r="H1122" s="80"/>
      <c r="I1122" s="80"/>
      <c r="J1122" s="80"/>
      <c r="K1122" s="80"/>
    </row>
    <row r="1123" spans="2:11">
      <c r="B1123" s="80"/>
      <c r="C1123" s="101"/>
      <c r="D1123" s="80"/>
      <c r="E1123" s="80"/>
      <c r="F1123" s="80"/>
      <c r="G1123" s="101"/>
      <c r="H1123" s="80"/>
      <c r="I1123" s="80"/>
      <c r="J1123" s="80"/>
      <c r="K1123" s="80"/>
    </row>
    <row r="1124" spans="2:11">
      <c r="B1124" s="80"/>
      <c r="C1124" s="101"/>
      <c r="D1124" s="80"/>
      <c r="E1124" s="80"/>
      <c r="F1124" s="80"/>
      <c r="G1124" s="101"/>
      <c r="H1124" s="80"/>
      <c r="I1124" s="80"/>
      <c r="J1124" s="80"/>
      <c r="K1124" s="80"/>
    </row>
    <row r="1125" spans="2:11">
      <c r="B1125" s="80"/>
      <c r="C1125" s="101"/>
      <c r="D1125" s="80"/>
      <c r="E1125" s="80"/>
      <c r="F1125" s="80"/>
      <c r="G1125" s="101"/>
      <c r="H1125" s="80"/>
      <c r="I1125" s="80"/>
      <c r="J1125" s="80"/>
      <c r="K1125" s="80"/>
    </row>
    <row r="1126" spans="2:11">
      <c r="B1126" s="80"/>
      <c r="C1126" s="101"/>
      <c r="D1126" s="80"/>
      <c r="E1126" s="80"/>
      <c r="F1126" s="80"/>
      <c r="G1126" s="101"/>
      <c r="H1126" s="80"/>
      <c r="I1126" s="80"/>
      <c r="J1126" s="80"/>
      <c r="K1126" s="80"/>
    </row>
    <row r="1127" spans="2:11">
      <c r="B1127" s="80"/>
      <c r="C1127" s="101"/>
      <c r="D1127" s="80"/>
      <c r="E1127" s="80"/>
      <c r="F1127" s="80"/>
      <c r="G1127" s="101"/>
      <c r="H1127" s="80"/>
      <c r="I1127" s="80"/>
      <c r="J1127" s="80"/>
      <c r="K1127" s="80"/>
    </row>
    <row r="1128" spans="2:11">
      <c r="B1128" s="80"/>
      <c r="C1128" s="101"/>
      <c r="D1128" s="80"/>
      <c r="E1128" s="80"/>
      <c r="F1128" s="80"/>
      <c r="G1128" s="101"/>
      <c r="H1128" s="80"/>
      <c r="I1128" s="80"/>
      <c r="J1128" s="80"/>
      <c r="K1128" s="80"/>
    </row>
    <row r="1129" spans="2:11">
      <c r="B1129" s="80"/>
      <c r="C1129" s="101"/>
      <c r="D1129" s="80"/>
      <c r="E1129" s="80"/>
      <c r="F1129" s="80"/>
      <c r="G1129" s="101"/>
      <c r="H1129" s="80"/>
      <c r="I1129" s="80"/>
      <c r="J1129" s="80"/>
      <c r="K1129" s="80"/>
    </row>
    <row r="1130" spans="2:11">
      <c r="B1130" s="80"/>
      <c r="C1130" s="101"/>
      <c r="D1130" s="80"/>
      <c r="E1130" s="80"/>
      <c r="F1130" s="80"/>
      <c r="G1130" s="101"/>
      <c r="H1130" s="80"/>
      <c r="I1130" s="80"/>
      <c r="J1130" s="80"/>
      <c r="K1130" s="80"/>
    </row>
    <row r="1131" spans="2:11">
      <c r="B1131" s="80"/>
      <c r="C1131" s="101"/>
      <c r="D1131" s="80"/>
      <c r="E1131" s="80"/>
      <c r="F1131" s="80"/>
      <c r="G1131" s="101"/>
      <c r="H1131" s="80"/>
      <c r="I1131" s="80"/>
      <c r="J1131" s="80"/>
      <c r="K1131" s="80"/>
    </row>
    <row r="1132" spans="2:11">
      <c r="B1132" s="80"/>
      <c r="C1132" s="101"/>
      <c r="D1132" s="80"/>
      <c r="E1132" s="80"/>
      <c r="F1132" s="80"/>
      <c r="G1132" s="101"/>
      <c r="H1132" s="80"/>
      <c r="I1132" s="80"/>
      <c r="J1132" s="80"/>
      <c r="K1132" s="80"/>
    </row>
    <row r="1133" spans="2:11">
      <c r="B1133" s="80"/>
      <c r="C1133" s="101"/>
      <c r="D1133" s="80"/>
      <c r="E1133" s="80"/>
      <c r="F1133" s="80"/>
      <c r="G1133" s="101"/>
      <c r="H1133" s="80"/>
      <c r="I1133" s="80"/>
      <c r="J1133" s="80"/>
      <c r="K1133" s="80"/>
    </row>
    <row r="1134" spans="2:11">
      <c r="B1134" s="80"/>
      <c r="C1134" s="101"/>
      <c r="D1134" s="80"/>
      <c r="E1134" s="80"/>
      <c r="F1134" s="80"/>
      <c r="G1134" s="101"/>
      <c r="H1134" s="80"/>
      <c r="I1134" s="80"/>
      <c r="J1134" s="80"/>
      <c r="K1134" s="80"/>
    </row>
    <row r="1135" spans="2:11">
      <c r="B1135" s="80"/>
      <c r="C1135" s="101"/>
      <c r="D1135" s="80"/>
      <c r="E1135" s="80"/>
      <c r="F1135" s="80"/>
      <c r="G1135" s="101"/>
      <c r="H1135" s="80"/>
      <c r="I1135" s="80"/>
      <c r="J1135" s="80"/>
      <c r="K1135" s="80"/>
    </row>
    <row r="1136" spans="2:11">
      <c r="B1136" s="80"/>
      <c r="C1136" s="101"/>
      <c r="D1136" s="80"/>
      <c r="E1136" s="80"/>
      <c r="F1136" s="80"/>
      <c r="G1136" s="101"/>
      <c r="H1136" s="80"/>
      <c r="I1136" s="80"/>
      <c r="J1136" s="80"/>
      <c r="K1136" s="80"/>
    </row>
    <row r="1137" spans="2:11">
      <c r="B1137" s="80"/>
      <c r="C1137" s="101"/>
      <c r="D1137" s="80"/>
      <c r="E1137" s="80"/>
      <c r="F1137" s="80"/>
      <c r="G1137" s="101"/>
      <c r="H1137" s="80"/>
      <c r="I1137" s="80"/>
      <c r="J1137" s="80"/>
      <c r="K1137" s="80"/>
    </row>
    <row r="1138" spans="2:11">
      <c r="B1138" s="80"/>
      <c r="C1138" s="101"/>
      <c r="D1138" s="80"/>
      <c r="E1138" s="80"/>
      <c r="F1138" s="80"/>
      <c r="G1138" s="101"/>
      <c r="H1138" s="80"/>
      <c r="I1138" s="80"/>
      <c r="J1138" s="80"/>
      <c r="K1138" s="80"/>
    </row>
    <row r="1139" spans="2:11">
      <c r="B1139" s="80"/>
      <c r="C1139" s="101"/>
      <c r="D1139" s="80"/>
      <c r="E1139" s="80"/>
      <c r="F1139" s="80"/>
      <c r="G1139" s="101"/>
      <c r="H1139" s="80"/>
      <c r="I1139" s="80"/>
      <c r="J1139" s="80"/>
      <c r="K1139" s="80"/>
    </row>
    <row r="1140" spans="2:11">
      <c r="B1140" s="80"/>
      <c r="C1140" s="101"/>
      <c r="D1140" s="80"/>
      <c r="E1140" s="80"/>
      <c r="F1140" s="80"/>
      <c r="G1140" s="101"/>
      <c r="H1140" s="80"/>
      <c r="I1140" s="80"/>
      <c r="J1140" s="80"/>
      <c r="K1140" s="80"/>
    </row>
    <row r="1141" spans="2:11">
      <c r="B1141" s="80"/>
      <c r="C1141" s="101"/>
      <c r="D1141" s="80"/>
      <c r="E1141" s="80"/>
      <c r="F1141" s="80"/>
      <c r="G1141" s="101"/>
      <c r="H1141" s="80"/>
      <c r="I1141" s="80"/>
      <c r="J1141" s="80"/>
      <c r="K1141" s="80"/>
    </row>
    <row r="1142" spans="2:11">
      <c r="B1142" s="80"/>
      <c r="C1142" s="101"/>
      <c r="D1142" s="80"/>
      <c r="E1142" s="80"/>
      <c r="F1142" s="80"/>
      <c r="G1142" s="101"/>
      <c r="H1142" s="80"/>
      <c r="I1142" s="80"/>
      <c r="J1142" s="80"/>
      <c r="K1142" s="80"/>
    </row>
    <row r="1143" spans="2:11">
      <c r="B1143" s="80"/>
      <c r="C1143" s="101"/>
      <c r="D1143" s="80"/>
      <c r="E1143" s="80"/>
      <c r="F1143" s="80"/>
      <c r="G1143" s="101"/>
      <c r="H1143" s="80"/>
      <c r="I1143" s="80"/>
      <c r="J1143" s="80"/>
      <c r="K1143" s="80"/>
    </row>
    <row r="1144" spans="2:11">
      <c r="B1144" s="80"/>
      <c r="C1144" s="101"/>
      <c r="D1144" s="80"/>
      <c r="E1144" s="80"/>
      <c r="F1144" s="80"/>
      <c r="G1144" s="101"/>
      <c r="H1144" s="80"/>
      <c r="I1144" s="80"/>
      <c r="J1144" s="80"/>
      <c r="K1144" s="80"/>
    </row>
    <row r="1145" spans="2:11">
      <c r="B1145" s="80"/>
      <c r="C1145" s="101"/>
      <c r="D1145" s="80"/>
      <c r="E1145" s="80"/>
      <c r="F1145" s="80"/>
      <c r="G1145" s="101"/>
      <c r="H1145" s="80"/>
      <c r="I1145" s="80"/>
      <c r="J1145" s="80"/>
      <c r="K1145" s="80"/>
    </row>
    <row r="1146" spans="2:11">
      <c r="B1146" s="80"/>
      <c r="C1146" s="101"/>
      <c r="D1146" s="80"/>
      <c r="E1146" s="80"/>
      <c r="F1146" s="80"/>
      <c r="G1146" s="101"/>
      <c r="H1146" s="80"/>
      <c r="I1146" s="80"/>
      <c r="J1146" s="80"/>
      <c r="K1146" s="80"/>
    </row>
    <row r="1147" spans="2:11">
      <c r="B1147" s="80"/>
      <c r="C1147" s="101"/>
      <c r="D1147" s="80"/>
      <c r="E1147" s="80"/>
      <c r="F1147" s="80"/>
      <c r="G1147" s="101"/>
      <c r="H1147" s="80"/>
      <c r="I1147" s="80"/>
      <c r="J1147" s="80"/>
      <c r="K1147" s="80"/>
    </row>
    <row r="1148" spans="2:11">
      <c r="B1148" s="80"/>
      <c r="C1148" s="101"/>
      <c r="D1148" s="80"/>
      <c r="E1148" s="80"/>
      <c r="F1148" s="80"/>
      <c r="G1148" s="101"/>
      <c r="H1148" s="80"/>
      <c r="I1148" s="80"/>
      <c r="J1148" s="80"/>
      <c r="K1148" s="80"/>
    </row>
    <row r="1149" spans="2:11">
      <c r="B1149" s="80"/>
      <c r="C1149" s="101"/>
      <c r="D1149" s="80"/>
      <c r="E1149" s="80"/>
      <c r="F1149" s="80"/>
      <c r="G1149" s="101"/>
      <c r="H1149" s="80"/>
      <c r="I1149" s="80"/>
      <c r="J1149" s="80"/>
      <c r="K1149" s="80"/>
    </row>
    <row r="1150" spans="2:11">
      <c r="B1150" s="80"/>
      <c r="C1150" s="101"/>
      <c r="D1150" s="80"/>
      <c r="E1150" s="80"/>
      <c r="F1150" s="80"/>
      <c r="G1150" s="101"/>
      <c r="H1150" s="80"/>
      <c r="I1150" s="80"/>
      <c r="J1150" s="80"/>
      <c r="K1150" s="80"/>
    </row>
    <row r="1151" spans="2:11">
      <c r="B1151" s="80"/>
      <c r="C1151" s="101"/>
      <c r="D1151" s="80"/>
      <c r="E1151" s="80"/>
      <c r="F1151" s="80"/>
      <c r="G1151" s="101"/>
      <c r="H1151" s="80"/>
      <c r="I1151" s="80"/>
      <c r="J1151" s="80"/>
      <c r="K1151" s="80"/>
    </row>
    <row r="1152" spans="2:11">
      <c r="B1152" s="80"/>
      <c r="C1152" s="101"/>
      <c r="D1152" s="80"/>
      <c r="E1152" s="80"/>
      <c r="F1152" s="80"/>
      <c r="G1152" s="101"/>
      <c r="H1152" s="80"/>
      <c r="I1152" s="80"/>
      <c r="J1152" s="80"/>
      <c r="K1152" s="80"/>
    </row>
    <row r="1153" spans="2:11">
      <c r="B1153" s="80"/>
      <c r="C1153" s="101"/>
      <c r="D1153" s="80"/>
      <c r="E1153" s="80"/>
      <c r="F1153" s="80"/>
      <c r="G1153" s="101"/>
      <c r="H1153" s="80"/>
      <c r="I1153" s="80"/>
      <c r="J1153" s="80"/>
      <c r="K1153" s="80"/>
    </row>
    <row r="1154" spans="2:11">
      <c r="B1154" s="80"/>
      <c r="C1154" s="101"/>
      <c r="D1154" s="80"/>
      <c r="E1154" s="80"/>
      <c r="F1154" s="80"/>
      <c r="G1154" s="101"/>
      <c r="H1154" s="80"/>
      <c r="I1154" s="80"/>
      <c r="J1154" s="80"/>
      <c r="K1154" s="80"/>
    </row>
    <row r="1155" spans="2:11">
      <c r="B1155" s="80"/>
      <c r="C1155" s="101"/>
      <c r="D1155" s="80"/>
      <c r="E1155" s="80"/>
      <c r="F1155" s="80"/>
      <c r="G1155" s="101"/>
      <c r="H1155" s="80"/>
      <c r="I1155" s="80"/>
      <c r="J1155" s="80"/>
      <c r="K1155" s="80"/>
    </row>
    <row r="1156" spans="2:11">
      <c r="B1156" s="80"/>
      <c r="C1156" s="101"/>
      <c r="D1156" s="80"/>
      <c r="E1156" s="80"/>
      <c r="F1156" s="80"/>
      <c r="G1156" s="101"/>
      <c r="H1156" s="80"/>
      <c r="I1156" s="80"/>
      <c r="J1156" s="80"/>
      <c r="K1156" s="80"/>
    </row>
    <row r="1157" spans="2:11">
      <c r="B1157" s="80"/>
      <c r="C1157" s="101"/>
      <c r="D1157" s="80"/>
      <c r="E1157" s="80"/>
      <c r="F1157" s="80"/>
      <c r="G1157" s="101"/>
      <c r="H1157" s="80"/>
      <c r="I1157" s="80"/>
      <c r="J1157" s="80"/>
      <c r="K1157" s="80"/>
    </row>
    <row r="1158" spans="2:11">
      <c r="B1158" s="80"/>
      <c r="C1158" s="101"/>
      <c r="D1158" s="80"/>
      <c r="E1158" s="80"/>
      <c r="F1158" s="80"/>
      <c r="G1158" s="101"/>
      <c r="H1158" s="80"/>
      <c r="I1158" s="80"/>
      <c r="J1158" s="80"/>
      <c r="K1158" s="80"/>
    </row>
    <row r="1159" spans="2:11">
      <c r="B1159" s="80"/>
      <c r="C1159" s="101"/>
      <c r="D1159" s="80"/>
      <c r="E1159" s="80"/>
      <c r="F1159" s="80"/>
      <c r="G1159" s="101"/>
      <c r="H1159" s="80"/>
      <c r="I1159" s="80"/>
      <c r="J1159" s="80"/>
      <c r="K1159" s="80"/>
    </row>
    <row r="1160" spans="2:11">
      <c r="B1160" s="80"/>
      <c r="C1160" s="101"/>
      <c r="D1160" s="80"/>
      <c r="E1160" s="80"/>
      <c r="F1160" s="80"/>
      <c r="G1160" s="101"/>
      <c r="H1160" s="80"/>
      <c r="I1160" s="80"/>
      <c r="J1160" s="80"/>
      <c r="K1160" s="80"/>
    </row>
    <row r="1161" spans="2:11">
      <c r="B1161" s="80"/>
      <c r="C1161" s="101"/>
      <c r="D1161" s="80"/>
      <c r="E1161" s="80"/>
      <c r="F1161" s="80"/>
      <c r="G1161" s="101"/>
      <c r="H1161" s="80"/>
      <c r="I1161" s="80"/>
      <c r="J1161" s="80"/>
      <c r="K1161" s="80"/>
    </row>
    <row r="1162" spans="2:11">
      <c r="B1162" s="80"/>
      <c r="C1162" s="101"/>
      <c r="D1162" s="80"/>
      <c r="E1162" s="80"/>
      <c r="F1162" s="80"/>
      <c r="G1162" s="101"/>
      <c r="H1162" s="80"/>
      <c r="I1162" s="80"/>
      <c r="J1162" s="80"/>
      <c r="K1162" s="80"/>
    </row>
    <row r="1163" spans="2:11">
      <c r="B1163" s="80"/>
      <c r="C1163" s="101"/>
      <c r="D1163" s="80"/>
      <c r="E1163" s="80"/>
      <c r="F1163" s="80"/>
      <c r="G1163" s="101"/>
      <c r="H1163" s="80"/>
      <c r="I1163" s="80"/>
      <c r="J1163" s="80"/>
      <c r="K1163" s="80"/>
    </row>
    <row r="1164" spans="2:11">
      <c r="B1164" s="80"/>
      <c r="C1164" s="101"/>
      <c r="D1164" s="80"/>
      <c r="E1164" s="80"/>
      <c r="F1164" s="80"/>
      <c r="G1164" s="101"/>
      <c r="H1164" s="80"/>
      <c r="I1164" s="80"/>
      <c r="J1164" s="80"/>
      <c r="K1164" s="80"/>
    </row>
    <row r="1165" spans="2:11">
      <c r="B1165" s="80"/>
      <c r="C1165" s="101"/>
      <c r="D1165" s="80"/>
      <c r="E1165" s="80"/>
      <c r="F1165" s="80"/>
      <c r="G1165" s="101"/>
      <c r="H1165" s="80"/>
      <c r="I1165" s="80"/>
      <c r="J1165" s="80"/>
      <c r="K1165" s="80"/>
    </row>
    <row r="1166" spans="2:11">
      <c r="B1166" s="80"/>
      <c r="C1166" s="101"/>
      <c r="D1166" s="80"/>
      <c r="E1166" s="80"/>
      <c r="F1166" s="80"/>
      <c r="G1166" s="101"/>
      <c r="H1166" s="80"/>
      <c r="I1166" s="80"/>
      <c r="J1166" s="80"/>
      <c r="K1166" s="80"/>
    </row>
    <row r="1167" spans="2:11">
      <c r="B1167" s="80"/>
      <c r="C1167" s="101"/>
      <c r="D1167" s="80"/>
      <c r="E1167" s="80"/>
      <c r="F1167" s="80"/>
      <c r="G1167" s="101"/>
      <c r="H1167" s="80"/>
      <c r="I1167" s="80"/>
      <c r="J1167" s="80"/>
      <c r="K1167" s="80"/>
    </row>
    <row r="1168" spans="2:11">
      <c r="B1168" s="80"/>
      <c r="C1168" s="101"/>
      <c r="D1168" s="80"/>
      <c r="E1168" s="80"/>
      <c r="F1168" s="80"/>
      <c r="G1168" s="101"/>
      <c r="H1168" s="80"/>
      <c r="I1168" s="80"/>
      <c r="J1168" s="80"/>
      <c r="K1168" s="80"/>
    </row>
    <row r="1169" spans="2:11">
      <c r="B1169" s="80"/>
      <c r="C1169" s="101"/>
      <c r="D1169" s="80"/>
      <c r="E1169" s="80"/>
      <c r="F1169" s="80"/>
      <c r="G1169" s="101"/>
      <c r="H1169" s="80"/>
      <c r="I1169" s="80"/>
      <c r="J1169" s="80"/>
      <c r="K1169" s="80"/>
    </row>
    <row r="1170" spans="2:11">
      <c r="B1170" s="80"/>
      <c r="C1170" s="101"/>
      <c r="D1170" s="80"/>
      <c r="E1170" s="80"/>
      <c r="F1170" s="80"/>
      <c r="G1170" s="101"/>
      <c r="H1170" s="80"/>
      <c r="I1170" s="80"/>
      <c r="J1170" s="80"/>
      <c r="K1170" s="80"/>
    </row>
    <row r="1171" spans="2:11">
      <c r="B1171" s="80"/>
      <c r="C1171" s="101"/>
      <c r="D1171" s="80"/>
      <c r="E1171" s="80"/>
      <c r="F1171" s="80"/>
      <c r="G1171" s="101"/>
      <c r="H1171" s="80"/>
      <c r="I1171" s="80"/>
      <c r="J1171" s="80"/>
      <c r="K1171" s="80"/>
    </row>
    <row r="1172" spans="2:11">
      <c r="B1172" s="80"/>
      <c r="C1172" s="101"/>
      <c r="D1172" s="80"/>
      <c r="E1172" s="80"/>
      <c r="F1172" s="80"/>
      <c r="G1172" s="101"/>
      <c r="H1172" s="80"/>
      <c r="I1172" s="80"/>
      <c r="J1172" s="80"/>
      <c r="K1172" s="80"/>
    </row>
    <row r="1173" spans="2:11">
      <c r="B1173" s="80"/>
      <c r="C1173" s="101"/>
      <c r="D1173" s="80"/>
      <c r="E1173" s="80"/>
      <c r="F1173" s="80"/>
      <c r="G1173" s="101"/>
      <c r="H1173" s="80"/>
      <c r="I1173" s="80"/>
      <c r="J1173" s="80"/>
      <c r="K1173" s="80"/>
    </row>
    <row r="1174" spans="2:11">
      <c r="B1174" s="80"/>
      <c r="C1174" s="101"/>
      <c r="D1174" s="80"/>
      <c r="E1174" s="80"/>
      <c r="F1174" s="80"/>
      <c r="G1174" s="101"/>
      <c r="H1174" s="80"/>
      <c r="I1174" s="80"/>
      <c r="J1174" s="80"/>
      <c r="K1174" s="80"/>
    </row>
    <row r="1175" spans="2:11">
      <c r="B1175" s="80"/>
      <c r="C1175" s="101"/>
      <c r="D1175" s="80"/>
      <c r="E1175" s="80"/>
      <c r="F1175" s="80"/>
      <c r="G1175" s="101"/>
      <c r="H1175" s="80"/>
      <c r="I1175" s="80"/>
      <c r="J1175" s="80"/>
      <c r="K1175" s="80"/>
    </row>
    <row r="1176" spans="2:11">
      <c r="B1176" s="80"/>
      <c r="C1176" s="101"/>
      <c r="D1176" s="80"/>
      <c r="E1176" s="80"/>
      <c r="F1176" s="80"/>
      <c r="G1176" s="101"/>
      <c r="H1176" s="80"/>
      <c r="I1176" s="80"/>
      <c r="J1176" s="80"/>
      <c r="K1176" s="80"/>
    </row>
    <row r="1177" spans="2:11">
      <c r="B1177" s="80"/>
      <c r="C1177" s="101"/>
      <c r="D1177" s="80"/>
      <c r="E1177" s="80"/>
      <c r="F1177" s="80"/>
      <c r="G1177" s="101"/>
      <c r="H1177" s="80"/>
      <c r="I1177" s="80"/>
      <c r="J1177" s="80"/>
      <c r="K1177" s="80"/>
    </row>
    <row r="1178" spans="2:11">
      <c r="B1178" s="80"/>
      <c r="C1178" s="101"/>
      <c r="D1178" s="80"/>
      <c r="E1178" s="80"/>
      <c r="F1178" s="80"/>
      <c r="G1178" s="101"/>
      <c r="H1178" s="80"/>
      <c r="I1178" s="80"/>
      <c r="J1178" s="80"/>
      <c r="K1178" s="80"/>
    </row>
    <row r="1179" spans="2:11">
      <c r="B1179" s="80"/>
      <c r="C1179" s="101"/>
      <c r="D1179" s="80"/>
      <c r="E1179" s="80"/>
      <c r="F1179" s="80"/>
      <c r="G1179" s="101"/>
      <c r="H1179" s="80"/>
      <c r="I1179" s="80"/>
      <c r="J1179" s="80"/>
      <c r="K1179" s="80"/>
    </row>
    <row r="1180" spans="2:11">
      <c r="B1180" s="80"/>
      <c r="C1180" s="101"/>
      <c r="D1180" s="80"/>
      <c r="E1180" s="80"/>
      <c r="F1180" s="80"/>
      <c r="G1180" s="101"/>
      <c r="H1180" s="80"/>
      <c r="I1180" s="80"/>
      <c r="J1180" s="80"/>
      <c r="K1180" s="80"/>
    </row>
    <row r="1181" spans="2:11">
      <c r="B1181" s="80"/>
      <c r="C1181" s="101"/>
      <c r="D1181" s="80"/>
      <c r="E1181" s="80"/>
      <c r="F1181" s="80"/>
      <c r="G1181" s="101"/>
      <c r="H1181" s="80"/>
      <c r="I1181" s="80"/>
      <c r="J1181" s="80"/>
      <c r="K1181" s="80"/>
    </row>
    <row r="1182" spans="2:11">
      <c r="B1182" s="80"/>
      <c r="C1182" s="101"/>
      <c r="D1182" s="80"/>
      <c r="E1182" s="80"/>
      <c r="F1182" s="80"/>
      <c r="G1182" s="101"/>
      <c r="H1182" s="80"/>
      <c r="I1182" s="80"/>
      <c r="J1182" s="80"/>
      <c r="K1182" s="80"/>
    </row>
    <row r="1183" spans="2:11">
      <c r="B1183" s="80"/>
      <c r="C1183" s="101"/>
      <c r="D1183" s="80"/>
      <c r="E1183" s="80"/>
      <c r="F1183" s="80"/>
      <c r="G1183" s="101"/>
      <c r="H1183" s="80"/>
      <c r="I1183" s="80"/>
      <c r="J1183" s="80"/>
      <c r="K1183" s="80"/>
    </row>
    <row r="1184" spans="2:11">
      <c r="B1184" s="80"/>
      <c r="C1184" s="101"/>
      <c r="D1184" s="80"/>
      <c r="E1184" s="80"/>
      <c r="F1184" s="80"/>
      <c r="G1184" s="101"/>
      <c r="H1184" s="80"/>
      <c r="I1184" s="80"/>
      <c r="J1184" s="80"/>
      <c r="K1184" s="80"/>
    </row>
    <row r="1185" spans="2:11">
      <c r="B1185" s="80"/>
      <c r="C1185" s="101"/>
      <c r="D1185" s="80"/>
      <c r="E1185" s="80"/>
      <c r="F1185" s="80"/>
      <c r="G1185" s="101"/>
      <c r="H1185" s="80"/>
      <c r="I1185" s="80"/>
      <c r="J1185" s="80"/>
      <c r="K1185" s="80"/>
    </row>
    <row r="1186" spans="2:11">
      <c r="B1186" s="80"/>
      <c r="C1186" s="101"/>
      <c r="D1186" s="80"/>
      <c r="E1186" s="80"/>
      <c r="F1186" s="80"/>
      <c r="G1186" s="101"/>
      <c r="H1186" s="80"/>
      <c r="I1186" s="80"/>
      <c r="J1186" s="80"/>
      <c r="K1186" s="80"/>
    </row>
    <row r="1187" spans="2:11">
      <c r="B1187" s="80"/>
      <c r="C1187" s="101"/>
      <c r="D1187" s="80"/>
      <c r="E1187" s="80"/>
      <c r="F1187" s="80"/>
      <c r="G1187" s="101"/>
      <c r="H1187" s="80"/>
      <c r="I1187" s="80"/>
      <c r="J1187" s="80"/>
      <c r="K1187" s="80"/>
    </row>
    <row r="1188" spans="2:11">
      <c r="B1188" s="80"/>
      <c r="C1188" s="101"/>
      <c r="D1188" s="80"/>
      <c r="E1188" s="80"/>
      <c r="F1188" s="80"/>
      <c r="G1188" s="101"/>
      <c r="H1188" s="80"/>
      <c r="I1188" s="80"/>
      <c r="J1188" s="80"/>
      <c r="K1188" s="80"/>
    </row>
    <row r="1189" spans="2:11">
      <c r="B1189" s="80"/>
      <c r="C1189" s="101"/>
      <c r="D1189" s="80"/>
      <c r="E1189" s="80"/>
      <c r="F1189" s="80"/>
      <c r="G1189" s="101"/>
      <c r="H1189" s="80"/>
      <c r="I1189" s="80"/>
      <c r="J1189" s="80"/>
      <c r="K1189" s="80"/>
    </row>
    <row r="1190" spans="2:11">
      <c r="B1190" s="80"/>
      <c r="C1190" s="101"/>
      <c r="D1190" s="80"/>
      <c r="E1190" s="80"/>
      <c r="F1190" s="80"/>
      <c r="G1190" s="101"/>
      <c r="H1190" s="80"/>
      <c r="I1190" s="80"/>
      <c r="J1190" s="80"/>
      <c r="K1190" s="80"/>
    </row>
    <row r="1191" spans="2:11">
      <c r="B1191" s="80"/>
      <c r="C1191" s="101"/>
      <c r="D1191" s="80"/>
      <c r="E1191" s="80"/>
      <c r="F1191" s="80"/>
      <c r="G1191" s="101"/>
      <c r="H1191" s="80"/>
      <c r="I1191" s="80"/>
      <c r="J1191" s="80"/>
      <c r="K1191" s="80"/>
    </row>
    <row r="1192" spans="2:11">
      <c r="B1192" s="80"/>
      <c r="C1192" s="101"/>
      <c r="D1192" s="80"/>
      <c r="E1192" s="80"/>
      <c r="F1192" s="80"/>
      <c r="G1192" s="101"/>
      <c r="H1192" s="80"/>
      <c r="I1192" s="80"/>
      <c r="J1192" s="80"/>
      <c r="K1192" s="80"/>
    </row>
    <row r="1193" spans="2:11">
      <c r="B1193" s="80"/>
      <c r="C1193" s="101"/>
      <c r="D1193" s="80"/>
      <c r="E1193" s="80"/>
      <c r="F1193" s="80"/>
      <c r="G1193" s="101"/>
      <c r="H1193" s="80"/>
      <c r="I1193" s="80"/>
      <c r="J1193" s="80"/>
      <c r="K1193" s="80"/>
    </row>
    <row r="1194" spans="2:11">
      <c r="B1194" s="80"/>
      <c r="C1194" s="101"/>
      <c r="D1194" s="80"/>
      <c r="E1194" s="80"/>
      <c r="F1194" s="80"/>
      <c r="G1194" s="101"/>
      <c r="H1194" s="80"/>
      <c r="I1194" s="80"/>
      <c r="J1194" s="80"/>
      <c r="K1194" s="80"/>
    </row>
    <row r="1195" spans="2:11">
      <c r="B1195" s="80"/>
      <c r="C1195" s="101"/>
      <c r="D1195" s="80"/>
      <c r="E1195" s="80"/>
      <c r="F1195" s="80"/>
      <c r="G1195" s="101"/>
      <c r="H1195" s="80"/>
      <c r="I1195" s="80"/>
      <c r="J1195" s="80"/>
      <c r="K1195" s="80"/>
    </row>
    <row r="1196" spans="2:11">
      <c r="B1196" s="80"/>
      <c r="C1196" s="101"/>
      <c r="D1196" s="80"/>
      <c r="E1196" s="80"/>
      <c r="F1196" s="80"/>
      <c r="G1196" s="101"/>
      <c r="H1196" s="80"/>
      <c r="I1196" s="80"/>
      <c r="J1196" s="80"/>
      <c r="K1196" s="80"/>
    </row>
    <row r="1197" spans="2:11">
      <c r="B1197" s="80"/>
      <c r="C1197" s="101"/>
      <c r="D1197" s="80"/>
      <c r="E1197" s="80"/>
      <c r="F1197" s="80"/>
      <c r="G1197" s="101"/>
      <c r="H1197" s="80"/>
      <c r="I1197" s="80"/>
      <c r="J1197" s="80"/>
      <c r="K1197" s="80"/>
    </row>
    <row r="1198" spans="2:11">
      <c r="B1198" s="80"/>
      <c r="C1198" s="101"/>
      <c r="D1198" s="80"/>
      <c r="E1198" s="80"/>
      <c r="F1198" s="80"/>
      <c r="G1198" s="101"/>
      <c r="H1198" s="80"/>
      <c r="I1198" s="80"/>
      <c r="J1198" s="80"/>
      <c r="K1198" s="80"/>
    </row>
    <row r="1199" spans="2:11">
      <c r="B1199" s="80"/>
      <c r="C1199" s="101"/>
      <c r="D1199" s="80"/>
      <c r="E1199" s="80"/>
      <c r="F1199" s="80"/>
      <c r="G1199" s="101"/>
      <c r="H1199" s="80"/>
      <c r="I1199" s="80"/>
      <c r="J1199" s="80"/>
      <c r="K1199" s="80"/>
    </row>
    <row r="1200" spans="2:11">
      <c r="B1200" s="80"/>
      <c r="C1200" s="101"/>
      <c r="D1200" s="80"/>
      <c r="E1200" s="80"/>
      <c r="F1200" s="80"/>
      <c r="G1200" s="101"/>
      <c r="H1200" s="80"/>
      <c r="I1200" s="80"/>
      <c r="J1200" s="80"/>
      <c r="K1200" s="80"/>
    </row>
    <row r="1201" spans="2:11">
      <c r="B1201" s="80"/>
      <c r="C1201" s="101"/>
      <c r="D1201" s="80"/>
      <c r="E1201" s="80"/>
      <c r="F1201" s="80"/>
      <c r="G1201" s="101"/>
      <c r="H1201" s="80"/>
      <c r="I1201" s="80"/>
      <c r="J1201" s="80"/>
      <c r="K1201" s="80"/>
    </row>
    <row r="1202" spans="2:11">
      <c r="B1202" s="80"/>
      <c r="C1202" s="101"/>
      <c r="D1202" s="80"/>
      <c r="E1202" s="80"/>
      <c r="F1202" s="80"/>
      <c r="G1202" s="101"/>
      <c r="H1202" s="80"/>
      <c r="I1202" s="80"/>
      <c r="J1202" s="80"/>
      <c r="K1202" s="80"/>
    </row>
    <row r="1203" spans="2:11">
      <c r="B1203" s="80"/>
      <c r="C1203" s="101"/>
      <c r="D1203" s="80"/>
      <c r="E1203" s="80"/>
      <c r="F1203" s="80"/>
      <c r="G1203" s="101"/>
      <c r="H1203" s="80"/>
      <c r="I1203" s="80"/>
      <c r="J1203" s="80"/>
      <c r="K1203" s="80"/>
    </row>
    <row r="1204" spans="2:11">
      <c r="B1204" s="80"/>
      <c r="C1204" s="101"/>
      <c r="D1204" s="80"/>
      <c r="E1204" s="80"/>
      <c r="F1204" s="80"/>
      <c r="G1204" s="101"/>
      <c r="H1204" s="80"/>
      <c r="I1204" s="80"/>
      <c r="J1204" s="80"/>
      <c r="K1204" s="80"/>
    </row>
    <row r="1205" spans="2:11">
      <c r="B1205" s="80"/>
      <c r="C1205" s="101"/>
      <c r="D1205" s="80"/>
      <c r="E1205" s="80"/>
      <c r="F1205" s="80"/>
      <c r="G1205" s="101"/>
      <c r="H1205" s="80"/>
      <c r="I1205" s="80"/>
      <c r="J1205" s="80"/>
      <c r="K1205" s="80"/>
    </row>
    <row r="1206" spans="2:11">
      <c r="B1206" s="80"/>
      <c r="C1206" s="101"/>
      <c r="D1206" s="80"/>
      <c r="E1206" s="80"/>
      <c r="F1206" s="80"/>
      <c r="G1206" s="101"/>
      <c r="H1206" s="80"/>
      <c r="I1206" s="80"/>
      <c r="J1206" s="80"/>
      <c r="K1206" s="80"/>
    </row>
    <row r="1207" spans="2:11">
      <c r="B1207" s="80"/>
      <c r="C1207" s="101"/>
      <c r="D1207" s="80"/>
      <c r="E1207" s="80"/>
      <c r="F1207" s="80"/>
      <c r="G1207" s="101"/>
      <c r="H1207" s="80"/>
      <c r="I1207" s="80"/>
      <c r="J1207" s="80"/>
      <c r="K1207" s="80"/>
    </row>
    <row r="1208" spans="2:11">
      <c r="B1208" s="80"/>
      <c r="C1208" s="101"/>
      <c r="D1208" s="80"/>
      <c r="E1208" s="80"/>
      <c r="F1208" s="80"/>
      <c r="G1208" s="101"/>
      <c r="H1208" s="80"/>
      <c r="I1208" s="80"/>
      <c r="J1208" s="80"/>
      <c r="K1208" s="80"/>
    </row>
    <row r="1209" spans="2:11">
      <c r="B1209" s="80"/>
      <c r="C1209" s="101"/>
      <c r="D1209" s="80"/>
      <c r="E1209" s="80"/>
      <c r="F1209" s="80"/>
      <c r="G1209" s="101"/>
      <c r="H1209" s="80"/>
      <c r="I1209" s="80"/>
      <c r="J1209" s="80"/>
      <c r="K1209" s="80"/>
    </row>
    <row r="1210" spans="2:11">
      <c r="B1210" s="80"/>
      <c r="C1210" s="101"/>
      <c r="D1210" s="80"/>
      <c r="E1210" s="80"/>
      <c r="F1210" s="80"/>
      <c r="G1210" s="101"/>
      <c r="H1210" s="80"/>
      <c r="I1210" s="80"/>
      <c r="J1210" s="80"/>
      <c r="K1210" s="80"/>
    </row>
    <row r="1211" spans="2:11">
      <c r="B1211" s="80"/>
      <c r="C1211" s="101"/>
      <c r="D1211" s="80"/>
      <c r="E1211" s="80"/>
      <c r="F1211" s="80"/>
      <c r="G1211" s="101"/>
      <c r="H1211" s="80"/>
      <c r="I1211" s="80"/>
      <c r="J1211" s="80"/>
      <c r="K1211" s="80"/>
    </row>
    <row r="1212" spans="2:11">
      <c r="B1212" s="80"/>
      <c r="C1212" s="101"/>
      <c r="D1212" s="80"/>
      <c r="E1212" s="80"/>
      <c r="F1212" s="80"/>
      <c r="G1212" s="101"/>
      <c r="H1212" s="80"/>
      <c r="I1212" s="80"/>
      <c r="J1212" s="80"/>
      <c r="K1212" s="80"/>
    </row>
    <row r="1213" spans="2:11">
      <c r="B1213" s="80"/>
      <c r="C1213" s="101"/>
      <c r="D1213" s="80"/>
      <c r="E1213" s="80"/>
      <c r="F1213" s="80"/>
      <c r="G1213" s="101"/>
      <c r="H1213" s="80"/>
      <c r="I1213" s="80"/>
      <c r="J1213" s="80"/>
      <c r="K1213" s="80"/>
    </row>
    <row r="1214" spans="2:11">
      <c r="B1214" s="80"/>
      <c r="C1214" s="101"/>
      <c r="D1214" s="80"/>
      <c r="E1214" s="80"/>
      <c r="F1214" s="80"/>
      <c r="G1214" s="101"/>
      <c r="H1214" s="80"/>
      <c r="I1214" s="80"/>
      <c r="J1214" s="80"/>
      <c r="K1214" s="80"/>
    </row>
    <row r="1215" spans="2:11">
      <c r="B1215" s="80"/>
      <c r="C1215" s="101"/>
      <c r="D1215" s="80"/>
      <c r="E1215" s="80"/>
      <c r="F1215" s="80"/>
      <c r="G1215" s="101"/>
      <c r="H1215" s="80"/>
      <c r="I1215" s="80"/>
      <c r="J1215" s="80"/>
      <c r="K1215" s="80"/>
    </row>
    <row r="1216" spans="2:11">
      <c r="B1216" s="80"/>
      <c r="C1216" s="101"/>
      <c r="D1216" s="80"/>
      <c r="E1216" s="80"/>
      <c r="F1216" s="80"/>
      <c r="G1216" s="101"/>
      <c r="H1216" s="80"/>
      <c r="I1216" s="80"/>
      <c r="J1216" s="80"/>
      <c r="K1216" s="80"/>
    </row>
    <row r="1217" spans="2:11">
      <c r="B1217" s="80"/>
      <c r="C1217" s="101"/>
      <c r="D1217" s="80"/>
      <c r="E1217" s="80"/>
      <c r="F1217" s="80"/>
      <c r="G1217" s="101"/>
      <c r="H1217" s="80"/>
      <c r="I1217" s="80"/>
      <c r="J1217" s="80"/>
      <c r="K1217" s="80"/>
    </row>
    <row r="1218" spans="2:11">
      <c r="B1218" s="80"/>
      <c r="C1218" s="101"/>
      <c r="D1218" s="80"/>
      <c r="E1218" s="80"/>
      <c r="F1218" s="80"/>
      <c r="G1218" s="101"/>
      <c r="H1218" s="80"/>
      <c r="I1218" s="80"/>
      <c r="J1218" s="80"/>
      <c r="K1218" s="80"/>
    </row>
    <row r="1219" spans="2:11">
      <c r="B1219" s="80"/>
      <c r="C1219" s="101"/>
      <c r="D1219" s="80"/>
      <c r="E1219" s="80"/>
      <c r="F1219" s="80"/>
      <c r="G1219" s="101"/>
      <c r="H1219" s="80"/>
      <c r="I1219" s="80"/>
      <c r="J1219" s="80"/>
      <c r="K1219" s="80"/>
    </row>
    <row r="1220" spans="2:11">
      <c r="B1220" s="80"/>
      <c r="C1220" s="101"/>
      <c r="D1220" s="80"/>
      <c r="E1220" s="80"/>
      <c r="F1220" s="80"/>
      <c r="G1220" s="101"/>
      <c r="H1220" s="80"/>
      <c r="I1220" s="80"/>
      <c r="J1220" s="80"/>
      <c r="K1220" s="80"/>
    </row>
    <row r="1221" spans="2:11">
      <c r="B1221" s="80"/>
      <c r="C1221" s="101"/>
      <c r="D1221" s="80"/>
      <c r="E1221" s="80"/>
      <c r="F1221" s="80"/>
      <c r="G1221" s="101"/>
      <c r="H1221" s="80"/>
      <c r="I1221" s="80"/>
      <c r="J1221" s="80"/>
      <c r="K1221" s="80"/>
    </row>
    <row r="1222" spans="2:11">
      <c r="B1222" s="80"/>
      <c r="C1222" s="101"/>
      <c r="D1222" s="80"/>
      <c r="E1222" s="80"/>
      <c r="F1222" s="80"/>
      <c r="G1222" s="101"/>
      <c r="H1222" s="80"/>
      <c r="I1222" s="80"/>
      <c r="J1222" s="80"/>
      <c r="K1222" s="80"/>
    </row>
    <row r="1223" spans="2:11">
      <c r="B1223" s="80"/>
      <c r="C1223" s="101"/>
      <c r="D1223" s="80"/>
      <c r="E1223" s="80"/>
      <c r="F1223" s="80"/>
      <c r="G1223" s="101"/>
      <c r="H1223" s="80"/>
      <c r="I1223" s="80"/>
      <c r="J1223" s="80"/>
      <c r="K1223" s="80"/>
    </row>
    <row r="1224" spans="2:11">
      <c r="B1224" s="80"/>
      <c r="C1224" s="101"/>
      <c r="D1224" s="80"/>
      <c r="E1224" s="80"/>
      <c r="F1224" s="80"/>
      <c r="G1224" s="101"/>
      <c r="H1224" s="80"/>
      <c r="I1224" s="80"/>
      <c r="J1224" s="80"/>
      <c r="K1224" s="80"/>
    </row>
    <row r="1225" spans="2:11">
      <c r="B1225" s="80"/>
      <c r="C1225" s="101"/>
      <c r="D1225" s="80"/>
      <c r="E1225" s="80"/>
      <c r="F1225" s="80"/>
      <c r="G1225" s="101"/>
      <c r="H1225" s="80"/>
      <c r="I1225" s="80"/>
      <c r="J1225" s="80"/>
      <c r="K1225" s="80"/>
    </row>
    <row r="1226" spans="2:11">
      <c r="B1226" s="80"/>
      <c r="C1226" s="101"/>
      <c r="D1226" s="80"/>
      <c r="E1226" s="80"/>
      <c r="F1226" s="80"/>
      <c r="G1226" s="101"/>
      <c r="H1226" s="80"/>
      <c r="I1226" s="80"/>
      <c r="J1226" s="80"/>
      <c r="K1226" s="80"/>
    </row>
    <row r="1227" spans="2:11">
      <c r="B1227" s="80"/>
      <c r="C1227" s="101"/>
      <c r="D1227" s="80"/>
      <c r="E1227" s="80"/>
      <c r="F1227" s="80"/>
      <c r="G1227" s="101"/>
      <c r="H1227" s="80"/>
      <c r="I1227" s="80"/>
      <c r="J1227" s="80"/>
      <c r="K1227" s="80"/>
    </row>
    <row r="1228" spans="2:11">
      <c r="B1228" s="80"/>
      <c r="C1228" s="101"/>
      <c r="D1228" s="80"/>
      <c r="E1228" s="80"/>
      <c r="F1228" s="80"/>
      <c r="G1228" s="101"/>
      <c r="H1228" s="80"/>
      <c r="I1228" s="80"/>
      <c r="J1228" s="80"/>
      <c r="K1228" s="80"/>
    </row>
    <row r="1229" spans="2:11">
      <c r="B1229" s="80"/>
      <c r="C1229" s="101"/>
      <c r="D1229" s="80"/>
      <c r="E1229" s="80"/>
      <c r="F1229" s="80"/>
      <c r="G1229" s="101"/>
      <c r="H1229" s="80"/>
      <c r="I1229" s="80"/>
      <c r="J1229" s="80"/>
      <c r="K1229" s="80"/>
    </row>
    <row r="1230" spans="2:11">
      <c r="B1230" s="80"/>
      <c r="C1230" s="101"/>
      <c r="D1230" s="80"/>
      <c r="E1230" s="80"/>
      <c r="F1230" s="80"/>
      <c r="G1230" s="101"/>
      <c r="H1230" s="80"/>
      <c r="I1230" s="80"/>
      <c r="J1230" s="80"/>
      <c r="K1230" s="80"/>
    </row>
    <row r="1231" spans="2:11">
      <c r="B1231" s="80"/>
      <c r="C1231" s="101"/>
      <c r="D1231" s="80"/>
      <c r="E1231" s="80"/>
      <c r="F1231" s="80"/>
      <c r="G1231" s="101"/>
      <c r="H1231" s="80"/>
      <c r="I1231" s="80"/>
      <c r="J1231" s="80"/>
      <c r="K1231" s="80"/>
    </row>
    <row r="1232" spans="2:11">
      <c r="B1232" s="80"/>
      <c r="C1232" s="101"/>
      <c r="D1232" s="80"/>
      <c r="E1232" s="80"/>
      <c r="F1232" s="80"/>
      <c r="G1232" s="101"/>
      <c r="H1232" s="80"/>
      <c r="I1232" s="80"/>
      <c r="J1232" s="80"/>
      <c r="K1232" s="80"/>
    </row>
    <row r="1233" spans="2:11">
      <c r="B1233" s="80"/>
      <c r="C1233" s="101"/>
      <c r="D1233" s="80"/>
      <c r="E1233" s="80"/>
      <c r="F1233" s="80"/>
      <c r="G1233" s="101"/>
      <c r="H1233" s="80"/>
      <c r="I1233" s="80"/>
      <c r="J1233" s="80"/>
      <c r="K1233" s="80"/>
    </row>
    <row r="1234" spans="2:11">
      <c r="B1234" s="80"/>
      <c r="C1234" s="101"/>
      <c r="D1234" s="80"/>
      <c r="E1234" s="80"/>
      <c r="F1234" s="80"/>
      <c r="G1234" s="101"/>
      <c r="H1234" s="80"/>
      <c r="I1234" s="80"/>
      <c r="J1234" s="80"/>
      <c r="K1234" s="80"/>
    </row>
    <row r="1235" spans="2:11">
      <c r="B1235" s="80"/>
      <c r="C1235" s="101"/>
      <c r="D1235" s="80"/>
      <c r="E1235" s="80"/>
      <c r="F1235" s="80"/>
      <c r="G1235" s="101"/>
      <c r="H1235" s="80"/>
      <c r="I1235" s="80"/>
      <c r="J1235" s="80"/>
      <c r="K1235" s="80"/>
    </row>
    <row r="1236" spans="2:11">
      <c r="B1236" s="80"/>
      <c r="C1236" s="101"/>
      <c r="D1236" s="80"/>
      <c r="E1236" s="80"/>
      <c r="F1236" s="80"/>
      <c r="G1236" s="101"/>
      <c r="H1236" s="80"/>
      <c r="I1236" s="80"/>
      <c r="J1236" s="80"/>
      <c r="K1236" s="80"/>
    </row>
    <row r="1237" spans="2:11">
      <c r="B1237" s="80"/>
      <c r="C1237" s="101"/>
      <c r="D1237" s="80"/>
      <c r="E1237" s="80"/>
      <c r="F1237" s="80"/>
      <c r="G1237" s="101"/>
      <c r="H1237" s="80"/>
      <c r="I1237" s="80"/>
      <c r="J1237" s="80"/>
      <c r="K1237" s="80"/>
    </row>
    <row r="1238" spans="2:11">
      <c r="B1238" s="80"/>
      <c r="C1238" s="101"/>
      <c r="D1238" s="80"/>
      <c r="E1238" s="80"/>
      <c r="F1238" s="80"/>
      <c r="G1238" s="101"/>
      <c r="H1238" s="80"/>
      <c r="I1238" s="80"/>
      <c r="J1238" s="80"/>
      <c r="K1238" s="80"/>
    </row>
    <row r="1239" spans="2:11">
      <c r="B1239" s="80"/>
      <c r="C1239" s="101"/>
      <c r="D1239" s="80"/>
      <c r="E1239" s="80"/>
      <c r="F1239" s="80"/>
      <c r="G1239" s="101"/>
      <c r="H1239" s="80"/>
      <c r="I1239" s="80"/>
      <c r="J1239" s="80"/>
      <c r="K1239" s="80"/>
    </row>
    <row r="1240" spans="2:11">
      <c r="B1240" s="80"/>
      <c r="C1240" s="101"/>
      <c r="D1240" s="80"/>
      <c r="E1240" s="80"/>
      <c r="F1240" s="80"/>
      <c r="G1240" s="101"/>
      <c r="H1240" s="80"/>
      <c r="I1240" s="80"/>
      <c r="J1240" s="80"/>
      <c r="K1240" s="80"/>
    </row>
    <row r="1241" spans="2:11">
      <c r="B1241" s="80"/>
      <c r="C1241" s="101"/>
      <c r="D1241" s="80"/>
      <c r="E1241" s="80"/>
      <c r="F1241" s="80"/>
      <c r="G1241" s="101"/>
      <c r="H1241" s="80"/>
      <c r="I1241" s="80"/>
      <c r="J1241" s="80"/>
      <c r="K1241" s="80"/>
    </row>
    <row r="1242" spans="2:11">
      <c r="B1242" s="80"/>
      <c r="C1242" s="101"/>
      <c r="D1242" s="80"/>
      <c r="E1242" s="80"/>
      <c r="F1242" s="80"/>
      <c r="G1242" s="101"/>
      <c r="H1242" s="80"/>
      <c r="I1242" s="80"/>
      <c r="J1242" s="80"/>
      <c r="K1242" s="80"/>
    </row>
    <row r="1243" spans="2:11">
      <c r="B1243" s="80"/>
      <c r="C1243" s="101"/>
      <c r="D1243" s="80"/>
      <c r="E1243" s="80"/>
      <c r="F1243" s="80"/>
      <c r="G1243" s="101"/>
      <c r="H1243" s="80"/>
      <c r="I1243" s="80"/>
      <c r="J1243" s="80"/>
      <c r="K1243" s="80"/>
    </row>
    <row r="1244" spans="2:11">
      <c r="B1244" s="80"/>
      <c r="C1244" s="101"/>
      <c r="D1244" s="80"/>
      <c r="E1244" s="80"/>
      <c r="F1244" s="80"/>
      <c r="G1244" s="101"/>
      <c r="H1244" s="80"/>
      <c r="I1244" s="80"/>
      <c r="J1244" s="80"/>
      <c r="K1244" s="80"/>
    </row>
    <row r="1245" spans="2:11">
      <c r="B1245" s="80"/>
      <c r="C1245" s="101"/>
      <c r="D1245" s="80"/>
      <c r="E1245" s="80"/>
      <c r="F1245" s="80"/>
      <c r="G1245" s="101"/>
      <c r="H1245" s="80"/>
      <c r="I1245" s="80"/>
      <c r="J1245" s="80"/>
      <c r="K1245" s="80"/>
    </row>
    <row r="1246" spans="2:11">
      <c r="B1246" s="80"/>
      <c r="C1246" s="101"/>
      <c r="D1246" s="80"/>
      <c r="E1246" s="80"/>
      <c r="F1246" s="80"/>
      <c r="G1246" s="101"/>
      <c r="H1246" s="80"/>
      <c r="I1246" s="80"/>
      <c r="J1246" s="80"/>
      <c r="K1246" s="80"/>
    </row>
    <row r="1247" spans="2:11">
      <c r="B1247" s="80"/>
      <c r="C1247" s="101"/>
      <c r="D1247" s="80"/>
      <c r="E1247" s="80"/>
      <c r="F1247" s="80"/>
      <c r="G1247" s="101"/>
      <c r="H1247" s="80"/>
      <c r="I1247" s="80"/>
      <c r="J1247" s="80"/>
      <c r="K1247" s="80"/>
    </row>
    <row r="1248" spans="2:11">
      <c r="B1248" s="80"/>
      <c r="C1248" s="101"/>
      <c r="D1248" s="80"/>
      <c r="E1248" s="80"/>
      <c r="F1248" s="80"/>
      <c r="G1248" s="101"/>
      <c r="H1248" s="80"/>
      <c r="I1248" s="80"/>
      <c r="J1248" s="80"/>
      <c r="K1248" s="80"/>
    </row>
    <row r="1249" spans="2:11">
      <c r="B1249" s="80"/>
      <c r="C1249" s="101"/>
      <c r="D1249" s="80"/>
      <c r="E1249" s="80"/>
      <c r="F1249" s="80"/>
      <c r="G1249" s="101"/>
      <c r="H1249" s="80"/>
      <c r="I1249" s="80"/>
      <c r="J1249" s="80"/>
      <c r="K1249" s="80"/>
    </row>
    <row r="1250" spans="2:11">
      <c r="B1250" s="80"/>
      <c r="C1250" s="101"/>
      <c r="D1250" s="80"/>
      <c r="E1250" s="80"/>
      <c r="F1250" s="80"/>
      <c r="G1250" s="101"/>
      <c r="H1250" s="80"/>
      <c r="I1250" s="80"/>
      <c r="J1250" s="80"/>
      <c r="K1250" s="80"/>
    </row>
    <row r="1251" spans="2:11">
      <c r="B1251" s="80"/>
      <c r="C1251" s="101"/>
      <c r="D1251" s="80"/>
      <c r="E1251" s="80"/>
      <c r="F1251" s="80"/>
      <c r="G1251" s="101"/>
      <c r="H1251" s="80"/>
      <c r="I1251" s="80"/>
      <c r="J1251" s="80"/>
      <c r="K1251" s="80"/>
    </row>
    <row r="1252" spans="2:11">
      <c r="B1252" s="80"/>
      <c r="C1252" s="101"/>
      <c r="D1252" s="80"/>
      <c r="E1252" s="80"/>
      <c r="F1252" s="80"/>
      <c r="G1252" s="101"/>
      <c r="H1252" s="80"/>
      <c r="I1252" s="80"/>
      <c r="J1252" s="80"/>
      <c r="K1252" s="80"/>
    </row>
    <row r="1253" spans="2:11">
      <c r="B1253" s="80"/>
      <c r="C1253" s="101"/>
      <c r="D1253" s="80"/>
      <c r="E1253" s="80"/>
      <c r="F1253" s="80"/>
      <c r="G1253" s="101"/>
      <c r="H1253" s="80"/>
      <c r="I1253" s="80"/>
      <c r="J1253" s="80"/>
      <c r="K1253" s="80"/>
    </row>
    <row r="1254" spans="2:11">
      <c r="B1254" s="80"/>
      <c r="C1254" s="101"/>
      <c r="D1254" s="80"/>
      <c r="E1254" s="80"/>
      <c r="F1254" s="80"/>
      <c r="G1254" s="101"/>
      <c r="H1254" s="80"/>
      <c r="I1254" s="80"/>
      <c r="J1254" s="80"/>
      <c r="K1254" s="80"/>
    </row>
    <row r="1255" spans="2:11">
      <c r="B1255" s="80"/>
      <c r="C1255" s="101"/>
      <c r="D1255" s="80"/>
      <c r="E1255" s="80"/>
      <c r="F1255" s="80"/>
      <c r="G1255" s="101"/>
      <c r="H1255" s="80"/>
      <c r="I1255" s="80"/>
      <c r="J1255" s="80"/>
      <c r="K1255" s="80"/>
    </row>
    <row r="1256" spans="2:11">
      <c r="B1256" s="80"/>
      <c r="C1256" s="101"/>
      <c r="D1256" s="80"/>
      <c r="E1256" s="80"/>
      <c r="F1256" s="80"/>
      <c r="G1256" s="101"/>
      <c r="H1256" s="80"/>
      <c r="I1256" s="80"/>
      <c r="J1256" s="80"/>
      <c r="K1256" s="80"/>
    </row>
    <row r="1257" spans="2:11">
      <c r="B1257" s="80"/>
      <c r="C1257" s="101"/>
      <c r="D1257" s="80"/>
      <c r="E1257" s="80"/>
      <c r="F1257" s="80"/>
      <c r="G1257" s="101"/>
      <c r="H1257" s="80"/>
      <c r="I1257" s="80"/>
      <c r="J1257" s="80"/>
      <c r="K1257" s="80"/>
    </row>
    <row r="1258" spans="2:11">
      <c r="B1258" s="80"/>
      <c r="C1258" s="101"/>
      <c r="D1258" s="80"/>
      <c r="E1258" s="80"/>
      <c r="F1258" s="80"/>
      <c r="G1258" s="101"/>
      <c r="H1258" s="80"/>
      <c r="I1258" s="80"/>
      <c r="J1258" s="80"/>
      <c r="K1258" s="80"/>
    </row>
    <row r="1259" spans="2:11">
      <c r="B1259" s="80"/>
      <c r="C1259" s="101"/>
      <c r="D1259" s="80"/>
      <c r="E1259" s="80"/>
      <c r="F1259" s="80"/>
      <c r="G1259" s="101"/>
      <c r="H1259" s="80"/>
      <c r="I1259" s="80"/>
      <c r="J1259" s="80"/>
      <c r="K1259" s="80"/>
    </row>
    <row r="1260" spans="2:11">
      <c r="B1260" s="80"/>
      <c r="C1260" s="101"/>
      <c r="D1260" s="80"/>
      <c r="E1260" s="80"/>
      <c r="F1260" s="80"/>
      <c r="G1260" s="101"/>
      <c r="H1260" s="80"/>
      <c r="I1260" s="80"/>
      <c r="J1260" s="80"/>
      <c r="K1260" s="80"/>
    </row>
    <row r="1261" spans="2:11">
      <c r="B1261" s="80"/>
      <c r="C1261" s="101"/>
      <c r="D1261" s="80"/>
      <c r="E1261" s="80"/>
      <c r="F1261" s="80"/>
      <c r="G1261" s="101"/>
      <c r="H1261" s="80"/>
      <c r="I1261" s="80"/>
      <c r="J1261" s="80"/>
      <c r="K1261" s="80"/>
    </row>
    <row r="1262" spans="2:11">
      <c r="B1262" s="80"/>
      <c r="C1262" s="101"/>
      <c r="D1262" s="80"/>
      <c r="E1262" s="80"/>
      <c r="F1262" s="80"/>
      <c r="G1262" s="101"/>
      <c r="H1262" s="80"/>
      <c r="I1262" s="80"/>
      <c r="J1262" s="80"/>
      <c r="K1262" s="80"/>
    </row>
    <row r="1263" spans="2:11">
      <c r="B1263" s="80"/>
      <c r="C1263" s="101"/>
      <c r="D1263" s="80"/>
      <c r="E1263" s="80"/>
      <c r="F1263" s="80"/>
      <c r="G1263" s="101"/>
      <c r="H1263" s="80"/>
      <c r="I1263" s="80"/>
      <c r="J1263" s="80"/>
      <c r="K1263" s="80"/>
    </row>
    <row r="1264" spans="2:11">
      <c r="B1264" s="80"/>
      <c r="C1264" s="101"/>
      <c r="D1264" s="80"/>
      <c r="E1264" s="80"/>
      <c r="F1264" s="80"/>
      <c r="G1264" s="101"/>
      <c r="H1264" s="80"/>
      <c r="I1264" s="80"/>
      <c r="J1264" s="80"/>
      <c r="K1264" s="80"/>
    </row>
    <row r="1265" spans="2:11">
      <c r="B1265" s="80"/>
      <c r="C1265" s="101"/>
      <c r="D1265" s="80"/>
      <c r="E1265" s="80"/>
      <c r="F1265" s="80"/>
      <c r="G1265" s="101"/>
      <c r="H1265" s="80"/>
      <c r="I1265" s="80"/>
      <c r="J1265" s="80"/>
      <c r="K1265" s="80"/>
    </row>
    <row r="1266" spans="2:11">
      <c r="B1266" s="80"/>
      <c r="C1266" s="101"/>
      <c r="D1266" s="80"/>
      <c r="E1266" s="80"/>
      <c r="F1266" s="80"/>
      <c r="G1266" s="101"/>
      <c r="H1266" s="80"/>
      <c r="I1266" s="80"/>
      <c r="J1266" s="80"/>
      <c r="K1266" s="80"/>
    </row>
    <row r="1267" spans="2:11">
      <c r="B1267" s="80"/>
      <c r="C1267" s="101"/>
      <c r="D1267" s="80"/>
      <c r="E1267" s="80"/>
      <c r="F1267" s="80"/>
      <c r="G1267" s="101"/>
      <c r="H1267" s="80"/>
      <c r="I1267" s="80"/>
      <c r="J1267" s="80"/>
      <c r="K1267" s="80"/>
    </row>
    <row r="1268" spans="2:11">
      <c r="B1268" s="80"/>
      <c r="C1268" s="101"/>
      <c r="D1268" s="80"/>
      <c r="E1268" s="80"/>
      <c r="F1268" s="80"/>
      <c r="G1268" s="101"/>
      <c r="H1268" s="80"/>
      <c r="I1268" s="80"/>
      <c r="J1268" s="80"/>
      <c r="K1268" s="80"/>
    </row>
    <row r="1269" spans="2:11">
      <c r="B1269" s="80"/>
      <c r="C1269" s="101"/>
      <c r="D1269" s="80"/>
      <c r="E1269" s="80"/>
      <c r="F1269" s="80"/>
      <c r="G1269" s="101"/>
      <c r="H1269" s="80"/>
      <c r="I1269" s="80"/>
      <c r="J1269" s="80"/>
      <c r="K1269" s="80"/>
    </row>
    <row r="1270" spans="2:11">
      <c r="B1270" s="80"/>
      <c r="C1270" s="101"/>
      <c r="D1270" s="80"/>
      <c r="E1270" s="80"/>
      <c r="F1270" s="80"/>
      <c r="G1270" s="101"/>
      <c r="H1270" s="80"/>
      <c r="I1270" s="80"/>
      <c r="J1270" s="80"/>
      <c r="K1270" s="80"/>
    </row>
    <row r="1271" spans="2:11">
      <c r="B1271" s="80"/>
      <c r="C1271" s="101"/>
      <c r="D1271" s="80"/>
      <c r="E1271" s="80"/>
      <c r="F1271" s="80"/>
      <c r="G1271" s="101"/>
      <c r="H1271" s="80"/>
      <c r="I1271" s="80"/>
      <c r="J1271" s="80"/>
      <c r="K1271" s="80"/>
    </row>
    <row r="1272" spans="2:11">
      <c r="B1272" s="80"/>
      <c r="C1272" s="101"/>
      <c r="D1272" s="80"/>
      <c r="E1272" s="80"/>
      <c r="F1272" s="80"/>
      <c r="G1272" s="101"/>
      <c r="H1272" s="80"/>
      <c r="I1272" s="80"/>
      <c r="J1272" s="80"/>
      <c r="K1272" s="80"/>
    </row>
    <row r="1273" spans="2:11">
      <c r="B1273" s="80"/>
      <c r="C1273" s="101"/>
      <c r="D1273" s="80"/>
      <c r="E1273" s="80"/>
      <c r="F1273" s="80"/>
      <c r="G1273" s="101"/>
      <c r="H1273" s="80"/>
      <c r="I1273" s="80"/>
      <c r="J1273" s="80"/>
      <c r="K1273" s="80"/>
    </row>
    <row r="1274" spans="2:11">
      <c r="B1274" s="80"/>
      <c r="C1274" s="101"/>
      <c r="D1274" s="80"/>
      <c r="E1274" s="80"/>
      <c r="F1274" s="80"/>
      <c r="G1274" s="101"/>
      <c r="H1274" s="80"/>
      <c r="I1274" s="80"/>
      <c r="J1274" s="80"/>
      <c r="K1274" s="80"/>
    </row>
    <row r="1275" spans="2:11">
      <c r="B1275" s="80"/>
      <c r="C1275" s="101"/>
      <c r="D1275" s="80"/>
      <c r="E1275" s="80"/>
      <c r="F1275" s="80"/>
      <c r="G1275" s="101"/>
      <c r="H1275" s="80"/>
      <c r="I1275" s="80"/>
      <c r="J1275" s="80"/>
      <c r="K1275" s="80"/>
    </row>
    <row r="1276" spans="2:11">
      <c r="B1276" s="80"/>
      <c r="C1276" s="101"/>
      <c r="D1276" s="80"/>
      <c r="E1276" s="80"/>
      <c r="F1276" s="80"/>
      <c r="G1276" s="101"/>
      <c r="H1276" s="80"/>
      <c r="I1276" s="80"/>
      <c r="J1276" s="80"/>
      <c r="K1276" s="80"/>
    </row>
    <row r="1277" spans="2:11">
      <c r="B1277" s="80"/>
      <c r="C1277" s="101"/>
      <c r="D1277" s="80"/>
      <c r="E1277" s="80"/>
      <c r="F1277" s="80"/>
      <c r="G1277" s="101"/>
      <c r="H1277" s="80"/>
      <c r="I1277" s="80"/>
      <c r="J1277" s="80"/>
      <c r="K1277" s="80"/>
    </row>
    <row r="1278" spans="2:11">
      <c r="B1278" s="80"/>
      <c r="C1278" s="101"/>
      <c r="D1278" s="80"/>
      <c r="E1278" s="80"/>
      <c r="F1278" s="80"/>
      <c r="G1278" s="101"/>
      <c r="H1278" s="80"/>
      <c r="I1278" s="80"/>
      <c r="J1278" s="80"/>
      <c r="K1278" s="80"/>
    </row>
    <row r="1279" spans="2:11">
      <c r="B1279" s="80"/>
      <c r="C1279" s="101"/>
      <c r="D1279" s="80"/>
      <c r="E1279" s="80"/>
      <c r="F1279" s="80"/>
      <c r="G1279" s="101"/>
      <c r="H1279" s="80"/>
      <c r="I1279" s="80"/>
      <c r="J1279" s="80"/>
      <c r="K1279" s="80"/>
    </row>
    <row r="1280" spans="2:11">
      <c r="B1280" s="80"/>
      <c r="C1280" s="101"/>
      <c r="D1280" s="80"/>
      <c r="E1280" s="80"/>
      <c r="F1280" s="80"/>
      <c r="G1280" s="101"/>
      <c r="H1280" s="80"/>
      <c r="I1280" s="80"/>
      <c r="J1280" s="80"/>
      <c r="K1280" s="80"/>
    </row>
    <row r="1281" spans="2:11">
      <c r="B1281" s="80"/>
      <c r="C1281" s="101"/>
      <c r="D1281" s="80"/>
      <c r="E1281" s="80"/>
      <c r="F1281" s="80"/>
      <c r="G1281" s="101"/>
      <c r="H1281" s="80"/>
      <c r="I1281" s="80"/>
      <c r="J1281" s="80"/>
      <c r="K1281" s="80"/>
    </row>
    <row r="1282" spans="2:11">
      <c r="B1282" s="80"/>
      <c r="C1282" s="101"/>
      <c r="D1282" s="80"/>
      <c r="E1282" s="80"/>
      <c r="F1282" s="80"/>
      <c r="G1282" s="101"/>
      <c r="H1282" s="80"/>
      <c r="I1282" s="80"/>
      <c r="J1282" s="80"/>
      <c r="K1282" s="80"/>
    </row>
    <row r="1283" spans="2:11">
      <c r="B1283" s="80"/>
      <c r="C1283" s="101"/>
      <c r="D1283" s="80"/>
      <c r="E1283" s="80"/>
      <c r="F1283" s="80"/>
      <c r="G1283" s="101"/>
      <c r="H1283" s="80"/>
      <c r="I1283" s="80"/>
      <c r="J1283" s="80"/>
      <c r="K1283" s="80"/>
    </row>
    <row r="1284" spans="2:11">
      <c r="B1284" s="80"/>
      <c r="C1284" s="101"/>
      <c r="D1284" s="80"/>
      <c r="E1284" s="80"/>
      <c r="F1284" s="80"/>
      <c r="G1284" s="101"/>
      <c r="H1284" s="80"/>
      <c r="I1284" s="80"/>
      <c r="J1284" s="80"/>
      <c r="K1284" s="80"/>
    </row>
    <row r="1285" spans="2:11">
      <c r="B1285" s="80"/>
      <c r="C1285" s="101"/>
      <c r="D1285" s="80"/>
      <c r="E1285" s="80"/>
      <c r="F1285" s="80"/>
      <c r="G1285" s="101"/>
      <c r="H1285" s="80"/>
      <c r="I1285" s="80"/>
      <c r="J1285" s="80"/>
      <c r="K1285" s="80"/>
    </row>
    <row r="1286" spans="2:11">
      <c r="B1286" s="80"/>
      <c r="C1286" s="101"/>
      <c r="D1286" s="80"/>
      <c r="E1286" s="80"/>
      <c r="F1286" s="80"/>
      <c r="G1286" s="101"/>
      <c r="H1286" s="80"/>
      <c r="I1286" s="80"/>
      <c r="J1286" s="80"/>
      <c r="K1286" s="80"/>
    </row>
    <row r="1287" spans="2:11">
      <c r="B1287" s="80"/>
      <c r="C1287" s="101"/>
      <c r="D1287" s="80"/>
      <c r="E1287" s="80"/>
      <c r="F1287" s="80"/>
      <c r="G1287" s="101"/>
      <c r="H1287" s="80"/>
      <c r="I1287" s="80"/>
      <c r="J1287" s="80"/>
      <c r="K1287" s="80"/>
    </row>
    <row r="1288" spans="2:11">
      <c r="B1288" s="80"/>
      <c r="C1288" s="101"/>
      <c r="D1288" s="80"/>
      <c r="E1288" s="80"/>
      <c r="F1288" s="80"/>
      <c r="G1288" s="101"/>
      <c r="H1288" s="80"/>
      <c r="I1288" s="80"/>
      <c r="J1288" s="80"/>
      <c r="K1288" s="80"/>
    </row>
    <row r="1289" spans="2:11">
      <c r="B1289" s="80"/>
      <c r="C1289" s="101"/>
      <c r="D1289" s="80"/>
      <c r="E1289" s="80"/>
      <c r="F1289" s="80"/>
      <c r="G1289" s="101"/>
      <c r="H1289" s="80"/>
      <c r="I1289" s="80"/>
      <c r="J1289" s="80"/>
      <c r="K1289" s="80"/>
    </row>
    <row r="1290" spans="2:11">
      <c r="B1290" s="80"/>
      <c r="C1290" s="101"/>
      <c r="D1290" s="80"/>
      <c r="E1290" s="80"/>
      <c r="F1290" s="80"/>
      <c r="G1290" s="101"/>
      <c r="H1290" s="80"/>
      <c r="I1290" s="80"/>
      <c r="J1290" s="80"/>
      <c r="K1290" s="80"/>
    </row>
    <row r="1291" spans="2:11">
      <c r="B1291" s="80"/>
      <c r="C1291" s="101"/>
      <c r="D1291" s="80"/>
      <c r="E1291" s="80"/>
      <c r="F1291" s="80"/>
      <c r="G1291" s="101"/>
      <c r="H1291" s="80"/>
      <c r="I1291" s="80"/>
      <c r="J1291" s="80"/>
      <c r="K1291" s="80"/>
    </row>
    <row r="1292" spans="2:11">
      <c r="B1292" s="80"/>
      <c r="C1292" s="101"/>
      <c r="D1292" s="80"/>
      <c r="E1292" s="80"/>
      <c r="F1292" s="80"/>
      <c r="G1292" s="101"/>
      <c r="H1292" s="80"/>
      <c r="I1292" s="80"/>
      <c r="J1292" s="80"/>
      <c r="K1292" s="80"/>
    </row>
    <row r="1293" spans="2:11">
      <c r="B1293" s="80"/>
      <c r="C1293" s="101"/>
      <c r="D1293" s="80"/>
      <c r="E1293" s="80"/>
      <c r="F1293" s="80"/>
      <c r="G1293" s="101"/>
      <c r="H1293" s="80"/>
      <c r="I1293" s="80"/>
      <c r="J1293" s="80"/>
      <c r="K1293" s="80"/>
    </row>
    <row r="1294" spans="2:11">
      <c r="B1294" s="80"/>
      <c r="C1294" s="101"/>
      <c r="D1294" s="80"/>
      <c r="E1294" s="80"/>
      <c r="F1294" s="80"/>
      <c r="G1294" s="101"/>
      <c r="H1294" s="80"/>
      <c r="I1294" s="80"/>
      <c r="J1294" s="80"/>
      <c r="K1294" s="80"/>
    </row>
    <row r="1295" spans="2:11">
      <c r="B1295" s="80"/>
      <c r="C1295" s="101"/>
      <c r="D1295" s="80"/>
      <c r="E1295" s="80"/>
      <c r="F1295" s="80"/>
      <c r="G1295" s="101"/>
      <c r="H1295" s="80"/>
      <c r="I1295" s="80"/>
      <c r="J1295" s="80"/>
      <c r="K1295" s="80"/>
    </row>
    <row r="1296" spans="2:11">
      <c r="B1296" s="80"/>
      <c r="C1296" s="101"/>
      <c r="D1296" s="80"/>
      <c r="E1296" s="80"/>
      <c r="F1296" s="80"/>
      <c r="G1296" s="101"/>
      <c r="H1296" s="80"/>
      <c r="I1296" s="80"/>
      <c r="J1296" s="80"/>
      <c r="K1296" s="80"/>
    </row>
    <row r="1297" spans="2:11">
      <c r="B1297" s="80"/>
      <c r="C1297" s="101"/>
      <c r="D1297" s="80"/>
      <c r="E1297" s="80"/>
      <c r="F1297" s="80"/>
      <c r="G1297" s="101"/>
      <c r="H1297" s="80"/>
      <c r="I1297" s="80"/>
      <c r="J1297" s="80"/>
      <c r="K1297" s="80"/>
    </row>
    <row r="1298" spans="2:11">
      <c r="B1298" s="80"/>
      <c r="C1298" s="101"/>
      <c r="D1298" s="80"/>
      <c r="E1298" s="80"/>
      <c r="F1298" s="80"/>
      <c r="G1298" s="101"/>
      <c r="H1298" s="80"/>
      <c r="I1298" s="80"/>
      <c r="J1298" s="80"/>
      <c r="K1298" s="80"/>
    </row>
    <row r="1299" spans="2:11">
      <c r="B1299" s="80"/>
      <c r="C1299" s="101"/>
      <c r="D1299" s="80"/>
      <c r="E1299" s="80"/>
      <c r="F1299" s="80"/>
      <c r="G1299" s="101"/>
      <c r="H1299" s="80"/>
      <c r="I1299" s="80"/>
      <c r="J1299" s="80"/>
      <c r="K1299" s="80"/>
    </row>
    <row r="1300" spans="2:11">
      <c r="B1300" s="80"/>
      <c r="C1300" s="101"/>
      <c r="D1300" s="80"/>
      <c r="E1300" s="80"/>
      <c r="F1300" s="80"/>
      <c r="G1300" s="101"/>
      <c r="H1300" s="80"/>
      <c r="I1300" s="80"/>
      <c r="J1300" s="80"/>
      <c r="K1300" s="80"/>
    </row>
    <row r="1301" spans="2:11">
      <c r="B1301" s="80"/>
      <c r="C1301" s="101"/>
      <c r="D1301" s="80"/>
      <c r="E1301" s="80"/>
      <c r="F1301" s="80"/>
      <c r="G1301" s="101"/>
      <c r="H1301" s="80"/>
      <c r="I1301" s="80"/>
      <c r="J1301" s="80"/>
      <c r="K1301" s="80"/>
    </row>
    <row r="1302" spans="2:11">
      <c r="B1302" s="80"/>
      <c r="C1302" s="101"/>
      <c r="D1302" s="80"/>
      <c r="E1302" s="80"/>
      <c r="F1302" s="80"/>
      <c r="G1302" s="101"/>
      <c r="H1302" s="80"/>
      <c r="I1302" s="80"/>
      <c r="J1302" s="80"/>
      <c r="K1302" s="80"/>
    </row>
    <row r="1303" spans="2:11">
      <c r="B1303" s="80"/>
      <c r="C1303" s="101"/>
      <c r="D1303" s="80"/>
      <c r="E1303" s="80"/>
      <c r="F1303" s="80"/>
      <c r="G1303" s="101"/>
      <c r="H1303" s="80"/>
      <c r="I1303" s="80"/>
      <c r="J1303" s="80"/>
      <c r="K1303" s="80"/>
    </row>
    <row r="1304" spans="2:11">
      <c r="B1304" s="80"/>
      <c r="C1304" s="101"/>
      <c r="D1304" s="80"/>
      <c r="E1304" s="80"/>
      <c r="F1304" s="80"/>
      <c r="G1304" s="101"/>
      <c r="H1304" s="80"/>
      <c r="I1304" s="80"/>
      <c r="J1304" s="80"/>
      <c r="K1304" s="80"/>
    </row>
    <row r="1305" spans="2:11">
      <c r="B1305" s="80"/>
      <c r="C1305" s="101"/>
      <c r="D1305" s="80"/>
      <c r="E1305" s="80"/>
      <c r="F1305" s="80"/>
      <c r="G1305" s="101"/>
      <c r="H1305" s="80"/>
      <c r="I1305" s="80"/>
      <c r="J1305" s="80"/>
      <c r="K1305" s="80"/>
    </row>
    <row r="1306" spans="2:11">
      <c r="B1306" s="80"/>
      <c r="C1306" s="101"/>
      <c r="D1306" s="80"/>
      <c r="E1306" s="80"/>
      <c r="F1306" s="80"/>
      <c r="G1306" s="101"/>
      <c r="H1306" s="80"/>
      <c r="I1306" s="80"/>
      <c r="J1306" s="80"/>
      <c r="K1306" s="80"/>
    </row>
    <row r="1307" spans="2:11">
      <c r="B1307" s="80"/>
      <c r="C1307" s="101"/>
      <c r="D1307" s="80"/>
      <c r="E1307" s="80"/>
      <c r="F1307" s="80"/>
      <c r="G1307" s="101"/>
      <c r="H1307" s="80"/>
      <c r="I1307" s="80"/>
      <c r="J1307" s="80"/>
      <c r="K1307" s="80"/>
    </row>
    <row r="1308" spans="2:11">
      <c r="B1308" s="80"/>
      <c r="C1308" s="101"/>
      <c r="D1308" s="80"/>
      <c r="E1308" s="80"/>
      <c r="F1308" s="80"/>
      <c r="G1308" s="101"/>
      <c r="H1308" s="80"/>
      <c r="I1308" s="80"/>
      <c r="J1308" s="80"/>
      <c r="K1308" s="80"/>
    </row>
    <row r="1309" spans="2:11">
      <c r="B1309" s="80"/>
      <c r="C1309" s="101"/>
      <c r="D1309" s="80"/>
      <c r="E1309" s="80"/>
      <c r="F1309" s="80"/>
      <c r="G1309" s="101"/>
      <c r="H1309" s="80"/>
      <c r="I1309" s="80"/>
      <c r="J1309" s="80"/>
      <c r="K1309" s="80"/>
    </row>
    <row r="1310" spans="2:11">
      <c r="B1310" s="80"/>
      <c r="C1310" s="101"/>
      <c r="D1310" s="80"/>
      <c r="E1310" s="80"/>
      <c r="F1310" s="80"/>
      <c r="G1310" s="101"/>
      <c r="H1310" s="80"/>
      <c r="I1310" s="80"/>
      <c r="J1310" s="80"/>
      <c r="K1310" s="80"/>
    </row>
    <row r="1311" spans="2:11">
      <c r="B1311" s="80"/>
      <c r="C1311" s="101"/>
      <c r="D1311" s="80"/>
      <c r="E1311" s="80"/>
      <c r="F1311" s="80"/>
      <c r="G1311" s="101"/>
      <c r="H1311" s="80"/>
      <c r="I1311" s="80"/>
      <c r="J1311" s="80"/>
      <c r="K1311" s="80"/>
    </row>
    <row r="1312" spans="2:11">
      <c r="B1312" s="80"/>
      <c r="C1312" s="101"/>
      <c r="D1312" s="80"/>
      <c r="E1312" s="80"/>
      <c r="F1312" s="80"/>
      <c r="G1312" s="101"/>
      <c r="H1312" s="80"/>
      <c r="I1312" s="80"/>
      <c r="J1312" s="80"/>
      <c r="K1312" s="80"/>
    </row>
    <row r="1313" spans="2:11">
      <c r="B1313" s="80"/>
      <c r="C1313" s="101"/>
      <c r="D1313" s="80"/>
      <c r="E1313" s="80"/>
      <c r="F1313" s="80"/>
      <c r="G1313" s="101"/>
      <c r="H1313" s="80"/>
      <c r="I1313" s="80"/>
      <c r="J1313" s="80"/>
      <c r="K1313" s="80"/>
    </row>
    <row r="1314" spans="2:11">
      <c r="B1314" s="80"/>
      <c r="C1314" s="101"/>
      <c r="D1314" s="80"/>
      <c r="E1314" s="80"/>
      <c r="F1314" s="80"/>
      <c r="G1314" s="101"/>
      <c r="H1314" s="80"/>
      <c r="I1314" s="80"/>
      <c r="J1314" s="80"/>
      <c r="K1314" s="80"/>
    </row>
    <row r="1315" spans="2:11">
      <c r="B1315" s="80"/>
      <c r="C1315" s="101"/>
      <c r="D1315" s="80"/>
      <c r="E1315" s="80"/>
      <c r="F1315" s="80"/>
      <c r="G1315" s="101"/>
      <c r="H1315" s="80"/>
      <c r="I1315" s="80"/>
      <c r="J1315" s="80"/>
      <c r="K1315" s="80"/>
    </row>
    <row r="1316" spans="2:11">
      <c r="B1316" s="80"/>
      <c r="C1316" s="101"/>
      <c r="D1316" s="80"/>
      <c r="E1316" s="80"/>
      <c r="F1316" s="80"/>
      <c r="G1316" s="101"/>
      <c r="H1316" s="80"/>
      <c r="I1316" s="80"/>
      <c r="J1316" s="80"/>
      <c r="K1316" s="80"/>
    </row>
    <row r="1317" spans="2:11">
      <c r="B1317" s="80"/>
      <c r="C1317" s="101"/>
      <c r="D1317" s="80"/>
      <c r="E1317" s="80"/>
      <c r="F1317" s="80"/>
      <c r="G1317" s="101"/>
      <c r="H1317" s="80"/>
      <c r="I1317" s="80"/>
      <c r="J1317" s="80"/>
      <c r="K1317" s="80"/>
    </row>
    <row r="1318" spans="2:11">
      <c r="B1318" s="80"/>
      <c r="C1318" s="101"/>
      <c r="D1318" s="80"/>
      <c r="E1318" s="80"/>
      <c r="F1318" s="80"/>
      <c r="G1318" s="101"/>
      <c r="H1318" s="80"/>
      <c r="I1318" s="80"/>
      <c r="J1318" s="80"/>
      <c r="K1318" s="80"/>
    </row>
    <row r="1319" spans="2:11">
      <c r="B1319" s="80"/>
      <c r="C1319" s="101"/>
      <c r="D1319" s="80"/>
      <c r="E1319" s="80"/>
      <c r="F1319" s="80"/>
      <c r="G1319" s="101"/>
      <c r="H1319" s="80"/>
      <c r="I1319" s="80"/>
      <c r="J1319" s="80"/>
      <c r="K1319" s="80"/>
    </row>
    <row r="1320" spans="2:11">
      <c r="B1320" s="80"/>
      <c r="C1320" s="101"/>
      <c r="D1320" s="80"/>
      <c r="E1320" s="80"/>
      <c r="F1320" s="80"/>
      <c r="G1320" s="101"/>
      <c r="H1320" s="80"/>
      <c r="I1320" s="80"/>
      <c r="J1320" s="80"/>
      <c r="K1320" s="80"/>
    </row>
    <row r="1321" spans="2:11">
      <c r="B1321" s="80"/>
      <c r="C1321" s="101"/>
      <c r="D1321" s="80"/>
      <c r="E1321" s="80"/>
      <c r="F1321" s="80"/>
      <c r="G1321" s="101"/>
      <c r="H1321" s="80"/>
      <c r="I1321" s="80"/>
      <c r="J1321" s="80"/>
      <c r="K1321" s="80"/>
    </row>
    <row r="1322" spans="2:11">
      <c r="B1322" s="80"/>
      <c r="C1322" s="101"/>
      <c r="D1322" s="80"/>
      <c r="E1322" s="80"/>
      <c r="F1322" s="80"/>
      <c r="G1322" s="101"/>
      <c r="H1322" s="80"/>
      <c r="I1322" s="80"/>
      <c r="J1322" s="80"/>
      <c r="K1322" s="80"/>
    </row>
    <row r="1323" spans="2:11">
      <c r="B1323" s="80"/>
      <c r="C1323" s="101"/>
      <c r="D1323" s="80"/>
      <c r="E1323" s="80"/>
      <c r="F1323" s="80"/>
      <c r="G1323" s="101"/>
      <c r="H1323" s="80"/>
      <c r="I1323" s="80"/>
      <c r="J1323" s="80"/>
      <c r="K1323" s="80"/>
    </row>
    <row r="1324" spans="2:11">
      <c r="B1324" s="80"/>
      <c r="C1324" s="101"/>
      <c r="D1324" s="80"/>
      <c r="E1324" s="80"/>
      <c r="F1324" s="80"/>
      <c r="G1324" s="101"/>
      <c r="H1324" s="80"/>
      <c r="I1324" s="80"/>
      <c r="J1324" s="80"/>
      <c r="K1324" s="80"/>
    </row>
    <row r="1325" spans="2:11">
      <c r="B1325" s="80"/>
      <c r="C1325" s="101"/>
      <c r="D1325" s="80"/>
      <c r="E1325" s="80"/>
      <c r="F1325" s="80"/>
      <c r="G1325" s="101"/>
      <c r="H1325" s="80"/>
      <c r="I1325" s="80"/>
      <c r="J1325" s="80"/>
      <c r="K1325" s="80"/>
    </row>
    <row r="1326" spans="2:11">
      <c r="B1326" s="80"/>
      <c r="C1326" s="101"/>
      <c r="D1326" s="80"/>
      <c r="E1326" s="80"/>
      <c r="F1326" s="80"/>
      <c r="G1326" s="101"/>
      <c r="H1326" s="80"/>
      <c r="I1326" s="80"/>
      <c r="J1326" s="80"/>
      <c r="K1326" s="80"/>
    </row>
    <row r="1327" spans="2:11">
      <c r="B1327" s="80"/>
      <c r="C1327" s="101"/>
      <c r="D1327" s="80"/>
      <c r="E1327" s="80"/>
      <c r="F1327" s="80"/>
      <c r="G1327" s="101"/>
      <c r="H1327" s="80"/>
      <c r="I1327" s="80"/>
      <c r="J1327" s="80"/>
      <c r="K1327" s="80"/>
    </row>
    <row r="1328" spans="2:11">
      <c r="B1328" s="80"/>
      <c r="C1328" s="101"/>
      <c r="D1328" s="80"/>
      <c r="E1328" s="80"/>
      <c r="F1328" s="80"/>
      <c r="G1328" s="101"/>
      <c r="H1328" s="80"/>
      <c r="I1328" s="80"/>
      <c r="J1328" s="80"/>
      <c r="K1328" s="80"/>
    </row>
    <row r="1329" spans="2:11">
      <c r="B1329" s="80"/>
      <c r="C1329" s="101"/>
      <c r="D1329" s="80"/>
      <c r="E1329" s="80"/>
      <c r="F1329" s="80"/>
      <c r="G1329" s="101"/>
      <c r="H1329" s="80"/>
      <c r="I1329" s="80"/>
      <c r="J1329" s="80"/>
      <c r="K1329" s="80"/>
    </row>
  </sheetData>
  <autoFilter ref="A4:G86">
    <filterColumn colId="2">
      <filters>
        <filter val="$1,008"/>
        <filter val="$1,868"/>
        <filter val="$10,777"/>
        <filter val="$11,367"/>
        <filter val="$11,467"/>
        <filter val="$110,785"/>
        <filter val="$111,959"/>
        <filter val="$12,702"/>
        <filter val="$125,815"/>
        <filter val="$13,076"/>
        <filter val="$13,699"/>
        <filter val="$135,373"/>
        <filter val="$145,181"/>
        <filter val="$150,378"/>
        <filter val="$16,861"/>
        <filter val="$161,452"/>
        <filter val="$17,552"/>
        <filter val="$17,730"/>
        <filter val="$171,928"/>
        <filter val="$19,434"/>
        <filter val="$19,825"/>
        <filter val="$2,295,961"/>
        <filter val="$2,877"/>
        <filter val="$21,722"/>
        <filter val="$212,688"/>
        <filter val="$222,240"/>
        <filter val="$224,535"/>
        <filter val="$228,604"/>
        <filter val="$24,994"/>
        <filter val="$243,600"/>
        <filter val="$25,978"/>
        <filter val="$289,657"/>
        <filter val="$3,400"/>
        <filter val="$3,487"/>
        <filter val="$367,683"/>
        <filter val="$4,725"/>
        <filter val="$41,601"/>
        <filter val="$43,337"/>
        <filter val="$518,040"/>
        <filter val="$55,576"/>
        <filter val="$6,187"/>
        <filter val="$6,648"/>
        <filter val="$6,915"/>
        <filter val="$617,928"/>
        <filter val="$62,905"/>
        <filter val="$64,161"/>
        <filter val="$691,176"/>
        <filter val="$7,766"/>
        <filter val="$77,836"/>
        <filter val="$788,386"/>
        <filter val="$81,555"/>
        <filter val="$841,079"/>
        <filter val="$9,378"/>
        <filter val="$9,482"/>
        <filter val="$9,690,093"/>
        <filter val="$9,972"/>
        <filter val="$9,992"/>
        <filter val="$94,556"/>
        <filter val="$94,780"/>
        <filter val="$98,449"/>
      </filters>
    </filterColumn>
  </autoFilter>
  <mergeCells count="3">
    <mergeCell ref="B1:D1"/>
    <mergeCell ref="B2:D2"/>
    <mergeCell ref="B3:D3"/>
  </mergeCells>
  <pageMargins left="0.66" right="0" top="0.13" bottom="0" header="0.13" footer="0.16"/>
  <pageSetup scale="91" orientation="portrait" useFirstPageNumber="1" r:id="rId1"/>
  <headerFooter alignWithMargins="0">
    <oddFooter>&amp;C4</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ransitionEvaluation="1" transitionEntry="1" filterMode="1">
    <pageSetUpPr fitToPage="1"/>
  </sheetPr>
  <dimension ref="A1:DI1325"/>
  <sheetViews>
    <sheetView defaultGridColor="0" colorId="22" zoomScaleNormal="100" workbookViewId="0">
      <pane ySplit="4" topLeftCell="A5" activePane="bottomLeft" state="frozen"/>
      <selection activeCell="D110" sqref="D110"/>
      <selection pane="bottomLeft" activeCell="B39" sqref="B39"/>
    </sheetView>
  </sheetViews>
  <sheetFormatPr defaultColWidth="9.81640625" defaultRowHeight="15"/>
  <cols>
    <col min="2" max="2" width="23.81640625" customWidth="1"/>
    <col min="3" max="3" width="10.453125" style="102" customWidth="1"/>
    <col min="4" max="4" width="9.1328125" bestFit="1" customWidth="1"/>
    <col min="5" max="5" width="10.90625" bestFit="1" customWidth="1"/>
    <col min="6" max="6" width="11.54296875" bestFit="1" customWidth="1"/>
    <col min="7" max="7" width="10.90625" style="102" bestFit="1" customWidth="1"/>
    <col min="8" max="9" width="9.81640625" customWidth="1"/>
    <col min="10" max="11" width="11.08984375" customWidth="1"/>
    <col min="12" max="14" width="9.81640625" customWidth="1"/>
    <col min="15" max="15" width="28.36328125" customWidth="1"/>
    <col min="16" max="16" width="5.81640625" customWidth="1"/>
    <col min="17" max="17" width="8.90625" customWidth="1"/>
    <col min="18" max="18" width="9.81640625" customWidth="1"/>
    <col min="19" max="19" width="10.36328125" customWidth="1"/>
    <col min="20" max="20" width="7.1328125" customWidth="1"/>
    <col min="21" max="40" width="9.81640625" customWidth="1"/>
    <col min="42" max="42" width="11.58984375" bestFit="1" customWidth="1"/>
  </cols>
  <sheetData>
    <row r="1" spans="1:113" ht="15.3" thickBot="1">
      <c r="B1" s="333" t="s">
        <v>110</v>
      </c>
      <c r="C1" s="333"/>
      <c r="D1" s="333"/>
      <c r="E1" s="81"/>
      <c r="F1" s="1"/>
      <c r="G1" s="94"/>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row>
    <row r="2" spans="1:113" ht="34.5" customHeight="1">
      <c r="B2" s="334"/>
      <c r="C2" s="334"/>
      <c r="D2" s="334"/>
      <c r="E2" s="2">
        <v>0</v>
      </c>
      <c r="F2" s="2">
        <v>0</v>
      </c>
      <c r="G2" s="95"/>
      <c r="H2" s="3"/>
      <c r="I2" s="3"/>
      <c r="J2" s="3"/>
      <c r="K2" s="3"/>
      <c r="L2" s="3"/>
      <c r="M2" s="3"/>
      <c r="N2" s="3"/>
      <c r="O2" s="4"/>
      <c r="P2" s="5"/>
      <c r="Q2" s="6"/>
      <c r="R2" s="6"/>
      <c r="S2" s="6"/>
      <c r="T2" s="6"/>
      <c r="U2" s="6"/>
      <c r="V2" s="3"/>
      <c r="W2" s="3"/>
      <c r="X2" s="3"/>
      <c r="Y2" s="3"/>
      <c r="Z2" s="3"/>
      <c r="AA2" s="3"/>
      <c r="AB2" s="3"/>
      <c r="AC2" s="3"/>
      <c r="AD2" s="3"/>
      <c r="AE2" s="3"/>
      <c r="AF2" s="3"/>
      <c r="AG2" s="3"/>
      <c r="AH2" s="3"/>
      <c r="AI2" s="3"/>
      <c r="AJ2" s="3"/>
      <c r="AK2" s="7"/>
      <c r="AL2" s="7"/>
      <c r="AM2" s="7"/>
      <c r="AN2" s="7"/>
      <c r="AO2" s="7"/>
      <c r="AP2" s="8"/>
      <c r="AQ2" s="8"/>
      <c r="AR2" s="8"/>
      <c r="AS2" s="8"/>
      <c r="AT2" s="8"/>
      <c r="AU2" s="8"/>
      <c r="AV2" s="8"/>
      <c r="AW2" s="8"/>
      <c r="AX2" s="8"/>
      <c r="AY2" s="8"/>
      <c r="AZ2" s="8"/>
      <c r="BA2" s="8"/>
      <c r="BB2" s="8"/>
      <c r="BC2" s="8"/>
      <c r="BD2" s="8"/>
      <c r="BE2" s="8"/>
      <c r="BF2" s="8"/>
      <c r="BG2" s="8"/>
      <c r="BH2" s="8"/>
      <c r="BI2" s="8"/>
      <c r="BJ2" s="8"/>
      <c r="BK2" s="8"/>
      <c r="BL2" s="8"/>
      <c r="BM2" s="8"/>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row>
    <row r="3" spans="1:113" ht="26.25" customHeight="1">
      <c r="B3" s="335" t="str">
        <f>Dental!B3</f>
        <v>FUNDING SOURCE:  75 23/24 0390</v>
      </c>
      <c r="C3" s="335"/>
      <c r="D3" s="335"/>
      <c r="E3" s="82"/>
      <c r="F3" s="3"/>
      <c r="G3" s="95"/>
      <c r="H3" s="3"/>
      <c r="I3" s="3"/>
      <c r="J3" s="3"/>
      <c r="K3" s="3"/>
      <c r="L3" s="3"/>
      <c r="M3" s="3"/>
      <c r="N3" s="3"/>
      <c r="O3" s="4"/>
      <c r="P3" s="5"/>
      <c r="Q3" s="6"/>
      <c r="R3" s="6"/>
      <c r="S3" s="6"/>
      <c r="T3" s="6"/>
      <c r="U3" s="6"/>
      <c r="V3" s="3"/>
      <c r="W3" s="3"/>
      <c r="X3" s="3"/>
      <c r="Y3" s="3"/>
      <c r="Z3" s="3"/>
      <c r="AA3" s="3"/>
      <c r="AB3" s="3"/>
      <c r="AC3" s="3"/>
      <c r="AD3" s="3"/>
      <c r="AE3" s="3"/>
      <c r="AF3" s="3"/>
      <c r="AG3" s="3"/>
      <c r="AH3" s="3"/>
      <c r="AI3" s="3"/>
      <c r="AJ3" s="3"/>
      <c r="AK3" s="7"/>
      <c r="AL3" s="7"/>
      <c r="AM3" s="7"/>
      <c r="AN3" s="7"/>
      <c r="AO3" s="7"/>
      <c r="AP3" s="8"/>
      <c r="AQ3" s="8"/>
      <c r="AR3" s="8"/>
      <c r="AS3" s="8"/>
      <c r="AT3" s="8"/>
      <c r="AU3" s="8"/>
      <c r="AV3" s="8"/>
      <c r="AW3" s="8"/>
      <c r="AX3" s="8"/>
      <c r="AY3" s="8"/>
      <c r="AZ3" s="8"/>
      <c r="BA3" s="8"/>
      <c r="BB3" s="8"/>
      <c r="BC3" s="8"/>
      <c r="BD3" s="8"/>
      <c r="BE3" s="8"/>
      <c r="BF3" s="8"/>
      <c r="BG3" s="8"/>
      <c r="BH3" s="8"/>
      <c r="BI3" s="8"/>
      <c r="BJ3" s="8"/>
      <c r="BK3" s="8"/>
      <c r="BL3" s="8"/>
      <c r="BM3" s="8"/>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row>
    <row r="4" spans="1:113" ht="53.25" customHeight="1" thickBot="1">
      <c r="A4" s="83" t="s">
        <v>90</v>
      </c>
      <c r="B4" s="83" t="s">
        <v>81</v>
      </c>
      <c r="C4" s="113" t="s">
        <v>94</v>
      </c>
      <c r="D4" s="84"/>
      <c r="E4" s="84" t="str">
        <f>Dental!E4</f>
        <v>INFLATION INCREASE</v>
      </c>
      <c r="F4" s="84" t="str">
        <f>Dental!F4</f>
        <v>PAY COST INCREASE</v>
      </c>
      <c r="G4" s="104" t="s">
        <v>95</v>
      </c>
      <c r="H4" s="10"/>
      <c r="I4" s="3"/>
      <c r="J4" s="3"/>
      <c r="K4" s="3"/>
      <c r="L4" s="3"/>
      <c r="M4" s="3"/>
      <c r="N4" s="3"/>
      <c r="O4" s="4"/>
      <c r="P4" s="5"/>
      <c r="Q4" s="6"/>
      <c r="R4" s="6"/>
      <c r="S4" s="6"/>
      <c r="T4" s="6"/>
      <c r="U4" s="6"/>
      <c r="V4" s="3"/>
      <c r="W4" s="3"/>
      <c r="X4" s="3"/>
      <c r="Y4" s="3"/>
      <c r="Z4" s="3"/>
      <c r="AA4" s="3"/>
      <c r="AB4" s="3"/>
      <c r="AC4" s="3"/>
      <c r="AD4" s="3"/>
      <c r="AE4" s="3"/>
      <c r="AF4" s="3"/>
      <c r="AG4" s="3"/>
      <c r="AH4" s="3"/>
      <c r="AI4" s="3"/>
      <c r="AJ4" s="3"/>
      <c r="AK4" s="7"/>
      <c r="AL4" s="7"/>
      <c r="AM4" s="7"/>
      <c r="AN4" s="7"/>
      <c r="AO4" s="7"/>
      <c r="AP4" s="11"/>
      <c r="AQ4" s="8"/>
      <c r="AR4" s="8"/>
      <c r="AS4" s="8"/>
      <c r="AT4" s="8"/>
      <c r="AU4" s="8"/>
      <c r="AV4" s="8"/>
      <c r="AW4" s="8"/>
      <c r="AX4" s="8"/>
      <c r="AY4" s="8"/>
      <c r="AZ4" s="8"/>
      <c r="BA4" s="8"/>
      <c r="BB4" s="8"/>
      <c r="BC4" s="8"/>
      <c r="BD4" s="8"/>
      <c r="BE4" s="8"/>
      <c r="BF4" s="8"/>
      <c r="BG4" s="8"/>
      <c r="BH4" s="8"/>
      <c r="BI4" s="8"/>
      <c r="BJ4" s="8"/>
      <c r="BK4" s="8"/>
      <c r="BL4" s="8"/>
      <c r="BM4" s="8"/>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row>
    <row r="5" spans="1:113" ht="15.6" hidden="1">
      <c r="A5" s="20" t="s">
        <v>89</v>
      </c>
      <c r="B5" s="20" t="s">
        <v>2</v>
      </c>
      <c r="C5" s="114"/>
      <c r="D5" s="33">
        <f t="shared" ref="D5:D68" si="0">C5/$C$84</f>
        <v>0</v>
      </c>
      <c r="E5" s="87"/>
      <c r="F5" s="38"/>
      <c r="G5" s="95">
        <f>C5+E5+F5</f>
        <v>0</v>
      </c>
      <c r="H5" s="3"/>
      <c r="I5" s="3"/>
      <c r="J5" s="3"/>
      <c r="K5" s="3"/>
      <c r="L5" s="3"/>
      <c r="M5" s="3"/>
      <c r="N5" s="3"/>
      <c r="O5" s="4"/>
      <c r="P5" s="5"/>
      <c r="Q5" s="6"/>
      <c r="R5" s="6"/>
      <c r="S5" s="6"/>
      <c r="T5" s="6"/>
      <c r="U5" s="6"/>
      <c r="V5" s="3"/>
      <c r="W5" s="3"/>
      <c r="X5" s="3"/>
      <c r="Y5" s="3"/>
      <c r="Z5" s="3"/>
      <c r="AA5" s="3"/>
      <c r="AB5" s="3"/>
      <c r="AC5" s="3"/>
      <c r="AD5" s="3"/>
      <c r="AE5" s="3"/>
      <c r="AF5" s="3"/>
      <c r="AG5" s="3"/>
      <c r="AH5" s="3"/>
      <c r="AI5" s="3"/>
      <c r="AJ5" s="3"/>
      <c r="AK5" s="7"/>
      <c r="AL5" s="7"/>
      <c r="AM5" s="7"/>
      <c r="AN5" s="7"/>
      <c r="AO5" s="7"/>
      <c r="AP5" s="8"/>
      <c r="AQ5" s="8"/>
      <c r="AR5" s="8"/>
      <c r="AS5" s="8"/>
      <c r="AT5" s="8"/>
      <c r="AU5" s="8"/>
      <c r="AV5" s="8"/>
      <c r="AW5" s="8"/>
      <c r="AX5" s="8"/>
      <c r="AY5" s="8"/>
      <c r="AZ5" s="8"/>
      <c r="BA5" s="8"/>
      <c r="BB5" s="8"/>
      <c r="BC5" s="8"/>
      <c r="BD5" s="8"/>
      <c r="BE5" s="8"/>
      <c r="BF5" s="8"/>
      <c r="BG5" s="8"/>
      <c r="BH5" s="8"/>
      <c r="BI5" s="8"/>
      <c r="BJ5" s="8"/>
      <c r="BK5" s="8"/>
      <c r="BL5" s="8"/>
      <c r="BM5" s="8"/>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row>
    <row r="6" spans="1:113" ht="15.6" hidden="1">
      <c r="A6" s="20" t="s">
        <v>89</v>
      </c>
      <c r="B6" s="20" t="s">
        <v>3</v>
      </c>
      <c r="C6" s="114"/>
      <c r="D6" s="33">
        <f t="shared" si="0"/>
        <v>0</v>
      </c>
      <c r="E6" s="87"/>
      <c r="F6" s="38"/>
      <c r="G6" s="95">
        <f t="shared" ref="G6:G69" si="1">C6+E6+F6</f>
        <v>0</v>
      </c>
      <c r="H6" s="3"/>
      <c r="I6" s="3"/>
      <c r="J6" s="3"/>
      <c r="K6" s="3"/>
      <c r="L6" s="3"/>
      <c r="M6" s="3"/>
      <c r="N6" s="3"/>
      <c r="O6" s="4"/>
      <c r="P6" s="5"/>
      <c r="Q6" s="6"/>
      <c r="R6" s="6"/>
      <c r="S6" s="6"/>
      <c r="T6" s="6"/>
      <c r="U6" s="6"/>
      <c r="V6" s="3"/>
      <c r="W6" s="3"/>
      <c r="X6" s="3"/>
      <c r="Y6" s="3"/>
      <c r="Z6" s="3"/>
      <c r="AA6" s="3"/>
      <c r="AB6" s="3"/>
      <c r="AC6" s="3"/>
      <c r="AD6" s="3"/>
      <c r="AE6" s="3"/>
      <c r="AF6" s="3"/>
      <c r="AG6" s="3"/>
      <c r="AH6" s="3"/>
      <c r="AI6" s="3"/>
      <c r="AJ6" s="3"/>
      <c r="AK6" s="7"/>
      <c r="AL6" s="7"/>
      <c r="AM6" s="7"/>
      <c r="AN6" s="7"/>
      <c r="AO6" s="7"/>
      <c r="AP6" s="8"/>
      <c r="AQ6" s="8"/>
      <c r="AR6" s="8"/>
      <c r="AS6" s="8"/>
      <c r="AT6" s="8"/>
      <c r="AU6" s="8"/>
      <c r="AV6" s="8"/>
      <c r="AW6" s="8"/>
      <c r="AX6" s="8"/>
      <c r="AY6" s="8"/>
      <c r="AZ6" s="8"/>
      <c r="BA6" s="8"/>
      <c r="BB6" s="8"/>
      <c r="BC6" s="8"/>
      <c r="BD6" s="8"/>
      <c r="BE6" s="8"/>
      <c r="BF6" s="8"/>
      <c r="BG6" s="8"/>
      <c r="BH6" s="8"/>
      <c r="BI6" s="8"/>
      <c r="BJ6" s="8"/>
      <c r="BK6" s="8"/>
      <c r="BL6" s="8"/>
      <c r="BM6" s="8"/>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row>
    <row r="7" spans="1:113" ht="15.6" hidden="1">
      <c r="A7" s="20" t="s">
        <v>89</v>
      </c>
      <c r="B7" s="20" t="s">
        <v>4</v>
      </c>
      <c r="C7" s="114"/>
      <c r="D7" s="33">
        <f t="shared" si="0"/>
        <v>0</v>
      </c>
      <c r="E7" s="87"/>
      <c r="F7" s="38"/>
      <c r="G7" s="95">
        <f t="shared" si="1"/>
        <v>0</v>
      </c>
      <c r="H7" s="3"/>
      <c r="I7" s="3"/>
      <c r="J7" s="3"/>
      <c r="K7" s="3"/>
      <c r="L7" s="3"/>
      <c r="M7" s="3"/>
      <c r="N7" s="3"/>
      <c r="O7" s="4"/>
      <c r="P7" s="5"/>
      <c r="Q7" s="6"/>
      <c r="R7" s="5"/>
      <c r="S7" s="6"/>
      <c r="T7" s="6"/>
      <c r="U7" s="6"/>
      <c r="V7" s="3"/>
      <c r="W7" s="3"/>
      <c r="X7" s="3"/>
      <c r="Y7" s="3"/>
      <c r="Z7" s="3"/>
      <c r="AA7" s="3"/>
      <c r="AB7" s="3"/>
      <c r="AC7" s="3"/>
      <c r="AD7" s="3"/>
      <c r="AE7" s="3"/>
      <c r="AF7" s="3"/>
      <c r="AG7" s="3"/>
      <c r="AH7" s="3"/>
      <c r="AI7" s="3"/>
      <c r="AJ7" s="3"/>
      <c r="AK7" s="7"/>
      <c r="AL7" s="7"/>
      <c r="AM7" s="7"/>
      <c r="AN7" s="7"/>
      <c r="AO7" s="7"/>
      <c r="AP7" s="8"/>
      <c r="AQ7" s="8"/>
      <c r="AR7" s="8"/>
      <c r="AS7" s="8"/>
      <c r="AT7" s="8"/>
      <c r="AU7" s="8"/>
      <c r="AV7" s="8"/>
      <c r="AW7" s="8"/>
      <c r="AX7" s="8"/>
      <c r="AY7" s="8"/>
      <c r="AZ7" s="8"/>
      <c r="BA7" s="8"/>
      <c r="BB7" s="8"/>
      <c r="BC7" s="8"/>
      <c r="BD7" s="8"/>
      <c r="BE7" s="8"/>
      <c r="BF7" s="8"/>
      <c r="BG7" s="8"/>
      <c r="BH7" s="8"/>
      <c r="BI7" s="8"/>
      <c r="BJ7" s="8"/>
      <c r="BK7" s="8"/>
      <c r="BL7" s="8"/>
      <c r="BM7" s="8"/>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row>
    <row r="8" spans="1:113" ht="15.6" hidden="1">
      <c r="A8" s="20" t="s">
        <v>89</v>
      </c>
      <c r="B8" s="20" t="s">
        <v>5</v>
      </c>
      <c r="C8" s="114"/>
      <c r="D8" s="33">
        <f t="shared" si="0"/>
        <v>0</v>
      </c>
      <c r="E8" s="87"/>
      <c r="F8" s="38"/>
      <c r="G8" s="95">
        <f t="shared" si="1"/>
        <v>0</v>
      </c>
      <c r="H8" s="3"/>
      <c r="I8" s="3"/>
      <c r="J8" s="3"/>
      <c r="K8" s="3"/>
      <c r="L8" s="3"/>
      <c r="M8" s="3"/>
      <c r="N8" s="3"/>
      <c r="O8" s="4"/>
      <c r="P8" s="5"/>
      <c r="Q8" s="6"/>
      <c r="R8" s="5"/>
      <c r="S8" s="6"/>
      <c r="T8" s="6"/>
      <c r="U8" s="6"/>
      <c r="V8" s="3"/>
      <c r="W8" s="3"/>
      <c r="X8" s="3"/>
      <c r="Y8" s="3"/>
      <c r="Z8" s="3"/>
      <c r="AA8" s="3"/>
      <c r="AB8" s="3"/>
      <c r="AC8" s="3"/>
      <c r="AD8" s="3"/>
      <c r="AE8" s="3"/>
      <c r="AF8" s="3"/>
      <c r="AG8" s="3"/>
      <c r="AH8" s="3"/>
      <c r="AI8" s="3"/>
      <c r="AJ8" s="3"/>
      <c r="AK8" s="7"/>
      <c r="AL8" s="7"/>
      <c r="AM8" s="7"/>
      <c r="AN8" s="7"/>
      <c r="AO8" s="7"/>
      <c r="AP8" s="8"/>
      <c r="AQ8" s="8"/>
      <c r="AR8" s="8"/>
      <c r="AS8" s="8"/>
      <c r="AT8" s="8"/>
      <c r="AU8" s="8"/>
      <c r="AV8" s="8"/>
      <c r="AW8" s="8"/>
      <c r="AX8" s="8"/>
      <c r="AY8" s="8"/>
      <c r="AZ8" s="8"/>
      <c r="BA8" s="8"/>
      <c r="BB8" s="8"/>
      <c r="BC8" s="8"/>
      <c r="BD8" s="8"/>
      <c r="BE8" s="8"/>
      <c r="BF8" s="8"/>
      <c r="BG8" s="8"/>
      <c r="BH8" s="8"/>
      <c r="BI8" s="8"/>
      <c r="BJ8" s="8"/>
      <c r="BK8" s="8"/>
      <c r="BL8" s="8"/>
      <c r="BM8" s="8"/>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row>
    <row r="9" spans="1:113" ht="15.6" hidden="1">
      <c r="A9" s="20" t="s">
        <v>91</v>
      </c>
      <c r="B9" s="20" t="s">
        <v>6</v>
      </c>
      <c r="C9" s="114"/>
      <c r="D9" s="33">
        <f t="shared" si="0"/>
        <v>0</v>
      </c>
      <c r="E9" s="87"/>
      <c r="F9" s="38"/>
      <c r="G9" s="95">
        <f t="shared" si="1"/>
        <v>0</v>
      </c>
      <c r="H9" s="15"/>
      <c r="I9" s="15"/>
      <c r="J9" s="3"/>
      <c r="K9" s="3"/>
      <c r="L9" s="3"/>
      <c r="M9" s="3"/>
      <c r="N9" s="3"/>
      <c r="O9" s="4"/>
      <c r="P9" s="12"/>
      <c r="Q9" s="12"/>
      <c r="R9" s="12"/>
      <c r="S9" s="12"/>
      <c r="T9" s="12"/>
      <c r="U9" s="12"/>
      <c r="V9" s="3"/>
      <c r="W9" s="3"/>
      <c r="X9" s="3"/>
      <c r="Y9" s="3"/>
      <c r="Z9" s="3"/>
      <c r="AA9" s="3"/>
      <c r="AB9" s="3"/>
      <c r="AC9" s="3"/>
      <c r="AD9" s="3"/>
      <c r="AE9" s="3"/>
      <c r="AF9" s="3"/>
      <c r="AG9" s="3"/>
      <c r="AH9" s="3"/>
      <c r="AI9" s="3"/>
      <c r="AJ9" s="3"/>
      <c r="AK9" s="7"/>
      <c r="AL9" s="7"/>
      <c r="AM9" s="7"/>
      <c r="AN9" s="7"/>
      <c r="AO9" s="7"/>
      <c r="AP9" s="8"/>
      <c r="AQ9" s="8"/>
      <c r="AR9" s="8"/>
      <c r="AS9" s="8"/>
      <c r="AT9" s="8"/>
      <c r="AU9" s="8"/>
      <c r="AV9" s="8"/>
      <c r="AW9" s="8"/>
      <c r="AX9" s="8"/>
      <c r="AY9" s="8"/>
      <c r="AZ9" s="8"/>
      <c r="BA9" s="8"/>
      <c r="BB9" s="8"/>
      <c r="BC9" s="8"/>
      <c r="BD9" s="8"/>
      <c r="BE9" s="8"/>
      <c r="BF9" s="8"/>
      <c r="BG9" s="8"/>
      <c r="BH9" s="8"/>
      <c r="BI9" s="8"/>
      <c r="BJ9" s="8"/>
      <c r="BK9" s="8"/>
      <c r="BL9" s="8"/>
      <c r="BM9" s="8"/>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row>
    <row r="10" spans="1:113" ht="15.6" hidden="1">
      <c r="A10" s="20" t="s">
        <v>91</v>
      </c>
      <c r="B10" s="20" t="s">
        <v>7</v>
      </c>
      <c r="C10" s="114"/>
      <c r="D10" s="33">
        <f t="shared" si="0"/>
        <v>0</v>
      </c>
      <c r="E10" s="87"/>
      <c r="F10" s="38"/>
      <c r="G10" s="95">
        <f t="shared" si="1"/>
        <v>0</v>
      </c>
      <c r="H10" s="3"/>
      <c r="I10" s="3"/>
      <c r="J10" s="3"/>
      <c r="K10" s="3"/>
      <c r="L10" s="3"/>
      <c r="M10" s="3"/>
      <c r="N10" s="3"/>
      <c r="O10" s="4"/>
      <c r="P10" s="12"/>
      <c r="Q10" s="12"/>
      <c r="R10" s="12"/>
      <c r="S10" s="12"/>
      <c r="T10" s="12"/>
      <c r="U10" s="12"/>
      <c r="V10" s="3"/>
      <c r="W10" s="3"/>
      <c r="X10" s="3"/>
      <c r="Y10" s="3"/>
      <c r="Z10" s="3"/>
      <c r="AA10" s="3"/>
      <c r="AB10" s="3"/>
      <c r="AC10" s="3"/>
      <c r="AD10" s="3"/>
      <c r="AE10" s="3"/>
      <c r="AF10" s="3"/>
      <c r="AG10" s="3"/>
      <c r="AH10" s="3"/>
      <c r="AI10" s="3"/>
      <c r="AJ10" s="3"/>
      <c r="AK10" s="7"/>
      <c r="AL10" s="7"/>
      <c r="AM10" s="7"/>
      <c r="AN10" s="7"/>
      <c r="AO10" s="7"/>
      <c r="AP10" s="8"/>
      <c r="AQ10" s="8"/>
      <c r="AR10" s="8"/>
      <c r="AS10" s="8"/>
      <c r="AT10" s="8"/>
      <c r="AU10" s="8"/>
      <c r="AV10" s="8"/>
      <c r="AW10" s="8"/>
      <c r="AX10" s="8"/>
      <c r="AY10" s="8"/>
      <c r="AZ10" s="8"/>
      <c r="BA10" s="8"/>
      <c r="BB10" s="8"/>
      <c r="BC10" s="8"/>
      <c r="BD10" s="8"/>
      <c r="BE10" s="8"/>
      <c r="BF10" s="8"/>
      <c r="BG10" s="8"/>
      <c r="BH10" s="8"/>
      <c r="BI10" s="8"/>
      <c r="BJ10" s="8"/>
      <c r="BK10" s="8"/>
      <c r="BL10" s="8"/>
      <c r="BM10" s="8"/>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row>
    <row r="11" spans="1:113" ht="15.6" hidden="1">
      <c r="A11" s="20" t="s">
        <v>91</v>
      </c>
      <c r="B11" s="20" t="s">
        <v>8</v>
      </c>
      <c r="C11" s="114"/>
      <c r="D11" s="33">
        <f t="shared" si="0"/>
        <v>0</v>
      </c>
      <c r="E11" s="87"/>
      <c r="F11" s="38"/>
      <c r="G11" s="95">
        <f t="shared" si="1"/>
        <v>0</v>
      </c>
      <c r="H11" s="15"/>
      <c r="I11" s="15"/>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7"/>
      <c r="AL11" s="7"/>
      <c r="AM11" s="7"/>
      <c r="AN11" s="7"/>
      <c r="AO11" s="7"/>
      <c r="AP11" s="8"/>
      <c r="AQ11" s="8"/>
      <c r="AR11" s="8"/>
      <c r="AS11" s="8"/>
      <c r="AT11" s="8"/>
      <c r="AU11" s="8"/>
      <c r="AV11" s="8"/>
      <c r="AW11" s="8"/>
      <c r="AX11" s="8"/>
      <c r="AY11" s="8"/>
      <c r="AZ11" s="8"/>
      <c r="BA11" s="8"/>
      <c r="BB11" s="8"/>
      <c r="BC11" s="8"/>
      <c r="BD11" s="8"/>
      <c r="BE11" s="8"/>
      <c r="BF11" s="8"/>
      <c r="BG11" s="8"/>
      <c r="BH11" s="8"/>
      <c r="BI11" s="8"/>
      <c r="BJ11" s="8"/>
      <c r="BK11" s="8"/>
      <c r="BL11" s="8"/>
      <c r="BM11" s="8"/>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row>
    <row r="12" spans="1:113" ht="15.6" hidden="1">
      <c r="A12" s="20" t="s">
        <v>91</v>
      </c>
      <c r="B12" s="20" t="s">
        <v>9</v>
      </c>
      <c r="C12" s="114"/>
      <c r="D12" s="33">
        <f t="shared" si="0"/>
        <v>0</v>
      </c>
      <c r="E12" s="87"/>
      <c r="F12" s="38"/>
      <c r="G12" s="95">
        <f t="shared" si="1"/>
        <v>0</v>
      </c>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7"/>
      <c r="AL12" s="7"/>
      <c r="AM12" s="7"/>
      <c r="AN12" s="7"/>
      <c r="AO12" s="7"/>
      <c r="AP12" s="8"/>
      <c r="AQ12" s="8"/>
      <c r="AR12" s="8"/>
      <c r="AS12" s="8"/>
      <c r="AT12" s="8"/>
      <c r="AU12" s="8"/>
      <c r="AV12" s="8"/>
      <c r="AW12" s="8"/>
      <c r="AX12" s="8"/>
      <c r="AY12" s="8"/>
      <c r="AZ12" s="8"/>
      <c r="BA12" s="8"/>
      <c r="BB12" s="8"/>
      <c r="BC12" s="8"/>
      <c r="BD12" s="8"/>
      <c r="BE12" s="8"/>
      <c r="BF12" s="8"/>
      <c r="BG12" s="8"/>
      <c r="BH12" s="8"/>
      <c r="BI12" s="8"/>
      <c r="BJ12" s="8"/>
      <c r="BK12" s="8"/>
      <c r="BL12" s="8"/>
      <c r="BM12" s="8"/>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row>
    <row r="13" spans="1:113" ht="15.6" hidden="1">
      <c r="A13" s="20" t="s">
        <v>91</v>
      </c>
      <c r="B13" s="20" t="s">
        <v>10</v>
      </c>
      <c r="C13" s="114"/>
      <c r="D13" s="33">
        <f t="shared" si="0"/>
        <v>0</v>
      </c>
      <c r="E13" s="87"/>
      <c r="F13" s="38"/>
      <c r="G13" s="95">
        <f t="shared" si="1"/>
        <v>0</v>
      </c>
      <c r="H13" s="15"/>
      <c r="I13" s="15"/>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7"/>
      <c r="AL13" s="7"/>
      <c r="AM13" s="7"/>
      <c r="AN13" s="7"/>
      <c r="AO13" s="7"/>
      <c r="AP13" s="8"/>
      <c r="AQ13" s="8"/>
      <c r="AR13" s="8"/>
      <c r="AS13" s="8"/>
      <c r="AT13" s="8"/>
      <c r="AU13" s="8"/>
      <c r="AV13" s="8"/>
      <c r="AW13" s="8"/>
      <c r="AX13" s="8"/>
      <c r="AY13" s="8"/>
      <c r="AZ13" s="8"/>
      <c r="BA13" s="8"/>
      <c r="BB13" s="8"/>
      <c r="BC13" s="8"/>
      <c r="BD13" s="8"/>
      <c r="BE13" s="8"/>
      <c r="BF13" s="8"/>
      <c r="BG13" s="8"/>
      <c r="BH13" s="8"/>
      <c r="BI13" s="8"/>
      <c r="BJ13" s="8"/>
      <c r="BK13" s="8"/>
      <c r="BL13" s="8"/>
      <c r="BM13" s="8"/>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row>
    <row r="14" spans="1:113" ht="15.6" hidden="1">
      <c r="A14" s="20" t="s">
        <v>91</v>
      </c>
      <c r="B14" s="20" t="s">
        <v>11</v>
      </c>
      <c r="C14" s="114"/>
      <c r="D14" s="33">
        <f t="shared" si="0"/>
        <v>0</v>
      </c>
      <c r="E14" s="87"/>
      <c r="F14" s="38"/>
      <c r="G14" s="95">
        <f t="shared" si="1"/>
        <v>0</v>
      </c>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7"/>
      <c r="AL14" s="7"/>
      <c r="AM14" s="7"/>
      <c r="AN14" s="7"/>
      <c r="AO14" s="7"/>
      <c r="AP14" s="8"/>
      <c r="AQ14" s="8"/>
      <c r="AR14" s="8"/>
      <c r="AS14" s="8"/>
      <c r="AT14" s="8"/>
      <c r="AU14" s="8"/>
      <c r="AV14" s="8"/>
      <c r="AW14" s="8"/>
      <c r="AX14" s="8"/>
      <c r="AY14" s="8"/>
      <c r="AZ14" s="8"/>
      <c r="BA14" s="8"/>
      <c r="BB14" s="8"/>
      <c r="BC14" s="8"/>
      <c r="BD14" s="8"/>
      <c r="BE14" s="8"/>
      <c r="BF14" s="8"/>
      <c r="BG14" s="8"/>
      <c r="BH14" s="8"/>
      <c r="BI14" s="8"/>
      <c r="BJ14" s="8"/>
      <c r="BK14" s="8"/>
      <c r="BL14" s="8"/>
      <c r="BM14" s="8"/>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row>
    <row r="15" spans="1:113" ht="15.6">
      <c r="A15" s="20" t="s">
        <v>89</v>
      </c>
      <c r="B15" s="20" t="s">
        <v>12</v>
      </c>
      <c r="C15" s="114">
        <v>142240</v>
      </c>
      <c r="D15" s="33">
        <f t="shared" si="0"/>
        <v>7.9691453338144105E-2</v>
      </c>
      <c r="E15" s="87"/>
      <c r="F15" s="38"/>
      <c r="G15" s="95">
        <f t="shared" si="1"/>
        <v>142240</v>
      </c>
      <c r="H15" s="3"/>
      <c r="I15" s="3"/>
      <c r="J15" s="3"/>
      <c r="K15" s="3"/>
      <c r="L15" s="3"/>
      <c r="M15" s="3"/>
      <c r="N15" s="3"/>
      <c r="O15" s="3"/>
      <c r="P15" s="16"/>
      <c r="Q15" s="16"/>
      <c r="R15" s="16"/>
      <c r="S15" s="3"/>
      <c r="T15" s="3"/>
      <c r="U15" s="3"/>
      <c r="V15" s="3"/>
      <c r="W15" s="3"/>
      <c r="X15" s="3"/>
      <c r="Y15" s="3"/>
      <c r="Z15" s="3"/>
      <c r="AA15" s="3"/>
      <c r="AB15" s="3"/>
      <c r="AC15" s="3"/>
      <c r="AD15" s="3"/>
      <c r="AE15" s="3"/>
      <c r="AF15" s="3"/>
      <c r="AG15" s="3"/>
      <c r="AH15" s="3"/>
      <c r="AI15" s="3"/>
      <c r="AJ15" s="3"/>
      <c r="AK15" s="7"/>
      <c r="AL15" s="7"/>
      <c r="AM15" s="7"/>
      <c r="AN15" s="7"/>
      <c r="AO15" s="7"/>
      <c r="AP15" s="8"/>
      <c r="AQ15" s="8"/>
      <c r="AR15" s="8"/>
      <c r="AS15" s="8"/>
      <c r="AT15" s="8"/>
      <c r="AU15" s="8"/>
      <c r="AV15" s="8"/>
      <c r="AW15" s="8"/>
      <c r="AX15" s="8"/>
      <c r="AY15" s="8"/>
      <c r="AZ15" s="8"/>
      <c r="BA15" s="8"/>
      <c r="BB15" s="8"/>
      <c r="BC15" s="8"/>
      <c r="BD15" s="8"/>
      <c r="BE15" s="8"/>
      <c r="BF15" s="8"/>
      <c r="BG15" s="8"/>
      <c r="BH15" s="8"/>
      <c r="BI15" s="8"/>
      <c r="BJ15" s="8"/>
      <c r="BK15" s="8"/>
      <c r="BL15" s="8"/>
      <c r="BM15" s="8"/>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row>
    <row r="16" spans="1:113" ht="15.6" hidden="1">
      <c r="A16" s="20" t="s">
        <v>89</v>
      </c>
      <c r="B16" s="20" t="s">
        <v>13</v>
      </c>
      <c r="C16" s="114"/>
      <c r="D16" s="33">
        <f t="shared" si="0"/>
        <v>0</v>
      </c>
      <c r="E16" s="87"/>
      <c r="F16" s="38"/>
      <c r="G16" s="95">
        <f t="shared" si="1"/>
        <v>0</v>
      </c>
      <c r="H16" s="3"/>
      <c r="I16" s="3"/>
      <c r="J16" s="3"/>
      <c r="K16" s="3"/>
      <c r="L16" s="3"/>
      <c r="M16" s="3"/>
      <c r="N16" s="3"/>
      <c r="O16" s="3"/>
      <c r="P16" s="16"/>
      <c r="Q16" s="16"/>
      <c r="R16" s="16"/>
      <c r="S16" s="3"/>
      <c r="T16" s="3"/>
      <c r="U16" s="3"/>
      <c r="V16" s="3"/>
      <c r="W16" s="3"/>
      <c r="X16" s="3"/>
      <c r="Y16" s="3"/>
      <c r="Z16" s="3"/>
      <c r="AA16" s="3"/>
      <c r="AB16" s="3"/>
      <c r="AC16" s="3"/>
      <c r="AD16" s="3"/>
      <c r="AE16" s="3"/>
      <c r="AF16" s="3"/>
      <c r="AG16" s="3"/>
      <c r="AH16" s="3"/>
      <c r="AI16" s="3"/>
      <c r="AJ16" s="3"/>
      <c r="AK16" s="7"/>
      <c r="AL16" s="7"/>
      <c r="AM16" s="7"/>
      <c r="AN16" s="7"/>
      <c r="AO16" s="7"/>
      <c r="AP16" s="8"/>
      <c r="AQ16" s="8"/>
      <c r="AR16" s="8"/>
      <c r="AS16" s="8"/>
      <c r="AT16" s="8"/>
      <c r="AU16" s="8"/>
      <c r="AV16" s="8"/>
      <c r="AW16" s="8"/>
      <c r="AX16" s="8"/>
      <c r="AY16" s="8"/>
      <c r="AZ16" s="8"/>
      <c r="BA16" s="8"/>
      <c r="BB16" s="8"/>
      <c r="BC16" s="8"/>
      <c r="BD16" s="8"/>
      <c r="BE16" s="8"/>
      <c r="BF16" s="8"/>
      <c r="BG16" s="8"/>
      <c r="BH16" s="8"/>
      <c r="BI16" s="8"/>
      <c r="BJ16" s="8"/>
      <c r="BK16" s="8"/>
      <c r="BL16" s="8"/>
      <c r="BM16" s="8"/>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row>
    <row r="17" spans="1:113" ht="15.6">
      <c r="A17" s="20" t="s">
        <v>89</v>
      </c>
      <c r="B17" s="20" t="s">
        <v>14</v>
      </c>
      <c r="C17" s="114">
        <v>31082</v>
      </c>
      <c r="D17" s="33">
        <f t="shared" si="0"/>
        <v>1.7414016821261213E-2</v>
      </c>
      <c r="E17" s="87"/>
      <c r="F17" s="38"/>
      <c r="G17" s="95">
        <f t="shared" si="1"/>
        <v>31082</v>
      </c>
      <c r="H17" s="19"/>
      <c r="I17" s="19"/>
      <c r="J17" s="19"/>
      <c r="K17" s="19"/>
      <c r="L17" s="19"/>
      <c r="M17" s="19"/>
      <c r="N17" s="19"/>
      <c r="O17" s="20"/>
      <c r="P17" s="21"/>
      <c r="Q17" s="21"/>
      <c r="R17" s="21"/>
      <c r="S17" s="18"/>
      <c r="T17" s="18"/>
      <c r="U17" s="19"/>
      <c r="V17" s="19"/>
      <c r="W17" s="19"/>
      <c r="X17" s="19"/>
      <c r="Y17" s="19"/>
      <c r="Z17" s="19"/>
      <c r="AA17" s="19"/>
      <c r="AB17" s="19"/>
      <c r="AC17" s="19"/>
      <c r="AD17" s="19"/>
      <c r="AE17" s="19"/>
      <c r="AF17" s="19"/>
      <c r="AG17" s="19"/>
      <c r="AH17" s="19"/>
      <c r="AI17" s="19"/>
      <c r="AJ17" s="19"/>
      <c r="AK17" s="22"/>
      <c r="AL17" s="22"/>
      <c r="AM17" s="22"/>
      <c r="AN17" s="22"/>
      <c r="AO17" s="22"/>
      <c r="AP17" s="8"/>
      <c r="AQ17" s="8"/>
      <c r="AR17" s="8"/>
      <c r="AS17" s="8"/>
      <c r="AT17" s="8"/>
      <c r="AU17" s="8"/>
      <c r="AV17" s="8"/>
      <c r="AW17" s="8"/>
      <c r="AX17" s="8"/>
      <c r="AY17" s="8"/>
      <c r="AZ17" s="8"/>
      <c r="BA17" s="8"/>
      <c r="BB17" s="8"/>
      <c r="BC17" s="8"/>
      <c r="BD17" s="8"/>
      <c r="BE17" s="8"/>
      <c r="BF17" s="8"/>
      <c r="BG17" s="8"/>
      <c r="BH17" s="8"/>
      <c r="BI17" s="8"/>
      <c r="BJ17" s="8"/>
      <c r="BK17" s="8"/>
      <c r="BL17" s="8"/>
      <c r="BM17" s="8"/>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row>
    <row r="18" spans="1:113" ht="15.6" hidden="1">
      <c r="A18" s="20" t="s">
        <v>89</v>
      </c>
      <c r="B18" s="20" t="s">
        <v>15</v>
      </c>
      <c r="C18" s="114"/>
      <c r="D18" s="33">
        <f t="shared" si="0"/>
        <v>0</v>
      </c>
      <c r="E18" s="87"/>
      <c r="F18" s="38"/>
      <c r="G18" s="95">
        <f t="shared" si="1"/>
        <v>0</v>
      </c>
      <c r="H18" s="19"/>
      <c r="I18" s="19"/>
      <c r="J18" s="19"/>
      <c r="K18" s="19"/>
      <c r="L18" s="19"/>
      <c r="M18" s="19"/>
      <c r="N18" s="19"/>
      <c r="O18" s="20"/>
      <c r="P18" s="21"/>
      <c r="Q18" s="21"/>
      <c r="R18" s="21"/>
      <c r="S18" s="18"/>
      <c r="T18" s="18"/>
      <c r="U18" s="19"/>
      <c r="V18" s="19"/>
      <c r="W18" s="19"/>
      <c r="X18" s="19"/>
      <c r="Y18" s="19"/>
      <c r="Z18" s="19"/>
      <c r="AA18" s="19"/>
      <c r="AB18" s="19"/>
      <c r="AC18" s="19"/>
      <c r="AD18" s="19"/>
      <c r="AE18" s="19"/>
      <c r="AF18" s="19"/>
      <c r="AG18" s="19"/>
      <c r="AH18" s="19"/>
      <c r="AI18" s="19"/>
      <c r="AJ18" s="19"/>
      <c r="AK18" s="22"/>
      <c r="AL18" s="22"/>
      <c r="AM18" s="22"/>
      <c r="AN18" s="22"/>
      <c r="AO18" s="22"/>
      <c r="AP18" s="8"/>
      <c r="AQ18" s="8"/>
      <c r="AR18" s="8"/>
      <c r="AS18" s="8"/>
      <c r="AT18" s="8"/>
      <c r="AU18" s="8"/>
      <c r="AV18" s="8"/>
      <c r="AW18" s="8"/>
      <c r="AX18" s="8"/>
      <c r="AY18" s="8"/>
      <c r="AZ18" s="8"/>
      <c r="BA18" s="8"/>
      <c r="BB18" s="8"/>
      <c r="BC18" s="8"/>
      <c r="BD18" s="8"/>
      <c r="BE18" s="8"/>
      <c r="BF18" s="8"/>
      <c r="BG18" s="8"/>
      <c r="BH18" s="8"/>
      <c r="BI18" s="8"/>
      <c r="BJ18" s="8"/>
      <c r="BK18" s="8"/>
      <c r="BL18" s="8"/>
      <c r="BM18" s="8"/>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row>
    <row r="19" spans="1:113" ht="15.6" hidden="1">
      <c r="A19" s="20" t="s">
        <v>89</v>
      </c>
      <c r="B19" s="17" t="s">
        <v>16</v>
      </c>
      <c r="C19" s="114"/>
      <c r="D19" s="33">
        <f t="shared" si="0"/>
        <v>0</v>
      </c>
      <c r="E19" s="88"/>
      <c r="F19" s="38"/>
      <c r="G19" s="95">
        <f t="shared" si="1"/>
        <v>0</v>
      </c>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22"/>
      <c r="AL19" s="22"/>
      <c r="AM19" s="22"/>
      <c r="AN19" s="22"/>
      <c r="AO19" s="22"/>
      <c r="AP19" s="8"/>
      <c r="AQ19" s="8"/>
      <c r="AR19" s="8"/>
      <c r="AS19" s="8"/>
      <c r="AT19" s="8"/>
      <c r="AU19" s="8"/>
      <c r="AV19" s="8"/>
      <c r="AW19" s="8"/>
      <c r="AX19" s="8"/>
      <c r="AY19" s="8"/>
      <c r="AZ19" s="8"/>
      <c r="BA19" s="8"/>
      <c r="BB19" s="8"/>
      <c r="BC19" s="8"/>
      <c r="BD19" s="8"/>
      <c r="BE19" s="8"/>
      <c r="BF19" s="8"/>
      <c r="BG19" s="8"/>
      <c r="BH19" s="8"/>
      <c r="BI19" s="8"/>
      <c r="BJ19" s="8"/>
      <c r="BK19" s="8"/>
      <c r="BL19" s="8"/>
      <c r="BM19" s="8"/>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row>
    <row r="20" spans="1:113" ht="15.6" hidden="1">
      <c r="A20" s="20" t="s">
        <v>89</v>
      </c>
      <c r="B20" s="17" t="s">
        <v>17</v>
      </c>
      <c r="C20" s="114"/>
      <c r="D20" s="33">
        <f t="shared" si="0"/>
        <v>0</v>
      </c>
      <c r="E20" s="88"/>
      <c r="F20" s="38"/>
      <c r="G20" s="95">
        <f t="shared" si="1"/>
        <v>0</v>
      </c>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22"/>
      <c r="AL20" s="22"/>
      <c r="AM20" s="22"/>
      <c r="AN20" s="22"/>
      <c r="AO20" s="22"/>
      <c r="AP20" s="8"/>
      <c r="AQ20" s="8"/>
      <c r="AR20" s="8"/>
      <c r="AS20" s="8"/>
      <c r="AT20" s="8"/>
      <c r="AU20" s="8"/>
      <c r="AV20" s="8"/>
      <c r="AW20" s="8"/>
      <c r="AX20" s="8"/>
      <c r="AY20" s="8"/>
      <c r="AZ20" s="8"/>
      <c r="BA20" s="8"/>
      <c r="BB20" s="8"/>
      <c r="BC20" s="8"/>
      <c r="BD20" s="8"/>
      <c r="BE20" s="8"/>
      <c r="BF20" s="8"/>
      <c r="BG20" s="8"/>
      <c r="BH20" s="8"/>
      <c r="BI20" s="8"/>
      <c r="BJ20" s="8"/>
      <c r="BK20" s="8"/>
      <c r="BL20" s="8"/>
      <c r="BM20" s="8"/>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row>
    <row r="21" spans="1:113" ht="15.6" hidden="1">
      <c r="A21" s="20" t="s">
        <v>89</v>
      </c>
      <c r="B21" s="17" t="s">
        <v>18</v>
      </c>
      <c r="C21" s="114"/>
      <c r="D21" s="33">
        <f t="shared" si="0"/>
        <v>0</v>
      </c>
      <c r="E21" s="88"/>
      <c r="F21" s="38"/>
      <c r="G21" s="95">
        <f t="shared" si="1"/>
        <v>0</v>
      </c>
      <c r="H21" s="19"/>
      <c r="I21" s="19"/>
      <c r="J21" s="19"/>
      <c r="K21" s="19"/>
      <c r="L21" s="19"/>
      <c r="M21" s="19"/>
      <c r="N21" s="19"/>
      <c r="O21" s="20"/>
      <c r="P21" s="20"/>
      <c r="Q21" s="23"/>
      <c r="R21" s="21"/>
      <c r="S21" s="18"/>
      <c r="T21" s="18"/>
      <c r="U21" s="19"/>
      <c r="V21" s="19"/>
      <c r="W21" s="19"/>
      <c r="X21" s="19"/>
      <c r="Y21" s="19"/>
      <c r="Z21" s="19"/>
      <c r="AA21" s="19"/>
      <c r="AB21" s="19"/>
      <c r="AC21" s="19"/>
      <c r="AD21" s="19"/>
      <c r="AE21" s="19"/>
      <c r="AF21" s="19"/>
      <c r="AG21" s="19"/>
      <c r="AH21" s="19"/>
      <c r="AI21" s="19"/>
      <c r="AJ21" s="19"/>
      <c r="AK21" s="22"/>
      <c r="AL21" s="22"/>
      <c r="AM21" s="22"/>
      <c r="AN21" s="22"/>
      <c r="AO21" s="22"/>
      <c r="AP21" s="8"/>
      <c r="AQ21" s="8"/>
      <c r="AR21" s="8"/>
      <c r="AS21" s="8"/>
      <c r="AT21" s="8"/>
      <c r="AU21" s="8"/>
      <c r="AV21" s="8"/>
      <c r="AW21" s="8"/>
      <c r="AX21" s="8"/>
      <c r="AY21" s="8"/>
      <c r="AZ21" s="8"/>
      <c r="BA21" s="8"/>
      <c r="BB21" s="8"/>
      <c r="BC21" s="8"/>
      <c r="BD21" s="8"/>
      <c r="BE21" s="8"/>
      <c r="BF21" s="8"/>
      <c r="BG21" s="8"/>
      <c r="BH21" s="8"/>
      <c r="BI21" s="8"/>
      <c r="BJ21" s="8"/>
      <c r="BK21" s="8"/>
      <c r="BL21" s="8"/>
      <c r="BM21" s="8"/>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row>
    <row r="22" spans="1:113" ht="15.6" hidden="1">
      <c r="A22" s="20" t="s">
        <v>89</v>
      </c>
      <c r="B22" s="17" t="s">
        <v>19</v>
      </c>
      <c r="C22" s="114"/>
      <c r="D22" s="33">
        <f t="shared" si="0"/>
        <v>0</v>
      </c>
      <c r="E22" s="88"/>
      <c r="F22" s="38"/>
      <c r="G22" s="95">
        <f t="shared" si="1"/>
        <v>0</v>
      </c>
      <c r="H22" s="19"/>
      <c r="I22" s="19"/>
      <c r="J22" s="19"/>
      <c r="K22" s="19"/>
      <c r="L22" s="19"/>
      <c r="M22" s="19"/>
      <c r="N22" s="19"/>
      <c r="O22" s="20"/>
      <c r="P22" s="20"/>
      <c r="Q22" s="23"/>
      <c r="R22" s="21"/>
      <c r="S22" s="18"/>
      <c r="T22" s="18"/>
      <c r="U22" s="19"/>
      <c r="V22" s="19"/>
      <c r="W22" s="19"/>
      <c r="X22" s="19"/>
      <c r="Y22" s="19"/>
      <c r="Z22" s="19"/>
      <c r="AA22" s="19"/>
      <c r="AB22" s="19"/>
      <c r="AC22" s="19"/>
      <c r="AD22" s="19"/>
      <c r="AE22" s="19"/>
      <c r="AF22" s="19"/>
      <c r="AG22" s="19"/>
      <c r="AH22" s="19"/>
      <c r="AI22" s="19"/>
      <c r="AJ22" s="19"/>
      <c r="AK22" s="22"/>
      <c r="AL22" s="22"/>
      <c r="AM22" s="22"/>
      <c r="AN22" s="22"/>
      <c r="AO22" s="22"/>
      <c r="AP22" s="8"/>
      <c r="AQ22" s="8"/>
      <c r="AR22" s="8"/>
      <c r="AS22" s="8"/>
      <c r="AT22" s="8"/>
      <c r="AU22" s="8"/>
      <c r="AV22" s="8"/>
      <c r="AW22" s="8"/>
      <c r="AX22" s="8"/>
      <c r="AY22" s="8"/>
      <c r="AZ22" s="8"/>
      <c r="BA22" s="8"/>
      <c r="BB22" s="8"/>
      <c r="BC22" s="8"/>
      <c r="BD22" s="8"/>
      <c r="BE22" s="8"/>
      <c r="BF22" s="8"/>
      <c r="BG22" s="8"/>
      <c r="BH22" s="8"/>
      <c r="BI22" s="8"/>
      <c r="BJ22" s="8"/>
      <c r="BK22" s="8"/>
      <c r="BL22" s="8"/>
      <c r="BM22" s="8"/>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row>
    <row r="23" spans="1:113" ht="15.6" hidden="1">
      <c r="A23" s="20" t="s">
        <v>91</v>
      </c>
      <c r="B23" s="17" t="s">
        <v>20</v>
      </c>
      <c r="C23" s="114"/>
      <c r="D23" s="33">
        <f t="shared" si="0"/>
        <v>0</v>
      </c>
      <c r="E23" s="88"/>
      <c r="F23" s="38"/>
      <c r="G23" s="95">
        <f t="shared" si="1"/>
        <v>0</v>
      </c>
      <c r="H23" s="24"/>
      <c r="I23" s="24"/>
      <c r="J23" s="19"/>
      <c r="K23" s="19"/>
      <c r="L23" s="19"/>
      <c r="M23" s="19"/>
      <c r="N23" s="19"/>
      <c r="O23" s="19"/>
      <c r="P23" s="25"/>
      <c r="Q23" s="25"/>
      <c r="R23" s="26"/>
      <c r="S23" s="26"/>
      <c r="T23" s="27"/>
      <c r="U23" s="28"/>
      <c r="V23" s="19"/>
      <c r="W23" s="19"/>
      <c r="X23" s="19"/>
      <c r="Y23" s="19"/>
      <c r="Z23" s="19"/>
      <c r="AA23" s="19"/>
      <c r="AB23" s="19"/>
      <c r="AC23" s="19"/>
      <c r="AD23" s="19"/>
      <c r="AE23" s="19"/>
      <c r="AF23" s="19"/>
      <c r="AG23" s="19"/>
      <c r="AH23" s="19"/>
      <c r="AI23" s="19"/>
      <c r="AJ23" s="19"/>
      <c r="AK23" s="22"/>
      <c r="AL23" s="22"/>
      <c r="AM23" s="22"/>
      <c r="AN23" s="22"/>
      <c r="AO23" s="22"/>
      <c r="AP23" s="8"/>
      <c r="AQ23" s="8"/>
      <c r="AR23" s="8"/>
      <c r="AS23" s="8"/>
      <c r="AT23" s="8"/>
      <c r="AU23" s="8"/>
      <c r="AV23" s="8"/>
      <c r="AW23" s="8"/>
      <c r="AX23" s="8"/>
      <c r="AY23" s="8"/>
      <c r="AZ23" s="8"/>
      <c r="BA23" s="8"/>
      <c r="BB23" s="8"/>
      <c r="BC23" s="8"/>
      <c r="BD23" s="8"/>
      <c r="BE23" s="8"/>
      <c r="BF23" s="8"/>
      <c r="BG23" s="8"/>
      <c r="BH23" s="8"/>
      <c r="BI23" s="8"/>
      <c r="BJ23" s="8"/>
      <c r="BK23" s="8"/>
      <c r="BL23" s="8"/>
      <c r="BM23" s="8"/>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row>
    <row r="24" spans="1:113" ht="15.6" hidden="1">
      <c r="A24" s="20" t="s">
        <v>91</v>
      </c>
      <c r="B24" s="17" t="s">
        <v>21</v>
      </c>
      <c r="C24" s="114"/>
      <c r="D24" s="33">
        <f t="shared" si="0"/>
        <v>0</v>
      </c>
      <c r="E24" s="88"/>
      <c r="F24" s="38"/>
      <c r="G24" s="95">
        <f t="shared" si="1"/>
        <v>0</v>
      </c>
      <c r="H24" s="19"/>
      <c r="I24" s="19"/>
      <c r="J24" s="19"/>
      <c r="K24" s="19"/>
      <c r="L24" s="19"/>
      <c r="M24" s="19"/>
      <c r="N24" s="19"/>
      <c r="O24" s="19"/>
      <c r="P24" s="25"/>
      <c r="Q24" s="25"/>
      <c r="R24" s="26"/>
      <c r="S24" s="26"/>
      <c r="T24" s="27"/>
      <c r="U24" s="28"/>
      <c r="V24" s="19"/>
      <c r="W24" s="19"/>
      <c r="X24" s="19"/>
      <c r="Y24" s="19"/>
      <c r="Z24" s="19"/>
      <c r="AA24" s="19"/>
      <c r="AB24" s="19"/>
      <c r="AC24" s="19"/>
      <c r="AD24" s="19"/>
      <c r="AE24" s="19"/>
      <c r="AF24" s="19"/>
      <c r="AG24" s="19"/>
      <c r="AH24" s="19"/>
      <c r="AI24" s="19"/>
      <c r="AJ24" s="19"/>
      <c r="AK24" s="22"/>
      <c r="AL24" s="22"/>
      <c r="AM24" s="22"/>
      <c r="AN24" s="22"/>
      <c r="AO24" s="22"/>
      <c r="AP24" s="8"/>
      <c r="AQ24" s="8"/>
      <c r="AR24" s="8"/>
      <c r="AS24" s="8"/>
      <c r="AT24" s="8"/>
      <c r="AU24" s="8"/>
      <c r="AV24" s="8"/>
      <c r="AW24" s="8"/>
      <c r="AX24" s="8"/>
      <c r="AY24" s="8"/>
      <c r="AZ24" s="8"/>
      <c r="BA24" s="8"/>
      <c r="BB24" s="8"/>
      <c r="BC24" s="8"/>
      <c r="BD24" s="8"/>
      <c r="BE24" s="8"/>
      <c r="BF24" s="8"/>
      <c r="BG24" s="8"/>
      <c r="BH24" s="8"/>
      <c r="BI24" s="8"/>
      <c r="BJ24" s="8"/>
      <c r="BK24" s="8"/>
      <c r="BL24" s="8"/>
      <c r="BM24" s="8"/>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row>
    <row r="25" spans="1:113" ht="15.6" hidden="1">
      <c r="A25" s="20" t="s">
        <v>89</v>
      </c>
      <c r="B25" s="17" t="s">
        <v>22</v>
      </c>
      <c r="C25" s="114"/>
      <c r="D25" s="33">
        <f t="shared" si="0"/>
        <v>0</v>
      </c>
      <c r="E25" s="88"/>
      <c r="F25" s="38"/>
      <c r="G25" s="95">
        <f t="shared" si="1"/>
        <v>0</v>
      </c>
      <c r="H25" s="19"/>
      <c r="I25" s="19"/>
      <c r="J25" s="19"/>
      <c r="K25" s="19"/>
      <c r="L25" s="19"/>
      <c r="M25" s="19"/>
      <c r="N25" s="19"/>
      <c r="O25" s="26"/>
      <c r="P25" s="21"/>
      <c r="Q25" s="21"/>
      <c r="R25" s="21"/>
      <c r="S25" s="18"/>
      <c r="T25" s="18"/>
      <c r="U25" s="28"/>
      <c r="V25" s="19"/>
      <c r="W25" s="19"/>
      <c r="X25" s="19"/>
      <c r="Y25" s="19"/>
      <c r="Z25" s="19"/>
      <c r="AA25" s="19"/>
      <c r="AB25" s="19"/>
      <c r="AC25" s="19"/>
      <c r="AD25" s="19"/>
      <c r="AE25" s="19"/>
      <c r="AF25" s="19"/>
      <c r="AG25" s="19"/>
      <c r="AH25" s="19"/>
      <c r="AI25" s="19"/>
      <c r="AJ25" s="19"/>
      <c r="AK25" s="22"/>
      <c r="AL25" s="22"/>
      <c r="AM25" s="22"/>
      <c r="AN25" s="22"/>
      <c r="AO25" s="22"/>
      <c r="AP25" s="8"/>
      <c r="AQ25" s="8"/>
      <c r="AR25" s="8"/>
      <c r="AS25" s="8"/>
      <c r="AT25" s="8"/>
      <c r="AU25" s="8"/>
      <c r="AV25" s="8"/>
      <c r="AW25" s="8"/>
      <c r="AX25" s="8"/>
      <c r="AY25" s="8"/>
      <c r="AZ25" s="8"/>
      <c r="BA25" s="8"/>
      <c r="BB25" s="8"/>
      <c r="BC25" s="8"/>
      <c r="BD25" s="8"/>
      <c r="BE25" s="8"/>
      <c r="BF25" s="8"/>
      <c r="BG25" s="8"/>
      <c r="BH25" s="8"/>
      <c r="BI25" s="8"/>
      <c r="BJ25" s="8"/>
      <c r="BK25" s="8"/>
      <c r="BL25" s="8"/>
      <c r="BM25" s="8"/>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row>
    <row r="26" spans="1:113" ht="15.6" hidden="1">
      <c r="A26" s="20" t="s">
        <v>89</v>
      </c>
      <c r="B26" s="17" t="s">
        <v>24</v>
      </c>
      <c r="C26" s="114"/>
      <c r="D26" s="33">
        <f t="shared" si="0"/>
        <v>0</v>
      </c>
      <c r="E26" s="88"/>
      <c r="F26" s="38"/>
      <c r="G26" s="95">
        <f t="shared" si="1"/>
        <v>0</v>
      </c>
      <c r="H26" s="19"/>
      <c r="I26" s="19"/>
      <c r="J26" s="19"/>
      <c r="K26" s="19"/>
      <c r="L26" s="19"/>
      <c r="M26" s="19"/>
      <c r="N26" s="19"/>
      <c r="O26" s="26"/>
      <c r="P26" s="21"/>
      <c r="Q26" s="21"/>
      <c r="R26" s="21"/>
      <c r="S26" s="18"/>
      <c r="T26" s="18"/>
      <c r="U26" s="28"/>
      <c r="V26" s="19"/>
      <c r="W26" s="19"/>
      <c r="X26" s="19"/>
      <c r="Y26" s="19"/>
      <c r="Z26" s="19"/>
      <c r="AA26" s="19"/>
      <c r="AB26" s="19"/>
      <c r="AC26" s="19"/>
      <c r="AD26" s="19"/>
      <c r="AE26" s="19"/>
      <c r="AF26" s="19"/>
      <c r="AG26" s="19"/>
      <c r="AH26" s="19"/>
      <c r="AI26" s="19"/>
      <c r="AJ26" s="19"/>
      <c r="AK26" s="22"/>
      <c r="AL26" s="22"/>
      <c r="AM26" s="22"/>
      <c r="AN26" s="22"/>
      <c r="AO26" s="22"/>
      <c r="AP26" s="8"/>
      <c r="AQ26" s="8"/>
      <c r="AR26" s="8"/>
      <c r="AS26" s="8"/>
      <c r="AT26" s="8"/>
      <c r="AU26" s="8"/>
      <c r="AV26" s="8"/>
      <c r="AW26" s="8"/>
      <c r="AX26" s="8"/>
      <c r="AY26" s="8"/>
      <c r="AZ26" s="8"/>
      <c r="BA26" s="8"/>
      <c r="BB26" s="8"/>
      <c r="BC26" s="8"/>
      <c r="BD26" s="8"/>
      <c r="BE26" s="8"/>
      <c r="BF26" s="8"/>
      <c r="BG26" s="8"/>
      <c r="BH26" s="8"/>
      <c r="BI26" s="8"/>
      <c r="BJ26" s="8"/>
      <c r="BK26" s="8"/>
      <c r="BL26" s="8"/>
      <c r="BM26" s="8"/>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row>
    <row r="27" spans="1:113" ht="15.6" hidden="1">
      <c r="A27" s="20" t="s">
        <v>89</v>
      </c>
      <c r="B27" s="17" t="s">
        <v>25</v>
      </c>
      <c r="C27" s="114"/>
      <c r="D27" s="33">
        <f t="shared" si="0"/>
        <v>0</v>
      </c>
      <c r="E27" s="88"/>
      <c r="F27" s="38"/>
      <c r="G27" s="95">
        <f t="shared" si="1"/>
        <v>0</v>
      </c>
      <c r="H27" s="19"/>
      <c r="I27" s="19"/>
      <c r="J27" s="19"/>
      <c r="K27" s="19"/>
      <c r="L27" s="19"/>
      <c r="M27" s="19"/>
      <c r="N27" s="19"/>
      <c r="O27" s="20"/>
      <c r="P27" s="26"/>
      <c r="Q27" s="29"/>
      <c r="R27" s="29"/>
      <c r="S27" s="29"/>
      <c r="T27" s="29"/>
      <c r="U27" s="29"/>
      <c r="V27" s="19"/>
      <c r="W27" s="19"/>
      <c r="X27" s="19"/>
      <c r="Y27" s="19"/>
      <c r="Z27" s="19"/>
      <c r="AA27" s="19"/>
      <c r="AB27" s="19"/>
      <c r="AC27" s="19"/>
      <c r="AD27" s="19"/>
      <c r="AE27" s="19"/>
      <c r="AF27" s="19"/>
      <c r="AG27" s="19"/>
      <c r="AH27" s="19"/>
      <c r="AI27" s="19"/>
      <c r="AJ27" s="19"/>
      <c r="AK27" s="22"/>
      <c r="AL27" s="22"/>
      <c r="AM27" s="22"/>
      <c r="AN27" s="22"/>
      <c r="AO27" s="22"/>
      <c r="AP27" s="8"/>
      <c r="AQ27" s="8"/>
      <c r="AR27" s="8"/>
      <c r="AS27" s="8"/>
      <c r="AT27" s="8"/>
      <c r="AU27" s="8"/>
      <c r="AV27" s="8"/>
      <c r="AW27" s="8"/>
      <c r="AX27" s="8"/>
      <c r="AY27" s="8"/>
      <c r="AZ27" s="8"/>
      <c r="BA27" s="8"/>
      <c r="BB27" s="8"/>
      <c r="BC27" s="8"/>
      <c r="BD27" s="8"/>
      <c r="BE27" s="8"/>
      <c r="BF27" s="8"/>
      <c r="BG27" s="8"/>
      <c r="BH27" s="8"/>
      <c r="BI27" s="8"/>
      <c r="BJ27" s="8"/>
      <c r="BK27" s="8"/>
      <c r="BL27" s="8"/>
      <c r="BM27" s="8"/>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row>
    <row r="28" spans="1:113" ht="15.6" hidden="1">
      <c r="A28" s="20" t="s">
        <v>89</v>
      </c>
      <c r="B28" s="17" t="s">
        <v>104</v>
      </c>
      <c r="C28" s="114"/>
      <c r="D28" s="33">
        <f t="shared" si="0"/>
        <v>0</v>
      </c>
      <c r="E28" s="88"/>
      <c r="F28" s="38"/>
      <c r="G28" s="95">
        <f t="shared" si="1"/>
        <v>0</v>
      </c>
      <c r="H28" s="19"/>
      <c r="I28" s="19"/>
      <c r="J28" s="19"/>
      <c r="K28" s="19"/>
      <c r="L28" s="19"/>
      <c r="M28" s="19"/>
      <c r="N28" s="19"/>
      <c r="O28" s="20"/>
      <c r="P28" s="26"/>
      <c r="Q28" s="29"/>
      <c r="R28" s="29"/>
      <c r="S28" s="29"/>
      <c r="T28" s="29"/>
      <c r="U28" s="29"/>
      <c r="V28" s="19"/>
      <c r="W28" s="19"/>
      <c r="X28" s="19"/>
      <c r="Y28" s="19"/>
      <c r="Z28" s="19"/>
      <c r="AA28" s="19"/>
      <c r="AB28" s="19"/>
      <c r="AC28" s="19"/>
      <c r="AD28" s="19"/>
      <c r="AE28" s="19"/>
      <c r="AF28" s="19"/>
      <c r="AG28" s="19"/>
      <c r="AH28" s="19"/>
      <c r="AI28" s="19"/>
      <c r="AJ28" s="19"/>
      <c r="AK28" s="22"/>
      <c r="AL28" s="22"/>
      <c r="AM28" s="22"/>
      <c r="AN28" s="22"/>
      <c r="AO28" s="22"/>
      <c r="AP28" s="8"/>
      <c r="AQ28" s="8"/>
      <c r="AR28" s="8"/>
      <c r="AS28" s="8"/>
      <c r="AT28" s="8"/>
      <c r="AU28" s="8"/>
      <c r="AV28" s="8"/>
      <c r="AW28" s="8"/>
      <c r="AX28" s="8"/>
      <c r="AY28" s="8"/>
      <c r="AZ28" s="8"/>
      <c r="BA28" s="8"/>
      <c r="BB28" s="8"/>
      <c r="BC28" s="8"/>
      <c r="BD28" s="8"/>
      <c r="BE28" s="8"/>
      <c r="BF28" s="8"/>
      <c r="BG28" s="8"/>
      <c r="BH28" s="8"/>
      <c r="BI28" s="8"/>
      <c r="BJ28" s="8"/>
      <c r="BK28" s="8"/>
      <c r="BL28" s="8"/>
      <c r="BM28" s="8"/>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row>
    <row r="29" spans="1:113" ht="15.6" hidden="1">
      <c r="A29" s="20" t="s">
        <v>89</v>
      </c>
      <c r="B29" s="17" t="s">
        <v>26</v>
      </c>
      <c r="C29" s="114"/>
      <c r="D29" s="33">
        <f t="shared" si="0"/>
        <v>0</v>
      </c>
      <c r="E29" s="88"/>
      <c r="F29" s="38"/>
      <c r="G29" s="95">
        <f t="shared" si="1"/>
        <v>0</v>
      </c>
      <c r="H29" s="19"/>
      <c r="I29" s="19"/>
      <c r="J29" s="19"/>
      <c r="K29" s="19"/>
      <c r="L29" s="19"/>
      <c r="M29" s="19"/>
      <c r="N29" s="19"/>
      <c r="O29" s="20"/>
      <c r="P29" s="26"/>
      <c r="Q29" s="29"/>
      <c r="R29" s="29"/>
      <c r="S29" s="29"/>
      <c r="T29" s="29"/>
      <c r="U29" s="29"/>
      <c r="V29" s="19"/>
      <c r="W29" s="19"/>
      <c r="X29" s="19"/>
      <c r="Y29" s="19"/>
      <c r="Z29" s="19"/>
      <c r="AA29" s="19"/>
      <c r="AB29" s="19"/>
      <c r="AC29" s="19"/>
      <c r="AD29" s="19"/>
      <c r="AE29" s="19"/>
      <c r="AF29" s="19"/>
      <c r="AG29" s="19"/>
      <c r="AH29" s="19"/>
      <c r="AI29" s="19"/>
      <c r="AJ29" s="19"/>
      <c r="AK29" s="22"/>
      <c r="AL29" s="22"/>
      <c r="AM29" s="22"/>
      <c r="AN29" s="22"/>
      <c r="AO29" s="22"/>
      <c r="AP29" s="8"/>
      <c r="AQ29" s="8"/>
      <c r="AR29" s="8"/>
      <c r="AS29" s="8"/>
      <c r="AT29" s="8"/>
      <c r="AU29" s="8"/>
      <c r="AV29" s="8"/>
      <c r="AW29" s="8"/>
      <c r="AX29" s="8"/>
      <c r="AY29" s="8"/>
      <c r="AZ29" s="8"/>
      <c r="BA29" s="8"/>
      <c r="BB29" s="8"/>
      <c r="BC29" s="8"/>
      <c r="BD29" s="8"/>
      <c r="BE29" s="8"/>
      <c r="BF29" s="8"/>
      <c r="BG29" s="8"/>
      <c r="BH29" s="8"/>
      <c r="BI29" s="8"/>
      <c r="BJ29" s="8"/>
      <c r="BK29" s="8"/>
      <c r="BL29" s="8"/>
      <c r="BM29" s="8"/>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row>
    <row r="30" spans="1:113" ht="15.6" hidden="1">
      <c r="A30" s="20" t="s">
        <v>89</v>
      </c>
      <c r="B30" s="17" t="s">
        <v>27</v>
      </c>
      <c r="C30" s="114"/>
      <c r="D30" s="33">
        <f t="shared" si="0"/>
        <v>0</v>
      </c>
      <c r="E30" s="88"/>
      <c r="F30" s="38"/>
      <c r="G30" s="95">
        <f t="shared" si="1"/>
        <v>0</v>
      </c>
      <c r="H30" s="19"/>
      <c r="I30" s="19"/>
      <c r="J30" s="19"/>
      <c r="K30" s="19"/>
      <c r="L30" s="19"/>
      <c r="M30" s="19"/>
      <c r="N30" s="19"/>
      <c r="O30" s="20"/>
      <c r="P30" s="26"/>
      <c r="Q30" s="29"/>
      <c r="R30" s="29"/>
      <c r="S30" s="29"/>
      <c r="T30" s="29"/>
      <c r="U30" s="29"/>
      <c r="V30" s="19"/>
      <c r="W30" s="19"/>
      <c r="X30" s="19"/>
      <c r="Y30" s="19"/>
      <c r="Z30" s="19"/>
      <c r="AA30" s="19"/>
      <c r="AB30" s="19"/>
      <c r="AC30" s="19"/>
      <c r="AD30" s="19"/>
      <c r="AE30" s="19"/>
      <c r="AF30" s="19"/>
      <c r="AG30" s="19"/>
      <c r="AH30" s="19"/>
      <c r="AI30" s="19"/>
      <c r="AJ30" s="19"/>
      <c r="AK30" s="22"/>
      <c r="AL30" s="22"/>
      <c r="AM30" s="22"/>
      <c r="AN30" s="22"/>
      <c r="AO30" s="22"/>
      <c r="AP30" s="8"/>
      <c r="AQ30" s="8"/>
      <c r="AR30" s="8"/>
      <c r="AS30" s="8"/>
      <c r="AT30" s="8"/>
      <c r="AU30" s="8"/>
      <c r="AV30" s="8"/>
      <c r="AW30" s="8"/>
      <c r="AX30" s="8"/>
      <c r="AY30" s="8"/>
      <c r="AZ30" s="8"/>
      <c r="BA30" s="8"/>
      <c r="BB30" s="8"/>
      <c r="BC30" s="8"/>
      <c r="BD30" s="8"/>
      <c r="BE30" s="8"/>
      <c r="BF30" s="8"/>
      <c r="BG30" s="8"/>
      <c r="BH30" s="8"/>
      <c r="BI30" s="8"/>
      <c r="BJ30" s="8"/>
      <c r="BK30" s="8"/>
      <c r="BL30" s="8"/>
      <c r="BM30" s="8"/>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row>
    <row r="31" spans="1:113" ht="15.6" hidden="1">
      <c r="A31" s="20" t="s">
        <v>89</v>
      </c>
      <c r="B31" s="17" t="s">
        <v>28</v>
      </c>
      <c r="C31" s="114"/>
      <c r="D31" s="33">
        <f t="shared" si="0"/>
        <v>0</v>
      </c>
      <c r="E31" s="88"/>
      <c r="F31" s="38"/>
      <c r="G31" s="95">
        <f t="shared" si="1"/>
        <v>0</v>
      </c>
      <c r="H31" s="19"/>
      <c r="I31" s="19"/>
      <c r="J31" s="19"/>
      <c r="K31" s="19"/>
      <c r="L31" s="19"/>
      <c r="M31" s="19"/>
      <c r="N31" s="19"/>
      <c r="O31" s="20"/>
      <c r="P31" s="26"/>
      <c r="Q31" s="29"/>
      <c r="R31" s="29"/>
      <c r="S31" s="29"/>
      <c r="T31" s="29"/>
      <c r="U31" s="29"/>
      <c r="V31" s="19"/>
      <c r="W31" s="19"/>
      <c r="X31" s="19"/>
      <c r="Y31" s="19"/>
      <c r="Z31" s="19"/>
      <c r="AA31" s="19"/>
      <c r="AB31" s="19"/>
      <c r="AC31" s="19"/>
      <c r="AD31" s="19"/>
      <c r="AE31" s="19"/>
      <c r="AF31" s="19"/>
      <c r="AG31" s="19"/>
      <c r="AH31" s="19"/>
      <c r="AI31" s="19"/>
      <c r="AJ31" s="19"/>
      <c r="AK31" s="22"/>
      <c r="AL31" s="22"/>
      <c r="AM31" s="22"/>
      <c r="AN31" s="22"/>
      <c r="AO31" s="22"/>
      <c r="AP31" s="8"/>
      <c r="AQ31" s="8"/>
      <c r="AR31" s="8"/>
      <c r="AS31" s="8"/>
      <c r="AT31" s="8"/>
      <c r="AU31" s="8"/>
      <c r="AV31" s="8"/>
      <c r="AW31" s="8"/>
      <c r="AX31" s="8"/>
      <c r="AY31" s="8"/>
      <c r="AZ31" s="8"/>
      <c r="BA31" s="8"/>
      <c r="BB31" s="8"/>
      <c r="BC31" s="8"/>
      <c r="BD31" s="8"/>
      <c r="BE31" s="8"/>
      <c r="BF31" s="8"/>
      <c r="BG31" s="8"/>
      <c r="BH31" s="8"/>
      <c r="BI31" s="8"/>
      <c r="BJ31" s="8"/>
      <c r="BK31" s="8"/>
      <c r="BL31" s="8"/>
      <c r="BM31" s="8"/>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row>
    <row r="32" spans="1:113" ht="15.6" hidden="1">
      <c r="A32" s="20" t="s">
        <v>89</v>
      </c>
      <c r="B32" s="17" t="s">
        <v>29</v>
      </c>
      <c r="C32" s="114"/>
      <c r="D32" s="33">
        <f t="shared" si="0"/>
        <v>0</v>
      </c>
      <c r="E32" s="88"/>
      <c r="F32" s="38"/>
      <c r="G32" s="95">
        <f t="shared" si="1"/>
        <v>0</v>
      </c>
      <c r="H32" s="19"/>
      <c r="I32" s="19"/>
      <c r="J32" s="19"/>
      <c r="K32" s="19"/>
      <c r="L32" s="19"/>
      <c r="M32" s="19"/>
      <c r="N32" s="19"/>
      <c r="O32" s="20"/>
      <c r="P32" s="26"/>
      <c r="Q32" s="29"/>
      <c r="R32" s="29"/>
      <c r="S32" s="29"/>
      <c r="T32" s="29"/>
      <c r="U32" s="29"/>
      <c r="V32" s="19"/>
      <c r="W32" s="19"/>
      <c r="X32" s="19"/>
      <c r="Y32" s="19"/>
      <c r="Z32" s="19"/>
      <c r="AA32" s="19"/>
      <c r="AB32" s="19"/>
      <c r="AC32" s="19"/>
      <c r="AD32" s="19"/>
      <c r="AE32" s="19"/>
      <c r="AF32" s="19"/>
      <c r="AG32" s="19"/>
      <c r="AH32" s="19"/>
      <c r="AI32" s="19"/>
      <c r="AJ32" s="19"/>
      <c r="AK32" s="22"/>
      <c r="AL32" s="22"/>
      <c r="AM32" s="22"/>
      <c r="AN32" s="22"/>
      <c r="AO32" s="22"/>
      <c r="AP32" s="8"/>
      <c r="AQ32" s="8"/>
      <c r="AR32" s="8"/>
      <c r="AS32" s="8"/>
      <c r="AT32" s="8"/>
      <c r="AU32" s="8"/>
      <c r="AV32" s="8"/>
      <c r="AW32" s="8"/>
      <c r="AX32" s="8"/>
      <c r="AY32" s="8"/>
      <c r="AZ32" s="8"/>
      <c r="BA32" s="8"/>
      <c r="BB32" s="8"/>
      <c r="BC32" s="8"/>
      <c r="BD32" s="8"/>
      <c r="BE32" s="8"/>
      <c r="BF32" s="8"/>
      <c r="BG32" s="8"/>
      <c r="BH32" s="8"/>
      <c r="BI32" s="8"/>
      <c r="BJ32" s="8"/>
      <c r="BK32" s="8"/>
      <c r="BL32" s="8"/>
      <c r="BM32" s="8"/>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row>
    <row r="33" spans="1:113" ht="15.6" hidden="1">
      <c r="A33" s="20" t="s">
        <v>91</v>
      </c>
      <c r="B33" s="17" t="s">
        <v>30</v>
      </c>
      <c r="C33" s="114"/>
      <c r="D33" s="33">
        <f t="shared" si="0"/>
        <v>0</v>
      </c>
      <c r="E33" s="88"/>
      <c r="F33" s="38"/>
      <c r="G33" s="95">
        <f t="shared" si="1"/>
        <v>0</v>
      </c>
      <c r="H33" s="24"/>
      <c r="I33" s="24"/>
      <c r="J33" s="19"/>
      <c r="K33" s="19"/>
      <c r="L33" s="19"/>
      <c r="M33" s="19"/>
      <c r="N33" s="19"/>
      <c r="O33" s="20"/>
      <c r="P33" s="26"/>
      <c r="Q33" s="29"/>
      <c r="R33" s="29"/>
      <c r="S33" s="29"/>
      <c r="T33" s="29"/>
      <c r="U33" s="29"/>
      <c r="V33" s="19"/>
      <c r="W33" s="19"/>
      <c r="X33" s="19"/>
      <c r="Y33" s="19"/>
      <c r="Z33" s="19"/>
      <c r="AA33" s="19"/>
      <c r="AB33" s="19"/>
      <c r="AC33" s="19"/>
      <c r="AD33" s="19"/>
      <c r="AE33" s="19"/>
      <c r="AF33" s="19"/>
      <c r="AG33" s="19"/>
      <c r="AH33" s="19"/>
      <c r="AI33" s="19"/>
      <c r="AJ33" s="19"/>
      <c r="AK33" s="22"/>
      <c r="AL33" s="22"/>
      <c r="AM33" s="22"/>
      <c r="AN33" s="22"/>
      <c r="AO33" s="22"/>
      <c r="AP33" s="8"/>
      <c r="AQ33" s="8"/>
      <c r="AR33" s="8"/>
      <c r="AS33" s="8"/>
      <c r="AT33" s="8"/>
      <c r="AU33" s="8"/>
      <c r="AV33" s="8"/>
      <c r="AW33" s="8"/>
      <c r="AX33" s="8"/>
      <c r="AY33" s="8"/>
      <c r="AZ33" s="8"/>
      <c r="BA33" s="8"/>
      <c r="BB33" s="8"/>
      <c r="BC33" s="8"/>
      <c r="BD33" s="8"/>
      <c r="BE33" s="8"/>
      <c r="BF33" s="8"/>
      <c r="BG33" s="8"/>
      <c r="BH33" s="8"/>
      <c r="BI33" s="8"/>
      <c r="BJ33" s="8"/>
      <c r="BK33" s="8"/>
      <c r="BL33" s="8"/>
      <c r="BM33" s="8"/>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row>
    <row r="34" spans="1:113" ht="15.6" hidden="1">
      <c r="A34" s="20" t="s">
        <v>91</v>
      </c>
      <c r="B34" s="17" t="s">
        <v>31</v>
      </c>
      <c r="C34" s="114"/>
      <c r="D34" s="33">
        <f t="shared" si="0"/>
        <v>0</v>
      </c>
      <c r="E34" s="88"/>
      <c r="F34" s="38"/>
      <c r="G34" s="95">
        <f t="shared" si="1"/>
        <v>0</v>
      </c>
      <c r="H34" s="19"/>
      <c r="I34" s="19"/>
      <c r="J34" s="19"/>
      <c r="K34" s="19"/>
      <c r="L34" s="19"/>
      <c r="M34" s="19"/>
      <c r="N34" s="19"/>
      <c r="O34" s="20"/>
      <c r="P34" s="26"/>
      <c r="Q34" s="29"/>
      <c r="R34" s="29"/>
      <c r="S34" s="29"/>
      <c r="T34" s="29"/>
      <c r="U34" s="29"/>
      <c r="V34" s="19"/>
      <c r="W34" s="19"/>
      <c r="X34" s="19"/>
      <c r="Y34" s="19"/>
      <c r="Z34" s="19"/>
      <c r="AA34" s="19"/>
      <c r="AB34" s="19"/>
      <c r="AC34" s="19"/>
      <c r="AD34" s="19"/>
      <c r="AE34" s="19"/>
      <c r="AF34" s="19"/>
      <c r="AG34" s="19"/>
      <c r="AH34" s="19"/>
      <c r="AI34" s="19"/>
      <c r="AJ34" s="19"/>
      <c r="AK34" s="22"/>
      <c r="AL34" s="22"/>
      <c r="AM34" s="22"/>
      <c r="AN34" s="22"/>
      <c r="AO34" s="22"/>
      <c r="AP34" s="8"/>
      <c r="AQ34" s="8"/>
      <c r="AR34" s="8"/>
      <c r="AS34" s="8"/>
      <c r="AT34" s="8"/>
      <c r="AU34" s="8"/>
      <c r="AV34" s="8"/>
      <c r="AW34" s="8"/>
      <c r="AX34" s="8"/>
      <c r="AY34" s="8"/>
      <c r="AZ34" s="8"/>
      <c r="BA34" s="8"/>
      <c r="BB34" s="8"/>
      <c r="BC34" s="8"/>
      <c r="BD34" s="8"/>
      <c r="BE34" s="8"/>
      <c r="BF34" s="8"/>
      <c r="BG34" s="8"/>
      <c r="BH34" s="8"/>
      <c r="BI34" s="8"/>
      <c r="BJ34" s="8"/>
      <c r="BK34" s="8"/>
      <c r="BL34" s="8"/>
      <c r="BM34" s="8"/>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row>
    <row r="35" spans="1:113" ht="15.6" hidden="1">
      <c r="A35" s="20" t="s">
        <v>91</v>
      </c>
      <c r="B35" s="17" t="s">
        <v>32</v>
      </c>
      <c r="C35" s="114"/>
      <c r="D35" s="33">
        <f t="shared" si="0"/>
        <v>0</v>
      </c>
      <c r="E35" s="88"/>
      <c r="F35" s="38"/>
      <c r="G35" s="95">
        <f t="shared" si="1"/>
        <v>0</v>
      </c>
      <c r="H35" s="19"/>
      <c r="I35" s="19"/>
      <c r="J35" s="19"/>
      <c r="K35" s="19"/>
      <c r="L35" s="19"/>
      <c r="M35" s="19"/>
      <c r="N35" s="19"/>
      <c r="O35" s="20"/>
      <c r="P35" s="26"/>
      <c r="Q35" s="29"/>
      <c r="R35" s="29"/>
      <c r="S35" s="29"/>
      <c r="T35" s="29"/>
      <c r="U35" s="29"/>
      <c r="V35" s="19"/>
      <c r="W35" s="19"/>
      <c r="X35" s="19"/>
      <c r="Y35" s="19"/>
      <c r="Z35" s="19"/>
      <c r="AA35" s="19"/>
      <c r="AB35" s="19"/>
      <c r="AC35" s="19"/>
      <c r="AD35" s="19"/>
      <c r="AE35" s="19"/>
      <c r="AF35" s="19"/>
      <c r="AG35" s="19"/>
      <c r="AH35" s="19"/>
      <c r="AI35" s="19"/>
      <c r="AJ35" s="19"/>
      <c r="AK35" s="22"/>
      <c r="AL35" s="22"/>
      <c r="AM35" s="22"/>
      <c r="AN35" s="22"/>
      <c r="AO35" s="22"/>
      <c r="AP35" s="8"/>
      <c r="AQ35" s="8"/>
      <c r="AR35" s="8"/>
      <c r="AS35" s="8"/>
      <c r="AT35" s="8"/>
      <c r="AU35" s="8"/>
      <c r="AV35" s="8"/>
      <c r="AW35" s="8"/>
      <c r="AX35" s="8"/>
      <c r="AY35" s="8"/>
      <c r="AZ35" s="8"/>
      <c r="BA35" s="8"/>
      <c r="BB35" s="8"/>
      <c r="BC35" s="8"/>
      <c r="BD35" s="8"/>
      <c r="BE35" s="8"/>
      <c r="BF35" s="8"/>
      <c r="BG35" s="8"/>
      <c r="BH35" s="8"/>
      <c r="BI35" s="8"/>
      <c r="BJ35" s="8"/>
      <c r="BK35" s="8"/>
      <c r="BL35" s="8"/>
      <c r="BM35" s="8"/>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row>
    <row r="36" spans="1:113" ht="15.6" hidden="1">
      <c r="A36" s="20" t="s">
        <v>91</v>
      </c>
      <c r="B36" s="17" t="s">
        <v>33</v>
      </c>
      <c r="C36" s="114"/>
      <c r="D36" s="33">
        <f t="shared" si="0"/>
        <v>0</v>
      </c>
      <c r="E36" s="88"/>
      <c r="F36" s="38"/>
      <c r="G36" s="95">
        <f t="shared" si="1"/>
        <v>0</v>
      </c>
      <c r="H36" s="19"/>
      <c r="I36" s="19"/>
      <c r="J36" s="19"/>
      <c r="K36" s="19"/>
      <c r="L36" s="19"/>
      <c r="M36" s="19"/>
      <c r="N36" s="19"/>
      <c r="O36" s="20"/>
      <c r="P36" s="26"/>
      <c r="Q36" s="29"/>
      <c r="R36" s="29"/>
      <c r="S36" s="29"/>
      <c r="T36" s="29"/>
      <c r="U36" s="29"/>
      <c r="V36" s="19"/>
      <c r="W36" s="19"/>
      <c r="X36" s="19"/>
      <c r="Y36" s="19"/>
      <c r="Z36" s="19"/>
      <c r="AA36" s="19"/>
      <c r="AB36" s="19"/>
      <c r="AC36" s="19"/>
      <c r="AD36" s="19"/>
      <c r="AE36" s="19"/>
      <c r="AF36" s="19"/>
      <c r="AG36" s="19"/>
      <c r="AH36" s="19"/>
      <c r="AI36" s="19"/>
      <c r="AJ36" s="19"/>
      <c r="AK36" s="22"/>
      <c r="AL36" s="22"/>
      <c r="AM36" s="22"/>
      <c r="AN36" s="22"/>
      <c r="AO36" s="22"/>
      <c r="AP36" s="8"/>
      <c r="AQ36" s="8"/>
      <c r="AR36" s="8"/>
      <c r="AS36" s="8"/>
      <c r="AT36" s="8"/>
      <c r="AU36" s="8"/>
      <c r="AV36" s="8"/>
      <c r="AW36" s="8"/>
      <c r="AX36" s="8"/>
      <c r="AY36" s="8"/>
      <c r="AZ36" s="8"/>
      <c r="BA36" s="8"/>
      <c r="BB36" s="8"/>
      <c r="BC36" s="8"/>
      <c r="BD36" s="8"/>
      <c r="BE36" s="8"/>
      <c r="BF36" s="8"/>
      <c r="BG36" s="8"/>
      <c r="BH36" s="8"/>
      <c r="BI36" s="8"/>
      <c r="BJ36" s="8"/>
      <c r="BK36" s="8"/>
      <c r="BL36" s="8"/>
      <c r="BM36" s="8"/>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row>
    <row r="37" spans="1:113" ht="15.6">
      <c r="A37" s="20" t="s">
        <v>91</v>
      </c>
      <c r="B37" s="17" t="s">
        <v>34</v>
      </c>
      <c r="C37" s="114">
        <v>332109</v>
      </c>
      <c r="D37" s="33">
        <f t="shared" si="0"/>
        <v>0.18606755396989383</v>
      </c>
      <c r="E37" s="88"/>
      <c r="F37" s="38"/>
      <c r="G37" s="95">
        <f t="shared" si="1"/>
        <v>332109</v>
      </c>
      <c r="H37" s="24"/>
      <c r="I37" s="24"/>
      <c r="J37" s="19"/>
      <c r="K37" s="19"/>
      <c r="L37" s="19"/>
      <c r="M37" s="19"/>
      <c r="N37" s="19"/>
      <c r="O37" s="20"/>
      <c r="P37" s="26"/>
      <c r="Q37" s="29"/>
      <c r="R37" s="29"/>
      <c r="S37" s="29"/>
      <c r="T37" s="29"/>
      <c r="U37" s="29"/>
      <c r="V37" s="19"/>
      <c r="W37" s="19"/>
      <c r="X37" s="19"/>
      <c r="Y37" s="19"/>
      <c r="Z37" s="19"/>
      <c r="AA37" s="19"/>
      <c r="AB37" s="19"/>
      <c r="AC37" s="19"/>
      <c r="AD37" s="19"/>
      <c r="AE37" s="19"/>
      <c r="AF37" s="19"/>
      <c r="AG37" s="19"/>
      <c r="AH37" s="19"/>
      <c r="AI37" s="19"/>
      <c r="AJ37" s="19"/>
      <c r="AK37" s="22"/>
      <c r="AL37" s="22"/>
      <c r="AM37" s="22"/>
      <c r="AN37" s="22"/>
      <c r="AO37" s="22"/>
      <c r="AP37" s="8"/>
      <c r="AQ37" s="8"/>
      <c r="AR37" s="8"/>
      <c r="AS37" s="8"/>
      <c r="AT37" s="8"/>
      <c r="AU37" s="8"/>
      <c r="AV37" s="8"/>
      <c r="AW37" s="8"/>
      <c r="AX37" s="8"/>
      <c r="AY37" s="8"/>
      <c r="AZ37" s="8"/>
      <c r="BA37" s="8"/>
      <c r="BB37" s="8"/>
      <c r="BC37" s="8"/>
      <c r="BD37" s="8"/>
      <c r="BE37" s="8"/>
      <c r="BF37" s="8"/>
      <c r="BG37" s="8"/>
      <c r="BH37" s="8"/>
      <c r="BI37" s="8"/>
      <c r="BJ37" s="8"/>
      <c r="BK37" s="8"/>
      <c r="BL37" s="8"/>
      <c r="BM37" s="8"/>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row>
    <row r="38" spans="1:113" ht="15.6" hidden="1">
      <c r="A38" s="20" t="s">
        <v>91</v>
      </c>
      <c r="B38" s="17" t="s">
        <v>35</v>
      </c>
      <c r="C38" s="114"/>
      <c r="D38" s="33">
        <f t="shared" si="0"/>
        <v>0</v>
      </c>
      <c r="E38" s="88"/>
      <c r="F38" s="38"/>
      <c r="G38" s="95">
        <f t="shared" si="1"/>
        <v>0</v>
      </c>
      <c r="H38" s="19"/>
      <c r="I38" s="19"/>
      <c r="J38" s="19"/>
      <c r="K38" s="19"/>
      <c r="L38" s="19"/>
      <c r="M38" s="19"/>
      <c r="N38" s="19"/>
      <c r="O38" s="20"/>
      <c r="P38" s="26"/>
      <c r="Q38" s="29"/>
      <c r="R38" s="29"/>
      <c r="S38" s="29"/>
      <c r="T38" s="29"/>
      <c r="U38" s="29"/>
      <c r="V38" s="19"/>
      <c r="W38" s="19"/>
      <c r="X38" s="19"/>
      <c r="Y38" s="19"/>
      <c r="Z38" s="19"/>
      <c r="AA38" s="19"/>
      <c r="AB38" s="19"/>
      <c r="AC38" s="19"/>
      <c r="AD38" s="19"/>
      <c r="AE38" s="19"/>
      <c r="AF38" s="19"/>
      <c r="AG38" s="19"/>
      <c r="AH38" s="19"/>
      <c r="AI38" s="19"/>
      <c r="AJ38" s="19"/>
      <c r="AK38" s="22"/>
      <c r="AL38" s="22"/>
      <c r="AM38" s="22"/>
      <c r="AN38" s="22"/>
      <c r="AO38" s="22"/>
      <c r="AP38" s="8"/>
      <c r="AQ38" s="8"/>
      <c r="AR38" s="8"/>
      <c r="AS38" s="8"/>
      <c r="AT38" s="8"/>
      <c r="AU38" s="8"/>
      <c r="AV38" s="8"/>
      <c r="AW38" s="8"/>
      <c r="AX38" s="8"/>
      <c r="AY38" s="8"/>
      <c r="AZ38" s="8"/>
      <c r="BA38" s="8"/>
      <c r="BB38" s="8"/>
      <c r="BC38" s="8"/>
      <c r="BD38" s="8"/>
      <c r="BE38" s="8"/>
      <c r="BF38" s="8"/>
      <c r="BG38" s="8"/>
      <c r="BH38" s="8"/>
      <c r="BI38" s="8"/>
      <c r="BJ38" s="8"/>
      <c r="BK38" s="8"/>
      <c r="BL38" s="8"/>
      <c r="BM38" s="8"/>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row>
    <row r="39" spans="1:113" ht="15.6">
      <c r="A39" s="20" t="s">
        <v>91</v>
      </c>
      <c r="B39" s="17" t="s">
        <v>36</v>
      </c>
      <c r="C39" s="114">
        <v>432196</v>
      </c>
      <c r="D39" s="33">
        <f t="shared" si="0"/>
        <v>0.24214234650543118</v>
      </c>
      <c r="E39" s="88"/>
      <c r="F39" s="38"/>
      <c r="G39" s="95">
        <f t="shared" si="1"/>
        <v>432196</v>
      </c>
      <c r="H39" s="24"/>
      <c r="I39" s="24"/>
      <c r="J39" s="19"/>
      <c r="K39" s="19"/>
      <c r="L39" s="19"/>
      <c r="M39" s="19"/>
      <c r="N39" s="19"/>
      <c r="O39" s="20"/>
      <c r="P39" s="26"/>
      <c r="Q39" s="29"/>
      <c r="R39" s="29"/>
      <c r="S39" s="29"/>
      <c r="T39" s="29"/>
      <c r="U39" s="29"/>
      <c r="V39" s="19"/>
      <c r="W39" s="19"/>
      <c r="X39" s="19"/>
      <c r="Y39" s="19"/>
      <c r="Z39" s="19"/>
      <c r="AA39" s="19"/>
      <c r="AB39" s="19"/>
      <c r="AC39" s="19"/>
      <c r="AD39" s="19"/>
      <c r="AE39" s="19"/>
      <c r="AF39" s="19"/>
      <c r="AG39" s="19"/>
      <c r="AH39" s="19"/>
      <c r="AI39" s="19"/>
      <c r="AJ39" s="19"/>
      <c r="AK39" s="22"/>
      <c r="AL39" s="22"/>
      <c r="AM39" s="22"/>
      <c r="AN39" s="22"/>
      <c r="AO39" s="22"/>
      <c r="AP39" s="8"/>
      <c r="AQ39" s="8"/>
      <c r="AR39" s="8"/>
      <c r="AS39" s="8"/>
      <c r="AT39" s="8"/>
      <c r="AU39" s="8"/>
      <c r="AV39" s="8"/>
      <c r="AW39" s="8"/>
      <c r="AX39" s="8"/>
      <c r="AY39" s="8"/>
      <c r="AZ39" s="8"/>
      <c r="BA39" s="8"/>
      <c r="BB39" s="8"/>
      <c r="BC39" s="8"/>
      <c r="BD39" s="8"/>
      <c r="BE39" s="8"/>
      <c r="BF39" s="8"/>
      <c r="BG39" s="8"/>
      <c r="BH39" s="8"/>
      <c r="BI39" s="8"/>
      <c r="BJ39" s="8"/>
      <c r="BK39" s="8"/>
      <c r="BL39" s="8"/>
      <c r="BM39" s="8"/>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row>
    <row r="40" spans="1:113" ht="15.6" hidden="1">
      <c r="A40" s="20" t="s">
        <v>91</v>
      </c>
      <c r="B40" s="17" t="s">
        <v>37</v>
      </c>
      <c r="C40" s="114"/>
      <c r="D40" s="33">
        <f t="shared" si="0"/>
        <v>0</v>
      </c>
      <c r="E40" s="88"/>
      <c r="F40" s="38"/>
      <c r="G40" s="95">
        <f t="shared" si="1"/>
        <v>0</v>
      </c>
      <c r="H40" s="19"/>
      <c r="I40" s="19"/>
      <c r="J40" s="19"/>
      <c r="K40" s="19"/>
      <c r="L40" s="19"/>
      <c r="M40" s="19"/>
      <c r="N40" s="19"/>
      <c r="O40" s="20"/>
      <c r="P40" s="26"/>
      <c r="Q40" s="29"/>
      <c r="R40" s="29"/>
      <c r="S40" s="29"/>
      <c r="T40" s="29"/>
      <c r="U40" s="29"/>
      <c r="V40" s="19"/>
      <c r="W40" s="19"/>
      <c r="X40" s="19"/>
      <c r="Y40" s="19"/>
      <c r="Z40" s="19"/>
      <c r="AA40" s="19"/>
      <c r="AB40" s="19"/>
      <c r="AC40" s="19"/>
      <c r="AD40" s="19"/>
      <c r="AE40" s="19"/>
      <c r="AF40" s="19"/>
      <c r="AG40" s="19"/>
      <c r="AH40" s="19"/>
      <c r="AI40" s="19"/>
      <c r="AJ40" s="19"/>
      <c r="AK40" s="22"/>
      <c r="AL40" s="22"/>
      <c r="AM40" s="22"/>
      <c r="AN40" s="22"/>
      <c r="AO40" s="22"/>
      <c r="AP40" s="8"/>
      <c r="AQ40" s="8"/>
      <c r="AR40" s="8"/>
      <c r="AS40" s="8"/>
      <c r="AT40" s="8"/>
      <c r="AU40" s="8"/>
      <c r="AV40" s="8"/>
      <c r="AW40" s="8"/>
      <c r="AX40" s="8"/>
      <c r="AY40" s="8"/>
      <c r="AZ40" s="8"/>
      <c r="BA40" s="8"/>
      <c r="BB40" s="8"/>
      <c r="BC40" s="8"/>
      <c r="BD40" s="8"/>
      <c r="BE40" s="8"/>
      <c r="BF40" s="8"/>
      <c r="BG40" s="8"/>
      <c r="BH40" s="8"/>
      <c r="BI40" s="8"/>
      <c r="BJ40" s="8"/>
      <c r="BK40" s="8"/>
      <c r="BL40" s="8"/>
      <c r="BM40" s="8"/>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row>
    <row r="41" spans="1:113" ht="15.6" hidden="1">
      <c r="A41" s="20" t="s">
        <v>89</v>
      </c>
      <c r="B41" s="17" t="s">
        <v>38</v>
      </c>
      <c r="C41" s="114"/>
      <c r="D41" s="33">
        <f t="shared" si="0"/>
        <v>0</v>
      </c>
      <c r="E41" s="88"/>
      <c r="F41" s="38"/>
      <c r="G41" s="95">
        <f t="shared" si="1"/>
        <v>0</v>
      </c>
      <c r="H41" s="24"/>
      <c r="I41" s="24"/>
      <c r="J41" s="19"/>
      <c r="K41" s="19"/>
      <c r="L41" s="19"/>
      <c r="M41" s="19"/>
      <c r="N41" s="19"/>
      <c r="O41" s="20"/>
      <c r="P41" s="26"/>
      <c r="Q41" s="29"/>
      <c r="R41" s="29"/>
      <c r="S41" s="29"/>
      <c r="T41" s="29"/>
      <c r="U41" s="29"/>
      <c r="V41" s="19"/>
      <c r="W41" s="19"/>
      <c r="X41" s="19"/>
      <c r="Y41" s="19"/>
      <c r="Z41" s="19"/>
      <c r="AA41" s="19"/>
      <c r="AB41" s="19"/>
      <c r="AC41" s="19"/>
      <c r="AD41" s="19"/>
      <c r="AE41" s="19"/>
      <c r="AF41" s="19"/>
      <c r="AG41" s="19"/>
      <c r="AH41" s="19"/>
      <c r="AI41" s="19"/>
      <c r="AJ41" s="19"/>
      <c r="AK41" s="22"/>
      <c r="AL41" s="22"/>
      <c r="AM41" s="22"/>
      <c r="AN41" s="22"/>
      <c r="AO41" s="22"/>
      <c r="AP41" s="8"/>
      <c r="AQ41" s="8"/>
      <c r="AR41" s="8"/>
      <c r="AS41" s="8"/>
      <c r="AT41" s="8"/>
      <c r="AU41" s="8"/>
      <c r="AV41" s="8"/>
      <c r="AW41" s="8"/>
      <c r="AX41" s="8"/>
      <c r="AY41" s="8"/>
      <c r="AZ41" s="8"/>
      <c r="BA41" s="8"/>
      <c r="BB41" s="8"/>
      <c r="BC41" s="8"/>
      <c r="BD41" s="8"/>
      <c r="BE41" s="8"/>
      <c r="BF41" s="8"/>
      <c r="BG41" s="8"/>
      <c r="BH41" s="8"/>
      <c r="BI41" s="8"/>
      <c r="BJ41" s="8"/>
      <c r="BK41" s="8"/>
      <c r="BL41" s="8"/>
      <c r="BM41" s="8"/>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row>
    <row r="42" spans="1:113" ht="15.6" hidden="1">
      <c r="A42" s="20" t="s">
        <v>89</v>
      </c>
      <c r="B42" s="17" t="s">
        <v>39</v>
      </c>
      <c r="C42" s="114"/>
      <c r="D42" s="33">
        <f t="shared" si="0"/>
        <v>0</v>
      </c>
      <c r="E42" s="88"/>
      <c r="F42" s="38"/>
      <c r="G42" s="95">
        <f t="shared" si="1"/>
        <v>0</v>
      </c>
      <c r="H42" s="19"/>
      <c r="I42" s="19"/>
      <c r="J42" s="19"/>
      <c r="K42" s="19"/>
      <c r="L42" s="19"/>
      <c r="M42" s="19"/>
      <c r="N42" s="19"/>
      <c r="O42" s="20"/>
      <c r="P42" s="26"/>
      <c r="Q42" s="29"/>
      <c r="R42" s="29"/>
      <c r="S42" s="29"/>
      <c r="T42" s="29"/>
      <c r="U42" s="29"/>
      <c r="V42" s="19"/>
      <c r="W42" s="19"/>
      <c r="X42" s="19"/>
      <c r="Y42" s="19"/>
      <c r="Z42" s="19"/>
      <c r="AA42" s="19"/>
      <c r="AB42" s="19"/>
      <c r="AC42" s="19"/>
      <c r="AD42" s="19"/>
      <c r="AE42" s="19"/>
      <c r="AF42" s="19"/>
      <c r="AG42" s="19"/>
      <c r="AH42" s="19"/>
      <c r="AI42" s="19"/>
      <c r="AJ42" s="19"/>
      <c r="AK42" s="22"/>
      <c r="AL42" s="22"/>
      <c r="AM42" s="22"/>
      <c r="AN42" s="22"/>
      <c r="AO42" s="22"/>
      <c r="AP42" s="8"/>
      <c r="AQ42" s="8"/>
      <c r="AR42" s="8"/>
      <c r="AS42" s="8"/>
      <c r="AT42" s="8"/>
      <c r="AU42" s="8"/>
      <c r="AV42" s="8"/>
      <c r="AW42" s="8"/>
      <c r="AX42" s="8"/>
      <c r="AY42" s="8"/>
      <c r="AZ42" s="8"/>
      <c r="BA42" s="8"/>
      <c r="BB42" s="8"/>
      <c r="BC42" s="8"/>
      <c r="BD42" s="8"/>
      <c r="BE42" s="8"/>
      <c r="BF42" s="8"/>
      <c r="BG42" s="8"/>
      <c r="BH42" s="8"/>
      <c r="BI42" s="8"/>
      <c r="BJ42" s="8"/>
      <c r="BK42" s="8"/>
      <c r="BL42" s="8"/>
      <c r="BM42" s="8"/>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row>
    <row r="43" spans="1:113" ht="15.6" hidden="1">
      <c r="A43" s="20" t="s">
        <v>91</v>
      </c>
      <c r="B43" s="17" t="s">
        <v>40</v>
      </c>
      <c r="C43" s="114"/>
      <c r="D43" s="33">
        <f t="shared" si="0"/>
        <v>0</v>
      </c>
      <c r="E43" s="88"/>
      <c r="F43" s="38"/>
      <c r="G43" s="95">
        <f t="shared" si="1"/>
        <v>0</v>
      </c>
      <c r="H43" s="24"/>
      <c r="I43" s="24"/>
      <c r="J43" s="19"/>
      <c r="K43" s="19"/>
      <c r="L43" s="19"/>
      <c r="M43" s="19"/>
      <c r="N43" s="19"/>
      <c r="O43" s="20"/>
      <c r="P43" s="26"/>
      <c r="Q43" s="29"/>
      <c r="R43" s="29"/>
      <c r="S43" s="29"/>
      <c r="T43" s="29"/>
      <c r="U43" s="29"/>
      <c r="V43" s="19"/>
      <c r="W43" s="19"/>
      <c r="X43" s="19"/>
      <c r="Y43" s="19"/>
      <c r="Z43" s="19"/>
      <c r="AA43" s="19"/>
      <c r="AB43" s="19"/>
      <c r="AC43" s="19"/>
      <c r="AD43" s="19"/>
      <c r="AE43" s="19"/>
      <c r="AF43" s="19"/>
      <c r="AG43" s="19"/>
      <c r="AH43" s="19"/>
      <c r="AI43" s="19"/>
      <c r="AJ43" s="19"/>
      <c r="AK43" s="22"/>
      <c r="AL43" s="22"/>
      <c r="AM43" s="22"/>
      <c r="AN43" s="22"/>
      <c r="AO43" s="22"/>
      <c r="AP43" s="8"/>
      <c r="AQ43" s="8"/>
      <c r="AR43" s="8"/>
      <c r="AS43" s="8"/>
      <c r="AT43" s="8"/>
      <c r="AU43" s="8"/>
      <c r="AV43" s="8"/>
      <c r="AW43" s="8"/>
      <c r="AX43" s="8"/>
      <c r="AY43" s="8"/>
      <c r="AZ43" s="8"/>
      <c r="BA43" s="8"/>
      <c r="BB43" s="8"/>
      <c r="BC43" s="8"/>
      <c r="BD43" s="8"/>
      <c r="BE43" s="8"/>
      <c r="BF43" s="8"/>
      <c r="BG43" s="8"/>
      <c r="BH43" s="8"/>
      <c r="BI43" s="8"/>
      <c r="BJ43" s="8"/>
      <c r="BK43" s="8"/>
      <c r="BL43" s="8"/>
      <c r="BM43" s="8"/>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row>
    <row r="44" spans="1:113" ht="15.6" hidden="1">
      <c r="A44" s="20" t="s">
        <v>91</v>
      </c>
      <c r="B44" s="17" t="s">
        <v>41</v>
      </c>
      <c r="C44" s="114"/>
      <c r="D44" s="33">
        <f t="shared" si="0"/>
        <v>0</v>
      </c>
      <c r="E44" s="88"/>
      <c r="F44" s="38"/>
      <c r="G44" s="95">
        <f t="shared" si="1"/>
        <v>0</v>
      </c>
      <c r="H44" s="19"/>
      <c r="I44" s="19"/>
      <c r="J44" s="19"/>
      <c r="K44" s="19"/>
      <c r="L44" s="19"/>
      <c r="M44" s="19"/>
      <c r="N44" s="19"/>
      <c r="O44" s="20"/>
      <c r="P44" s="26"/>
      <c r="Q44" s="29"/>
      <c r="R44" s="29"/>
      <c r="S44" s="29"/>
      <c r="T44" s="29"/>
      <c r="U44" s="29"/>
      <c r="V44" s="19"/>
      <c r="W44" s="19"/>
      <c r="X44" s="19"/>
      <c r="Y44" s="19"/>
      <c r="Z44" s="19"/>
      <c r="AA44" s="19"/>
      <c r="AB44" s="19"/>
      <c r="AC44" s="19"/>
      <c r="AD44" s="19"/>
      <c r="AE44" s="19"/>
      <c r="AF44" s="19"/>
      <c r="AG44" s="19"/>
      <c r="AH44" s="19"/>
      <c r="AI44" s="19"/>
      <c r="AJ44" s="19"/>
      <c r="AK44" s="22"/>
      <c r="AL44" s="22"/>
      <c r="AM44" s="22"/>
      <c r="AN44" s="22"/>
      <c r="AO44" s="22"/>
      <c r="AP44" s="8"/>
      <c r="AQ44" s="8"/>
      <c r="AR44" s="8"/>
      <c r="AS44" s="8"/>
      <c r="AT44" s="8"/>
      <c r="AU44" s="8"/>
      <c r="AV44" s="8"/>
      <c r="AW44" s="8"/>
      <c r="AX44" s="8"/>
      <c r="AY44" s="8"/>
      <c r="AZ44" s="8"/>
      <c r="BA44" s="8"/>
      <c r="BB44" s="8"/>
      <c r="BC44" s="8"/>
      <c r="BD44" s="8"/>
      <c r="BE44" s="8"/>
      <c r="BF44" s="8"/>
      <c r="BG44" s="8"/>
      <c r="BH44" s="8"/>
      <c r="BI44" s="8"/>
      <c r="BJ44" s="8"/>
      <c r="BK44" s="8"/>
      <c r="BL44" s="8"/>
      <c r="BM44" s="8"/>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row>
    <row r="45" spans="1:113" ht="15.6" hidden="1">
      <c r="A45" s="20" t="s">
        <v>89</v>
      </c>
      <c r="B45" s="17" t="s">
        <v>42</v>
      </c>
      <c r="C45" s="114"/>
      <c r="D45" s="33">
        <f t="shared" si="0"/>
        <v>0</v>
      </c>
      <c r="E45" s="88"/>
      <c r="F45" s="38"/>
      <c r="G45" s="95">
        <f t="shared" si="1"/>
        <v>0</v>
      </c>
      <c r="H45" s="19"/>
      <c r="I45" s="19"/>
      <c r="J45" s="19"/>
      <c r="K45" s="19"/>
      <c r="L45" s="19"/>
      <c r="M45" s="19"/>
      <c r="N45" s="19"/>
      <c r="O45" s="20"/>
      <c r="P45" s="26"/>
      <c r="Q45" s="29"/>
      <c r="R45" s="29"/>
      <c r="S45" s="29"/>
      <c r="T45" s="29"/>
      <c r="U45" s="29"/>
      <c r="V45" s="19"/>
      <c r="W45" s="19"/>
      <c r="X45" s="19"/>
      <c r="Y45" s="19"/>
      <c r="Z45" s="19"/>
      <c r="AA45" s="19"/>
      <c r="AB45" s="19"/>
      <c r="AC45" s="19"/>
      <c r="AD45" s="19"/>
      <c r="AE45" s="19"/>
      <c r="AF45" s="19"/>
      <c r="AG45" s="19"/>
      <c r="AH45" s="19"/>
      <c r="AI45" s="19"/>
      <c r="AJ45" s="19"/>
      <c r="AK45" s="22"/>
      <c r="AL45" s="22"/>
      <c r="AM45" s="22"/>
      <c r="AN45" s="22"/>
      <c r="AO45" s="22"/>
      <c r="AP45" s="8"/>
      <c r="AQ45" s="8"/>
      <c r="AR45" s="8"/>
      <c r="AS45" s="8"/>
      <c r="AT45" s="8"/>
      <c r="AU45" s="8"/>
      <c r="AV45" s="8"/>
      <c r="AW45" s="8"/>
      <c r="AX45" s="8"/>
      <c r="AY45" s="8"/>
      <c r="AZ45" s="8"/>
      <c r="BA45" s="8"/>
      <c r="BB45" s="8"/>
      <c r="BC45" s="8"/>
      <c r="BD45" s="8"/>
      <c r="BE45" s="8"/>
      <c r="BF45" s="8"/>
      <c r="BG45" s="8"/>
      <c r="BH45" s="8"/>
      <c r="BI45" s="8"/>
      <c r="BJ45" s="8"/>
      <c r="BK45" s="8"/>
      <c r="BL45" s="8"/>
      <c r="BM45" s="8"/>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row>
    <row r="46" spans="1:113" ht="15.6" hidden="1">
      <c r="A46" s="20" t="s">
        <v>89</v>
      </c>
      <c r="B46" s="17" t="s">
        <v>43</v>
      </c>
      <c r="C46" s="114"/>
      <c r="D46" s="33">
        <f t="shared" si="0"/>
        <v>0</v>
      </c>
      <c r="E46" s="88"/>
      <c r="F46" s="38"/>
      <c r="G46" s="95">
        <f t="shared" si="1"/>
        <v>0</v>
      </c>
      <c r="H46" s="19"/>
      <c r="I46" s="19"/>
      <c r="J46" s="19"/>
      <c r="K46" s="19"/>
      <c r="L46" s="19"/>
      <c r="M46" s="19"/>
      <c r="N46" s="19"/>
      <c r="O46" s="20"/>
      <c r="P46" s="26"/>
      <c r="Q46" s="29"/>
      <c r="R46" s="29"/>
      <c r="S46" s="29"/>
      <c r="T46" s="29"/>
      <c r="U46" s="29"/>
      <c r="V46" s="19"/>
      <c r="W46" s="19"/>
      <c r="X46" s="19"/>
      <c r="Y46" s="19"/>
      <c r="Z46" s="19"/>
      <c r="AA46" s="19"/>
      <c r="AB46" s="19"/>
      <c r="AC46" s="19"/>
      <c r="AD46" s="19"/>
      <c r="AE46" s="19"/>
      <c r="AF46" s="19"/>
      <c r="AG46" s="19"/>
      <c r="AH46" s="19"/>
      <c r="AI46" s="19"/>
      <c r="AJ46" s="19"/>
      <c r="AK46" s="22"/>
      <c r="AL46" s="22"/>
      <c r="AM46" s="22"/>
      <c r="AN46" s="22"/>
      <c r="AO46" s="22"/>
      <c r="AP46" s="8"/>
      <c r="AQ46" s="8"/>
      <c r="AR46" s="8"/>
      <c r="AS46" s="8"/>
      <c r="AT46" s="8"/>
      <c r="AU46" s="8"/>
      <c r="AV46" s="8"/>
      <c r="AW46" s="8"/>
      <c r="AX46" s="8"/>
      <c r="AY46" s="8"/>
      <c r="AZ46" s="8"/>
      <c r="BA46" s="8"/>
      <c r="BB46" s="8"/>
      <c r="BC46" s="8"/>
      <c r="BD46" s="8"/>
      <c r="BE46" s="8"/>
      <c r="BF46" s="8"/>
      <c r="BG46" s="8"/>
      <c r="BH46" s="8"/>
      <c r="BI46" s="8"/>
      <c r="BJ46" s="8"/>
      <c r="BK46" s="8"/>
      <c r="BL46" s="8"/>
      <c r="BM46" s="8"/>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row>
    <row r="47" spans="1:113" ht="15.6" hidden="1">
      <c r="A47" s="20" t="s">
        <v>89</v>
      </c>
      <c r="B47" s="17" t="s">
        <v>44</v>
      </c>
      <c r="C47" s="114"/>
      <c r="D47" s="33">
        <f t="shared" si="0"/>
        <v>0</v>
      </c>
      <c r="E47" s="88"/>
      <c r="F47" s="38"/>
      <c r="G47" s="95">
        <f t="shared" si="1"/>
        <v>0</v>
      </c>
      <c r="H47" s="19"/>
      <c r="I47" s="19"/>
      <c r="J47" s="19"/>
      <c r="K47" s="19"/>
      <c r="L47" s="19"/>
      <c r="M47" s="19"/>
      <c r="N47" s="19"/>
      <c r="O47" s="20"/>
      <c r="P47" s="26"/>
      <c r="Q47" s="29"/>
      <c r="R47" s="29"/>
      <c r="S47" s="29"/>
      <c r="T47" s="29"/>
      <c r="U47" s="29"/>
      <c r="V47" s="19"/>
      <c r="W47" s="19"/>
      <c r="X47" s="19"/>
      <c r="Y47" s="19"/>
      <c r="Z47" s="19"/>
      <c r="AA47" s="19"/>
      <c r="AB47" s="19"/>
      <c r="AC47" s="19"/>
      <c r="AD47" s="19"/>
      <c r="AE47" s="19"/>
      <c r="AF47" s="19"/>
      <c r="AG47" s="19"/>
      <c r="AH47" s="19"/>
      <c r="AI47" s="19"/>
      <c r="AJ47" s="19"/>
      <c r="AK47" s="22"/>
      <c r="AL47" s="22"/>
      <c r="AM47" s="22"/>
      <c r="AN47" s="22"/>
      <c r="AO47" s="22"/>
      <c r="AP47" s="8"/>
      <c r="AQ47" s="8"/>
      <c r="AR47" s="8"/>
      <c r="AS47" s="8"/>
      <c r="AT47" s="8"/>
      <c r="AU47" s="8"/>
      <c r="AV47" s="8"/>
      <c r="AW47" s="8"/>
      <c r="AX47" s="8"/>
      <c r="AY47" s="8"/>
      <c r="AZ47" s="8"/>
      <c r="BA47" s="8"/>
      <c r="BB47" s="8"/>
      <c r="BC47" s="8"/>
      <c r="BD47" s="8"/>
      <c r="BE47" s="8"/>
      <c r="BF47" s="8"/>
      <c r="BG47" s="8"/>
      <c r="BH47" s="8"/>
      <c r="BI47" s="8"/>
      <c r="BJ47" s="8"/>
      <c r="BK47" s="8"/>
      <c r="BL47" s="8"/>
      <c r="BM47" s="8"/>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row>
    <row r="48" spans="1:113" ht="15.6" hidden="1">
      <c r="A48" s="20" t="s">
        <v>89</v>
      </c>
      <c r="B48" s="17" t="s">
        <v>45</v>
      </c>
      <c r="C48" s="114"/>
      <c r="D48" s="33">
        <f t="shared" si="0"/>
        <v>0</v>
      </c>
      <c r="E48" s="88"/>
      <c r="F48" s="38"/>
      <c r="G48" s="95">
        <f t="shared" si="1"/>
        <v>0</v>
      </c>
      <c r="H48" s="19"/>
      <c r="I48" s="19"/>
      <c r="J48" s="19"/>
      <c r="K48" s="19"/>
      <c r="L48" s="19"/>
      <c r="M48" s="19"/>
      <c r="N48" s="19"/>
      <c r="O48" s="20"/>
      <c r="P48" s="26"/>
      <c r="Q48" s="29"/>
      <c r="R48" s="29"/>
      <c r="S48" s="29"/>
      <c r="T48" s="29"/>
      <c r="U48" s="29"/>
      <c r="V48" s="19"/>
      <c r="W48" s="19"/>
      <c r="X48" s="19"/>
      <c r="Y48" s="19"/>
      <c r="Z48" s="19"/>
      <c r="AA48" s="19"/>
      <c r="AB48" s="19"/>
      <c r="AC48" s="19"/>
      <c r="AD48" s="19"/>
      <c r="AE48" s="19"/>
      <c r="AF48" s="19"/>
      <c r="AG48" s="19"/>
      <c r="AH48" s="19"/>
      <c r="AI48" s="19"/>
      <c r="AJ48" s="19"/>
      <c r="AK48" s="22"/>
      <c r="AL48" s="22"/>
      <c r="AM48" s="22"/>
      <c r="AN48" s="22"/>
      <c r="AO48" s="22"/>
      <c r="AP48" s="8"/>
      <c r="AQ48" s="8"/>
      <c r="AR48" s="8"/>
      <c r="AS48" s="8"/>
      <c r="AT48" s="8"/>
      <c r="AU48" s="8"/>
      <c r="AV48" s="8"/>
      <c r="AW48" s="8"/>
      <c r="AX48" s="8"/>
      <c r="AY48" s="8"/>
      <c r="AZ48" s="8"/>
      <c r="BA48" s="8"/>
      <c r="BB48" s="8"/>
      <c r="BC48" s="8"/>
      <c r="BD48" s="8"/>
      <c r="BE48" s="8"/>
      <c r="BF48" s="8"/>
      <c r="BG48" s="8"/>
      <c r="BH48" s="8"/>
      <c r="BI48" s="8"/>
      <c r="BJ48" s="8"/>
      <c r="BK48" s="8"/>
      <c r="BL48" s="8"/>
      <c r="BM48" s="8"/>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row>
    <row r="49" spans="1:113" ht="15.6" hidden="1">
      <c r="A49" s="20" t="s">
        <v>91</v>
      </c>
      <c r="B49" s="17" t="s">
        <v>46</v>
      </c>
      <c r="C49" s="114"/>
      <c r="D49" s="33">
        <f t="shared" si="0"/>
        <v>0</v>
      </c>
      <c r="E49" s="88"/>
      <c r="F49" s="38"/>
      <c r="G49" s="95">
        <f t="shared" si="1"/>
        <v>0</v>
      </c>
      <c r="H49" s="24"/>
      <c r="I49" s="24"/>
      <c r="J49" s="19"/>
      <c r="K49" s="19"/>
      <c r="L49" s="19"/>
      <c r="M49" s="19"/>
      <c r="N49" s="19"/>
      <c r="O49" s="20"/>
      <c r="P49" s="26"/>
      <c r="Q49" s="29"/>
      <c r="R49" s="29"/>
      <c r="S49" s="29"/>
      <c r="T49" s="29"/>
      <c r="U49" s="29"/>
      <c r="V49" s="19"/>
      <c r="W49" s="19"/>
      <c r="X49" s="19"/>
      <c r="Y49" s="19"/>
      <c r="Z49" s="19"/>
      <c r="AA49" s="19"/>
      <c r="AB49" s="19"/>
      <c r="AC49" s="19"/>
      <c r="AD49" s="19"/>
      <c r="AE49" s="19"/>
      <c r="AF49" s="19"/>
      <c r="AG49" s="19"/>
      <c r="AH49" s="19"/>
      <c r="AI49" s="19"/>
      <c r="AJ49" s="19"/>
      <c r="AK49" s="22"/>
      <c r="AL49" s="22"/>
      <c r="AM49" s="22"/>
      <c r="AN49" s="22"/>
      <c r="AO49" s="22"/>
      <c r="AP49" s="8"/>
      <c r="AQ49" s="8"/>
      <c r="AR49" s="8"/>
      <c r="AS49" s="8"/>
      <c r="AT49" s="8"/>
      <c r="AU49" s="8"/>
      <c r="AV49" s="8"/>
      <c r="AW49" s="8"/>
      <c r="AX49" s="8"/>
      <c r="AY49" s="8"/>
      <c r="AZ49" s="8"/>
      <c r="BA49" s="8"/>
      <c r="BB49" s="8"/>
      <c r="BC49" s="8"/>
      <c r="BD49" s="8"/>
      <c r="BE49" s="8"/>
      <c r="BF49" s="8"/>
      <c r="BG49" s="8"/>
      <c r="BH49" s="8"/>
      <c r="BI49" s="8"/>
      <c r="BJ49" s="8"/>
      <c r="BK49" s="8"/>
      <c r="BL49" s="8"/>
      <c r="BM49" s="8"/>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row>
    <row r="50" spans="1:113" ht="15.6" hidden="1">
      <c r="A50" s="20" t="s">
        <v>91</v>
      </c>
      <c r="B50" s="17" t="s">
        <v>47</v>
      </c>
      <c r="C50" s="114"/>
      <c r="D50" s="33">
        <f t="shared" si="0"/>
        <v>0</v>
      </c>
      <c r="E50" s="88"/>
      <c r="F50" s="38"/>
      <c r="G50" s="95">
        <f t="shared" si="1"/>
        <v>0</v>
      </c>
      <c r="H50" s="19"/>
      <c r="I50" s="19"/>
      <c r="J50" s="19"/>
      <c r="K50" s="19"/>
      <c r="L50" s="19"/>
      <c r="M50" s="19"/>
      <c r="N50" s="19"/>
      <c r="O50" s="20"/>
      <c r="P50" s="26"/>
      <c r="Q50" s="29"/>
      <c r="R50" s="29"/>
      <c r="S50" s="29"/>
      <c r="T50" s="29"/>
      <c r="U50" s="29"/>
      <c r="V50" s="19"/>
      <c r="W50" s="19"/>
      <c r="X50" s="19"/>
      <c r="Y50" s="19"/>
      <c r="Z50" s="19"/>
      <c r="AA50" s="19"/>
      <c r="AB50" s="19"/>
      <c r="AC50" s="19"/>
      <c r="AD50" s="19"/>
      <c r="AE50" s="19"/>
      <c r="AF50" s="19"/>
      <c r="AG50" s="19"/>
      <c r="AH50" s="19"/>
      <c r="AI50" s="19"/>
      <c r="AJ50" s="19"/>
      <c r="AK50" s="22"/>
      <c r="AL50" s="22"/>
      <c r="AM50" s="22"/>
      <c r="AN50" s="22"/>
      <c r="AO50" s="22"/>
      <c r="AP50" s="8"/>
      <c r="AQ50" s="8"/>
      <c r="AR50" s="8"/>
      <c r="AS50" s="8"/>
      <c r="AT50" s="8"/>
      <c r="AU50" s="8"/>
      <c r="AV50" s="8"/>
      <c r="AW50" s="8"/>
      <c r="AX50" s="8"/>
      <c r="AY50" s="8"/>
      <c r="AZ50" s="8"/>
      <c r="BA50" s="8"/>
      <c r="BB50" s="8"/>
      <c r="BC50" s="8"/>
      <c r="BD50" s="8"/>
      <c r="BE50" s="8"/>
      <c r="BF50" s="8"/>
      <c r="BG50" s="8"/>
      <c r="BH50" s="8"/>
      <c r="BI50" s="8"/>
      <c r="BJ50" s="8"/>
      <c r="BK50" s="8"/>
      <c r="BL50" s="8"/>
      <c r="BM50" s="8"/>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row>
    <row r="51" spans="1:113" ht="15.6" hidden="1">
      <c r="A51" s="20" t="s">
        <v>92</v>
      </c>
      <c r="B51" s="17" t="s">
        <v>48</v>
      </c>
      <c r="C51" s="114"/>
      <c r="D51" s="33">
        <f t="shared" si="0"/>
        <v>0</v>
      </c>
      <c r="E51" s="88"/>
      <c r="F51" s="38"/>
      <c r="G51" s="95">
        <f t="shared" si="1"/>
        <v>0</v>
      </c>
      <c r="H51" s="19"/>
      <c r="I51" s="19"/>
      <c r="J51" s="19"/>
      <c r="K51" s="19"/>
      <c r="L51" s="19"/>
      <c r="M51" s="19"/>
      <c r="N51" s="19"/>
      <c r="O51" s="20"/>
      <c r="P51" s="26"/>
      <c r="Q51" s="29"/>
      <c r="R51" s="29"/>
      <c r="S51" s="29"/>
      <c r="T51" s="29"/>
      <c r="U51" s="29"/>
      <c r="V51" s="19"/>
      <c r="W51" s="19"/>
      <c r="X51" s="19"/>
      <c r="Y51" s="19"/>
      <c r="Z51" s="19"/>
      <c r="AA51" s="19"/>
      <c r="AB51" s="19"/>
      <c r="AC51" s="19"/>
      <c r="AD51" s="19"/>
      <c r="AE51" s="19"/>
      <c r="AF51" s="19"/>
      <c r="AG51" s="19"/>
      <c r="AH51" s="19"/>
      <c r="AI51" s="19"/>
      <c r="AJ51" s="19"/>
      <c r="AK51" s="22"/>
      <c r="AL51" s="22"/>
      <c r="AM51" s="22"/>
      <c r="AN51" s="22"/>
      <c r="AO51" s="22"/>
      <c r="AP51" s="8"/>
      <c r="AQ51" s="8"/>
      <c r="AR51" s="8"/>
      <c r="AS51" s="8"/>
      <c r="AT51" s="8"/>
      <c r="AU51" s="8"/>
      <c r="AV51" s="8"/>
      <c r="AW51" s="8"/>
      <c r="AX51" s="8"/>
      <c r="AY51" s="8"/>
      <c r="AZ51" s="8"/>
      <c r="BA51" s="8"/>
      <c r="BB51" s="8"/>
      <c r="BC51" s="8"/>
      <c r="BD51" s="8"/>
      <c r="BE51" s="8"/>
      <c r="BF51" s="8"/>
      <c r="BG51" s="8"/>
      <c r="BH51" s="8"/>
      <c r="BI51" s="8"/>
      <c r="BJ51" s="8"/>
      <c r="BK51" s="8"/>
      <c r="BL51" s="8"/>
      <c r="BM51" s="8"/>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row>
    <row r="52" spans="1:113" ht="15.6" hidden="1">
      <c r="A52" s="20" t="s">
        <v>92</v>
      </c>
      <c r="B52" s="17" t="s">
        <v>49</v>
      </c>
      <c r="C52" s="114"/>
      <c r="D52" s="33">
        <f t="shared" si="0"/>
        <v>0</v>
      </c>
      <c r="E52" s="88"/>
      <c r="F52" s="38"/>
      <c r="G52" s="95">
        <f t="shared" si="1"/>
        <v>0</v>
      </c>
      <c r="H52" s="19"/>
      <c r="I52" s="19"/>
      <c r="J52" s="19"/>
      <c r="K52" s="19"/>
      <c r="L52" s="19"/>
      <c r="M52" s="19"/>
      <c r="N52" s="19"/>
      <c r="O52" s="20"/>
      <c r="P52" s="26"/>
      <c r="Q52" s="29"/>
      <c r="R52" s="29"/>
      <c r="S52" s="29"/>
      <c r="T52" s="29"/>
      <c r="U52" s="29"/>
      <c r="V52" s="19"/>
      <c r="W52" s="19"/>
      <c r="X52" s="19"/>
      <c r="Y52" s="19"/>
      <c r="Z52" s="19"/>
      <c r="AA52" s="19"/>
      <c r="AB52" s="19"/>
      <c r="AC52" s="19"/>
      <c r="AD52" s="19"/>
      <c r="AE52" s="19"/>
      <c r="AF52" s="19"/>
      <c r="AG52" s="19"/>
      <c r="AH52" s="19"/>
      <c r="AI52" s="19"/>
      <c r="AJ52" s="19"/>
      <c r="AK52" s="22"/>
      <c r="AL52" s="22"/>
      <c r="AM52" s="22"/>
      <c r="AN52" s="22"/>
      <c r="AO52" s="22"/>
      <c r="AP52" s="8"/>
      <c r="AQ52" s="8"/>
      <c r="AR52" s="8"/>
      <c r="AS52" s="8"/>
      <c r="AT52" s="8"/>
      <c r="AU52" s="8"/>
      <c r="AV52" s="8"/>
      <c r="AW52" s="8"/>
      <c r="AX52" s="8"/>
      <c r="AY52" s="8"/>
      <c r="AZ52" s="8"/>
      <c r="BA52" s="8"/>
      <c r="BB52" s="8"/>
      <c r="BC52" s="8"/>
      <c r="BD52" s="8"/>
      <c r="BE52" s="8"/>
      <c r="BF52" s="8"/>
      <c r="BG52" s="8"/>
      <c r="BH52" s="8"/>
      <c r="BI52" s="8"/>
      <c r="BJ52" s="8"/>
      <c r="BK52" s="8"/>
      <c r="BL52" s="8"/>
      <c r="BM52" s="8"/>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row>
    <row r="53" spans="1:113" ht="15.9" thickBot="1">
      <c r="A53" s="20" t="s">
        <v>92</v>
      </c>
      <c r="B53" s="17" t="s">
        <v>50</v>
      </c>
      <c r="C53" s="114">
        <v>847257</v>
      </c>
      <c r="D53" s="33">
        <f t="shared" si="0"/>
        <v>0.47468462936526967</v>
      </c>
      <c r="E53" s="88"/>
      <c r="F53" s="38"/>
      <c r="G53" s="95">
        <f t="shared" si="1"/>
        <v>847257</v>
      </c>
      <c r="H53" s="19"/>
      <c r="I53" s="19"/>
      <c r="J53" s="19"/>
      <c r="K53" s="19"/>
      <c r="L53" s="19"/>
      <c r="M53" s="19"/>
      <c r="N53" s="19"/>
      <c r="O53" s="20"/>
      <c r="P53" s="26"/>
      <c r="Q53" s="29"/>
      <c r="R53" s="29"/>
      <c r="S53" s="29"/>
      <c r="T53" s="29"/>
      <c r="U53" s="29"/>
      <c r="V53" s="19"/>
      <c r="W53" s="19"/>
      <c r="X53" s="19"/>
      <c r="Y53" s="19"/>
      <c r="Z53" s="19"/>
      <c r="AA53" s="19"/>
      <c r="AB53" s="19"/>
      <c r="AC53" s="19"/>
      <c r="AD53" s="19"/>
      <c r="AE53" s="19"/>
      <c r="AF53" s="19"/>
      <c r="AG53" s="19"/>
      <c r="AH53" s="19"/>
      <c r="AI53" s="19"/>
      <c r="AJ53" s="19"/>
      <c r="AK53" s="22"/>
      <c r="AL53" s="22"/>
      <c r="AM53" s="22"/>
      <c r="AN53" s="22"/>
      <c r="AO53" s="22"/>
      <c r="AP53" s="8"/>
      <c r="AQ53" s="8"/>
      <c r="AR53" s="8"/>
      <c r="AS53" s="8"/>
      <c r="AT53" s="8"/>
      <c r="AU53" s="8"/>
      <c r="AV53" s="8"/>
      <c r="AW53" s="8"/>
      <c r="AX53" s="8"/>
      <c r="AY53" s="8"/>
      <c r="AZ53" s="8"/>
      <c r="BA53" s="8"/>
      <c r="BB53" s="8"/>
      <c r="BC53" s="8"/>
      <c r="BD53" s="8"/>
      <c r="BE53" s="8"/>
      <c r="BF53" s="8"/>
      <c r="BG53" s="8"/>
      <c r="BH53" s="8"/>
      <c r="BI53" s="8"/>
      <c r="BJ53" s="8"/>
      <c r="BK53" s="8"/>
      <c r="BL53" s="8"/>
      <c r="BM53" s="8"/>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row>
    <row r="54" spans="1:113" ht="15.9" hidden="1" thickBot="1">
      <c r="A54" s="20" t="s">
        <v>92</v>
      </c>
      <c r="B54" s="17" t="s">
        <v>51</v>
      </c>
      <c r="C54" s="114"/>
      <c r="D54" s="33">
        <f t="shared" si="0"/>
        <v>0</v>
      </c>
      <c r="E54" s="88"/>
      <c r="F54" s="38"/>
      <c r="G54" s="95">
        <f t="shared" si="1"/>
        <v>0</v>
      </c>
      <c r="H54" s="19"/>
      <c r="I54" s="19"/>
      <c r="J54" s="19"/>
      <c r="K54" s="19"/>
      <c r="L54" s="19"/>
      <c r="M54" s="19"/>
      <c r="N54" s="19"/>
      <c r="O54" s="20"/>
      <c r="P54" s="26"/>
      <c r="Q54" s="29"/>
      <c r="R54" s="29"/>
      <c r="S54" s="29"/>
      <c r="T54" s="29"/>
      <c r="U54" s="29"/>
      <c r="V54" s="19"/>
      <c r="W54" s="19"/>
      <c r="X54" s="19"/>
      <c r="Y54" s="19"/>
      <c r="Z54" s="19"/>
      <c r="AA54" s="19"/>
      <c r="AB54" s="19"/>
      <c r="AC54" s="19"/>
      <c r="AD54" s="19"/>
      <c r="AE54" s="19"/>
      <c r="AF54" s="19"/>
      <c r="AG54" s="19"/>
      <c r="AH54" s="19"/>
      <c r="AI54" s="19"/>
      <c r="AJ54" s="19"/>
      <c r="AK54" s="22"/>
      <c r="AL54" s="22"/>
      <c r="AM54" s="22"/>
      <c r="AN54" s="22"/>
      <c r="AO54" s="22"/>
      <c r="AP54" s="8"/>
      <c r="AQ54" s="8"/>
      <c r="AR54" s="8"/>
      <c r="AS54" s="8"/>
      <c r="AT54" s="8"/>
      <c r="AU54" s="8"/>
      <c r="AV54" s="8"/>
      <c r="AW54" s="8"/>
      <c r="AX54" s="8"/>
      <c r="AY54" s="8"/>
      <c r="AZ54" s="8"/>
      <c r="BA54" s="8"/>
      <c r="BB54" s="8"/>
      <c r="BC54" s="8"/>
      <c r="BD54" s="8"/>
      <c r="BE54" s="8"/>
      <c r="BF54" s="8"/>
      <c r="BG54" s="8"/>
      <c r="BH54" s="8"/>
      <c r="BI54" s="8"/>
      <c r="BJ54" s="8"/>
      <c r="BK54" s="8"/>
      <c r="BL54" s="8"/>
      <c r="BM54" s="8"/>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row>
    <row r="55" spans="1:113" ht="15.9" hidden="1" thickBot="1">
      <c r="A55" s="20" t="s">
        <v>92</v>
      </c>
      <c r="B55" s="17" t="s">
        <v>52</v>
      </c>
      <c r="C55" s="114"/>
      <c r="D55" s="33">
        <f t="shared" si="0"/>
        <v>0</v>
      </c>
      <c r="E55" s="88"/>
      <c r="F55" s="38"/>
      <c r="G55" s="95">
        <f t="shared" si="1"/>
        <v>0</v>
      </c>
      <c r="H55" s="19"/>
      <c r="I55" s="19"/>
      <c r="J55" s="19"/>
      <c r="K55" s="19"/>
      <c r="L55" s="19"/>
      <c r="M55" s="19"/>
      <c r="N55" s="19"/>
      <c r="O55" s="20"/>
      <c r="P55" s="26"/>
      <c r="Q55" s="29"/>
      <c r="R55" s="29"/>
      <c r="S55" s="29"/>
      <c r="T55" s="29"/>
      <c r="U55" s="29"/>
      <c r="V55" s="19"/>
      <c r="W55" s="19"/>
      <c r="X55" s="19"/>
      <c r="Y55" s="19"/>
      <c r="Z55" s="19"/>
      <c r="AA55" s="19"/>
      <c r="AB55" s="19"/>
      <c r="AC55" s="19"/>
      <c r="AD55" s="19"/>
      <c r="AE55" s="19"/>
      <c r="AF55" s="19"/>
      <c r="AG55" s="19"/>
      <c r="AH55" s="19"/>
      <c r="AI55" s="19"/>
      <c r="AJ55" s="19"/>
      <c r="AK55" s="22"/>
      <c r="AL55" s="22"/>
      <c r="AM55" s="22"/>
      <c r="AN55" s="22"/>
      <c r="AO55" s="22"/>
      <c r="AP55" s="8"/>
      <c r="AQ55" s="8"/>
      <c r="AR55" s="8"/>
      <c r="AS55" s="8"/>
      <c r="AT55" s="8"/>
      <c r="AU55" s="8"/>
      <c r="AV55" s="8"/>
      <c r="AW55" s="8"/>
      <c r="AX55" s="8"/>
      <c r="AY55" s="8"/>
      <c r="AZ55" s="8"/>
      <c r="BA55" s="8"/>
      <c r="BB55" s="8"/>
      <c r="BC55" s="8"/>
      <c r="BD55" s="8"/>
      <c r="BE55" s="8"/>
      <c r="BF55" s="8"/>
      <c r="BG55" s="8"/>
      <c r="BH55" s="8"/>
      <c r="BI55" s="8"/>
      <c r="BJ55" s="8"/>
      <c r="BK55" s="8"/>
      <c r="BL55" s="8"/>
      <c r="BM55" s="8"/>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row>
    <row r="56" spans="1:113" ht="15.9" hidden="1" thickBot="1">
      <c r="A56" s="20" t="s">
        <v>92</v>
      </c>
      <c r="B56" s="17" t="s">
        <v>53</v>
      </c>
      <c r="C56" s="114"/>
      <c r="D56" s="33">
        <f t="shared" si="0"/>
        <v>0</v>
      </c>
      <c r="E56" s="88"/>
      <c r="F56" s="38"/>
      <c r="G56" s="95">
        <f t="shared" si="1"/>
        <v>0</v>
      </c>
      <c r="H56" s="19"/>
      <c r="I56" s="19"/>
      <c r="J56" s="19"/>
      <c r="K56" s="19"/>
      <c r="L56" s="19"/>
      <c r="M56" s="19"/>
      <c r="N56" s="19"/>
      <c r="O56" s="20"/>
      <c r="P56" s="26"/>
      <c r="Q56" s="29"/>
      <c r="R56" s="29"/>
      <c r="S56" s="29"/>
      <c r="T56" s="29"/>
      <c r="U56" s="29"/>
      <c r="V56" s="19"/>
      <c r="W56" s="19"/>
      <c r="X56" s="19"/>
      <c r="Y56" s="19"/>
      <c r="Z56" s="19"/>
      <c r="AA56" s="19"/>
      <c r="AB56" s="19"/>
      <c r="AC56" s="19"/>
      <c r="AD56" s="19"/>
      <c r="AE56" s="19"/>
      <c r="AF56" s="19"/>
      <c r="AG56" s="19"/>
      <c r="AH56" s="19"/>
      <c r="AI56" s="19"/>
      <c r="AJ56" s="19"/>
      <c r="AK56" s="22"/>
      <c r="AL56" s="22"/>
      <c r="AM56" s="22"/>
      <c r="AN56" s="22"/>
      <c r="AO56" s="22"/>
      <c r="AP56" s="8"/>
      <c r="AQ56" s="8"/>
      <c r="AR56" s="8"/>
      <c r="AS56" s="8"/>
      <c r="AT56" s="8"/>
      <c r="AU56" s="8"/>
      <c r="AV56" s="8"/>
      <c r="AW56" s="8"/>
      <c r="AX56" s="8"/>
      <c r="AY56" s="8"/>
      <c r="AZ56" s="8"/>
      <c r="BA56" s="8"/>
      <c r="BB56" s="8"/>
      <c r="BC56" s="8"/>
      <c r="BD56" s="8"/>
      <c r="BE56" s="8"/>
      <c r="BF56" s="8"/>
      <c r="BG56" s="8"/>
      <c r="BH56" s="8"/>
      <c r="BI56" s="8"/>
      <c r="BJ56" s="8"/>
      <c r="BK56" s="8"/>
      <c r="BL56" s="8"/>
      <c r="BM56" s="8"/>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row>
    <row r="57" spans="1:113" ht="15.9" hidden="1" thickBot="1">
      <c r="A57" s="20" t="s">
        <v>89</v>
      </c>
      <c r="B57" s="17" t="s">
        <v>54</v>
      </c>
      <c r="C57" s="114"/>
      <c r="D57" s="33">
        <f t="shared" si="0"/>
        <v>0</v>
      </c>
      <c r="E57" s="88"/>
      <c r="F57" s="38"/>
      <c r="G57" s="95">
        <f t="shared" si="1"/>
        <v>0</v>
      </c>
      <c r="H57" s="19"/>
      <c r="I57" s="19"/>
      <c r="J57" s="19"/>
      <c r="K57" s="19"/>
      <c r="L57" s="19"/>
      <c r="M57" s="19"/>
      <c r="N57" s="19"/>
      <c r="O57" s="20"/>
      <c r="P57" s="26"/>
      <c r="Q57" s="29"/>
      <c r="R57" s="29"/>
      <c r="S57" s="29"/>
      <c r="T57" s="29"/>
      <c r="U57" s="29"/>
      <c r="V57" s="19"/>
      <c r="W57" s="19"/>
      <c r="X57" s="19"/>
      <c r="Y57" s="19"/>
      <c r="Z57" s="19"/>
      <c r="AA57" s="19"/>
      <c r="AB57" s="19"/>
      <c r="AC57" s="19"/>
      <c r="AD57" s="19"/>
      <c r="AE57" s="19"/>
      <c r="AF57" s="19"/>
      <c r="AG57" s="19"/>
      <c r="AH57" s="19"/>
      <c r="AI57" s="19"/>
      <c r="AJ57" s="19"/>
      <c r="AK57" s="22"/>
      <c r="AL57" s="22"/>
      <c r="AM57" s="22"/>
      <c r="AN57" s="22"/>
      <c r="AO57" s="22"/>
      <c r="AP57" s="8"/>
      <c r="AQ57" s="8"/>
      <c r="AR57" s="8"/>
      <c r="AS57" s="8"/>
      <c r="AT57" s="8"/>
      <c r="AU57" s="8"/>
      <c r="AV57" s="8"/>
      <c r="AW57" s="8"/>
      <c r="AX57" s="8"/>
      <c r="AY57" s="8"/>
      <c r="AZ57" s="8"/>
      <c r="BA57" s="8"/>
      <c r="BB57" s="8"/>
      <c r="BC57" s="8"/>
      <c r="BD57" s="8"/>
      <c r="BE57" s="8"/>
      <c r="BF57" s="8"/>
      <c r="BG57" s="8"/>
      <c r="BH57" s="8"/>
      <c r="BI57" s="8"/>
      <c r="BJ57" s="8"/>
      <c r="BK57" s="8"/>
      <c r="BL57" s="8"/>
      <c r="BM57" s="8"/>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row>
    <row r="58" spans="1:113" ht="15.9" hidden="1" thickBot="1">
      <c r="A58" s="20" t="s">
        <v>89</v>
      </c>
      <c r="B58" s="17" t="s">
        <v>55</v>
      </c>
      <c r="C58" s="114"/>
      <c r="D58" s="33">
        <f t="shared" si="0"/>
        <v>0</v>
      </c>
      <c r="E58" s="88"/>
      <c r="F58" s="38"/>
      <c r="G58" s="95">
        <f t="shared" si="1"/>
        <v>0</v>
      </c>
      <c r="H58" s="19"/>
      <c r="I58" s="19"/>
      <c r="J58" s="19"/>
      <c r="K58" s="19"/>
      <c r="L58" s="19"/>
      <c r="M58" s="19"/>
      <c r="N58" s="19"/>
      <c r="O58" s="20"/>
      <c r="P58" s="26"/>
      <c r="Q58" s="29"/>
      <c r="R58" s="29"/>
      <c r="S58" s="29"/>
      <c r="T58" s="29"/>
      <c r="U58" s="29"/>
      <c r="V58" s="19"/>
      <c r="W58" s="19"/>
      <c r="X58" s="19"/>
      <c r="Y58" s="19"/>
      <c r="Z58" s="19"/>
      <c r="AA58" s="19"/>
      <c r="AB58" s="19"/>
      <c r="AC58" s="19"/>
      <c r="AD58" s="19"/>
      <c r="AE58" s="19"/>
      <c r="AF58" s="19"/>
      <c r="AG58" s="19"/>
      <c r="AH58" s="19"/>
      <c r="AI58" s="19"/>
      <c r="AJ58" s="19"/>
      <c r="AK58" s="22"/>
      <c r="AL58" s="22"/>
      <c r="AM58" s="22"/>
      <c r="AN58" s="22"/>
      <c r="AO58" s="22"/>
      <c r="AP58" s="8"/>
      <c r="AQ58" s="8"/>
      <c r="AR58" s="8"/>
      <c r="AS58" s="8"/>
      <c r="AT58" s="8"/>
      <c r="AU58" s="8"/>
      <c r="AV58" s="8"/>
      <c r="AW58" s="8"/>
      <c r="AX58" s="8"/>
      <c r="AY58" s="8"/>
      <c r="AZ58" s="8"/>
      <c r="BA58" s="8"/>
      <c r="BB58" s="8"/>
      <c r="BC58" s="8"/>
      <c r="BD58" s="8"/>
      <c r="BE58" s="8"/>
      <c r="BF58" s="8"/>
      <c r="BG58" s="8"/>
      <c r="BH58" s="8"/>
      <c r="BI58" s="8"/>
      <c r="BJ58" s="8"/>
      <c r="BK58" s="8"/>
      <c r="BL58" s="8"/>
      <c r="BM58" s="8"/>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row>
    <row r="59" spans="1:113" ht="15.9" hidden="1" thickBot="1">
      <c r="A59" s="20" t="s">
        <v>92</v>
      </c>
      <c r="B59" s="17" t="s">
        <v>56</v>
      </c>
      <c r="C59" s="114"/>
      <c r="D59" s="33">
        <f t="shared" si="0"/>
        <v>0</v>
      </c>
      <c r="E59" s="88"/>
      <c r="F59" s="38"/>
      <c r="G59" s="95">
        <f t="shared" si="1"/>
        <v>0</v>
      </c>
      <c r="H59" s="19"/>
      <c r="I59" s="19"/>
      <c r="J59" s="19"/>
      <c r="K59" s="19"/>
      <c r="L59" s="19"/>
      <c r="M59" s="19"/>
      <c r="N59" s="19"/>
      <c r="O59" s="20"/>
      <c r="P59" s="26"/>
      <c r="Q59" s="29"/>
      <c r="R59" s="29"/>
      <c r="S59" s="29"/>
      <c r="T59" s="29"/>
      <c r="U59" s="29"/>
      <c r="V59" s="19"/>
      <c r="W59" s="19"/>
      <c r="X59" s="19"/>
      <c r="Y59" s="19"/>
      <c r="Z59" s="19"/>
      <c r="AA59" s="19"/>
      <c r="AB59" s="19"/>
      <c r="AC59" s="19"/>
      <c r="AD59" s="19"/>
      <c r="AE59" s="19"/>
      <c r="AF59" s="19"/>
      <c r="AG59" s="19"/>
      <c r="AH59" s="19"/>
      <c r="AI59" s="19"/>
      <c r="AJ59" s="19"/>
      <c r="AK59" s="22"/>
      <c r="AL59" s="22"/>
      <c r="AM59" s="22"/>
      <c r="AN59" s="22"/>
      <c r="AO59" s="22"/>
      <c r="AP59" s="8"/>
      <c r="AQ59" s="8"/>
      <c r="AR59" s="8"/>
      <c r="AS59" s="8"/>
      <c r="AT59" s="8"/>
      <c r="AU59" s="8"/>
      <c r="AV59" s="8"/>
      <c r="AW59" s="8"/>
      <c r="AX59" s="8"/>
      <c r="AY59" s="8"/>
      <c r="AZ59" s="8"/>
      <c r="BA59" s="8"/>
      <c r="BB59" s="8"/>
      <c r="BC59" s="8"/>
      <c r="BD59" s="8"/>
      <c r="BE59" s="8"/>
      <c r="BF59" s="8"/>
      <c r="BG59" s="8"/>
      <c r="BH59" s="8"/>
      <c r="BI59" s="8"/>
      <c r="BJ59" s="8"/>
      <c r="BK59" s="8"/>
      <c r="BL59" s="8"/>
      <c r="BM59" s="8"/>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row>
    <row r="60" spans="1:113" ht="15.9" hidden="1" thickBot="1">
      <c r="A60" s="20" t="s">
        <v>92</v>
      </c>
      <c r="B60" s="17" t="s">
        <v>57</v>
      </c>
      <c r="C60" s="114"/>
      <c r="D60" s="33">
        <f t="shared" si="0"/>
        <v>0</v>
      </c>
      <c r="E60" s="88"/>
      <c r="F60" s="38"/>
      <c r="G60" s="95">
        <f t="shared" si="1"/>
        <v>0</v>
      </c>
      <c r="H60" s="19"/>
      <c r="I60" s="19"/>
      <c r="J60" s="19"/>
      <c r="K60" s="19"/>
      <c r="L60" s="19"/>
      <c r="M60" s="19"/>
      <c r="N60" s="19"/>
      <c r="O60" s="20"/>
      <c r="P60" s="26"/>
      <c r="Q60" s="29"/>
      <c r="R60" s="29"/>
      <c r="S60" s="29"/>
      <c r="T60" s="29"/>
      <c r="U60" s="29"/>
      <c r="V60" s="19"/>
      <c r="W60" s="19"/>
      <c r="X60" s="19"/>
      <c r="Y60" s="19"/>
      <c r="Z60" s="19"/>
      <c r="AA60" s="19"/>
      <c r="AB60" s="19"/>
      <c r="AC60" s="19"/>
      <c r="AD60" s="19"/>
      <c r="AE60" s="19"/>
      <c r="AF60" s="19"/>
      <c r="AG60" s="19"/>
      <c r="AH60" s="19"/>
      <c r="AI60" s="19"/>
      <c r="AJ60" s="19"/>
      <c r="AK60" s="22"/>
      <c r="AL60" s="22"/>
      <c r="AM60" s="22"/>
      <c r="AN60" s="22"/>
      <c r="AO60" s="22"/>
      <c r="AP60" s="8"/>
      <c r="AQ60" s="8"/>
      <c r="AR60" s="8"/>
      <c r="AS60" s="8"/>
      <c r="AT60" s="8"/>
      <c r="AU60" s="8"/>
      <c r="AV60" s="8"/>
      <c r="AW60" s="8"/>
      <c r="AX60" s="8"/>
      <c r="AY60" s="8"/>
      <c r="AZ60" s="8"/>
      <c r="BA60" s="8"/>
      <c r="BB60" s="8"/>
      <c r="BC60" s="8"/>
      <c r="BD60" s="8"/>
      <c r="BE60" s="8"/>
      <c r="BF60" s="8"/>
      <c r="BG60" s="8"/>
      <c r="BH60" s="8"/>
      <c r="BI60" s="8"/>
      <c r="BJ60" s="8"/>
      <c r="BK60" s="8"/>
      <c r="BL60" s="8"/>
      <c r="BM60" s="8"/>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row>
    <row r="61" spans="1:113" ht="15.9" hidden="1" thickBot="1">
      <c r="A61" s="20" t="s">
        <v>92</v>
      </c>
      <c r="B61" s="17" t="s">
        <v>58</v>
      </c>
      <c r="C61" s="114"/>
      <c r="D61" s="33">
        <f t="shared" si="0"/>
        <v>0</v>
      </c>
      <c r="E61" s="88"/>
      <c r="F61" s="38"/>
      <c r="G61" s="95">
        <f t="shared" si="1"/>
        <v>0</v>
      </c>
      <c r="H61" s="19"/>
      <c r="I61" s="19"/>
      <c r="J61" s="19"/>
      <c r="K61" s="19"/>
      <c r="L61" s="19"/>
      <c r="M61" s="19"/>
      <c r="N61" s="19"/>
      <c r="O61" s="20"/>
      <c r="P61" s="26"/>
      <c r="Q61" s="29"/>
      <c r="R61" s="29"/>
      <c r="S61" s="29"/>
      <c r="T61" s="29"/>
      <c r="U61" s="29"/>
      <c r="V61" s="19"/>
      <c r="W61" s="19"/>
      <c r="X61" s="19"/>
      <c r="Y61" s="19"/>
      <c r="Z61" s="19"/>
      <c r="AA61" s="19"/>
      <c r="AB61" s="19"/>
      <c r="AC61" s="19"/>
      <c r="AD61" s="19"/>
      <c r="AE61" s="19"/>
      <c r="AF61" s="19"/>
      <c r="AG61" s="19"/>
      <c r="AH61" s="19"/>
      <c r="AI61" s="19"/>
      <c r="AJ61" s="19"/>
      <c r="AK61" s="22"/>
      <c r="AL61" s="22"/>
      <c r="AM61" s="22"/>
      <c r="AN61" s="22"/>
      <c r="AO61" s="22"/>
      <c r="AP61" s="8"/>
      <c r="AQ61" s="8"/>
      <c r="AR61" s="8"/>
      <c r="AS61" s="8"/>
      <c r="AT61" s="8"/>
      <c r="AU61" s="8"/>
      <c r="AV61" s="8"/>
      <c r="AW61" s="8"/>
      <c r="AX61" s="8"/>
      <c r="AY61" s="8"/>
      <c r="AZ61" s="8"/>
      <c r="BA61" s="8"/>
      <c r="BB61" s="8"/>
      <c r="BC61" s="8"/>
      <c r="BD61" s="8"/>
      <c r="BE61" s="8"/>
      <c r="BF61" s="8"/>
      <c r="BG61" s="8"/>
      <c r="BH61" s="8"/>
      <c r="BI61" s="8"/>
      <c r="BJ61" s="8"/>
      <c r="BK61" s="8"/>
      <c r="BL61" s="8"/>
      <c r="BM61" s="8"/>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row>
    <row r="62" spans="1:113" ht="15.9" hidden="1" thickBot="1">
      <c r="A62" s="20" t="s">
        <v>92</v>
      </c>
      <c r="B62" s="17" t="s">
        <v>59</v>
      </c>
      <c r="C62" s="114"/>
      <c r="D62" s="33">
        <f t="shared" si="0"/>
        <v>0</v>
      </c>
      <c r="E62" s="88"/>
      <c r="F62" s="38"/>
      <c r="G62" s="95">
        <f t="shared" si="1"/>
        <v>0</v>
      </c>
      <c r="H62" s="19"/>
      <c r="I62" s="19"/>
      <c r="J62" s="19"/>
      <c r="K62" s="19"/>
      <c r="L62" s="19"/>
      <c r="M62" s="19"/>
      <c r="N62" s="19"/>
      <c r="O62" s="20"/>
      <c r="P62" s="26"/>
      <c r="Q62" s="29"/>
      <c r="R62" s="29"/>
      <c r="S62" s="29"/>
      <c r="T62" s="29"/>
      <c r="U62" s="29"/>
      <c r="V62" s="19"/>
      <c r="W62" s="19"/>
      <c r="X62" s="19"/>
      <c r="Y62" s="19"/>
      <c r="Z62" s="19"/>
      <c r="AA62" s="19"/>
      <c r="AB62" s="19"/>
      <c r="AC62" s="19"/>
      <c r="AD62" s="19"/>
      <c r="AE62" s="19"/>
      <c r="AF62" s="19"/>
      <c r="AG62" s="19"/>
      <c r="AH62" s="19"/>
      <c r="AI62" s="19"/>
      <c r="AJ62" s="19"/>
      <c r="AK62" s="22"/>
      <c r="AL62" s="22"/>
      <c r="AM62" s="22"/>
      <c r="AN62" s="22"/>
      <c r="AO62" s="22"/>
      <c r="AP62" s="8"/>
      <c r="AQ62" s="8"/>
      <c r="AR62" s="8"/>
      <c r="AS62" s="8"/>
      <c r="AT62" s="8"/>
      <c r="AU62" s="8"/>
      <c r="AV62" s="8"/>
      <c r="AW62" s="8"/>
      <c r="AX62" s="8"/>
      <c r="AY62" s="8"/>
      <c r="AZ62" s="8"/>
      <c r="BA62" s="8"/>
      <c r="BB62" s="8"/>
      <c r="BC62" s="8"/>
      <c r="BD62" s="8"/>
      <c r="BE62" s="8"/>
      <c r="BF62" s="8"/>
      <c r="BG62" s="8"/>
      <c r="BH62" s="8"/>
      <c r="BI62" s="8"/>
      <c r="BJ62" s="8"/>
      <c r="BK62" s="8"/>
      <c r="BL62" s="8"/>
      <c r="BM62" s="8"/>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row>
    <row r="63" spans="1:113" ht="15.9" hidden="1" thickBot="1">
      <c r="A63" s="20" t="s">
        <v>92</v>
      </c>
      <c r="B63" s="17" t="s">
        <v>60</v>
      </c>
      <c r="C63" s="114"/>
      <c r="D63" s="33">
        <f t="shared" si="0"/>
        <v>0</v>
      </c>
      <c r="E63" s="88"/>
      <c r="F63" s="38"/>
      <c r="G63" s="95">
        <f t="shared" si="1"/>
        <v>0</v>
      </c>
      <c r="H63" s="19"/>
      <c r="I63" s="19"/>
      <c r="J63" s="19"/>
      <c r="K63" s="19"/>
      <c r="L63" s="19"/>
      <c r="M63" s="19"/>
      <c r="N63" s="19"/>
      <c r="O63" s="20"/>
      <c r="P63" s="26"/>
      <c r="Q63" s="29"/>
      <c r="R63" s="29"/>
      <c r="S63" s="29"/>
      <c r="T63" s="29"/>
      <c r="U63" s="29"/>
      <c r="V63" s="19"/>
      <c r="W63" s="19"/>
      <c r="X63" s="19"/>
      <c r="Y63" s="19"/>
      <c r="Z63" s="19"/>
      <c r="AA63" s="19"/>
      <c r="AB63" s="19"/>
      <c r="AC63" s="19"/>
      <c r="AD63" s="19"/>
      <c r="AE63" s="19"/>
      <c r="AF63" s="19"/>
      <c r="AG63" s="19"/>
      <c r="AH63" s="19"/>
      <c r="AI63" s="19"/>
      <c r="AJ63" s="19"/>
      <c r="AK63" s="22"/>
      <c r="AL63" s="22"/>
      <c r="AM63" s="22"/>
      <c r="AN63" s="22"/>
      <c r="AO63" s="22"/>
      <c r="AP63" s="8"/>
      <c r="AQ63" s="8"/>
      <c r="AR63" s="8"/>
      <c r="AS63" s="8"/>
      <c r="AT63" s="8"/>
      <c r="AU63" s="8"/>
      <c r="AV63" s="8"/>
      <c r="AW63" s="8"/>
      <c r="AX63" s="8"/>
      <c r="AY63" s="8"/>
      <c r="AZ63" s="8"/>
      <c r="BA63" s="8"/>
      <c r="BB63" s="8"/>
      <c r="BC63" s="8"/>
      <c r="BD63" s="8"/>
      <c r="BE63" s="8"/>
      <c r="BF63" s="8"/>
      <c r="BG63" s="8"/>
      <c r="BH63" s="8"/>
      <c r="BI63" s="8"/>
      <c r="BJ63" s="8"/>
      <c r="BK63" s="8"/>
      <c r="BL63" s="8"/>
      <c r="BM63" s="8"/>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row>
    <row r="64" spans="1:113" ht="15.9" hidden="1" thickBot="1">
      <c r="A64" s="20" t="s">
        <v>92</v>
      </c>
      <c r="B64" s="17" t="s">
        <v>61</v>
      </c>
      <c r="C64" s="114"/>
      <c r="D64" s="33">
        <f t="shared" si="0"/>
        <v>0</v>
      </c>
      <c r="E64" s="88"/>
      <c r="F64" s="38"/>
      <c r="G64" s="95">
        <f t="shared" si="1"/>
        <v>0</v>
      </c>
      <c r="H64" s="19"/>
      <c r="I64" s="19"/>
      <c r="J64" s="19"/>
      <c r="K64" s="19"/>
      <c r="L64" s="19"/>
      <c r="M64" s="19"/>
      <c r="N64" s="19"/>
      <c r="O64" s="20"/>
      <c r="P64" s="26"/>
      <c r="Q64" s="29"/>
      <c r="R64" s="29"/>
      <c r="S64" s="29"/>
      <c r="T64" s="29"/>
      <c r="U64" s="29"/>
      <c r="V64" s="19"/>
      <c r="W64" s="19"/>
      <c r="X64" s="19"/>
      <c r="Y64" s="19"/>
      <c r="Z64" s="19"/>
      <c r="AA64" s="19"/>
      <c r="AB64" s="19"/>
      <c r="AC64" s="19"/>
      <c r="AD64" s="19"/>
      <c r="AE64" s="19"/>
      <c r="AF64" s="19"/>
      <c r="AG64" s="19"/>
      <c r="AH64" s="19"/>
      <c r="AI64" s="19"/>
      <c r="AJ64" s="19"/>
      <c r="AK64" s="22"/>
      <c r="AL64" s="22"/>
      <c r="AM64" s="22"/>
      <c r="AN64" s="22"/>
      <c r="AO64" s="22"/>
      <c r="AP64" s="8"/>
      <c r="AQ64" s="8"/>
      <c r="AR64" s="8"/>
      <c r="AS64" s="8"/>
      <c r="AT64" s="8"/>
      <c r="AU64" s="8"/>
      <c r="AV64" s="8"/>
      <c r="AW64" s="8"/>
      <c r="AX64" s="8"/>
      <c r="AY64" s="8"/>
      <c r="AZ64" s="8"/>
      <c r="BA64" s="8"/>
      <c r="BB64" s="8"/>
      <c r="BC64" s="8"/>
      <c r="BD64" s="8"/>
      <c r="BE64" s="8"/>
      <c r="BF64" s="8"/>
      <c r="BG64" s="8"/>
      <c r="BH64" s="8"/>
      <c r="BI64" s="8"/>
      <c r="BJ64" s="8"/>
      <c r="BK64" s="8"/>
      <c r="BL64" s="8"/>
      <c r="BM64" s="8"/>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row>
    <row r="65" spans="1:113" ht="15.9" hidden="1" thickBot="1">
      <c r="A65" s="20" t="s">
        <v>92</v>
      </c>
      <c r="B65" s="17" t="s">
        <v>62</v>
      </c>
      <c r="C65" s="114"/>
      <c r="D65" s="33">
        <f t="shared" si="0"/>
        <v>0</v>
      </c>
      <c r="E65" s="88"/>
      <c r="F65" s="38"/>
      <c r="G65" s="95">
        <f t="shared" si="1"/>
        <v>0</v>
      </c>
      <c r="H65" s="19"/>
      <c r="I65" s="19"/>
      <c r="J65" s="19"/>
      <c r="K65" s="19"/>
      <c r="L65" s="19"/>
      <c r="M65" s="19"/>
      <c r="N65" s="19"/>
      <c r="O65" s="20"/>
      <c r="P65" s="26"/>
      <c r="Q65" s="29"/>
      <c r="R65" s="29"/>
      <c r="S65" s="29"/>
      <c r="T65" s="29"/>
      <c r="U65" s="29"/>
      <c r="V65" s="19"/>
      <c r="W65" s="19"/>
      <c r="X65" s="19"/>
      <c r="Y65" s="19"/>
      <c r="Z65" s="19"/>
      <c r="AA65" s="19"/>
      <c r="AB65" s="19"/>
      <c r="AC65" s="19"/>
      <c r="AD65" s="19"/>
      <c r="AE65" s="19"/>
      <c r="AF65" s="19"/>
      <c r="AG65" s="19"/>
      <c r="AH65" s="19"/>
      <c r="AI65" s="19"/>
      <c r="AJ65" s="19"/>
      <c r="AK65" s="22"/>
      <c r="AL65" s="22"/>
      <c r="AM65" s="22"/>
      <c r="AN65" s="22"/>
      <c r="AO65" s="22"/>
      <c r="AP65" s="8"/>
      <c r="AQ65" s="8"/>
      <c r="AR65" s="8"/>
      <c r="AS65" s="8"/>
      <c r="AT65" s="8"/>
      <c r="AU65" s="8"/>
      <c r="AV65" s="8"/>
      <c r="AW65" s="8"/>
      <c r="AX65" s="8"/>
      <c r="AY65" s="8"/>
      <c r="AZ65" s="8"/>
      <c r="BA65" s="8"/>
      <c r="BB65" s="8"/>
      <c r="BC65" s="8"/>
      <c r="BD65" s="8"/>
      <c r="BE65" s="8"/>
      <c r="BF65" s="8"/>
      <c r="BG65" s="8"/>
      <c r="BH65" s="8"/>
      <c r="BI65" s="8"/>
      <c r="BJ65" s="8"/>
      <c r="BK65" s="8"/>
      <c r="BL65" s="8"/>
      <c r="BM65" s="8"/>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row>
    <row r="66" spans="1:113" ht="15.9" hidden="1" thickBot="1">
      <c r="A66" s="20" t="s">
        <v>92</v>
      </c>
      <c r="B66" s="17" t="s">
        <v>63</v>
      </c>
      <c r="C66" s="114"/>
      <c r="D66" s="33">
        <f t="shared" si="0"/>
        <v>0</v>
      </c>
      <c r="E66" s="88"/>
      <c r="F66" s="38"/>
      <c r="G66" s="95">
        <f t="shared" si="1"/>
        <v>0</v>
      </c>
      <c r="H66" s="19"/>
      <c r="I66" s="19"/>
      <c r="J66" s="19"/>
      <c r="K66" s="19"/>
      <c r="L66" s="19"/>
      <c r="M66" s="19"/>
      <c r="N66" s="19"/>
      <c r="O66" s="20"/>
      <c r="P66" s="26"/>
      <c r="Q66" s="29"/>
      <c r="R66" s="29"/>
      <c r="S66" s="29"/>
      <c r="T66" s="29"/>
      <c r="U66" s="29"/>
      <c r="V66" s="19"/>
      <c r="W66" s="19"/>
      <c r="X66" s="19"/>
      <c r="Y66" s="19"/>
      <c r="Z66" s="19"/>
      <c r="AA66" s="19"/>
      <c r="AB66" s="19"/>
      <c r="AC66" s="19"/>
      <c r="AD66" s="19"/>
      <c r="AE66" s="19"/>
      <c r="AF66" s="19"/>
      <c r="AG66" s="19"/>
      <c r="AH66" s="19"/>
      <c r="AI66" s="19"/>
      <c r="AJ66" s="19"/>
      <c r="AK66" s="22"/>
      <c r="AL66" s="22"/>
      <c r="AM66" s="22"/>
      <c r="AN66" s="22"/>
      <c r="AO66" s="22"/>
      <c r="AP66" s="8"/>
      <c r="AQ66" s="8"/>
      <c r="AR66" s="8"/>
      <c r="AS66" s="8"/>
      <c r="AT66" s="8"/>
      <c r="AU66" s="8"/>
      <c r="AV66" s="8"/>
      <c r="AW66" s="8"/>
      <c r="AX66" s="8"/>
      <c r="AY66" s="8"/>
      <c r="AZ66" s="8"/>
      <c r="BA66" s="8"/>
      <c r="BB66" s="8"/>
      <c r="BC66" s="8"/>
      <c r="BD66" s="8"/>
      <c r="BE66" s="8"/>
      <c r="BF66" s="8"/>
      <c r="BG66" s="8"/>
      <c r="BH66" s="8"/>
      <c r="BI66" s="8"/>
      <c r="BJ66" s="8"/>
      <c r="BK66" s="8"/>
      <c r="BL66" s="8"/>
      <c r="BM66" s="8"/>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row>
    <row r="67" spans="1:113" ht="15.9" hidden="1" thickBot="1">
      <c r="A67" s="20" t="s">
        <v>92</v>
      </c>
      <c r="B67" s="17" t="s">
        <v>64</v>
      </c>
      <c r="C67" s="114"/>
      <c r="D67" s="33">
        <f t="shared" si="0"/>
        <v>0</v>
      </c>
      <c r="E67" s="88"/>
      <c r="F67" s="38"/>
      <c r="G67" s="95">
        <f t="shared" si="1"/>
        <v>0</v>
      </c>
      <c r="H67" s="19"/>
      <c r="I67" s="19"/>
      <c r="J67" s="19"/>
      <c r="K67" s="19"/>
      <c r="L67" s="19"/>
      <c r="M67" s="19"/>
      <c r="N67" s="19"/>
      <c r="O67" s="20"/>
      <c r="P67" s="26"/>
      <c r="Q67" s="29"/>
      <c r="R67" s="29"/>
      <c r="S67" s="29"/>
      <c r="T67" s="29"/>
      <c r="U67" s="29"/>
      <c r="V67" s="19"/>
      <c r="W67" s="19"/>
      <c r="X67" s="19"/>
      <c r="Y67" s="19"/>
      <c r="Z67" s="19"/>
      <c r="AA67" s="19"/>
      <c r="AB67" s="19"/>
      <c r="AC67" s="19"/>
      <c r="AD67" s="19"/>
      <c r="AE67" s="19"/>
      <c r="AF67" s="19"/>
      <c r="AG67" s="19"/>
      <c r="AH67" s="19"/>
      <c r="AI67" s="19"/>
      <c r="AJ67" s="19"/>
      <c r="AK67" s="22"/>
      <c r="AL67" s="22"/>
      <c r="AM67" s="22"/>
      <c r="AN67" s="22"/>
      <c r="AO67" s="22"/>
      <c r="AP67" s="8"/>
      <c r="AQ67" s="8"/>
      <c r="AR67" s="8"/>
      <c r="AS67" s="8"/>
      <c r="AT67" s="8"/>
      <c r="AU67" s="8"/>
      <c r="AV67" s="8"/>
      <c r="AW67" s="8"/>
      <c r="AX67" s="8"/>
      <c r="AY67" s="8"/>
      <c r="AZ67" s="8"/>
      <c r="BA67" s="8"/>
      <c r="BB67" s="8"/>
      <c r="BC67" s="8"/>
      <c r="BD67" s="8"/>
      <c r="BE67" s="8"/>
      <c r="BF67" s="8"/>
      <c r="BG67" s="8"/>
      <c r="BH67" s="8"/>
      <c r="BI67" s="8"/>
      <c r="BJ67" s="8"/>
      <c r="BK67" s="8"/>
      <c r="BL67" s="8"/>
      <c r="BM67" s="8"/>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row>
    <row r="68" spans="1:113" ht="15.9" hidden="1" thickBot="1">
      <c r="A68" s="20" t="s">
        <v>92</v>
      </c>
      <c r="B68" s="17" t="s">
        <v>65</v>
      </c>
      <c r="C68" s="114"/>
      <c r="D68" s="33">
        <f t="shared" si="0"/>
        <v>0</v>
      </c>
      <c r="E68" s="88"/>
      <c r="F68" s="38"/>
      <c r="G68" s="95">
        <f t="shared" si="1"/>
        <v>0</v>
      </c>
      <c r="H68" s="19"/>
      <c r="I68" s="19"/>
      <c r="J68" s="19"/>
      <c r="K68" s="19"/>
      <c r="L68" s="19"/>
      <c r="M68" s="19"/>
      <c r="N68" s="19"/>
      <c r="O68" s="20"/>
      <c r="P68" s="26"/>
      <c r="Q68" s="29"/>
      <c r="R68" s="29"/>
      <c r="S68" s="29"/>
      <c r="T68" s="29"/>
      <c r="U68" s="29"/>
      <c r="V68" s="19"/>
      <c r="W68" s="19"/>
      <c r="X68" s="19"/>
      <c r="Y68" s="19"/>
      <c r="Z68" s="19"/>
      <c r="AA68" s="19"/>
      <c r="AB68" s="19"/>
      <c r="AC68" s="19"/>
      <c r="AD68" s="19"/>
      <c r="AE68" s="19"/>
      <c r="AF68" s="19"/>
      <c r="AG68" s="19"/>
      <c r="AH68" s="19"/>
      <c r="AI68" s="19"/>
      <c r="AJ68" s="19"/>
      <c r="AK68" s="22"/>
      <c r="AL68" s="22"/>
      <c r="AM68" s="22"/>
      <c r="AN68" s="22"/>
      <c r="AO68" s="22"/>
      <c r="AP68" s="8"/>
      <c r="AQ68" s="8"/>
      <c r="AR68" s="8"/>
      <c r="AS68" s="8"/>
      <c r="AT68" s="8"/>
      <c r="AU68" s="8"/>
      <c r="AV68" s="8"/>
      <c r="AW68" s="8"/>
      <c r="AX68" s="8"/>
      <c r="AY68" s="8"/>
      <c r="AZ68" s="8"/>
      <c r="BA68" s="8"/>
      <c r="BB68" s="8"/>
      <c r="BC68" s="8"/>
      <c r="BD68" s="8"/>
      <c r="BE68" s="8"/>
      <c r="BF68" s="8"/>
      <c r="BG68" s="8"/>
      <c r="BH68" s="8"/>
      <c r="BI68" s="8"/>
      <c r="BJ68" s="8"/>
      <c r="BK68" s="8"/>
      <c r="BL68" s="8"/>
      <c r="BM68" s="8"/>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row>
    <row r="69" spans="1:113" ht="15.9" hidden="1" thickBot="1">
      <c r="A69" s="20" t="s">
        <v>92</v>
      </c>
      <c r="B69" s="17" t="s">
        <v>66</v>
      </c>
      <c r="C69" s="114"/>
      <c r="D69" s="33">
        <f t="shared" ref="D69:D83" si="2">C69/$C$84</f>
        <v>0</v>
      </c>
      <c r="E69" s="88"/>
      <c r="F69" s="38"/>
      <c r="G69" s="95">
        <f t="shared" si="1"/>
        <v>0</v>
      </c>
      <c r="H69" s="19"/>
      <c r="I69" s="19"/>
      <c r="J69" s="19"/>
      <c r="K69" s="19"/>
      <c r="L69" s="19"/>
      <c r="M69" s="19"/>
      <c r="N69" s="19"/>
      <c r="O69" s="20"/>
      <c r="P69" s="26"/>
      <c r="Q69" s="29"/>
      <c r="R69" s="29"/>
      <c r="S69" s="29"/>
      <c r="T69" s="29"/>
      <c r="U69" s="29"/>
      <c r="V69" s="19"/>
      <c r="W69" s="19"/>
      <c r="X69" s="19"/>
      <c r="Y69" s="19"/>
      <c r="Z69" s="19"/>
      <c r="AA69" s="19"/>
      <c r="AB69" s="19"/>
      <c r="AC69" s="19"/>
      <c r="AD69" s="19"/>
      <c r="AE69" s="19"/>
      <c r="AF69" s="19"/>
      <c r="AG69" s="19"/>
      <c r="AH69" s="19"/>
      <c r="AI69" s="19"/>
      <c r="AJ69" s="19"/>
      <c r="AK69" s="22"/>
      <c r="AL69" s="22"/>
      <c r="AM69" s="22"/>
      <c r="AN69" s="22"/>
      <c r="AO69" s="22"/>
      <c r="AP69" s="8"/>
      <c r="AQ69" s="8"/>
      <c r="AR69" s="8"/>
      <c r="AS69" s="8"/>
      <c r="AT69" s="8"/>
      <c r="AU69" s="8"/>
      <c r="AV69" s="8"/>
      <c r="AW69" s="8"/>
      <c r="AX69" s="8"/>
      <c r="AY69" s="8"/>
      <c r="AZ69" s="8"/>
      <c r="BA69" s="8"/>
      <c r="BB69" s="8"/>
      <c r="BC69" s="8"/>
      <c r="BD69" s="8"/>
      <c r="BE69" s="8"/>
      <c r="BF69" s="8"/>
      <c r="BG69" s="8"/>
      <c r="BH69" s="8"/>
      <c r="BI69" s="8"/>
      <c r="BJ69" s="8"/>
      <c r="BK69" s="8"/>
      <c r="BL69" s="8"/>
      <c r="BM69" s="8"/>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row>
    <row r="70" spans="1:113" ht="15.9" hidden="1" thickBot="1">
      <c r="A70" s="20" t="s">
        <v>92</v>
      </c>
      <c r="B70" s="17" t="s">
        <v>67</v>
      </c>
      <c r="C70" s="114"/>
      <c r="D70" s="33">
        <f t="shared" si="2"/>
        <v>0</v>
      </c>
      <c r="E70" s="88"/>
      <c r="F70" s="38"/>
      <c r="G70" s="95">
        <f t="shared" ref="G70:G83" si="3">C70+E70+F70</f>
        <v>0</v>
      </c>
      <c r="H70" s="19"/>
      <c r="I70" s="19"/>
      <c r="J70" s="19"/>
      <c r="K70" s="19"/>
      <c r="L70" s="19"/>
      <c r="M70" s="19"/>
      <c r="N70" s="19"/>
      <c r="O70" s="20"/>
      <c r="P70" s="26"/>
      <c r="Q70" s="29"/>
      <c r="R70" s="29"/>
      <c r="S70" s="29"/>
      <c r="T70" s="29"/>
      <c r="U70" s="29"/>
      <c r="V70" s="19"/>
      <c r="W70" s="19"/>
      <c r="X70" s="19"/>
      <c r="Y70" s="19"/>
      <c r="Z70" s="19"/>
      <c r="AA70" s="19"/>
      <c r="AB70" s="19"/>
      <c r="AC70" s="19"/>
      <c r="AD70" s="19"/>
      <c r="AE70" s="19"/>
      <c r="AF70" s="19"/>
      <c r="AG70" s="19"/>
      <c r="AH70" s="19"/>
      <c r="AI70" s="19"/>
      <c r="AJ70" s="19"/>
      <c r="AK70" s="22"/>
      <c r="AL70" s="22"/>
      <c r="AM70" s="22"/>
      <c r="AN70" s="22"/>
      <c r="AO70" s="22"/>
      <c r="AP70" s="8"/>
      <c r="AQ70" s="8"/>
      <c r="AR70" s="8"/>
      <c r="AS70" s="8"/>
      <c r="AT70" s="8"/>
      <c r="AU70" s="8"/>
      <c r="AV70" s="8"/>
      <c r="AW70" s="8"/>
      <c r="AX70" s="8"/>
      <c r="AY70" s="8"/>
      <c r="AZ70" s="8"/>
      <c r="BA70" s="8"/>
      <c r="BB70" s="8"/>
      <c r="BC70" s="8"/>
      <c r="BD70" s="8"/>
      <c r="BE70" s="8"/>
      <c r="BF70" s="8"/>
      <c r="BG70" s="8"/>
      <c r="BH70" s="8"/>
      <c r="BI70" s="8"/>
      <c r="BJ70" s="8"/>
      <c r="BK70" s="8"/>
      <c r="BL70" s="8"/>
      <c r="BM70" s="8"/>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row>
    <row r="71" spans="1:113" ht="15.9" hidden="1" thickBot="1">
      <c r="A71" s="20" t="s">
        <v>92</v>
      </c>
      <c r="B71" s="17" t="s">
        <v>68</v>
      </c>
      <c r="C71" s="114"/>
      <c r="D71" s="33">
        <f t="shared" si="2"/>
        <v>0</v>
      </c>
      <c r="E71" s="88"/>
      <c r="F71" s="38"/>
      <c r="G71" s="95">
        <f t="shared" si="3"/>
        <v>0</v>
      </c>
      <c r="H71" s="19"/>
      <c r="I71" s="19"/>
      <c r="J71" s="19"/>
      <c r="K71" s="19"/>
      <c r="L71" s="19"/>
      <c r="M71" s="19"/>
      <c r="N71" s="19"/>
      <c r="O71" s="20"/>
      <c r="P71" s="26"/>
      <c r="Q71" s="29"/>
      <c r="R71" s="29"/>
      <c r="S71" s="29"/>
      <c r="T71" s="29"/>
      <c r="U71" s="29"/>
      <c r="V71" s="19"/>
      <c r="W71" s="19"/>
      <c r="X71" s="19"/>
      <c r="Y71" s="19"/>
      <c r="Z71" s="19"/>
      <c r="AA71" s="19"/>
      <c r="AB71" s="19"/>
      <c r="AC71" s="19"/>
      <c r="AD71" s="19"/>
      <c r="AE71" s="19"/>
      <c r="AF71" s="19"/>
      <c r="AG71" s="19"/>
      <c r="AH71" s="19"/>
      <c r="AI71" s="19"/>
      <c r="AJ71" s="19"/>
      <c r="AK71" s="22"/>
      <c r="AL71" s="22"/>
      <c r="AM71" s="22"/>
      <c r="AN71" s="22"/>
      <c r="AO71" s="22"/>
      <c r="AP71" s="8"/>
      <c r="AQ71" s="8"/>
      <c r="AR71" s="8"/>
      <c r="AS71" s="8"/>
      <c r="AT71" s="8"/>
      <c r="AU71" s="8"/>
      <c r="AV71" s="8"/>
      <c r="AW71" s="8"/>
      <c r="AX71" s="8"/>
      <c r="AY71" s="8"/>
      <c r="AZ71" s="8"/>
      <c r="BA71" s="8"/>
      <c r="BB71" s="8"/>
      <c r="BC71" s="8"/>
      <c r="BD71" s="8"/>
      <c r="BE71" s="8"/>
      <c r="BF71" s="8"/>
      <c r="BG71" s="8"/>
      <c r="BH71" s="8"/>
      <c r="BI71" s="8"/>
      <c r="BJ71" s="8"/>
      <c r="BK71" s="8"/>
      <c r="BL71" s="8"/>
      <c r="BM71" s="8"/>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row>
    <row r="72" spans="1:113" ht="15.9" hidden="1" thickBot="1">
      <c r="A72" s="20" t="s">
        <v>92</v>
      </c>
      <c r="B72" s="17" t="s">
        <v>69</v>
      </c>
      <c r="C72" s="114"/>
      <c r="D72" s="33">
        <f t="shared" si="2"/>
        <v>0</v>
      </c>
      <c r="E72" s="88"/>
      <c r="F72" s="38"/>
      <c r="G72" s="95">
        <f t="shared" si="3"/>
        <v>0</v>
      </c>
      <c r="H72" s="19"/>
      <c r="I72" s="19"/>
      <c r="J72" s="19"/>
      <c r="K72" s="19"/>
      <c r="L72" s="19"/>
      <c r="M72" s="19"/>
      <c r="N72" s="19"/>
      <c r="O72" s="20"/>
      <c r="P72" s="26"/>
      <c r="Q72" s="29"/>
      <c r="R72" s="29"/>
      <c r="S72" s="29"/>
      <c r="T72" s="29"/>
      <c r="U72" s="29"/>
      <c r="V72" s="19"/>
      <c r="W72" s="19"/>
      <c r="X72" s="19"/>
      <c r="Y72" s="19"/>
      <c r="Z72" s="19"/>
      <c r="AA72" s="19"/>
      <c r="AB72" s="19"/>
      <c r="AC72" s="19"/>
      <c r="AD72" s="19"/>
      <c r="AE72" s="19"/>
      <c r="AF72" s="19"/>
      <c r="AG72" s="19"/>
      <c r="AH72" s="19"/>
      <c r="AI72" s="19"/>
      <c r="AJ72" s="19"/>
      <c r="AK72" s="22"/>
      <c r="AL72" s="22"/>
      <c r="AM72" s="22"/>
      <c r="AN72" s="22"/>
      <c r="AO72" s="22"/>
      <c r="AP72" s="8"/>
      <c r="AQ72" s="8"/>
      <c r="AR72" s="8"/>
      <c r="AS72" s="8"/>
      <c r="AT72" s="8"/>
      <c r="AU72" s="8"/>
      <c r="AV72" s="8"/>
      <c r="AW72" s="8"/>
      <c r="AX72" s="8"/>
      <c r="AY72" s="8"/>
      <c r="AZ72" s="8"/>
      <c r="BA72" s="8"/>
      <c r="BB72" s="8"/>
      <c r="BC72" s="8"/>
      <c r="BD72" s="8"/>
      <c r="BE72" s="8"/>
      <c r="BF72" s="8"/>
      <c r="BG72" s="8"/>
      <c r="BH72" s="8"/>
      <c r="BI72" s="8"/>
      <c r="BJ72" s="8"/>
      <c r="BK72" s="8"/>
      <c r="BL72" s="8"/>
      <c r="BM72" s="8"/>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row>
    <row r="73" spans="1:113" ht="15.9" hidden="1" thickBot="1">
      <c r="A73" s="20" t="s">
        <v>92</v>
      </c>
      <c r="B73" s="17" t="s">
        <v>70</v>
      </c>
      <c r="C73" s="114"/>
      <c r="D73" s="33">
        <f t="shared" si="2"/>
        <v>0</v>
      </c>
      <c r="E73" s="88"/>
      <c r="F73" s="38"/>
      <c r="G73" s="95">
        <f t="shared" si="3"/>
        <v>0</v>
      </c>
      <c r="H73" s="19"/>
      <c r="I73" s="19"/>
      <c r="J73" s="19"/>
      <c r="K73" s="19"/>
      <c r="L73" s="19"/>
      <c r="M73" s="19"/>
      <c r="N73" s="19"/>
      <c r="O73" s="20"/>
      <c r="P73" s="26"/>
      <c r="Q73" s="29"/>
      <c r="R73" s="29"/>
      <c r="S73" s="29"/>
      <c r="T73" s="29"/>
      <c r="U73" s="29"/>
      <c r="V73" s="19"/>
      <c r="W73" s="19"/>
      <c r="X73" s="19"/>
      <c r="Y73" s="19"/>
      <c r="Z73" s="19"/>
      <c r="AA73" s="19"/>
      <c r="AB73" s="19"/>
      <c r="AC73" s="19"/>
      <c r="AD73" s="19"/>
      <c r="AE73" s="19"/>
      <c r="AF73" s="19"/>
      <c r="AG73" s="19"/>
      <c r="AH73" s="19"/>
      <c r="AI73" s="19"/>
      <c r="AJ73" s="19"/>
      <c r="AK73" s="22"/>
      <c r="AL73" s="22"/>
      <c r="AM73" s="22"/>
      <c r="AN73" s="22"/>
      <c r="AO73" s="22"/>
      <c r="AP73" s="8"/>
      <c r="AQ73" s="8"/>
      <c r="AR73" s="8"/>
      <c r="AS73" s="8"/>
      <c r="AT73" s="8"/>
      <c r="AU73" s="8"/>
      <c r="AV73" s="8"/>
      <c r="AW73" s="8"/>
      <c r="AX73" s="8"/>
      <c r="AY73" s="8"/>
      <c r="AZ73" s="8"/>
      <c r="BA73" s="8"/>
      <c r="BB73" s="8"/>
      <c r="BC73" s="8"/>
      <c r="BD73" s="8"/>
      <c r="BE73" s="8"/>
      <c r="BF73" s="8"/>
      <c r="BG73" s="8"/>
      <c r="BH73" s="8"/>
      <c r="BI73" s="8"/>
      <c r="BJ73" s="8"/>
      <c r="BK73" s="8"/>
      <c r="BL73" s="8"/>
      <c r="BM73" s="8"/>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row>
    <row r="74" spans="1:113" ht="15.9" hidden="1" thickBot="1">
      <c r="A74" s="20" t="s">
        <v>92</v>
      </c>
      <c r="B74" s="17" t="s">
        <v>71</v>
      </c>
      <c r="C74" s="114"/>
      <c r="D74" s="33">
        <f t="shared" si="2"/>
        <v>0</v>
      </c>
      <c r="E74" s="88"/>
      <c r="F74" s="38"/>
      <c r="G74" s="95">
        <f t="shared" si="3"/>
        <v>0</v>
      </c>
      <c r="H74" s="19"/>
      <c r="I74" s="19"/>
      <c r="J74" s="19"/>
      <c r="K74" s="19"/>
      <c r="L74" s="19"/>
      <c r="M74" s="19"/>
      <c r="N74" s="19"/>
      <c r="O74" s="20"/>
      <c r="P74" s="26"/>
      <c r="Q74" s="29"/>
      <c r="R74" s="29"/>
      <c r="S74" s="29"/>
      <c r="T74" s="29"/>
      <c r="U74" s="29"/>
      <c r="V74" s="19"/>
      <c r="W74" s="19"/>
      <c r="X74" s="19"/>
      <c r="Y74" s="19"/>
      <c r="Z74" s="19"/>
      <c r="AA74" s="19"/>
      <c r="AB74" s="19"/>
      <c r="AC74" s="19"/>
      <c r="AD74" s="19"/>
      <c r="AE74" s="19"/>
      <c r="AF74" s="19"/>
      <c r="AG74" s="19"/>
      <c r="AH74" s="19"/>
      <c r="AI74" s="19"/>
      <c r="AJ74" s="19"/>
      <c r="AK74" s="22"/>
      <c r="AL74" s="22"/>
      <c r="AM74" s="22"/>
      <c r="AN74" s="22"/>
      <c r="AO74" s="22"/>
      <c r="AP74" s="8"/>
      <c r="AQ74" s="8"/>
      <c r="AR74" s="8"/>
      <c r="AS74" s="8"/>
      <c r="AT74" s="8"/>
      <c r="AU74" s="8"/>
      <c r="AV74" s="8"/>
      <c r="AW74" s="8"/>
      <c r="AX74" s="8"/>
      <c r="AY74" s="8"/>
      <c r="AZ74" s="8"/>
      <c r="BA74" s="8"/>
      <c r="BB74" s="8"/>
      <c r="BC74" s="8"/>
      <c r="BD74" s="8"/>
      <c r="BE74" s="8"/>
      <c r="BF74" s="8"/>
      <c r="BG74" s="8"/>
      <c r="BH74" s="8"/>
      <c r="BI74" s="8"/>
      <c r="BJ74" s="8"/>
      <c r="BK74" s="8"/>
      <c r="BL74" s="8"/>
      <c r="BM74" s="8"/>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row>
    <row r="75" spans="1:113" ht="15.9" hidden="1" thickBot="1">
      <c r="A75" s="20" t="s">
        <v>89</v>
      </c>
      <c r="B75" s="17" t="s">
        <v>72</v>
      </c>
      <c r="C75" s="114"/>
      <c r="D75" s="33">
        <f t="shared" si="2"/>
        <v>0</v>
      </c>
      <c r="E75" s="88"/>
      <c r="F75" s="38"/>
      <c r="G75" s="95">
        <f t="shared" si="3"/>
        <v>0</v>
      </c>
      <c r="H75" s="19"/>
      <c r="I75" s="19"/>
      <c r="J75" s="19"/>
      <c r="K75" s="19"/>
      <c r="L75" s="19"/>
      <c r="M75" s="19"/>
      <c r="N75" s="19"/>
      <c r="O75" s="20"/>
      <c r="P75" s="26"/>
      <c r="Q75" s="29"/>
      <c r="R75" s="29"/>
      <c r="S75" s="29"/>
      <c r="T75" s="29"/>
      <c r="U75" s="29"/>
      <c r="V75" s="19"/>
      <c r="W75" s="19"/>
      <c r="X75" s="19"/>
      <c r="Y75" s="19"/>
      <c r="Z75" s="19"/>
      <c r="AA75" s="19"/>
      <c r="AB75" s="19"/>
      <c r="AC75" s="19"/>
      <c r="AD75" s="19"/>
      <c r="AE75" s="19"/>
      <c r="AF75" s="19"/>
      <c r="AG75" s="19"/>
      <c r="AH75" s="19"/>
      <c r="AI75" s="19"/>
      <c r="AJ75" s="19"/>
      <c r="AK75" s="22"/>
      <c r="AL75" s="22"/>
      <c r="AM75" s="22"/>
      <c r="AN75" s="22"/>
      <c r="AO75" s="22"/>
      <c r="AP75" s="8"/>
      <c r="AQ75" s="8"/>
      <c r="AR75" s="8"/>
      <c r="AS75" s="8"/>
      <c r="AT75" s="8"/>
      <c r="AU75" s="8"/>
      <c r="AV75" s="8"/>
      <c r="AW75" s="8"/>
      <c r="AX75" s="8"/>
      <c r="AY75" s="8"/>
      <c r="AZ75" s="8"/>
      <c r="BA75" s="8"/>
      <c r="BB75" s="8"/>
      <c r="BC75" s="8"/>
      <c r="BD75" s="8"/>
      <c r="BE75" s="8"/>
      <c r="BF75" s="8"/>
      <c r="BG75" s="8"/>
      <c r="BH75" s="8"/>
      <c r="BI75" s="8"/>
      <c r="BJ75" s="8"/>
      <c r="BK75" s="8"/>
      <c r="BL75" s="8"/>
      <c r="BM75" s="8"/>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row>
    <row r="76" spans="1:113" ht="15.9" hidden="1" thickBot="1">
      <c r="A76" s="20" t="s">
        <v>89</v>
      </c>
      <c r="B76" s="17" t="s">
        <v>73</v>
      </c>
      <c r="C76" s="114"/>
      <c r="D76" s="33">
        <f t="shared" si="2"/>
        <v>0</v>
      </c>
      <c r="E76" s="88"/>
      <c r="F76" s="38"/>
      <c r="G76" s="95">
        <f t="shared" si="3"/>
        <v>0</v>
      </c>
      <c r="H76" s="19"/>
      <c r="I76" s="19"/>
      <c r="J76" s="19"/>
      <c r="K76" s="19"/>
      <c r="L76" s="19"/>
      <c r="M76" s="19"/>
      <c r="N76" s="19"/>
      <c r="O76" s="20"/>
      <c r="P76" s="26"/>
      <c r="Q76" s="29"/>
      <c r="R76" s="29"/>
      <c r="S76" s="29"/>
      <c r="T76" s="29"/>
      <c r="U76" s="29"/>
      <c r="V76" s="19"/>
      <c r="W76" s="19"/>
      <c r="X76" s="19"/>
      <c r="Y76" s="19"/>
      <c r="Z76" s="19"/>
      <c r="AA76" s="19"/>
      <c r="AB76" s="19"/>
      <c r="AC76" s="19"/>
      <c r="AD76" s="19"/>
      <c r="AE76" s="19"/>
      <c r="AF76" s="19"/>
      <c r="AG76" s="19"/>
      <c r="AH76" s="19"/>
      <c r="AI76" s="19"/>
      <c r="AJ76" s="19"/>
      <c r="AK76" s="22"/>
      <c r="AL76" s="22"/>
      <c r="AM76" s="22"/>
      <c r="AN76" s="22"/>
      <c r="AO76" s="22"/>
      <c r="AP76" s="8"/>
      <c r="AQ76" s="8"/>
      <c r="AR76" s="8"/>
      <c r="AS76" s="8"/>
      <c r="AT76" s="8"/>
      <c r="AU76" s="8"/>
      <c r="AV76" s="8"/>
      <c r="AW76" s="8"/>
      <c r="AX76" s="8"/>
      <c r="AY76" s="8"/>
      <c r="AZ76" s="8"/>
      <c r="BA76" s="8"/>
      <c r="BB76" s="8"/>
      <c r="BC76" s="8"/>
      <c r="BD76" s="8"/>
      <c r="BE76" s="8"/>
      <c r="BF76" s="8"/>
      <c r="BG76" s="8"/>
      <c r="BH76" s="8"/>
      <c r="BI76" s="8"/>
      <c r="BJ76" s="8"/>
      <c r="BK76" s="8"/>
      <c r="BL76" s="8"/>
      <c r="BM76" s="8"/>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row>
    <row r="77" spans="1:113" ht="15.9" hidden="1" thickBot="1">
      <c r="A77" s="20" t="s">
        <v>92</v>
      </c>
      <c r="B77" s="17" t="s">
        <v>74</v>
      </c>
      <c r="C77" s="114"/>
      <c r="D77" s="33">
        <f t="shared" si="2"/>
        <v>0</v>
      </c>
      <c r="E77" s="88"/>
      <c r="F77" s="38"/>
      <c r="G77" s="95">
        <f t="shared" si="3"/>
        <v>0</v>
      </c>
      <c r="H77" s="19"/>
      <c r="I77" s="19"/>
      <c r="J77" s="19"/>
      <c r="K77" s="19"/>
      <c r="L77" s="19"/>
      <c r="M77" s="19"/>
      <c r="N77" s="19"/>
      <c r="O77" s="20"/>
      <c r="P77" s="26"/>
      <c r="Q77" s="29"/>
      <c r="R77" s="29"/>
      <c r="S77" s="29"/>
      <c r="T77" s="29"/>
      <c r="U77" s="29"/>
      <c r="V77" s="19"/>
      <c r="W77" s="19"/>
      <c r="X77" s="19"/>
      <c r="Y77" s="19"/>
      <c r="Z77" s="19"/>
      <c r="AA77" s="19"/>
      <c r="AB77" s="19"/>
      <c r="AC77" s="19"/>
      <c r="AD77" s="19"/>
      <c r="AE77" s="19"/>
      <c r="AF77" s="19"/>
      <c r="AG77" s="19"/>
      <c r="AH77" s="19"/>
      <c r="AI77" s="19"/>
      <c r="AJ77" s="19"/>
      <c r="AK77" s="22"/>
      <c r="AL77" s="22"/>
      <c r="AM77" s="22"/>
      <c r="AN77" s="22"/>
      <c r="AO77" s="22"/>
      <c r="AP77" s="8"/>
      <c r="AQ77" s="8"/>
      <c r="AR77" s="8"/>
      <c r="AS77" s="8"/>
      <c r="AT77" s="8"/>
      <c r="AU77" s="8"/>
      <c r="AV77" s="8"/>
      <c r="AW77" s="8"/>
      <c r="AX77" s="8"/>
      <c r="AY77" s="8"/>
      <c r="AZ77" s="8"/>
      <c r="BA77" s="8"/>
      <c r="BB77" s="8"/>
      <c r="BC77" s="8"/>
      <c r="BD77" s="8"/>
      <c r="BE77" s="8"/>
      <c r="BF77" s="8"/>
      <c r="BG77" s="8"/>
      <c r="BH77" s="8"/>
      <c r="BI77" s="8"/>
      <c r="BJ77" s="8"/>
      <c r="BK77" s="8"/>
      <c r="BL77" s="8"/>
      <c r="BM77" s="8"/>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row>
    <row r="78" spans="1:113" ht="15.9" hidden="1" thickBot="1">
      <c r="A78" s="20" t="s">
        <v>92</v>
      </c>
      <c r="B78" s="17" t="s">
        <v>75</v>
      </c>
      <c r="C78" s="114"/>
      <c r="D78" s="33">
        <f t="shared" si="2"/>
        <v>0</v>
      </c>
      <c r="E78" s="88"/>
      <c r="F78" s="38"/>
      <c r="G78" s="95">
        <f t="shared" si="3"/>
        <v>0</v>
      </c>
      <c r="H78" s="19"/>
      <c r="I78" s="19"/>
      <c r="J78" s="19"/>
      <c r="K78" s="19"/>
      <c r="L78" s="19"/>
      <c r="M78" s="19"/>
      <c r="N78" s="19"/>
      <c r="O78" s="20"/>
      <c r="P78" s="26"/>
      <c r="Q78" s="29"/>
      <c r="R78" s="29"/>
      <c r="S78" s="29"/>
      <c r="T78" s="29"/>
      <c r="U78" s="29"/>
      <c r="V78" s="19"/>
      <c r="W78" s="19"/>
      <c r="X78" s="19"/>
      <c r="Y78" s="19"/>
      <c r="Z78" s="19"/>
      <c r="AA78" s="19"/>
      <c r="AB78" s="19"/>
      <c r="AC78" s="19"/>
      <c r="AD78" s="19"/>
      <c r="AE78" s="19"/>
      <c r="AF78" s="19"/>
      <c r="AG78" s="19"/>
      <c r="AH78" s="19"/>
      <c r="AI78" s="19"/>
      <c r="AJ78" s="19"/>
      <c r="AK78" s="22"/>
      <c r="AL78" s="22"/>
      <c r="AM78" s="22"/>
      <c r="AN78" s="22"/>
      <c r="AO78" s="22"/>
      <c r="AP78" s="8"/>
      <c r="AQ78" s="8"/>
      <c r="AR78" s="8"/>
      <c r="AS78" s="8"/>
      <c r="AT78" s="8"/>
      <c r="AU78" s="8"/>
      <c r="AV78" s="8"/>
      <c r="AW78" s="8"/>
      <c r="AX78" s="8"/>
      <c r="AY78" s="8"/>
      <c r="AZ78" s="8"/>
      <c r="BA78" s="8"/>
      <c r="BB78" s="8"/>
      <c r="BC78" s="8"/>
      <c r="BD78" s="8"/>
      <c r="BE78" s="8"/>
      <c r="BF78" s="8"/>
      <c r="BG78" s="8"/>
      <c r="BH78" s="8"/>
      <c r="BI78" s="8"/>
      <c r="BJ78" s="8"/>
      <c r="BK78" s="8"/>
      <c r="BL78" s="8"/>
      <c r="BM78" s="8"/>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row>
    <row r="79" spans="1:113" ht="15.9" hidden="1" thickBot="1">
      <c r="A79" s="20" t="s">
        <v>92</v>
      </c>
      <c r="B79" s="17" t="s">
        <v>76</v>
      </c>
      <c r="C79" s="114"/>
      <c r="D79" s="33">
        <f t="shared" si="2"/>
        <v>0</v>
      </c>
      <c r="E79" s="88"/>
      <c r="F79" s="38"/>
      <c r="G79" s="95">
        <f t="shared" si="3"/>
        <v>0</v>
      </c>
      <c r="H79" s="19"/>
      <c r="I79" s="19"/>
      <c r="J79" s="19"/>
      <c r="K79" s="19"/>
      <c r="L79" s="19"/>
      <c r="M79" s="19"/>
      <c r="N79" s="19"/>
      <c r="O79" s="20"/>
      <c r="P79" s="26"/>
      <c r="Q79" s="29"/>
      <c r="R79" s="29"/>
      <c r="S79" s="29"/>
      <c r="T79" s="29"/>
      <c r="U79" s="29"/>
      <c r="V79" s="19"/>
      <c r="W79" s="19"/>
      <c r="X79" s="19"/>
      <c r="Y79" s="19"/>
      <c r="Z79" s="19"/>
      <c r="AA79" s="19"/>
      <c r="AB79" s="19"/>
      <c r="AC79" s="19"/>
      <c r="AD79" s="19"/>
      <c r="AE79" s="19"/>
      <c r="AF79" s="19"/>
      <c r="AG79" s="19"/>
      <c r="AH79" s="19"/>
      <c r="AI79" s="19"/>
      <c r="AJ79" s="19"/>
      <c r="AK79" s="22"/>
      <c r="AL79" s="22"/>
      <c r="AM79" s="22"/>
      <c r="AN79" s="22"/>
      <c r="AO79" s="22"/>
      <c r="AP79" s="8"/>
      <c r="AQ79" s="8"/>
      <c r="AR79" s="8"/>
      <c r="AS79" s="8"/>
      <c r="AT79" s="8"/>
      <c r="AU79" s="8"/>
      <c r="AV79" s="8"/>
      <c r="AW79" s="8"/>
      <c r="AX79" s="8"/>
      <c r="AY79" s="8"/>
      <c r="AZ79" s="8"/>
      <c r="BA79" s="8"/>
      <c r="BB79" s="8"/>
      <c r="BC79" s="8"/>
      <c r="BD79" s="8"/>
      <c r="BE79" s="8"/>
      <c r="BF79" s="8"/>
      <c r="BG79" s="8"/>
      <c r="BH79" s="8"/>
      <c r="BI79" s="8"/>
      <c r="BJ79" s="8"/>
      <c r="BK79" s="8"/>
      <c r="BL79" s="8"/>
      <c r="BM79" s="8"/>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row>
    <row r="80" spans="1:113" ht="15.9" hidden="1" thickBot="1">
      <c r="A80" s="20" t="s">
        <v>92</v>
      </c>
      <c r="B80" s="17" t="s">
        <v>77</v>
      </c>
      <c r="C80" s="114"/>
      <c r="D80" s="33">
        <f t="shared" si="2"/>
        <v>0</v>
      </c>
      <c r="E80" s="88"/>
      <c r="F80" s="38"/>
      <c r="G80" s="95">
        <f t="shared" si="3"/>
        <v>0</v>
      </c>
      <c r="H80" s="19"/>
      <c r="I80" s="19"/>
      <c r="J80" s="19"/>
      <c r="K80" s="19"/>
      <c r="L80" s="19"/>
      <c r="M80" s="19"/>
      <c r="N80" s="19"/>
      <c r="O80" s="20"/>
      <c r="P80" s="26"/>
      <c r="Q80" s="29"/>
      <c r="R80" s="29"/>
      <c r="S80" s="29"/>
      <c r="T80" s="29"/>
      <c r="U80" s="29"/>
      <c r="V80" s="19"/>
      <c r="W80" s="19"/>
      <c r="X80" s="19"/>
      <c r="Y80" s="19"/>
      <c r="Z80" s="19"/>
      <c r="AA80" s="19"/>
      <c r="AB80" s="19"/>
      <c r="AC80" s="19"/>
      <c r="AD80" s="19"/>
      <c r="AE80" s="19"/>
      <c r="AF80" s="19"/>
      <c r="AG80" s="19"/>
      <c r="AH80" s="19"/>
      <c r="AI80" s="19"/>
      <c r="AJ80" s="19"/>
      <c r="AK80" s="22"/>
      <c r="AL80" s="22"/>
      <c r="AM80" s="22"/>
      <c r="AN80" s="22"/>
      <c r="AO80" s="22"/>
      <c r="AP80" s="8"/>
      <c r="AQ80" s="8"/>
      <c r="AR80" s="8"/>
      <c r="AS80" s="8"/>
      <c r="AT80" s="8"/>
      <c r="AU80" s="8"/>
      <c r="AV80" s="8"/>
      <c r="AW80" s="8"/>
      <c r="AX80" s="8"/>
      <c r="AY80" s="8"/>
      <c r="AZ80" s="8"/>
      <c r="BA80" s="8"/>
      <c r="BB80" s="8"/>
      <c r="BC80" s="8"/>
      <c r="BD80" s="8"/>
      <c r="BE80" s="8"/>
      <c r="BF80" s="8"/>
      <c r="BG80" s="8"/>
      <c r="BH80" s="8"/>
      <c r="BI80" s="8"/>
      <c r="BJ80" s="8"/>
      <c r="BK80" s="8"/>
      <c r="BL80" s="8"/>
      <c r="BM80" s="8"/>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row>
    <row r="81" spans="1:113" ht="15.9" hidden="1" thickBot="1">
      <c r="A81" s="20" t="s">
        <v>93</v>
      </c>
      <c r="B81" s="17" t="s">
        <v>78</v>
      </c>
      <c r="C81" s="114"/>
      <c r="D81" s="33">
        <f t="shared" si="2"/>
        <v>0</v>
      </c>
      <c r="E81" s="88"/>
      <c r="F81" s="38"/>
      <c r="G81" s="95">
        <f t="shared" si="3"/>
        <v>0</v>
      </c>
      <c r="H81" s="19"/>
      <c r="I81" s="19"/>
      <c r="J81" s="19"/>
      <c r="K81" s="19"/>
      <c r="L81" s="19"/>
      <c r="M81" s="19"/>
      <c r="N81" s="19"/>
      <c r="O81" s="20"/>
      <c r="P81" s="26"/>
      <c r="Q81" s="29"/>
      <c r="R81" s="29"/>
      <c r="S81" s="29"/>
      <c r="T81" s="29"/>
      <c r="U81" s="29"/>
      <c r="V81" s="19"/>
      <c r="W81" s="19"/>
      <c r="X81" s="19"/>
      <c r="Y81" s="19"/>
      <c r="Z81" s="19"/>
      <c r="AA81" s="19"/>
      <c r="AB81" s="19"/>
      <c r="AC81" s="19"/>
      <c r="AD81" s="19"/>
      <c r="AE81" s="19"/>
      <c r="AF81" s="19"/>
      <c r="AG81" s="19"/>
      <c r="AH81" s="19"/>
      <c r="AI81" s="19"/>
      <c r="AJ81" s="19"/>
      <c r="AK81" s="22"/>
      <c r="AL81" s="22"/>
      <c r="AM81" s="22"/>
      <c r="AN81" s="22"/>
      <c r="AO81" s="22"/>
      <c r="AP81" s="8"/>
      <c r="AQ81" s="8"/>
      <c r="AR81" s="8"/>
      <c r="AS81" s="8"/>
      <c r="AT81" s="8"/>
      <c r="AU81" s="8"/>
      <c r="AV81" s="8"/>
      <c r="AW81" s="8"/>
      <c r="AX81" s="8"/>
      <c r="AY81" s="8"/>
      <c r="AZ81" s="8"/>
      <c r="BA81" s="8"/>
      <c r="BB81" s="8"/>
      <c r="BC81" s="8"/>
      <c r="BD81" s="8"/>
      <c r="BE81" s="8"/>
      <c r="BF81" s="8"/>
      <c r="BG81" s="8"/>
      <c r="BH81" s="8"/>
      <c r="BI81" s="8"/>
      <c r="BJ81" s="8"/>
      <c r="BK81" s="8"/>
      <c r="BL81" s="8"/>
      <c r="BM81" s="8"/>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row>
    <row r="82" spans="1:113" ht="15.9" hidden="1" thickBot="1">
      <c r="A82" s="20" t="s">
        <v>93</v>
      </c>
      <c r="B82" s="17" t="s">
        <v>79</v>
      </c>
      <c r="C82" s="114"/>
      <c r="D82" s="33">
        <f t="shared" si="2"/>
        <v>0</v>
      </c>
      <c r="E82" s="88"/>
      <c r="F82" s="38"/>
      <c r="G82" s="95">
        <f t="shared" si="3"/>
        <v>0</v>
      </c>
      <c r="H82" s="19"/>
      <c r="I82" s="19"/>
      <c r="J82" s="19"/>
      <c r="K82" s="19"/>
      <c r="L82" s="19"/>
      <c r="M82" s="19"/>
      <c r="N82" s="19"/>
      <c r="O82" s="20"/>
      <c r="P82" s="26"/>
      <c r="Q82" s="29"/>
      <c r="R82" s="29"/>
      <c r="S82" s="29"/>
      <c r="T82" s="29"/>
      <c r="U82" s="29"/>
      <c r="V82" s="19"/>
      <c r="W82" s="19"/>
      <c r="X82" s="19"/>
      <c r="Y82" s="19"/>
      <c r="Z82" s="19"/>
      <c r="AA82" s="19"/>
      <c r="AB82" s="19"/>
      <c r="AC82" s="19"/>
      <c r="AD82" s="19"/>
      <c r="AE82" s="19"/>
      <c r="AF82" s="19"/>
      <c r="AG82" s="19"/>
      <c r="AH82" s="19"/>
      <c r="AI82" s="19"/>
      <c r="AJ82" s="19"/>
      <c r="AK82" s="22"/>
      <c r="AL82" s="22"/>
      <c r="AM82" s="22"/>
      <c r="AN82" s="22"/>
      <c r="AO82" s="22"/>
      <c r="AP82" s="8"/>
      <c r="AQ82" s="8"/>
      <c r="AR82" s="8"/>
      <c r="AS82" s="8"/>
      <c r="AT82" s="8"/>
      <c r="AU82" s="8"/>
      <c r="AV82" s="8"/>
      <c r="AW82" s="8"/>
      <c r="AX82" s="8"/>
      <c r="AY82" s="8"/>
      <c r="AZ82" s="8"/>
      <c r="BA82" s="8"/>
      <c r="BB82" s="8"/>
      <c r="BC82" s="8"/>
      <c r="BD82" s="8"/>
      <c r="BE82" s="8"/>
      <c r="BF82" s="8"/>
      <c r="BG82" s="8"/>
      <c r="BH82" s="8"/>
      <c r="BI82" s="8"/>
      <c r="BJ82" s="8"/>
      <c r="BK82" s="8"/>
      <c r="BL82" s="8"/>
      <c r="BM82" s="8"/>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row>
    <row r="83" spans="1:113" ht="15.9" hidden="1" thickBot="1">
      <c r="A83" s="20" t="s">
        <v>93</v>
      </c>
      <c r="B83" s="17" t="s">
        <v>23</v>
      </c>
      <c r="C83" s="114"/>
      <c r="D83" s="33">
        <f t="shared" si="2"/>
        <v>0</v>
      </c>
      <c r="E83" s="88"/>
      <c r="F83" s="38"/>
      <c r="G83" s="95">
        <f t="shared" si="3"/>
        <v>0</v>
      </c>
      <c r="H83" s="19"/>
      <c r="I83" s="19"/>
      <c r="J83" s="19"/>
      <c r="K83" s="19"/>
      <c r="L83" s="19"/>
      <c r="M83" s="19"/>
      <c r="N83" s="19"/>
      <c r="O83" s="20"/>
      <c r="P83" s="26"/>
      <c r="Q83" s="29"/>
      <c r="R83" s="29"/>
      <c r="S83" s="29"/>
      <c r="T83" s="29"/>
      <c r="U83" s="29"/>
      <c r="V83" s="19"/>
      <c r="W83" s="19"/>
      <c r="X83" s="19"/>
      <c r="Y83" s="19"/>
      <c r="Z83" s="19"/>
      <c r="AA83" s="19"/>
      <c r="AB83" s="19"/>
      <c r="AC83" s="19"/>
      <c r="AD83" s="19"/>
      <c r="AE83" s="19"/>
      <c r="AF83" s="19"/>
      <c r="AG83" s="19"/>
      <c r="AH83" s="19"/>
      <c r="AI83" s="19"/>
      <c r="AJ83" s="19"/>
      <c r="AK83" s="22"/>
      <c r="AL83" s="22"/>
      <c r="AM83" s="22"/>
      <c r="AN83" s="22"/>
      <c r="AO83" s="22"/>
      <c r="AP83" s="8"/>
      <c r="AQ83" s="8"/>
      <c r="AR83" s="8"/>
      <c r="AS83" s="8"/>
      <c r="AT83" s="8"/>
      <c r="AU83" s="8"/>
      <c r="AV83" s="8"/>
      <c r="AW83" s="8"/>
      <c r="AX83" s="8"/>
      <c r="AY83" s="8"/>
      <c r="AZ83" s="8"/>
      <c r="BA83" s="8"/>
      <c r="BB83" s="8"/>
      <c r="BC83" s="8"/>
      <c r="BD83" s="8"/>
      <c r="BE83" s="8"/>
      <c r="BF83" s="8"/>
      <c r="BG83" s="8"/>
      <c r="BH83" s="8"/>
      <c r="BI83" s="8"/>
      <c r="BJ83" s="8"/>
      <c r="BK83" s="8"/>
      <c r="BL83" s="8"/>
      <c r="BM83" s="8"/>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row>
    <row r="84" spans="1:113" ht="16.2" thickTop="1" thickBot="1">
      <c r="A84" s="4"/>
      <c r="B84" s="30" t="s">
        <v>80</v>
      </c>
      <c r="C84" s="115">
        <f>SUM(C5:C83)</f>
        <v>1784884</v>
      </c>
      <c r="D84" s="31">
        <f>SUM(D5:D83)</f>
        <v>1</v>
      </c>
      <c r="E84" s="89">
        <f>SUM(E5:E83)</f>
        <v>0</v>
      </c>
      <c r="F84" s="32">
        <f>SUM(F5:F83)</f>
        <v>0</v>
      </c>
      <c r="G84" s="103">
        <f>SUM(G5:G83)</f>
        <v>1784884</v>
      </c>
      <c r="H84" s="19"/>
      <c r="I84" s="19"/>
      <c r="J84" s="19"/>
      <c r="K84" s="19"/>
      <c r="L84" s="19"/>
      <c r="M84" s="19"/>
      <c r="N84" s="19"/>
      <c r="O84" s="20"/>
      <c r="P84" s="26"/>
      <c r="Q84" s="29"/>
      <c r="R84" s="29"/>
      <c r="S84" s="29"/>
      <c r="T84" s="29"/>
      <c r="U84" s="29"/>
      <c r="V84" s="19"/>
      <c r="W84" s="19"/>
      <c r="X84" s="19"/>
      <c r="Y84" s="19"/>
      <c r="Z84" s="19"/>
      <c r="AA84" s="19"/>
      <c r="AB84" s="19"/>
      <c r="AC84" s="19"/>
      <c r="AD84" s="19"/>
      <c r="AE84" s="19"/>
      <c r="AF84" s="19"/>
      <c r="AG84" s="19"/>
      <c r="AH84" s="19"/>
      <c r="AI84" s="19"/>
      <c r="AJ84" s="19"/>
      <c r="AK84" s="22"/>
      <c r="AL84" s="22"/>
      <c r="AM84" s="22"/>
      <c r="AN84" s="22"/>
      <c r="AO84" s="22"/>
      <c r="AP84" s="8"/>
      <c r="AQ84" s="8"/>
      <c r="AR84" s="8"/>
      <c r="AS84" s="8"/>
      <c r="AT84" s="8"/>
      <c r="AU84" s="8"/>
      <c r="AV84" s="8"/>
      <c r="AW84" s="8"/>
      <c r="AX84" s="8"/>
      <c r="AY84" s="8"/>
      <c r="AZ84" s="8"/>
      <c r="BA84" s="8"/>
      <c r="BB84" s="8"/>
      <c r="BC84" s="8"/>
      <c r="BD84" s="8"/>
      <c r="BE84" s="8"/>
      <c r="BF84" s="8"/>
      <c r="BG84" s="8"/>
      <c r="BH84" s="8"/>
      <c r="BI84" s="8"/>
      <c r="BJ84" s="8"/>
      <c r="BK84" s="8"/>
      <c r="BL84" s="8"/>
      <c r="BM84" s="8"/>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row>
    <row r="85" spans="1:113" ht="15.6">
      <c r="B85" s="20"/>
      <c r="C85" s="114"/>
      <c r="D85" s="33"/>
      <c r="E85" s="34"/>
      <c r="F85" s="19"/>
      <c r="G85" s="96"/>
      <c r="H85" s="19"/>
      <c r="I85" s="19"/>
      <c r="J85" s="19"/>
      <c r="K85" s="19"/>
      <c r="L85" s="19"/>
      <c r="M85" s="19"/>
      <c r="N85" s="19"/>
      <c r="O85" s="20"/>
      <c r="P85" s="26"/>
      <c r="Q85" s="29"/>
      <c r="R85" s="29"/>
      <c r="S85" s="29"/>
      <c r="T85" s="29"/>
      <c r="U85" s="29"/>
      <c r="V85" s="19"/>
      <c r="W85" s="19"/>
      <c r="X85" s="19"/>
      <c r="Y85" s="19"/>
      <c r="Z85" s="19"/>
      <c r="AA85" s="19"/>
      <c r="AB85" s="19"/>
      <c r="AC85" s="19"/>
      <c r="AD85" s="19"/>
      <c r="AE85" s="19"/>
      <c r="AF85" s="19"/>
      <c r="AG85" s="19"/>
      <c r="AH85" s="19"/>
      <c r="AI85" s="19"/>
      <c r="AJ85" s="19"/>
      <c r="AK85" s="22"/>
      <c r="AL85" s="22"/>
      <c r="AM85" s="22"/>
      <c r="AN85" s="22"/>
      <c r="AO85" s="22"/>
      <c r="AP85" s="8"/>
      <c r="AQ85" s="8"/>
      <c r="AR85" s="8"/>
      <c r="AS85" s="8"/>
      <c r="AT85" s="8"/>
      <c r="AU85" s="8"/>
      <c r="AV85" s="8"/>
      <c r="AW85" s="8"/>
      <c r="AX85" s="8"/>
      <c r="AY85" s="8"/>
      <c r="AZ85" s="8"/>
      <c r="BA85" s="8"/>
      <c r="BB85" s="8"/>
      <c r="BC85" s="8"/>
      <c r="BD85" s="8"/>
      <c r="BE85" s="8"/>
      <c r="BF85" s="8"/>
      <c r="BG85" s="8"/>
      <c r="BH85" s="8"/>
      <c r="BI85" s="8"/>
      <c r="BJ85" s="8"/>
      <c r="BK85" s="8"/>
      <c r="BL85" s="8"/>
      <c r="BM85" s="8"/>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row>
    <row r="86" spans="1:113" ht="15.6">
      <c r="B86" s="20"/>
      <c r="C86" s="114"/>
      <c r="D86" s="33"/>
      <c r="E86" s="35"/>
      <c r="F86" s="19"/>
      <c r="G86" s="96"/>
      <c r="H86" s="19"/>
      <c r="I86" s="19"/>
      <c r="J86" s="19"/>
      <c r="K86" s="19"/>
      <c r="L86" s="19"/>
      <c r="M86" s="19"/>
      <c r="N86" s="19"/>
      <c r="O86" s="20"/>
      <c r="P86" s="26"/>
      <c r="Q86" s="29"/>
      <c r="R86" s="29"/>
      <c r="S86" s="29"/>
      <c r="T86" s="29"/>
      <c r="U86" s="29"/>
      <c r="V86" s="19"/>
      <c r="W86" s="19"/>
      <c r="X86" s="19"/>
      <c r="Y86" s="19"/>
      <c r="Z86" s="19"/>
      <c r="AA86" s="19"/>
      <c r="AB86" s="19"/>
      <c r="AC86" s="19"/>
      <c r="AD86" s="19"/>
      <c r="AE86" s="19"/>
      <c r="AF86" s="19"/>
      <c r="AG86" s="19"/>
      <c r="AH86" s="19"/>
      <c r="AI86" s="19"/>
      <c r="AJ86" s="19"/>
      <c r="AK86" s="22"/>
      <c r="AL86" s="22"/>
      <c r="AM86" s="22"/>
      <c r="AN86" s="22"/>
      <c r="AO86" s="22"/>
      <c r="AP86" s="8"/>
      <c r="AQ86" s="8"/>
      <c r="AR86" s="8"/>
      <c r="AS86" s="8"/>
      <c r="AT86" s="8"/>
      <c r="AU86" s="8"/>
      <c r="AV86" s="8"/>
      <c r="AW86" s="8"/>
      <c r="AX86" s="8"/>
      <c r="AY86" s="8"/>
      <c r="AZ86" s="8"/>
      <c r="BA86" s="8"/>
      <c r="BB86" s="8"/>
      <c r="BC86" s="8"/>
      <c r="BD86" s="8"/>
      <c r="BE86" s="8"/>
      <c r="BF86" s="8"/>
      <c r="BG86" s="8"/>
      <c r="BH86" s="8"/>
      <c r="BI86" s="8"/>
      <c r="BJ86" s="8"/>
      <c r="BK86" s="8"/>
      <c r="BL86" s="8"/>
      <c r="BM86" s="8"/>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row>
    <row r="87" spans="1:113" ht="15.6">
      <c r="B87" s="19"/>
      <c r="C87" s="114"/>
      <c r="D87" s="33"/>
      <c r="E87" s="35"/>
      <c r="F87" s="19"/>
      <c r="G87" s="96"/>
      <c r="H87" s="19"/>
      <c r="I87" s="19"/>
      <c r="J87" s="19"/>
      <c r="K87" s="19"/>
      <c r="L87" s="19"/>
      <c r="M87" s="19"/>
      <c r="N87" s="19"/>
      <c r="O87" s="20"/>
      <c r="P87" s="26"/>
      <c r="Q87" s="29"/>
      <c r="R87" s="29"/>
      <c r="S87" s="29"/>
      <c r="T87" s="29"/>
      <c r="U87" s="29"/>
      <c r="V87" s="19"/>
      <c r="W87" s="19"/>
      <c r="X87" s="19"/>
      <c r="Y87" s="19"/>
      <c r="Z87" s="19"/>
      <c r="AA87" s="19"/>
      <c r="AB87" s="19"/>
      <c r="AC87" s="19"/>
      <c r="AD87" s="19"/>
      <c r="AE87" s="19"/>
      <c r="AF87" s="19"/>
      <c r="AG87" s="19"/>
      <c r="AH87" s="19"/>
      <c r="AI87" s="19"/>
      <c r="AJ87" s="19"/>
      <c r="AK87" s="22"/>
      <c r="AL87" s="22"/>
      <c r="AM87" s="22"/>
      <c r="AN87" s="22"/>
      <c r="AO87" s="22"/>
      <c r="AP87" s="8"/>
      <c r="AQ87" s="8"/>
      <c r="AR87" s="8"/>
      <c r="AS87" s="8"/>
      <c r="AT87" s="8"/>
      <c r="AU87" s="8"/>
      <c r="AV87" s="8"/>
      <c r="AW87" s="8"/>
      <c r="AX87" s="8"/>
      <c r="AY87" s="8"/>
      <c r="AZ87" s="8"/>
      <c r="BA87" s="8"/>
      <c r="BB87" s="8"/>
      <c r="BC87" s="8"/>
      <c r="BD87" s="8"/>
      <c r="BE87" s="8"/>
      <c r="BF87" s="8"/>
      <c r="BG87" s="8"/>
      <c r="BH87" s="8"/>
      <c r="BI87" s="8"/>
      <c r="BJ87" s="8"/>
      <c r="BK87" s="8"/>
      <c r="BL87" s="8"/>
      <c r="BM87" s="8"/>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row>
    <row r="88" spans="1:113" ht="15.6">
      <c r="B88" s="19"/>
      <c r="C88" s="114"/>
      <c r="D88" s="33"/>
      <c r="E88" s="35"/>
      <c r="F88" s="19"/>
      <c r="G88" s="96"/>
      <c r="H88" s="19"/>
      <c r="I88" s="19"/>
      <c r="J88" s="19"/>
      <c r="K88" s="19"/>
      <c r="L88" s="19"/>
      <c r="M88" s="19"/>
      <c r="N88" s="19"/>
      <c r="O88" s="20"/>
      <c r="P88" s="26"/>
      <c r="Q88" s="29"/>
      <c r="R88" s="29"/>
      <c r="S88" s="29"/>
      <c r="T88" s="29"/>
      <c r="U88" s="29"/>
      <c r="V88" s="19"/>
      <c r="W88" s="19"/>
      <c r="X88" s="19"/>
      <c r="Y88" s="19"/>
      <c r="Z88" s="19"/>
      <c r="AA88" s="19"/>
      <c r="AB88" s="19"/>
      <c r="AC88" s="19"/>
      <c r="AD88" s="19"/>
      <c r="AE88" s="19"/>
      <c r="AF88" s="19"/>
      <c r="AG88" s="19"/>
      <c r="AH88" s="19"/>
      <c r="AI88" s="19"/>
      <c r="AJ88" s="19"/>
      <c r="AK88" s="22"/>
      <c r="AL88" s="22"/>
      <c r="AM88" s="22"/>
      <c r="AN88" s="22"/>
      <c r="AO88" s="22"/>
      <c r="AP88" s="8"/>
      <c r="AQ88" s="8"/>
      <c r="AR88" s="8"/>
      <c r="AS88" s="8"/>
      <c r="AT88" s="8"/>
      <c r="AU88" s="8"/>
      <c r="AV88" s="8"/>
      <c r="AW88" s="8"/>
      <c r="AX88" s="8"/>
      <c r="AY88" s="8"/>
      <c r="AZ88" s="8"/>
      <c r="BA88" s="8"/>
      <c r="BB88" s="8"/>
      <c r="BC88" s="8"/>
      <c r="BD88" s="8"/>
      <c r="BE88" s="8"/>
      <c r="BF88" s="8"/>
      <c r="BG88" s="8"/>
      <c r="BH88" s="8"/>
      <c r="BI88" s="8"/>
      <c r="BJ88" s="8"/>
      <c r="BK88" s="8"/>
      <c r="BL88" s="8"/>
      <c r="BM88" s="8"/>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row>
    <row r="89" spans="1:113" ht="15.6">
      <c r="B89" s="19"/>
      <c r="C89" s="114"/>
      <c r="D89" s="33"/>
      <c r="E89" s="35"/>
      <c r="F89" s="19"/>
      <c r="G89" s="96"/>
      <c r="H89" s="19"/>
      <c r="I89" s="19"/>
      <c r="J89" s="19"/>
      <c r="K89" s="19"/>
      <c r="L89" s="19"/>
      <c r="M89" s="19"/>
      <c r="N89" s="19"/>
      <c r="O89" s="20"/>
      <c r="P89" s="26"/>
      <c r="Q89" s="29"/>
      <c r="R89" s="29"/>
      <c r="S89" s="29"/>
      <c r="T89" s="29"/>
      <c r="U89" s="29"/>
      <c r="V89" s="19"/>
      <c r="W89" s="19"/>
      <c r="X89" s="19"/>
      <c r="Y89" s="19"/>
      <c r="Z89" s="19"/>
      <c r="AA89" s="19"/>
      <c r="AB89" s="19"/>
      <c r="AC89" s="19"/>
      <c r="AD89" s="19"/>
      <c r="AE89" s="19"/>
      <c r="AF89" s="19"/>
      <c r="AG89" s="19"/>
      <c r="AH89" s="19"/>
      <c r="AI89" s="19"/>
      <c r="AJ89" s="19"/>
      <c r="AK89" s="22"/>
      <c r="AL89" s="22"/>
      <c r="AM89" s="22"/>
      <c r="AN89" s="22"/>
      <c r="AO89" s="22"/>
      <c r="AP89" s="8"/>
      <c r="AQ89" s="8"/>
      <c r="AR89" s="8"/>
      <c r="AS89" s="8"/>
      <c r="AT89" s="8"/>
      <c r="AU89" s="8"/>
      <c r="AV89" s="8"/>
      <c r="AW89" s="8"/>
      <c r="AX89" s="8"/>
      <c r="AY89" s="8"/>
      <c r="AZ89" s="8"/>
      <c r="BA89" s="8"/>
      <c r="BB89" s="8"/>
      <c r="BC89" s="8"/>
      <c r="BD89" s="8"/>
      <c r="BE89" s="8"/>
      <c r="BF89" s="8"/>
      <c r="BG89" s="8"/>
      <c r="BH89" s="8"/>
      <c r="BI89" s="8"/>
      <c r="BJ89" s="8"/>
      <c r="BK89" s="8"/>
      <c r="BL89" s="8"/>
      <c r="BM89" s="8"/>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row>
    <row r="90" spans="1:113" ht="15.6">
      <c r="B90" s="19"/>
      <c r="C90" s="114"/>
      <c r="D90" s="33"/>
      <c r="E90" s="35"/>
      <c r="F90" s="19"/>
      <c r="G90" s="96"/>
      <c r="H90" s="19"/>
      <c r="I90" s="19"/>
      <c r="J90" s="19"/>
      <c r="K90" s="19"/>
      <c r="L90" s="19"/>
      <c r="M90" s="19"/>
      <c r="N90" s="19"/>
      <c r="O90" s="20"/>
      <c r="P90" s="26"/>
      <c r="Q90" s="29"/>
      <c r="R90" s="29"/>
      <c r="S90" s="29"/>
      <c r="T90" s="29"/>
      <c r="U90" s="29"/>
      <c r="V90" s="19"/>
      <c r="W90" s="19"/>
      <c r="X90" s="19"/>
      <c r="Y90" s="19"/>
      <c r="Z90" s="19"/>
      <c r="AA90" s="19"/>
      <c r="AB90" s="19"/>
      <c r="AC90" s="19"/>
      <c r="AD90" s="19"/>
      <c r="AE90" s="19"/>
      <c r="AF90" s="19"/>
      <c r="AG90" s="19"/>
      <c r="AH90" s="19"/>
      <c r="AI90" s="19"/>
      <c r="AJ90" s="19"/>
      <c r="AK90" s="22"/>
      <c r="AL90" s="22"/>
      <c r="AM90" s="22"/>
      <c r="AN90" s="22"/>
      <c r="AO90" s="22"/>
      <c r="AP90" s="8"/>
      <c r="AQ90" s="8"/>
      <c r="AR90" s="8"/>
      <c r="AS90" s="8"/>
      <c r="AT90" s="8"/>
      <c r="AU90" s="8"/>
      <c r="AV90" s="8"/>
      <c r="AW90" s="8"/>
      <c r="AX90" s="8"/>
      <c r="AY90" s="8"/>
      <c r="AZ90" s="8"/>
      <c r="BA90" s="8"/>
      <c r="BB90" s="8"/>
      <c r="BC90" s="8"/>
      <c r="BD90" s="8"/>
      <c r="BE90" s="8"/>
      <c r="BF90" s="8"/>
      <c r="BG90" s="8"/>
      <c r="BH90" s="8"/>
      <c r="BI90" s="8"/>
      <c r="BJ90" s="8"/>
      <c r="BK90" s="8"/>
      <c r="BL90" s="8"/>
      <c r="BM90" s="8"/>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row>
    <row r="91" spans="1:113" ht="15.6">
      <c r="B91" s="19"/>
      <c r="C91" s="116"/>
      <c r="D91" s="33"/>
      <c r="E91" s="35"/>
      <c r="F91" s="19"/>
      <c r="G91" s="96"/>
      <c r="H91" s="19"/>
      <c r="I91" s="19"/>
      <c r="J91" s="19"/>
      <c r="K91" s="19"/>
      <c r="L91" s="19"/>
      <c r="M91" s="19"/>
      <c r="N91" s="19"/>
      <c r="O91" s="20"/>
      <c r="P91" s="26"/>
      <c r="Q91" s="29"/>
      <c r="R91" s="29"/>
      <c r="S91" s="29"/>
      <c r="T91" s="29"/>
      <c r="U91" s="29"/>
      <c r="V91" s="19"/>
      <c r="W91" s="19"/>
      <c r="X91" s="19"/>
      <c r="Y91" s="19"/>
      <c r="Z91" s="19"/>
      <c r="AA91" s="19"/>
      <c r="AB91" s="19"/>
      <c r="AC91" s="19"/>
      <c r="AD91" s="19"/>
      <c r="AE91" s="19"/>
      <c r="AF91" s="19"/>
      <c r="AG91" s="19"/>
      <c r="AH91" s="19"/>
      <c r="AI91" s="19"/>
      <c r="AJ91" s="19"/>
      <c r="AK91" s="22"/>
      <c r="AL91" s="22"/>
      <c r="AM91" s="22"/>
      <c r="AN91" s="22"/>
      <c r="AO91" s="22"/>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row>
    <row r="92" spans="1:113" ht="15.6">
      <c r="B92" s="19"/>
      <c r="C92" s="114"/>
      <c r="D92" s="33"/>
      <c r="E92" s="35"/>
      <c r="F92" s="19"/>
      <c r="G92" s="96"/>
      <c r="H92" s="19"/>
      <c r="I92" s="19"/>
      <c r="J92" s="19"/>
      <c r="K92" s="19"/>
      <c r="L92" s="19"/>
      <c r="M92" s="19"/>
      <c r="N92" s="19"/>
      <c r="O92" s="20"/>
      <c r="P92" s="26"/>
      <c r="Q92" s="29"/>
      <c r="R92" s="29"/>
      <c r="S92" s="29"/>
      <c r="T92" s="29"/>
      <c r="U92" s="29"/>
      <c r="V92" s="19"/>
      <c r="W92" s="19"/>
      <c r="X92" s="19"/>
      <c r="Y92" s="19"/>
      <c r="Z92" s="19"/>
      <c r="AA92" s="19"/>
      <c r="AB92" s="19"/>
      <c r="AC92" s="19"/>
      <c r="AD92" s="19"/>
      <c r="AE92" s="19"/>
      <c r="AF92" s="19"/>
      <c r="AG92" s="19"/>
      <c r="AH92" s="19"/>
      <c r="AI92" s="19"/>
      <c r="AJ92" s="19"/>
      <c r="AK92" s="22"/>
      <c r="AL92" s="22"/>
      <c r="AM92" s="22"/>
      <c r="AN92" s="22"/>
      <c r="AO92" s="22"/>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row>
    <row r="93" spans="1:113" ht="15.6">
      <c r="B93" s="19"/>
      <c r="C93" s="114"/>
      <c r="D93" s="33"/>
      <c r="E93" s="35"/>
      <c r="F93" s="19"/>
      <c r="G93" s="96"/>
      <c r="H93" s="19"/>
      <c r="I93" s="19"/>
      <c r="J93" s="19"/>
      <c r="K93" s="19"/>
      <c r="L93" s="19"/>
      <c r="M93" s="19"/>
      <c r="N93" s="19"/>
      <c r="O93" s="20"/>
      <c r="P93" s="26"/>
      <c r="Q93" s="29"/>
      <c r="R93" s="29"/>
      <c r="S93" s="29"/>
      <c r="T93" s="29"/>
      <c r="U93" s="29"/>
      <c r="V93" s="19"/>
      <c r="W93" s="19"/>
      <c r="X93" s="19"/>
      <c r="Y93" s="19"/>
      <c r="Z93" s="19"/>
      <c r="AA93" s="19"/>
      <c r="AB93" s="19"/>
      <c r="AC93" s="19"/>
      <c r="AD93" s="19"/>
      <c r="AE93" s="19"/>
      <c r="AF93" s="19"/>
      <c r="AG93" s="19"/>
      <c r="AH93" s="19"/>
      <c r="AI93" s="19"/>
      <c r="AJ93" s="19"/>
      <c r="AK93" s="22"/>
      <c r="AL93" s="22"/>
      <c r="AM93" s="22"/>
      <c r="AN93" s="22"/>
      <c r="AO93" s="22"/>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row>
    <row r="94" spans="1:113" ht="15.6">
      <c r="B94" s="20"/>
      <c r="C94" s="114"/>
      <c r="D94" s="33"/>
      <c r="E94" s="35"/>
      <c r="F94" s="19"/>
      <c r="G94" s="96"/>
      <c r="H94" s="19"/>
      <c r="I94" s="19"/>
      <c r="J94" s="19"/>
      <c r="K94" s="19"/>
      <c r="L94" s="19"/>
      <c r="M94" s="19"/>
      <c r="N94" s="19"/>
      <c r="O94" s="20"/>
      <c r="P94" s="26"/>
      <c r="Q94" s="29"/>
      <c r="R94" s="29"/>
      <c r="S94" s="29"/>
      <c r="T94" s="29"/>
      <c r="U94" s="29"/>
      <c r="V94" s="19"/>
      <c r="W94" s="19"/>
      <c r="X94" s="19"/>
      <c r="Y94" s="19"/>
      <c r="Z94" s="19"/>
      <c r="AA94" s="19"/>
      <c r="AB94" s="19"/>
      <c r="AC94" s="19"/>
      <c r="AD94" s="19"/>
      <c r="AE94" s="19"/>
      <c r="AF94" s="19"/>
      <c r="AG94" s="19"/>
      <c r="AH94" s="19"/>
      <c r="AI94" s="19"/>
      <c r="AJ94" s="19"/>
      <c r="AK94" s="22"/>
      <c r="AL94" s="22"/>
      <c r="AM94" s="22"/>
      <c r="AN94" s="22"/>
      <c r="AO94" s="22"/>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row>
    <row r="95" spans="1:113" ht="15.6">
      <c r="B95" s="20"/>
      <c r="C95" s="114"/>
      <c r="D95" s="33"/>
      <c r="E95" s="18"/>
      <c r="F95" s="19"/>
      <c r="G95" s="96"/>
      <c r="H95" s="19"/>
      <c r="I95" s="19"/>
      <c r="J95" s="19"/>
      <c r="K95" s="19"/>
      <c r="L95" s="19"/>
      <c r="M95" s="19"/>
      <c r="N95" s="19"/>
      <c r="O95" s="20"/>
      <c r="P95" s="26"/>
      <c r="Q95" s="29"/>
      <c r="R95" s="29"/>
      <c r="S95" s="29"/>
      <c r="T95" s="29"/>
      <c r="U95" s="29"/>
      <c r="V95" s="19"/>
      <c r="W95" s="19"/>
      <c r="X95" s="19"/>
      <c r="Y95" s="19"/>
      <c r="Z95" s="19"/>
      <c r="AA95" s="19"/>
      <c r="AB95" s="19"/>
      <c r="AC95" s="19"/>
      <c r="AD95" s="19"/>
      <c r="AE95" s="19"/>
      <c r="AF95" s="19"/>
      <c r="AG95" s="19"/>
      <c r="AH95" s="19"/>
      <c r="AI95" s="19"/>
      <c r="AJ95" s="19"/>
      <c r="AK95" s="22"/>
      <c r="AL95" s="22"/>
      <c r="AM95" s="22"/>
      <c r="AN95" s="22"/>
      <c r="AO95" s="22"/>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row>
    <row r="96" spans="1:113" ht="15.6">
      <c r="B96" s="19"/>
      <c r="C96" s="96"/>
      <c r="D96" s="19"/>
      <c r="E96" s="37"/>
      <c r="F96" s="35"/>
      <c r="G96" s="96"/>
      <c r="H96" s="19"/>
      <c r="I96" s="19"/>
      <c r="J96" s="19"/>
      <c r="K96" s="19"/>
      <c r="L96" s="19"/>
      <c r="M96" s="19"/>
      <c r="N96" s="19"/>
      <c r="O96" s="20"/>
      <c r="P96" s="26"/>
      <c r="Q96" s="29"/>
      <c r="R96" s="29"/>
      <c r="S96" s="29"/>
      <c r="T96" s="29"/>
      <c r="U96" s="29"/>
      <c r="V96" s="19"/>
      <c r="W96" s="19"/>
      <c r="X96" s="19"/>
      <c r="Y96" s="19"/>
      <c r="Z96" s="19"/>
      <c r="AA96" s="19"/>
      <c r="AB96" s="19"/>
      <c r="AC96" s="19"/>
      <c r="AD96" s="19"/>
      <c r="AE96" s="19"/>
      <c r="AF96" s="19"/>
      <c r="AG96" s="19"/>
      <c r="AH96" s="19"/>
      <c r="AI96" s="19"/>
      <c r="AJ96" s="19"/>
      <c r="AK96" s="22"/>
      <c r="AL96" s="22"/>
      <c r="AM96" s="22"/>
      <c r="AN96" s="22"/>
      <c r="AO96" s="22"/>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row>
    <row r="97" spans="2:113" ht="15.6">
      <c r="B97" s="19"/>
      <c r="C97" s="96"/>
      <c r="D97" s="36"/>
      <c r="E97" s="37"/>
      <c r="F97" s="19"/>
      <c r="G97" s="96"/>
      <c r="H97" s="19"/>
      <c r="I97" s="19"/>
      <c r="J97" s="19"/>
      <c r="K97" s="19"/>
      <c r="L97" s="19"/>
      <c r="M97" s="19"/>
      <c r="N97" s="19"/>
      <c r="O97" s="20"/>
      <c r="P97" s="26"/>
      <c r="Q97" s="29"/>
      <c r="R97" s="29"/>
      <c r="S97" s="29"/>
      <c r="T97" s="29"/>
      <c r="U97" s="29"/>
      <c r="V97" s="19"/>
      <c r="W97" s="19"/>
      <c r="X97" s="19"/>
      <c r="Y97" s="19"/>
      <c r="Z97" s="19"/>
      <c r="AA97" s="19"/>
      <c r="AB97" s="19"/>
      <c r="AC97" s="19"/>
      <c r="AD97" s="19"/>
      <c r="AE97" s="19"/>
      <c r="AF97" s="19"/>
      <c r="AG97" s="19"/>
      <c r="AH97" s="19"/>
      <c r="AI97" s="19"/>
      <c r="AJ97" s="19"/>
      <c r="AK97" s="22"/>
      <c r="AL97" s="22"/>
      <c r="AM97" s="22"/>
      <c r="AN97" s="22"/>
      <c r="AO97" s="22"/>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row>
    <row r="98" spans="2:113" ht="15.6">
      <c r="B98" s="19"/>
      <c r="C98" s="96"/>
      <c r="D98" s="19"/>
      <c r="E98" s="35"/>
      <c r="F98" s="19"/>
      <c r="G98" s="96"/>
      <c r="H98" s="19"/>
      <c r="I98" s="19"/>
      <c r="J98" s="19"/>
      <c r="K98" s="19"/>
      <c r="L98" s="19"/>
      <c r="M98" s="19"/>
      <c r="N98" s="19"/>
      <c r="O98" s="20"/>
      <c r="P98" s="26"/>
      <c r="Q98" s="29"/>
      <c r="R98" s="29"/>
      <c r="S98" s="29"/>
      <c r="T98" s="29"/>
      <c r="U98" s="29"/>
      <c r="V98" s="19"/>
      <c r="W98" s="19"/>
      <c r="X98" s="19"/>
      <c r="Y98" s="19"/>
      <c r="Z98" s="19"/>
      <c r="AA98" s="19"/>
      <c r="AB98" s="19"/>
      <c r="AC98" s="19"/>
      <c r="AD98" s="19"/>
      <c r="AE98" s="19"/>
      <c r="AF98" s="19"/>
      <c r="AG98" s="19"/>
      <c r="AH98" s="19"/>
      <c r="AI98" s="19"/>
      <c r="AJ98" s="19"/>
      <c r="AK98" s="22"/>
      <c r="AL98" s="22"/>
      <c r="AM98" s="22"/>
      <c r="AN98" s="22"/>
      <c r="AO98" s="22"/>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row>
    <row r="99" spans="2:113" ht="15.6">
      <c r="B99" s="19"/>
      <c r="C99" s="96"/>
      <c r="D99" s="19"/>
      <c r="E99" s="35"/>
      <c r="F99" s="19"/>
      <c r="G99" s="96"/>
      <c r="H99" s="19"/>
      <c r="I99" s="19"/>
      <c r="J99" s="19"/>
      <c r="K99" s="19"/>
      <c r="L99" s="19"/>
      <c r="M99" s="19"/>
      <c r="N99" s="19"/>
      <c r="O99" s="20"/>
      <c r="P99" s="26"/>
      <c r="Q99" s="29"/>
      <c r="R99" s="29"/>
      <c r="S99" s="29"/>
      <c r="T99" s="29"/>
      <c r="U99" s="29"/>
      <c r="V99" s="19"/>
      <c r="W99" s="19"/>
      <c r="X99" s="19"/>
      <c r="Y99" s="19"/>
      <c r="Z99" s="19"/>
      <c r="AA99" s="19"/>
      <c r="AB99" s="19"/>
      <c r="AC99" s="19"/>
      <c r="AD99" s="19"/>
      <c r="AE99" s="19"/>
      <c r="AF99" s="19"/>
      <c r="AG99" s="19"/>
      <c r="AH99" s="19"/>
      <c r="AI99" s="19"/>
      <c r="AJ99" s="19"/>
      <c r="AK99" s="22"/>
      <c r="AL99" s="22"/>
      <c r="AM99" s="22"/>
      <c r="AN99" s="22"/>
      <c r="AO99" s="22"/>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row>
    <row r="100" spans="2:113" ht="15.6">
      <c r="B100" s="19"/>
      <c r="C100" s="96"/>
      <c r="D100" s="38"/>
      <c r="E100" s="39"/>
      <c r="F100" s="40"/>
      <c r="G100" s="97"/>
      <c r="H100" s="40"/>
      <c r="I100" s="40"/>
      <c r="J100" s="40"/>
      <c r="K100" s="40"/>
      <c r="L100" s="40"/>
      <c r="M100" s="40"/>
      <c r="N100" s="40"/>
      <c r="O100" s="20"/>
      <c r="P100" s="26"/>
      <c r="Q100" s="29"/>
      <c r="R100" s="29"/>
      <c r="S100" s="29"/>
      <c r="T100" s="29"/>
      <c r="U100" s="29"/>
      <c r="V100" s="40"/>
      <c r="W100" s="40"/>
      <c r="X100" s="40"/>
      <c r="Y100" s="40"/>
      <c r="Z100" s="40"/>
      <c r="AA100" s="40"/>
      <c r="AB100" s="40"/>
      <c r="AC100" s="40"/>
      <c r="AD100" s="40"/>
      <c r="AE100" s="40"/>
      <c r="AF100" s="40"/>
      <c r="AG100" s="40"/>
      <c r="AH100" s="40"/>
      <c r="AI100" s="40"/>
      <c r="AJ100" s="40"/>
      <c r="AK100" s="41"/>
      <c r="AL100" s="41"/>
      <c r="AM100" s="41"/>
      <c r="AN100" s="41"/>
      <c r="AO100" s="41"/>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row>
    <row r="101" spans="2:113" ht="15.6">
      <c r="B101" s="19"/>
      <c r="C101" s="96"/>
      <c r="D101" s="38"/>
      <c r="E101" s="42"/>
      <c r="F101" s="40"/>
      <c r="G101" s="97"/>
      <c r="H101" s="40"/>
      <c r="I101" s="40"/>
      <c r="J101" s="40"/>
      <c r="K101" s="40"/>
      <c r="L101" s="40"/>
      <c r="M101" s="40"/>
      <c r="N101" s="40"/>
      <c r="O101" s="20"/>
      <c r="P101" s="26"/>
      <c r="Q101" s="29"/>
      <c r="R101" s="29"/>
      <c r="S101" s="29"/>
      <c r="T101" s="29"/>
      <c r="U101" s="29"/>
      <c r="V101" s="40"/>
      <c r="W101" s="40"/>
      <c r="X101" s="40"/>
      <c r="Y101" s="40"/>
      <c r="Z101" s="40"/>
      <c r="AA101" s="40"/>
      <c r="AB101" s="40"/>
      <c r="AC101" s="40"/>
      <c r="AD101" s="40"/>
      <c r="AE101" s="40"/>
      <c r="AF101" s="40"/>
      <c r="AG101" s="40"/>
      <c r="AH101" s="40"/>
      <c r="AI101" s="40"/>
      <c r="AJ101" s="40"/>
      <c r="AK101" s="41"/>
      <c r="AL101" s="41"/>
      <c r="AM101" s="41"/>
      <c r="AN101" s="41"/>
      <c r="AO101" s="41"/>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row>
    <row r="102" spans="2:113" ht="15.6">
      <c r="B102" s="19"/>
      <c r="C102" s="96"/>
      <c r="D102" s="38"/>
      <c r="E102" s="19"/>
      <c r="F102" s="40"/>
      <c r="G102" s="97"/>
      <c r="H102" s="40"/>
      <c r="I102" s="40"/>
      <c r="J102" s="40"/>
      <c r="K102" s="40"/>
      <c r="L102" s="40"/>
      <c r="M102" s="40"/>
      <c r="N102" s="40"/>
      <c r="O102" s="20"/>
      <c r="P102" s="26"/>
      <c r="Q102" s="29"/>
      <c r="R102" s="26"/>
      <c r="S102" s="29"/>
      <c r="T102" s="29"/>
      <c r="U102" s="29"/>
      <c r="V102" s="40"/>
      <c r="W102" s="40"/>
      <c r="X102" s="40"/>
      <c r="Y102" s="40"/>
      <c r="Z102" s="40"/>
      <c r="AA102" s="40"/>
      <c r="AB102" s="40"/>
      <c r="AC102" s="40"/>
      <c r="AD102" s="40"/>
      <c r="AE102" s="40"/>
      <c r="AF102" s="40"/>
      <c r="AG102" s="40"/>
      <c r="AH102" s="40"/>
      <c r="AI102" s="40"/>
      <c r="AJ102" s="40"/>
      <c r="AK102" s="41"/>
      <c r="AL102" s="41"/>
      <c r="AM102" s="41"/>
      <c r="AN102" s="41"/>
      <c r="AO102" s="41"/>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row>
    <row r="103" spans="2:113" ht="15.6">
      <c r="B103" s="19"/>
      <c r="C103" s="117"/>
      <c r="D103" s="43"/>
      <c r="E103" s="19"/>
      <c r="F103" s="40"/>
      <c r="G103" s="97"/>
      <c r="H103" s="40"/>
      <c r="I103" s="40"/>
      <c r="J103" s="40"/>
      <c r="K103" s="40"/>
      <c r="L103" s="40"/>
      <c r="M103" s="40"/>
      <c r="N103" s="40"/>
      <c r="O103" s="20"/>
      <c r="P103" s="26"/>
      <c r="Q103" s="29"/>
      <c r="R103" s="29"/>
      <c r="S103" s="29"/>
      <c r="T103" s="29"/>
      <c r="U103" s="29"/>
      <c r="V103" s="40"/>
      <c r="W103" s="40"/>
      <c r="X103" s="40"/>
      <c r="Y103" s="40"/>
      <c r="Z103" s="40"/>
      <c r="AA103" s="40"/>
      <c r="AB103" s="40"/>
      <c r="AC103" s="40"/>
      <c r="AD103" s="40"/>
      <c r="AE103" s="40"/>
      <c r="AF103" s="40"/>
      <c r="AG103" s="40"/>
      <c r="AH103" s="40"/>
      <c r="AI103" s="40"/>
      <c r="AJ103" s="40"/>
      <c r="AK103" s="41"/>
      <c r="AL103" s="41"/>
      <c r="AM103" s="41"/>
      <c r="AN103" s="41"/>
      <c r="AO103" s="41"/>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row>
    <row r="104" spans="2:113" ht="15.6">
      <c r="B104" s="19"/>
      <c r="C104" s="96"/>
      <c r="D104" s="38"/>
      <c r="E104" s="19"/>
      <c r="F104" s="40"/>
      <c r="G104" s="97"/>
      <c r="H104" s="40"/>
      <c r="I104" s="40"/>
      <c r="J104" s="40"/>
      <c r="K104" s="40"/>
      <c r="L104" s="40"/>
      <c r="M104" s="40"/>
      <c r="N104" s="40"/>
      <c r="O104" s="20"/>
      <c r="P104" s="18"/>
      <c r="Q104" s="18"/>
      <c r="R104" s="18"/>
      <c r="S104" s="18"/>
      <c r="T104" s="18"/>
      <c r="U104" s="18"/>
      <c r="V104" s="40"/>
      <c r="W104" s="40"/>
      <c r="X104" s="40"/>
      <c r="Y104" s="40"/>
      <c r="Z104" s="40"/>
      <c r="AA104" s="40"/>
      <c r="AB104" s="40"/>
      <c r="AC104" s="40"/>
      <c r="AD104" s="40"/>
      <c r="AE104" s="40"/>
      <c r="AF104" s="40"/>
      <c r="AG104" s="40"/>
      <c r="AH104" s="40"/>
      <c r="AI104" s="40"/>
      <c r="AJ104" s="40"/>
      <c r="AK104" s="41"/>
      <c r="AL104" s="41"/>
      <c r="AM104" s="41"/>
      <c r="AN104" s="41"/>
      <c r="AO104" s="41"/>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row>
    <row r="105" spans="2:113" ht="15.6">
      <c r="B105" s="19"/>
      <c r="C105" s="96"/>
      <c r="D105" s="38"/>
      <c r="E105" s="19"/>
      <c r="F105" s="40"/>
      <c r="G105" s="97"/>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1"/>
      <c r="AL105" s="41"/>
      <c r="AM105" s="41"/>
      <c r="AN105" s="41"/>
      <c r="AO105" s="41"/>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row>
    <row r="106" spans="2:113" ht="15.6">
      <c r="B106" s="44"/>
      <c r="C106" s="118"/>
      <c r="D106" s="44"/>
      <c r="E106" s="44"/>
      <c r="F106" s="40"/>
      <c r="G106" s="97"/>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1"/>
      <c r="AL106" s="41"/>
      <c r="AM106" s="41"/>
      <c r="AN106" s="41"/>
      <c r="AO106" s="41"/>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row>
    <row r="107" spans="2:113" ht="15.6">
      <c r="B107" s="44"/>
      <c r="C107" s="118"/>
      <c r="D107" s="44"/>
      <c r="E107" s="44"/>
      <c r="F107" s="40"/>
      <c r="G107" s="97"/>
      <c r="H107" s="40"/>
      <c r="I107" s="40"/>
      <c r="J107" s="40"/>
      <c r="K107" s="40"/>
      <c r="L107" s="40"/>
      <c r="M107" s="40"/>
      <c r="N107" s="40"/>
      <c r="O107" s="19"/>
      <c r="P107" s="27"/>
      <c r="Q107" s="27"/>
      <c r="R107" s="27"/>
      <c r="S107" s="19"/>
      <c r="T107" s="19"/>
      <c r="U107" s="19"/>
      <c r="V107" s="40"/>
      <c r="W107" s="40"/>
      <c r="X107" s="40"/>
      <c r="Y107" s="40"/>
      <c r="Z107" s="40"/>
      <c r="AA107" s="40"/>
      <c r="AB107" s="40"/>
      <c r="AC107" s="40"/>
      <c r="AD107" s="40"/>
      <c r="AE107" s="40"/>
      <c r="AF107" s="40"/>
      <c r="AG107" s="40"/>
      <c r="AH107" s="40"/>
      <c r="AI107" s="40"/>
      <c r="AJ107" s="40"/>
      <c r="AK107" s="41"/>
      <c r="AL107" s="41"/>
      <c r="AM107" s="41"/>
      <c r="AN107" s="41"/>
      <c r="AO107" s="41"/>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row>
    <row r="108" spans="2:113" ht="15.6">
      <c r="B108" s="44"/>
      <c r="C108" s="118"/>
      <c r="D108" s="44"/>
      <c r="E108" s="44"/>
      <c r="F108" s="40"/>
      <c r="G108" s="97"/>
      <c r="H108" s="40"/>
      <c r="I108" s="40"/>
      <c r="J108" s="40"/>
      <c r="K108" s="40"/>
      <c r="L108" s="40"/>
      <c r="M108" s="40"/>
      <c r="N108" s="40"/>
      <c r="O108" s="20"/>
      <c r="P108" s="21"/>
      <c r="Q108" s="21"/>
      <c r="R108" s="21"/>
      <c r="S108" s="18"/>
      <c r="T108" s="18"/>
      <c r="U108" s="19"/>
      <c r="V108" s="40"/>
      <c r="W108" s="40"/>
      <c r="X108" s="40"/>
      <c r="Y108" s="40"/>
      <c r="Z108" s="40"/>
      <c r="AA108" s="40"/>
      <c r="AB108" s="40"/>
      <c r="AC108" s="40"/>
      <c r="AD108" s="40"/>
      <c r="AE108" s="40"/>
      <c r="AF108" s="40"/>
      <c r="AG108" s="40"/>
      <c r="AH108" s="40"/>
      <c r="AI108" s="40"/>
      <c r="AJ108" s="40"/>
      <c r="AK108" s="41"/>
      <c r="AL108" s="41"/>
      <c r="AM108" s="41"/>
      <c r="AN108" s="41"/>
      <c r="AO108" s="41"/>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row>
    <row r="109" spans="2:113" ht="15.6">
      <c r="B109" s="44"/>
      <c r="C109" s="118"/>
      <c r="D109" s="44"/>
      <c r="E109" s="44"/>
      <c r="F109" s="40"/>
      <c r="G109" s="97"/>
      <c r="H109" s="40"/>
      <c r="I109" s="40"/>
      <c r="J109" s="40"/>
      <c r="K109" s="40"/>
      <c r="L109" s="40"/>
      <c r="M109" s="40"/>
      <c r="N109" s="40"/>
      <c r="O109" s="19"/>
      <c r="P109" s="19"/>
      <c r="Q109" s="19"/>
      <c r="R109" s="19"/>
      <c r="S109" s="19"/>
      <c r="T109" s="19"/>
      <c r="U109" s="19"/>
      <c r="V109" s="40"/>
      <c r="W109" s="40"/>
      <c r="X109" s="40"/>
      <c r="Y109" s="40"/>
      <c r="Z109" s="40"/>
      <c r="AA109" s="40"/>
      <c r="AB109" s="40"/>
      <c r="AC109" s="40"/>
      <c r="AD109" s="40"/>
      <c r="AE109" s="40"/>
      <c r="AF109" s="40"/>
      <c r="AG109" s="40"/>
      <c r="AH109" s="40"/>
      <c r="AI109" s="40"/>
      <c r="AJ109" s="40"/>
      <c r="AK109" s="41"/>
      <c r="AL109" s="41"/>
      <c r="AM109" s="41"/>
      <c r="AN109" s="41"/>
      <c r="AO109" s="41"/>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row>
    <row r="110" spans="2:113" ht="15.6">
      <c r="B110" s="44"/>
      <c r="C110" s="118"/>
      <c r="D110" s="44"/>
      <c r="E110" s="44"/>
      <c r="F110" s="40"/>
      <c r="G110" s="97"/>
      <c r="H110" s="40"/>
      <c r="I110" s="40"/>
      <c r="J110" s="40"/>
      <c r="K110" s="40"/>
      <c r="L110" s="40"/>
      <c r="M110" s="40"/>
      <c r="N110" s="40"/>
      <c r="O110" s="20"/>
      <c r="P110" s="20"/>
      <c r="Q110" s="23"/>
      <c r="R110" s="21"/>
      <c r="S110" s="18"/>
      <c r="T110" s="18"/>
      <c r="U110" s="19"/>
      <c r="V110" s="40"/>
      <c r="W110" s="40"/>
      <c r="X110" s="40"/>
      <c r="Y110" s="40"/>
      <c r="Z110" s="40"/>
      <c r="AA110" s="40"/>
      <c r="AB110" s="40"/>
      <c r="AC110" s="40"/>
      <c r="AD110" s="40"/>
      <c r="AE110" s="40"/>
      <c r="AF110" s="40"/>
      <c r="AG110" s="40"/>
      <c r="AH110" s="40"/>
      <c r="AI110" s="40"/>
      <c r="AJ110" s="40"/>
      <c r="AK110" s="41"/>
      <c r="AL110" s="41"/>
      <c r="AM110" s="41"/>
      <c r="AN110" s="41"/>
      <c r="AO110" s="41"/>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row>
    <row r="111" spans="2:113" ht="15.6">
      <c r="B111" s="44"/>
      <c r="C111" s="118"/>
      <c r="D111" s="44"/>
      <c r="E111" s="44"/>
      <c r="F111" s="40"/>
      <c r="G111" s="97"/>
      <c r="H111" s="40"/>
      <c r="I111" s="40"/>
      <c r="J111" s="40"/>
      <c r="K111" s="40"/>
      <c r="L111" s="40"/>
      <c r="M111" s="40"/>
      <c r="N111" s="40"/>
      <c r="O111" s="19"/>
      <c r="P111" s="19"/>
      <c r="Q111" s="19"/>
      <c r="R111" s="19"/>
      <c r="S111" s="19"/>
      <c r="T111" s="27"/>
      <c r="U111" s="28"/>
      <c r="V111" s="40"/>
      <c r="W111" s="40"/>
      <c r="X111" s="40"/>
      <c r="Y111" s="40"/>
      <c r="Z111" s="40"/>
      <c r="AA111" s="40"/>
      <c r="AB111" s="40"/>
      <c r="AC111" s="40"/>
      <c r="AD111" s="40"/>
      <c r="AE111" s="40"/>
      <c r="AF111" s="40"/>
      <c r="AG111" s="40"/>
      <c r="AH111" s="40"/>
      <c r="AI111" s="40"/>
      <c r="AJ111" s="40"/>
      <c r="AK111" s="41"/>
      <c r="AL111" s="41"/>
      <c r="AM111" s="41"/>
      <c r="AN111" s="41"/>
      <c r="AO111" s="41"/>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row>
    <row r="112" spans="2:113" ht="15.6">
      <c r="B112" s="44"/>
      <c r="C112" s="118"/>
      <c r="D112" s="44"/>
      <c r="E112" s="44"/>
      <c r="F112" s="40"/>
      <c r="G112" s="97"/>
      <c r="H112" s="40"/>
      <c r="I112" s="40"/>
      <c r="J112" s="40"/>
      <c r="K112" s="40"/>
      <c r="L112" s="40"/>
      <c r="M112" s="40"/>
      <c r="N112" s="40"/>
      <c r="O112" s="19"/>
      <c r="P112" s="25"/>
      <c r="Q112" s="25"/>
      <c r="R112" s="26"/>
      <c r="S112" s="26"/>
      <c r="T112" s="27"/>
      <c r="U112" s="28"/>
      <c r="V112" s="40"/>
      <c r="W112" s="40"/>
      <c r="X112" s="40"/>
      <c r="Y112" s="40"/>
      <c r="Z112" s="40"/>
      <c r="AA112" s="40"/>
      <c r="AB112" s="40"/>
      <c r="AC112" s="40"/>
      <c r="AD112" s="40"/>
      <c r="AE112" s="40"/>
      <c r="AF112" s="40"/>
      <c r="AG112" s="40"/>
      <c r="AH112" s="40"/>
      <c r="AI112" s="40"/>
      <c r="AJ112" s="40"/>
      <c r="AK112" s="41"/>
      <c r="AL112" s="41"/>
      <c r="AM112" s="41"/>
      <c r="AN112" s="41"/>
      <c r="AO112" s="41"/>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row>
    <row r="113" spans="2:113" ht="15.9" thickBot="1">
      <c r="B113" s="44"/>
      <c r="C113" s="118"/>
      <c r="D113" s="44"/>
      <c r="E113" s="44"/>
      <c r="F113" s="40"/>
      <c r="G113" s="97"/>
      <c r="H113" s="40"/>
      <c r="I113" s="40"/>
      <c r="J113" s="40"/>
      <c r="K113" s="40"/>
      <c r="L113" s="40"/>
      <c r="M113" s="40"/>
      <c r="N113" s="40"/>
      <c r="O113" s="45"/>
      <c r="P113" s="46"/>
      <c r="Q113" s="46"/>
      <c r="R113" s="46"/>
      <c r="S113" s="47"/>
      <c r="T113" s="47"/>
      <c r="U113" s="48"/>
      <c r="V113" s="40"/>
      <c r="W113" s="40"/>
      <c r="X113" s="40"/>
      <c r="Y113" s="40"/>
      <c r="Z113" s="40"/>
      <c r="AA113" s="40"/>
      <c r="AB113" s="40"/>
      <c r="AC113" s="40"/>
      <c r="AD113" s="40"/>
      <c r="AE113" s="40"/>
      <c r="AF113" s="40"/>
      <c r="AG113" s="40"/>
      <c r="AH113" s="40"/>
      <c r="AI113" s="40"/>
      <c r="AJ113" s="40"/>
      <c r="AK113" s="41"/>
      <c r="AL113" s="41"/>
      <c r="AM113" s="41"/>
      <c r="AN113" s="41"/>
      <c r="AO113" s="41"/>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row>
    <row r="114" spans="2:113" ht="15.6">
      <c r="B114" s="44"/>
      <c r="C114" s="118"/>
      <c r="D114" s="44"/>
      <c r="E114" s="44"/>
      <c r="F114" s="40"/>
      <c r="G114" s="97"/>
      <c r="H114" s="40"/>
      <c r="I114" s="40"/>
      <c r="J114" s="40"/>
      <c r="K114" s="40"/>
      <c r="L114" s="40"/>
      <c r="M114" s="40"/>
      <c r="N114" s="40"/>
      <c r="O114" s="20"/>
      <c r="P114" s="26"/>
      <c r="Q114" s="29"/>
      <c r="R114" s="29"/>
      <c r="S114" s="29"/>
      <c r="T114" s="28"/>
      <c r="U114" s="29"/>
      <c r="V114" s="40"/>
      <c r="W114" s="40"/>
      <c r="X114" s="40"/>
      <c r="Y114" s="40"/>
      <c r="Z114" s="40"/>
      <c r="AA114" s="40"/>
      <c r="AB114" s="40"/>
      <c r="AC114" s="40"/>
      <c r="AD114" s="40"/>
      <c r="AE114" s="40"/>
      <c r="AF114" s="40"/>
      <c r="AG114" s="40"/>
      <c r="AH114" s="40"/>
      <c r="AI114" s="40"/>
      <c r="AJ114" s="40"/>
      <c r="AK114" s="41"/>
      <c r="AL114" s="41"/>
      <c r="AM114" s="41"/>
      <c r="AN114" s="41"/>
      <c r="AO114" s="41"/>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row>
    <row r="115" spans="2:113" ht="15.6">
      <c r="B115" s="44"/>
      <c r="C115" s="118"/>
      <c r="D115" s="44"/>
      <c r="E115" s="44"/>
      <c r="F115" s="40"/>
      <c r="G115" s="97"/>
      <c r="H115" s="40"/>
      <c r="I115" s="40"/>
      <c r="J115" s="40"/>
      <c r="K115" s="40"/>
      <c r="L115" s="40"/>
      <c r="M115" s="40"/>
      <c r="N115" s="40"/>
      <c r="O115" s="20"/>
      <c r="P115" s="26"/>
      <c r="Q115" s="29"/>
      <c r="R115" s="29"/>
      <c r="S115" s="29"/>
      <c r="T115" s="28"/>
      <c r="U115" s="29"/>
      <c r="V115" s="40"/>
      <c r="W115" s="40"/>
      <c r="X115" s="40"/>
      <c r="Y115" s="40"/>
      <c r="Z115" s="40"/>
      <c r="AA115" s="40"/>
      <c r="AB115" s="40"/>
      <c r="AC115" s="40"/>
      <c r="AD115" s="40"/>
      <c r="AE115" s="40"/>
      <c r="AF115" s="40"/>
      <c r="AG115" s="40"/>
      <c r="AH115" s="40"/>
      <c r="AI115" s="40"/>
      <c r="AJ115" s="40"/>
      <c r="AK115" s="41"/>
      <c r="AL115" s="41"/>
      <c r="AM115" s="41"/>
      <c r="AN115" s="41"/>
      <c r="AO115" s="41"/>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row>
    <row r="116" spans="2:113" ht="15.6">
      <c r="B116" s="44"/>
      <c r="C116" s="118"/>
      <c r="D116" s="44"/>
      <c r="E116" s="44"/>
      <c r="F116" s="40"/>
      <c r="G116" s="97"/>
      <c r="H116" s="40"/>
      <c r="I116" s="40"/>
      <c r="J116" s="40"/>
      <c r="K116" s="40"/>
      <c r="L116" s="40"/>
      <c r="M116" s="40"/>
      <c r="N116" s="40"/>
      <c r="O116" s="20"/>
      <c r="P116" s="26"/>
      <c r="Q116" s="29"/>
      <c r="R116" s="29"/>
      <c r="S116" s="29"/>
      <c r="T116" s="28"/>
      <c r="U116" s="29"/>
      <c r="V116" s="40"/>
      <c r="W116" s="40"/>
      <c r="X116" s="40"/>
      <c r="Y116" s="40"/>
      <c r="Z116" s="40"/>
      <c r="AA116" s="40"/>
      <c r="AB116" s="40"/>
      <c r="AC116" s="40"/>
      <c r="AD116" s="40"/>
      <c r="AE116" s="40"/>
      <c r="AF116" s="40"/>
      <c r="AG116" s="40"/>
      <c r="AH116" s="40"/>
      <c r="AI116" s="40"/>
      <c r="AJ116" s="40"/>
      <c r="AK116" s="41"/>
      <c r="AL116" s="41"/>
      <c r="AM116" s="41"/>
      <c r="AN116" s="41"/>
      <c r="AO116" s="41"/>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row>
    <row r="117" spans="2:113" ht="15.6">
      <c r="B117" s="44"/>
      <c r="C117" s="118"/>
      <c r="D117" s="44"/>
      <c r="E117" s="44"/>
      <c r="F117" s="40"/>
      <c r="G117" s="97"/>
      <c r="H117" s="40"/>
      <c r="I117" s="40"/>
      <c r="J117" s="40"/>
      <c r="K117" s="40"/>
      <c r="L117" s="40"/>
      <c r="M117" s="40"/>
      <c r="N117" s="40"/>
      <c r="O117" s="20"/>
      <c r="P117" s="26"/>
      <c r="Q117" s="29"/>
      <c r="R117" s="29"/>
      <c r="S117" s="29"/>
      <c r="T117" s="28"/>
      <c r="U117" s="29"/>
      <c r="V117" s="40"/>
      <c r="W117" s="40"/>
      <c r="X117" s="40"/>
      <c r="Y117" s="40"/>
      <c r="Z117" s="40"/>
      <c r="AA117" s="40"/>
      <c r="AB117" s="40"/>
      <c r="AC117" s="40"/>
      <c r="AD117" s="40"/>
      <c r="AE117" s="40"/>
      <c r="AF117" s="40"/>
      <c r="AG117" s="40"/>
      <c r="AH117" s="40"/>
      <c r="AI117" s="40"/>
      <c r="AJ117" s="40"/>
      <c r="AK117" s="41"/>
      <c r="AL117" s="41"/>
      <c r="AM117" s="41"/>
      <c r="AN117" s="41"/>
      <c r="AO117" s="41"/>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row>
    <row r="118" spans="2:113" ht="15.6">
      <c r="B118" s="44"/>
      <c r="C118" s="118"/>
      <c r="D118" s="44"/>
      <c r="E118" s="44"/>
      <c r="F118" s="40"/>
      <c r="G118" s="97"/>
      <c r="H118" s="40"/>
      <c r="I118" s="40"/>
      <c r="J118" s="40"/>
      <c r="K118" s="40"/>
      <c r="L118" s="40"/>
      <c r="M118" s="40"/>
      <c r="N118" s="40"/>
      <c r="O118" s="20"/>
      <c r="P118" s="26"/>
      <c r="Q118" s="29"/>
      <c r="R118" s="29"/>
      <c r="S118" s="29"/>
      <c r="T118" s="28"/>
      <c r="U118" s="29"/>
      <c r="V118" s="40"/>
      <c r="W118" s="40"/>
      <c r="X118" s="40"/>
      <c r="Y118" s="40"/>
      <c r="Z118" s="40"/>
      <c r="AA118" s="40"/>
      <c r="AB118" s="40"/>
      <c r="AC118" s="40"/>
      <c r="AD118" s="40"/>
      <c r="AE118" s="40"/>
      <c r="AF118" s="40"/>
      <c r="AG118" s="40"/>
      <c r="AH118" s="40"/>
      <c r="AI118" s="40"/>
      <c r="AJ118" s="40"/>
      <c r="AK118" s="41"/>
      <c r="AL118" s="41"/>
      <c r="AM118" s="41"/>
      <c r="AN118" s="41"/>
      <c r="AO118" s="41"/>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row>
    <row r="119" spans="2:113" ht="15.6">
      <c r="B119" s="44"/>
      <c r="C119" s="118"/>
      <c r="D119" s="44"/>
      <c r="E119" s="44"/>
      <c r="F119" s="40"/>
      <c r="G119" s="97"/>
      <c r="H119" s="40"/>
      <c r="I119" s="40"/>
      <c r="J119" s="40"/>
      <c r="K119" s="40"/>
      <c r="L119" s="40"/>
      <c r="M119" s="40"/>
      <c r="N119" s="40"/>
      <c r="O119" s="20"/>
      <c r="P119" s="26"/>
      <c r="Q119" s="29"/>
      <c r="R119" s="29"/>
      <c r="S119" s="29"/>
      <c r="T119" s="28"/>
      <c r="U119" s="29"/>
      <c r="V119" s="40"/>
      <c r="W119" s="40"/>
      <c r="X119" s="40"/>
      <c r="Y119" s="40"/>
      <c r="Z119" s="40"/>
      <c r="AA119" s="40"/>
      <c r="AB119" s="40"/>
      <c r="AC119" s="40"/>
      <c r="AD119" s="40"/>
      <c r="AE119" s="40"/>
      <c r="AF119" s="40"/>
      <c r="AG119" s="40"/>
      <c r="AH119" s="40"/>
      <c r="AI119" s="40"/>
      <c r="AJ119" s="40"/>
      <c r="AK119" s="41"/>
      <c r="AL119" s="41"/>
      <c r="AM119" s="41"/>
      <c r="AN119" s="41"/>
      <c r="AO119" s="41"/>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row>
    <row r="120" spans="2:113" ht="15.6">
      <c r="B120" s="44"/>
      <c r="C120" s="118"/>
      <c r="D120" s="44"/>
      <c r="E120" s="44"/>
      <c r="F120" s="40"/>
      <c r="G120" s="97"/>
      <c r="H120" s="40"/>
      <c r="I120" s="40"/>
      <c r="J120" s="40"/>
      <c r="K120" s="40"/>
      <c r="L120" s="40"/>
      <c r="M120" s="40"/>
      <c r="N120" s="40"/>
      <c r="O120" s="20"/>
      <c r="P120" s="26"/>
      <c r="Q120" s="29"/>
      <c r="R120" s="29"/>
      <c r="S120" s="29"/>
      <c r="T120" s="28"/>
      <c r="U120" s="29"/>
      <c r="V120" s="40"/>
      <c r="W120" s="40"/>
      <c r="X120" s="40"/>
      <c r="Y120" s="40"/>
      <c r="Z120" s="40"/>
      <c r="AA120" s="40"/>
      <c r="AB120" s="40"/>
      <c r="AC120" s="40"/>
      <c r="AD120" s="40"/>
      <c r="AE120" s="40"/>
      <c r="AF120" s="40"/>
      <c r="AG120" s="40"/>
      <c r="AH120" s="40"/>
      <c r="AI120" s="40"/>
      <c r="AJ120" s="40"/>
      <c r="AK120" s="41"/>
      <c r="AL120" s="41"/>
      <c r="AM120" s="41"/>
      <c r="AN120" s="41"/>
      <c r="AO120" s="41"/>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row>
    <row r="121" spans="2:113" ht="15.6">
      <c r="B121" s="44"/>
      <c r="C121" s="118"/>
      <c r="D121" s="44"/>
      <c r="E121" s="44"/>
      <c r="F121" s="40"/>
      <c r="G121" s="97"/>
      <c r="H121" s="40"/>
      <c r="I121" s="40"/>
      <c r="J121" s="40"/>
      <c r="K121" s="40"/>
      <c r="L121" s="40"/>
      <c r="M121" s="40"/>
      <c r="N121" s="40"/>
      <c r="O121" s="20"/>
      <c r="P121" s="26"/>
      <c r="Q121" s="29"/>
      <c r="R121" s="29"/>
      <c r="S121" s="29"/>
      <c r="T121" s="28"/>
      <c r="U121" s="29"/>
      <c r="V121" s="40"/>
      <c r="W121" s="40"/>
      <c r="X121" s="40"/>
      <c r="Y121" s="40"/>
      <c r="Z121" s="40"/>
      <c r="AA121" s="40"/>
      <c r="AB121" s="40"/>
      <c r="AC121" s="40"/>
      <c r="AD121" s="40"/>
      <c r="AE121" s="40"/>
      <c r="AF121" s="40"/>
      <c r="AG121" s="40"/>
      <c r="AH121" s="40"/>
      <c r="AI121" s="40"/>
      <c r="AJ121" s="40"/>
      <c r="AK121" s="41"/>
      <c r="AL121" s="41"/>
      <c r="AM121" s="41"/>
      <c r="AN121" s="41"/>
      <c r="AO121" s="41"/>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row>
    <row r="122" spans="2:113" ht="15.6">
      <c r="B122" s="44"/>
      <c r="C122" s="118"/>
      <c r="D122" s="44"/>
      <c r="E122" s="44"/>
      <c r="F122" s="40"/>
      <c r="G122" s="97"/>
      <c r="H122" s="40"/>
      <c r="I122" s="40"/>
      <c r="J122" s="40"/>
      <c r="K122" s="40"/>
      <c r="L122" s="40"/>
      <c r="M122" s="40"/>
      <c r="N122" s="40"/>
      <c r="O122" s="20"/>
      <c r="P122" s="26"/>
      <c r="Q122" s="29"/>
      <c r="R122" s="29"/>
      <c r="S122" s="29"/>
      <c r="T122" s="28"/>
      <c r="U122" s="29"/>
      <c r="V122" s="40"/>
      <c r="W122" s="40"/>
      <c r="X122" s="40"/>
      <c r="Y122" s="40"/>
      <c r="Z122" s="40"/>
      <c r="AA122" s="40"/>
      <c r="AB122" s="40"/>
      <c r="AC122" s="40"/>
      <c r="AD122" s="40"/>
      <c r="AE122" s="40"/>
      <c r="AF122" s="40"/>
      <c r="AG122" s="40"/>
      <c r="AH122" s="40"/>
      <c r="AI122" s="40"/>
      <c r="AJ122" s="40"/>
      <c r="AK122" s="41"/>
      <c r="AL122" s="41"/>
      <c r="AM122" s="41"/>
      <c r="AN122" s="41"/>
      <c r="AO122" s="41"/>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row>
    <row r="123" spans="2:113" ht="15.6">
      <c r="B123" s="44"/>
      <c r="C123" s="118"/>
      <c r="D123" s="44"/>
      <c r="E123" s="44"/>
      <c r="F123" s="40"/>
      <c r="G123" s="97"/>
      <c r="H123" s="40"/>
      <c r="I123" s="40"/>
      <c r="J123" s="40"/>
      <c r="K123" s="40"/>
      <c r="L123" s="40"/>
      <c r="M123" s="40"/>
      <c r="N123" s="40"/>
      <c r="O123" s="20"/>
      <c r="P123" s="26"/>
      <c r="Q123" s="29"/>
      <c r="R123" s="29"/>
      <c r="S123" s="29"/>
      <c r="T123" s="28"/>
      <c r="U123" s="29"/>
      <c r="V123" s="40"/>
      <c r="W123" s="40"/>
      <c r="X123" s="40"/>
      <c r="Y123" s="40"/>
      <c r="Z123" s="40"/>
      <c r="AA123" s="40"/>
      <c r="AB123" s="40"/>
      <c r="AC123" s="40"/>
      <c r="AD123" s="40"/>
      <c r="AE123" s="40"/>
      <c r="AF123" s="40"/>
      <c r="AG123" s="40"/>
      <c r="AH123" s="40"/>
      <c r="AI123" s="40"/>
      <c r="AJ123" s="40"/>
      <c r="AK123" s="41"/>
      <c r="AL123" s="41"/>
      <c r="AM123" s="41"/>
      <c r="AN123" s="41"/>
      <c r="AO123" s="41"/>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row>
    <row r="124" spans="2:113" ht="15.6">
      <c r="B124" s="44"/>
      <c r="C124" s="118"/>
      <c r="D124" s="44"/>
      <c r="E124" s="44"/>
      <c r="F124" s="40"/>
      <c r="G124" s="97"/>
      <c r="H124" s="40"/>
      <c r="I124" s="40"/>
      <c r="J124" s="40"/>
      <c r="K124" s="40"/>
      <c r="L124" s="40"/>
      <c r="M124" s="40"/>
      <c r="N124" s="40"/>
      <c r="O124" s="20"/>
      <c r="P124" s="26"/>
      <c r="Q124" s="29"/>
      <c r="R124" s="29"/>
      <c r="S124" s="29"/>
      <c r="T124" s="28"/>
      <c r="U124" s="29"/>
      <c r="V124" s="40"/>
      <c r="W124" s="40"/>
      <c r="X124" s="40"/>
      <c r="Y124" s="40"/>
      <c r="Z124" s="40"/>
      <c r="AA124" s="40"/>
      <c r="AB124" s="40"/>
      <c r="AC124" s="40"/>
      <c r="AD124" s="40"/>
      <c r="AE124" s="40"/>
      <c r="AF124" s="40"/>
      <c r="AG124" s="40"/>
      <c r="AH124" s="40"/>
      <c r="AI124" s="40"/>
      <c r="AJ124" s="40"/>
      <c r="AK124" s="41"/>
      <c r="AL124" s="41"/>
      <c r="AM124" s="41"/>
      <c r="AN124" s="41"/>
      <c r="AO124" s="41"/>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row>
    <row r="125" spans="2:113" ht="15.6">
      <c r="B125" s="44"/>
      <c r="C125" s="118"/>
      <c r="D125" s="44"/>
      <c r="E125" s="44"/>
      <c r="F125" s="40"/>
      <c r="G125" s="97"/>
      <c r="H125" s="40"/>
      <c r="I125" s="40"/>
      <c r="J125" s="40"/>
      <c r="K125" s="40"/>
      <c r="L125" s="40"/>
      <c r="M125" s="40"/>
      <c r="N125" s="40"/>
      <c r="O125" s="20"/>
      <c r="P125" s="26"/>
      <c r="Q125" s="29"/>
      <c r="R125" s="29"/>
      <c r="S125" s="29"/>
      <c r="T125" s="28"/>
      <c r="U125" s="29"/>
      <c r="V125" s="40"/>
      <c r="W125" s="40"/>
      <c r="X125" s="40"/>
      <c r="Y125" s="40"/>
      <c r="Z125" s="40"/>
      <c r="AA125" s="40"/>
      <c r="AB125" s="40"/>
      <c r="AC125" s="40"/>
      <c r="AD125" s="40"/>
      <c r="AE125" s="40"/>
      <c r="AF125" s="40"/>
      <c r="AG125" s="40"/>
      <c r="AH125" s="40"/>
      <c r="AI125" s="40"/>
      <c r="AJ125" s="40"/>
      <c r="AK125" s="41"/>
      <c r="AL125" s="41"/>
      <c r="AM125" s="41"/>
      <c r="AN125" s="41"/>
      <c r="AO125" s="41"/>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row>
    <row r="126" spans="2:113" ht="15.6">
      <c r="B126" s="44"/>
      <c r="C126" s="118"/>
      <c r="D126" s="44"/>
      <c r="E126" s="44"/>
      <c r="F126" s="40"/>
      <c r="G126" s="97"/>
      <c r="H126" s="40"/>
      <c r="I126" s="40"/>
      <c r="J126" s="40"/>
      <c r="K126" s="40"/>
      <c r="L126" s="40"/>
      <c r="M126" s="40"/>
      <c r="N126" s="40"/>
      <c r="O126" s="20"/>
      <c r="P126" s="26"/>
      <c r="Q126" s="29"/>
      <c r="R126" s="29"/>
      <c r="S126" s="29"/>
      <c r="T126" s="28"/>
      <c r="U126" s="29"/>
      <c r="V126" s="40"/>
      <c r="W126" s="40"/>
      <c r="X126" s="40"/>
      <c r="Y126" s="40"/>
      <c r="Z126" s="40"/>
      <c r="AA126" s="40"/>
      <c r="AB126" s="40"/>
      <c r="AC126" s="40"/>
      <c r="AD126" s="40"/>
      <c r="AE126" s="40"/>
      <c r="AF126" s="40"/>
      <c r="AG126" s="40"/>
      <c r="AH126" s="40"/>
      <c r="AI126" s="40"/>
      <c r="AJ126" s="40"/>
      <c r="AK126" s="41"/>
      <c r="AL126" s="41"/>
      <c r="AM126" s="41"/>
      <c r="AN126" s="41"/>
      <c r="AO126" s="41"/>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row>
    <row r="127" spans="2:113" ht="15.6">
      <c r="B127" s="44"/>
      <c r="C127" s="118"/>
      <c r="D127" s="44"/>
      <c r="E127" s="44"/>
      <c r="F127" s="40"/>
      <c r="G127" s="97"/>
      <c r="H127" s="40"/>
      <c r="I127" s="40"/>
      <c r="J127" s="40"/>
      <c r="K127" s="40"/>
      <c r="L127" s="40"/>
      <c r="M127" s="40"/>
      <c r="N127" s="40"/>
      <c r="O127" s="20"/>
      <c r="P127" s="26"/>
      <c r="Q127" s="29"/>
      <c r="R127" s="29"/>
      <c r="S127" s="29"/>
      <c r="T127" s="28"/>
      <c r="U127" s="29"/>
      <c r="V127" s="40"/>
      <c r="W127" s="40"/>
      <c r="X127" s="40"/>
      <c r="Y127" s="40"/>
      <c r="Z127" s="40"/>
      <c r="AA127" s="40"/>
      <c r="AB127" s="40"/>
      <c r="AC127" s="40"/>
      <c r="AD127" s="40"/>
      <c r="AE127" s="40"/>
      <c r="AF127" s="40"/>
      <c r="AG127" s="40"/>
      <c r="AH127" s="40"/>
      <c r="AI127" s="40"/>
      <c r="AJ127" s="40"/>
      <c r="AK127" s="41"/>
      <c r="AL127" s="41"/>
      <c r="AM127" s="41"/>
      <c r="AN127" s="41"/>
      <c r="AO127" s="41"/>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row>
    <row r="128" spans="2:113" ht="15.6">
      <c r="B128" s="44"/>
      <c r="C128" s="118"/>
      <c r="D128" s="44"/>
      <c r="E128" s="44"/>
      <c r="F128" s="40"/>
      <c r="G128" s="97"/>
      <c r="H128" s="40"/>
      <c r="I128" s="40"/>
      <c r="J128" s="40"/>
      <c r="K128" s="40"/>
      <c r="L128" s="40"/>
      <c r="M128" s="40"/>
      <c r="N128" s="40"/>
      <c r="O128" s="20"/>
      <c r="P128" s="26"/>
      <c r="Q128" s="29"/>
      <c r="R128" s="29"/>
      <c r="S128" s="29"/>
      <c r="T128" s="28"/>
      <c r="U128" s="29"/>
      <c r="V128" s="40"/>
      <c r="W128" s="40"/>
      <c r="X128" s="40"/>
      <c r="Y128" s="40"/>
      <c r="Z128" s="40"/>
      <c r="AA128" s="40"/>
      <c r="AB128" s="40"/>
      <c r="AC128" s="40"/>
      <c r="AD128" s="40"/>
      <c r="AE128" s="40"/>
      <c r="AF128" s="40"/>
      <c r="AG128" s="40"/>
      <c r="AH128" s="40"/>
      <c r="AI128" s="40"/>
      <c r="AJ128" s="40"/>
      <c r="AK128" s="41"/>
      <c r="AL128" s="41"/>
      <c r="AM128" s="41"/>
      <c r="AN128" s="41"/>
      <c r="AO128" s="41"/>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row>
    <row r="129" spans="2:113" ht="15.6">
      <c r="B129" s="44"/>
      <c r="C129" s="118"/>
      <c r="D129" s="44"/>
      <c r="E129" s="44"/>
      <c r="F129" s="40"/>
      <c r="G129" s="97"/>
      <c r="H129" s="40"/>
      <c r="I129" s="40"/>
      <c r="J129" s="40"/>
      <c r="K129" s="40"/>
      <c r="L129" s="40"/>
      <c r="M129" s="40"/>
      <c r="N129" s="40"/>
      <c r="O129" s="20"/>
      <c r="P129" s="26"/>
      <c r="Q129" s="29"/>
      <c r="R129" s="29"/>
      <c r="S129" s="29"/>
      <c r="T129" s="28"/>
      <c r="U129" s="29"/>
      <c r="V129" s="40"/>
      <c r="W129" s="40"/>
      <c r="X129" s="40"/>
      <c r="Y129" s="40"/>
      <c r="Z129" s="40"/>
      <c r="AA129" s="40"/>
      <c r="AB129" s="40"/>
      <c r="AC129" s="40"/>
      <c r="AD129" s="40"/>
      <c r="AE129" s="40"/>
      <c r="AF129" s="40"/>
      <c r="AG129" s="40"/>
      <c r="AH129" s="40"/>
      <c r="AI129" s="40"/>
      <c r="AJ129" s="40"/>
      <c r="AK129" s="41"/>
      <c r="AL129" s="41"/>
      <c r="AM129" s="41"/>
      <c r="AN129" s="41"/>
      <c r="AO129" s="41"/>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row>
    <row r="130" spans="2:113" ht="15.6">
      <c r="B130" s="44"/>
      <c r="C130" s="118"/>
      <c r="D130" s="44"/>
      <c r="E130" s="44"/>
      <c r="F130" s="40"/>
      <c r="G130" s="97"/>
      <c r="H130" s="40"/>
      <c r="I130" s="40"/>
      <c r="J130" s="40"/>
      <c r="K130" s="40"/>
      <c r="L130" s="40"/>
      <c r="M130" s="40"/>
      <c r="N130" s="40"/>
      <c r="O130" s="20"/>
      <c r="P130" s="26"/>
      <c r="Q130" s="29"/>
      <c r="R130" s="29"/>
      <c r="S130" s="29"/>
      <c r="T130" s="28"/>
      <c r="U130" s="29"/>
      <c r="V130" s="40"/>
      <c r="W130" s="40"/>
      <c r="X130" s="40"/>
      <c r="Y130" s="40"/>
      <c r="Z130" s="40"/>
      <c r="AA130" s="40"/>
      <c r="AB130" s="40"/>
      <c r="AC130" s="40"/>
      <c r="AD130" s="40"/>
      <c r="AE130" s="40"/>
      <c r="AF130" s="40"/>
      <c r="AG130" s="40"/>
      <c r="AH130" s="40"/>
      <c r="AI130" s="40"/>
      <c r="AJ130" s="40"/>
      <c r="AK130" s="41"/>
      <c r="AL130" s="41"/>
      <c r="AM130" s="41"/>
      <c r="AN130" s="41"/>
      <c r="AO130" s="41"/>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row>
    <row r="131" spans="2:113" ht="15.6">
      <c r="B131" s="44"/>
      <c r="C131" s="118"/>
      <c r="D131" s="44"/>
      <c r="E131" s="44"/>
      <c r="F131" s="40"/>
      <c r="G131" s="97"/>
      <c r="H131" s="40"/>
      <c r="I131" s="40"/>
      <c r="J131" s="40"/>
      <c r="K131" s="40"/>
      <c r="L131" s="40"/>
      <c r="M131" s="40"/>
      <c r="N131" s="40"/>
      <c r="O131" s="20"/>
      <c r="P131" s="26"/>
      <c r="Q131" s="29"/>
      <c r="R131" s="29"/>
      <c r="S131" s="29"/>
      <c r="T131" s="28"/>
      <c r="U131" s="29"/>
      <c r="V131" s="40"/>
      <c r="W131" s="40"/>
      <c r="X131" s="40"/>
      <c r="Y131" s="40"/>
      <c r="Z131" s="40"/>
      <c r="AA131" s="40"/>
      <c r="AB131" s="40"/>
      <c r="AC131" s="40"/>
      <c r="AD131" s="40"/>
      <c r="AE131" s="40"/>
      <c r="AF131" s="40"/>
      <c r="AG131" s="40"/>
      <c r="AH131" s="40"/>
      <c r="AI131" s="40"/>
      <c r="AJ131" s="40"/>
      <c r="AK131" s="41"/>
      <c r="AL131" s="41"/>
      <c r="AM131" s="41"/>
      <c r="AN131" s="41"/>
      <c r="AO131" s="41"/>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row>
    <row r="132" spans="2:113" ht="15.6">
      <c r="B132" s="44"/>
      <c r="C132" s="118"/>
      <c r="D132" s="44"/>
      <c r="E132" s="44"/>
      <c r="F132" s="40"/>
      <c r="G132" s="97"/>
      <c r="H132" s="40"/>
      <c r="I132" s="40"/>
      <c r="J132" s="40"/>
      <c r="K132" s="40"/>
      <c r="L132" s="40"/>
      <c r="M132" s="40"/>
      <c r="N132" s="40"/>
      <c r="O132" s="20"/>
      <c r="P132" s="26"/>
      <c r="Q132" s="29"/>
      <c r="R132" s="29"/>
      <c r="S132" s="29"/>
      <c r="T132" s="28"/>
      <c r="U132" s="29"/>
      <c r="V132" s="40"/>
      <c r="W132" s="40"/>
      <c r="X132" s="40"/>
      <c r="Y132" s="40"/>
      <c r="Z132" s="40"/>
      <c r="AA132" s="40"/>
      <c r="AB132" s="40"/>
      <c r="AC132" s="40"/>
      <c r="AD132" s="40"/>
      <c r="AE132" s="40"/>
      <c r="AF132" s="40"/>
      <c r="AG132" s="40"/>
      <c r="AH132" s="40"/>
      <c r="AI132" s="40"/>
      <c r="AJ132" s="40"/>
      <c r="AK132" s="41"/>
      <c r="AL132" s="41"/>
      <c r="AM132" s="41"/>
      <c r="AN132" s="41"/>
      <c r="AO132" s="41"/>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row>
    <row r="133" spans="2:113" ht="15.6">
      <c r="B133" s="44"/>
      <c r="C133" s="118"/>
      <c r="D133" s="44"/>
      <c r="E133" s="44"/>
      <c r="F133" s="40"/>
      <c r="G133" s="97"/>
      <c r="H133" s="40"/>
      <c r="I133" s="40"/>
      <c r="J133" s="40"/>
      <c r="K133" s="40"/>
      <c r="L133" s="40"/>
      <c r="M133" s="40"/>
      <c r="N133" s="40"/>
      <c r="O133" s="20"/>
      <c r="P133" s="26"/>
      <c r="Q133" s="29"/>
      <c r="R133" s="29"/>
      <c r="S133" s="29"/>
      <c r="T133" s="28"/>
      <c r="U133" s="29"/>
      <c r="V133" s="40"/>
      <c r="W133" s="40"/>
      <c r="X133" s="40"/>
      <c r="Y133" s="40"/>
      <c r="Z133" s="40"/>
      <c r="AA133" s="40"/>
      <c r="AB133" s="40"/>
      <c r="AC133" s="40"/>
      <c r="AD133" s="40"/>
      <c r="AE133" s="40"/>
      <c r="AF133" s="40"/>
      <c r="AG133" s="40"/>
      <c r="AH133" s="40"/>
      <c r="AI133" s="40"/>
      <c r="AJ133" s="40"/>
      <c r="AK133" s="41"/>
      <c r="AL133" s="41"/>
      <c r="AM133" s="41"/>
      <c r="AN133" s="41"/>
      <c r="AO133" s="41"/>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row>
    <row r="134" spans="2:113" ht="15.6">
      <c r="B134" s="44"/>
      <c r="C134" s="118"/>
      <c r="D134" s="44"/>
      <c r="E134" s="44"/>
      <c r="F134" s="40"/>
      <c r="G134" s="97"/>
      <c r="H134" s="40"/>
      <c r="I134" s="40"/>
      <c r="J134" s="40"/>
      <c r="K134" s="40"/>
      <c r="L134" s="40"/>
      <c r="M134" s="40"/>
      <c r="N134" s="40"/>
      <c r="O134" s="20"/>
      <c r="P134" s="26"/>
      <c r="Q134" s="29"/>
      <c r="R134" s="29"/>
      <c r="S134" s="29"/>
      <c r="T134" s="28"/>
      <c r="U134" s="29"/>
      <c r="V134" s="40"/>
      <c r="W134" s="40"/>
      <c r="X134" s="40"/>
      <c r="Y134" s="40"/>
      <c r="Z134" s="40"/>
      <c r="AA134" s="40"/>
      <c r="AB134" s="40"/>
      <c r="AC134" s="40"/>
      <c r="AD134" s="40"/>
      <c r="AE134" s="40"/>
      <c r="AF134" s="40"/>
      <c r="AG134" s="40"/>
      <c r="AH134" s="40"/>
      <c r="AI134" s="40"/>
      <c r="AJ134" s="40"/>
      <c r="AK134" s="41"/>
      <c r="AL134" s="41"/>
      <c r="AM134" s="41"/>
      <c r="AN134" s="41"/>
      <c r="AO134" s="41"/>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row>
    <row r="135" spans="2:113" ht="15.6">
      <c r="B135" s="44"/>
      <c r="C135" s="118"/>
      <c r="D135" s="44"/>
      <c r="E135" s="44"/>
      <c r="F135" s="40"/>
      <c r="G135" s="97"/>
      <c r="H135" s="40"/>
      <c r="I135" s="40"/>
      <c r="J135" s="40"/>
      <c r="K135" s="40"/>
      <c r="L135" s="40"/>
      <c r="M135" s="40"/>
      <c r="N135" s="40"/>
      <c r="O135" s="20"/>
      <c r="P135" s="26"/>
      <c r="Q135" s="29"/>
      <c r="R135" s="29"/>
      <c r="S135" s="29"/>
      <c r="T135" s="28"/>
      <c r="U135" s="29"/>
      <c r="V135" s="40"/>
      <c r="W135" s="40"/>
      <c r="X135" s="40"/>
      <c r="Y135" s="40"/>
      <c r="Z135" s="40"/>
      <c r="AA135" s="40"/>
      <c r="AB135" s="40"/>
      <c r="AC135" s="40"/>
      <c r="AD135" s="40"/>
      <c r="AE135" s="40"/>
      <c r="AF135" s="40"/>
      <c r="AG135" s="40"/>
      <c r="AH135" s="40"/>
      <c r="AI135" s="40"/>
      <c r="AJ135" s="40"/>
      <c r="AK135" s="41"/>
      <c r="AL135" s="41"/>
      <c r="AM135" s="41"/>
      <c r="AN135" s="41"/>
      <c r="AO135" s="41"/>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row>
    <row r="136" spans="2:113" ht="15.6">
      <c r="B136" s="44"/>
      <c r="C136" s="118"/>
      <c r="D136" s="44"/>
      <c r="E136" s="44"/>
      <c r="F136" s="40"/>
      <c r="G136" s="97"/>
      <c r="H136" s="40"/>
      <c r="I136" s="40"/>
      <c r="J136" s="40"/>
      <c r="K136" s="40"/>
      <c r="L136" s="40"/>
      <c r="M136" s="40"/>
      <c r="N136" s="40"/>
      <c r="O136" s="20"/>
      <c r="P136" s="26"/>
      <c r="Q136" s="29"/>
      <c r="R136" s="29"/>
      <c r="S136" s="29"/>
      <c r="T136" s="28"/>
      <c r="U136" s="29"/>
      <c r="V136" s="40"/>
      <c r="W136" s="40"/>
      <c r="X136" s="40"/>
      <c r="Y136" s="40"/>
      <c r="Z136" s="40"/>
      <c r="AA136" s="40"/>
      <c r="AB136" s="40"/>
      <c r="AC136" s="40"/>
      <c r="AD136" s="40"/>
      <c r="AE136" s="40"/>
      <c r="AF136" s="40"/>
      <c r="AG136" s="40"/>
      <c r="AH136" s="40"/>
      <c r="AI136" s="40"/>
      <c r="AJ136" s="40"/>
      <c r="AK136" s="41"/>
      <c r="AL136" s="41"/>
      <c r="AM136" s="41"/>
      <c r="AN136" s="41"/>
      <c r="AO136" s="41"/>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row>
    <row r="137" spans="2:113" ht="15.6">
      <c r="B137" s="44"/>
      <c r="C137" s="118"/>
      <c r="D137" s="44"/>
      <c r="E137" s="44"/>
      <c r="F137" s="40"/>
      <c r="G137" s="97"/>
      <c r="H137" s="40"/>
      <c r="I137" s="40"/>
      <c r="J137" s="40"/>
      <c r="K137" s="40"/>
      <c r="L137" s="40"/>
      <c r="M137" s="40"/>
      <c r="N137" s="40"/>
      <c r="O137" s="20"/>
      <c r="P137" s="26"/>
      <c r="Q137" s="29"/>
      <c r="R137" s="29"/>
      <c r="S137" s="29"/>
      <c r="T137" s="28"/>
      <c r="U137" s="29"/>
      <c r="V137" s="40"/>
      <c r="W137" s="40"/>
      <c r="X137" s="40"/>
      <c r="Y137" s="40"/>
      <c r="Z137" s="40"/>
      <c r="AA137" s="40"/>
      <c r="AB137" s="40"/>
      <c r="AC137" s="40"/>
      <c r="AD137" s="40"/>
      <c r="AE137" s="40"/>
      <c r="AF137" s="40"/>
      <c r="AG137" s="40"/>
      <c r="AH137" s="40"/>
      <c r="AI137" s="40"/>
      <c r="AJ137" s="40"/>
      <c r="AK137" s="41"/>
      <c r="AL137" s="41"/>
      <c r="AM137" s="41"/>
      <c r="AN137" s="41"/>
      <c r="AO137" s="41"/>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row>
    <row r="138" spans="2:113" ht="15.6">
      <c r="B138" s="44"/>
      <c r="C138" s="118"/>
      <c r="D138" s="44"/>
      <c r="E138" s="44"/>
      <c r="F138" s="40"/>
      <c r="G138" s="97"/>
      <c r="H138" s="40"/>
      <c r="I138" s="40"/>
      <c r="J138" s="40"/>
      <c r="K138" s="40"/>
      <c r="L138" s="40"/>
      <c r="M138" s="40"/>
      <c r="N138" s="40"/>
      <c r="O138" s="20"/>
      <c r="P138" s="26"/>
      <c r="Q138" s="29"/>
      <c r="R138" s="29"/>
      <c r="S138" s="29"/>
      <c r="T138" s="28"/>
      <c r="U138" s="29"/>
      <c r="V138" s="40"/>
      <c r="W138" s="40"/>
      <c r="X138" s="40"/>
      <c r="Y138" s="40"/>
      <c r="Z138" s="40"/>
      <c r="AA138" s="40"/>
      <c r="AB138" s="40"/>
      <c r="AC138" s="40"/>
      <c r="AD138" s="40"/>
      <c r="AE138" s="40"/>
      <c r="AF138" s="40"/>
      <c r="AG138" s="40"/>
      <c r="AH138" s="40"/>
      <c r="AI138" s="40"/>
      <c r="AJ138" s="40"/>
      <c r="AK138" s="41"/>
      <c r="AL138" s="41"/>
      <c r="AM138" s="41"/>
      <c r="AN138" s="41"/>
      <c r="AO138" s="41"/>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row>
    <row r="139" spans="2:113" ht="15.6">
      <c r="B139" s="44"/>
      <c r="C139" s="118"/>
      <c r="D139" s="44"/>
      <c r="E139" s="44"/>
      <c r="F139" s="40"/>
      <c r="G139" s="97"/>
      <c r="H139" s="40"/>
      <c r="I139" s="40"/>
      <c r="J139" s="40"/>
      <c r="K139" s="40"/>
      <c r="L139" s="40"/>
      <c r="M139" s="40"/>
      <c r="N139" s="40"/>
      <c r="O139" s="20"/>
      <c r="P139" s="26"/>
      <c r="Q139" s="29"/>
      <c r="R139" s="29"/>
      <c r="S139" s="29"/>
      <c r="T139" s="28"/>
      <c r="U139" s="29"/>
      <c r="V139" s="40"/>
      <c r="W139" s="40"/>
      <c r="X139" s="40"/>
      <c r="Y139" s="40"/>
      <c r="Z139" s="40"/>
      <c r="AA139" s="40"/>
      <c r="AB139" s="40"/>
      <c r="AC139" s="40"/>
      <c r="AD139" s="40"/>
      <c r="AE139" s="40"/>
      <c r="AF139" s="40"/>
      <c r="AG139" s="40"/>
      <c r="AH139" s="40"/>
      <c r="AI139" s="40"/>
      <c r="AJ139" s="40"/>
      <c r="AK139" s="41"/>
      <c r="AL139" s="41"/>
      <c r="AM139" s="41"/>
      <c r="AN139" s="41"/>
      <c r="AO139" s="41"/>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row>
    <row r="140" spans="2:113" ht="15.6">
      <c r="B140" s="44"/>
      <c r="C140" s="118"/>
      <c r="D140" s="44"/>
      <c r="E140" s="44"/>
      <c r="F140" s="40"/>
      <c r="G140" s="97"/>
      <c r="H140" s="40"/>
      <c r="I140" s="40"/>
      <c r="J140" s="40"/>
      <c r="K140" s="40"/>
      <c r="L140" s="40"/>
      <c r="M140" s="40"/>
      <c r="N140" s="40"/>
      <c r="O140" s="20"/>
      <c r="P140" s="26"/>
      <c r="Q140" s="29"/>
      <c r="R140" s="29"/>
      <c r="S140" s="29"/>
      <c r="T140" s="28"/>
      <c r="U140" s="29"/>
      <c r="V140" s="40"/>
      <c r="W140" s="40"/>
      <c r="X140" s="40"/>
      <c r="Y140" s="40"/>
      <c r="Z140" s="40"/>
      <c r="AA140" s="40"/>
      <c r="AB140" s="40"/>
      <c r="AC140" s="40"/>
      <c r="AD140" s="40"/>
      <c r="AE140" s="40"/>
      <c r="AF140" s="40"/>
      <c r="AG140" s="40"/>
      <c r="AH140" s="40"/>
      <c r="AI140" s="40"/>
      <c r="AJ140" s="40"/>
      <c r="AK140" s="41"/>
      <c r="AL140" s="41"/>
      <c r="AM140" s="41"/>
      <c r="AN140" s="41"/>
      <c r="AO140" s="41"/>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row>
    <row r="141" spans="2:113" ht="15.6">
      <c r="B141" s="44"/>
      <c r="C141" s="118"/>
      <c r="D141" s="44"/>
      <c r="E141" s="44"/>
      <c r="F141" s="40"/>
      <c r="G141" s="97"/>
      <c r="H141" s="40"/>
      <c r="I141" s="40"/>
      <c r="J141" s="40"/>
      <c r="K141" s="40"/>
      <c r="L141" s="40"/>
      <c r="M141" s="40"/>
      <c r="N141" s="40"/>
      <c r="O141" s="20"/>
      <c r="P141" s="26"/>
      <c r="Q141" s="29"/>
      <c r="R141" s="29"/>
      <c r="S141" s="29"/>
      <c r="T141" s="28"/>
      <c r="U141" s="29"/>
      <c r="V141" s="40"/>
      <c r="W141" s="40"/>
      <c r="X141" s="40"/>
      <c r="Y141" s="40"/>
      <c r="Z141" s="40"/>
      <c r="AA141" s="40"/>
      <c r="AB141" s="40"/>
      <c r="AC141" s="40"/>
      <c r="AD141" s="40"/>
      <c r="AE141" s="40"/>
      <c r="AF141" s="40"/>
      <c r="AG141" s="40"/>
      <c r="AH141" s="40"/>
      <c r="AI141" s="40"/>
      <c r="AJ141" s="40"/>
      <c r="AK141" s="41"/>
      <c r="AL141" s="41"/>
      <c r="AM141" s="41"/>
      <c r="AN141" s="41"/>
      <c r="AO141" s="41"/>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row>
    <row r="142" spans="2:113" ht="15.6">
      <c r="B142" s="44"/>
      <c r="C142" s="118"/>
      <c r="D142" s="44"/>
      <c r="E142" s="44"/>
      <c r="F142" s="40"/>
      <c r="G142" s="97"/>
      <c r="H142" s="40"/>
      <c r="I142" s="40"/>
      <c r="J142" s="40"/>
      <c r="K142" s="40"/>
      <c r="L142" s="40"/>
      <c r="M142" s="40"/>
      <c r="N142" s="40"/>
      <c r="O142" s="20"/>
      <c r="P142" s="26"/>
      <c r="Q142" s="29"/>
      <c r="R142" s="29"/>
      <c r="S142" s="29"/>
      <c r="T142" s="28"/>
      <c r="U142" s="29"/>
      <c r="V142" s="40"/>
      <c r="W142" s="40"/>
      <c r="X142" s="40"/>
      <c r="Y142" s="40"/>
      <c r="Z142" s="40"/>
      <c r="AA142" s="40"/>
      <c r="AB142" s="40"/>
      <c r="AC142" s="40"/>
      <c r="AD142" s="40"/>
      <c r="AE142" s="40"/>
      <c r="AF142" s="40"/>
      <c r="AG142" s="40"/>
      <c r="AH142" s="40"/>
      <c r="AI142" s="40"/>
      <c r="AJ142" s="40"/>
      <c r="AK142" s="41"/>
      <c r="AL142" s="41"/>
      <c r="AM142" s="41"/>
      <c r="AN142" s="41"/>
      <c r="AO142" s="41"/>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row>
    <row r="143" spans="2:113" ht="15.6">
      <c r="B143" s="44"/>
      <c r="C143" s="118"/>
      <c r="D143" s="44"/>
      <c r="E143" s="44"/>
      <c r="F143" s="40"/>
      <c r="G143" s="97"/>
      <c r="H143" s="40"/>
      <c r="I143" s="40"/>
      <c r="J143" s="40"/>
      <c r="K143" s="40"/>
      <c r="L143" s="40"/>
      <c r="M143" s="40"/>
      <c r="N143" s="40"/>
      <c r="O143" s="20"/>
      <c r="P143" s="26"/>
      <c r="Q143" s="49"/>
      <c r="R143" s="50"/>
      <c r="S143" s="29"/>
      <c r="T143" s="28"/>
      <c r="U143" s="29"/>
      <c r="V143" s="51"/>
      <c r="W143" s="40"/>
      <c r="X143" s="40"/>
      <c r="Y143" s="40"/>
      <c r="Z143" s="40"/>
      <c r="AA143" s="40"/>
      <c r="AB143" s="40"/>
      <c r="AC143" s="40"/>
      <c r="AD143" s="40"/>
      <c r="AE143" s="40"/>
      <c r="AF143" s="40"/>
      <c r="AG143" s="40"/>
      <c r="AH143" s="40"/>
      <c r="AI143" s="40"/>
      <c r="AJ143" s="40"/>
      <c r="AK143" s="41"/>
      <c r="AL143" s="41"/>
      <c r="AM143" s="41"/>
      <c r="AN143" s="41"/>
      <c r="AO143" s="41"/>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row>
    <row r="144" spans="2:113" ht="15.6">
      <c r="B144" s="44"/>
      <c r="C144" s="118"/>
      <c r="D144" s="44"/>
      <c r="E144" s="44"/>
      <c r="F144" s="40"/>
      <c r="G144" s="97"/>
      <c r="H144" s="40"/>
      <c r="I144" s="40"/>
      <c r="J144" s="40"/>
      <c r="K144" s="40"/>
      <c r="L144" s="40"/>
      <c r="M144" s="40"/>
      <c r="N144" s="40"/>
      <c r="O144" s="20"/>
      <c r="P144" s="26"/>
      <c r="Q144" s="49"/>
      <c r="R144" s="52"/>
      <c r="S144" s="29"/>
      <c r="T144" s="28"/>
      <c r="U144" s="29"/>
      <c r="V144" s="51"/>
      <c r="W144" s="40"/>
      <c r="X144" s="40"/>
      <c r="Y144" s="40"/>
      <c r="Z144" s="40"/>
      <c r="AA144" s="40"/>
      <c r="AB144" s="40"/>
      <c r="AC144" s="40"/>
      <c r="AD144" s="40"/>
      <c r="AE144" s="40"/>
      <c r="AF144" s="40"/>
      <c r="AG144" s="40"/>
      <c r="AH144" s="40"/>
      <c r="AI144" s="40"/>
      <c r="AJ144" s="40"/>
      <c r="AK144" s="41"/>
      <c r="AL144" s="41"/>
      <c r="AM144" s="41"/>
      <c r="AN144" s="41"/>
      <c r="AO144" s="41"/>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row>
    <row r="145" spans="2:113" ht="15.6">
      <c r="B145" s="44"/>
      <c r="C145" s="118"/>
      <c r="D145" s="44"/>
      <c r="E145" s="44"/>
      <c r="F145" s="40"/>
      <c r="G145" s="97"/>
      <c r="H145" s="40"/>
      <c r="I145" s="40"/>
      <c r="J145" s="40"/>
      <c r="K145" s="40"/>
      <c r="L145" s="40"/>
      <c r="M145" s="40"/>
      <c r="N145" s="40"/>
      <c r="O145" s="20"/>
      <c r="P145" s="26"/>
      <c r="Q145" s="49"/>
      <c r="R145" s="51"/>
      <c r="S145" s="29"/>
      <c r="T145" s="28"/>
      <c r="U145" s="29"/>
      <c r="V145" s="51"/>
      <c r="W145" s="40"/>
      <c r="X145" s="40"/>
      <c r="Y145" s="40"/>
      <c r="Z145" s="40"/>
      <c r="AA145" s="40"/>
      <c r="AB145" s="40"/>
      <c r="AC145" s="40"/>
      <c r="AD145" s="40"/>
      <c r="AE145" s="40"/>
      <c r="AF145" s="40"/>
      <c r="AG145" s="40"/>
      <c r="AH145" s="40"/>
      <c r="AI145" s="40"/>
      <c r="AJ145" s="40"/>
      <c r="AK145" s="41"/>
      <c r="AL145" s="41"/>
      <c r="AM145" s="41"/>
      <c r="AN145" s="41"/>
      <c r="AO145" s="41"/>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row>
    <row r="146" spans="2:113" ht="15.6">
      <c r="B146" s="44"/>
      <c r="C146" s="118"/>
      <c r="D146" s="44"/>
      <c r="E146" s="44"/>
      <c r="F146" s="40"/>
      <c r="G146" s="97"/>
      <c r="H146" s="40"/>
      <c r="I146" s="40"/>
      <c r="J146" s="40"/>
      <c r="K146" s="40"/>
      <c r="L146" s="40"/>
      <c r="M146" s="40"/>
      <c r="N146" s="40"/>
      <c r="O146" s="20"/>
      <c r="P146" s="26"/>
      <c r="Q146" s="49"/>
      <c r="R146" s="29"/>
      <c r="S146" s="29"/>
      <c r="T146" s="28"/>
      <c r="U146" s="29"/>
      <c r="V146" s="51"/>
      <c r="W146" s="40"/>
      <c r="X146" s="40"/>
      <c r="Y146" s="40"/>
      <c r="Z146" s="40"/>
      <c r="AA146" s="40"/>
      <c r="AB146" s="40"/>
      <c r="AC146" s="40"/>
      <c r="AD146" s="40"/>
      <c r="AE146" s="40"/>
      <c r="AF146" s="40"/>
      <c r="AG146" s="40"/>
      <c r="AH146" s="40"/>
      <c r="AI146" s="40"/>
      <c r="AJ146" s="40"/>
      <c r="AK146" s="41"/>
      <c r="AL146" s="41"/>
      <c r="AM146" s="41"/>
      <c r="AN146" s="41"/>
      <c r="AO146" s="41"/>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row>
    <row r="147" spans="2:113" ht="15.6">
      <c r="B147" s="44"/>
      <c r="C147" s="118"/>
      <c r="D147" s="44"/>
      <c r="E147" s="44"/>
      <c r="F147" s="40"/>
      <c r="G147" s="97"/>
      <c r="H147" s="40"/>
      <c r="I147" s="40"/>
      <c r="J147" s="40"/>
      <c r="K147" s="40"/>
      <c r="L147" s="40"/>
      <c r="M147" s="40"/>
      <c r="N147" s="40"/>
      <c r="O147" s="20"/>
      <c r="P147" s="26"/>
      <c r="Q147" s="49"/>
      <c r="R147" s="29"/>
      <c r="S147" s="29"/>
      <c r="T147" s="28"/>
      <c r="U147" s="29"/>
      <c r="V147" s="51"/>
      <c r="W147" s="40"/>
      <c r="X147" s="40"/>
      <c r="Y147" s="40"/>
      <c r="Z147" s="40"/>
      <c r="AA147" s="40"/>
      <c r="AB147" s="40"/>
      <c r="AC147" s="40"/>
      <c r="AD147" s="40"/>
      <c r="AE147" s="40"/>
      <c r="AF147" s="40"/>
      <c r="AG147" s="40"/>
      <c r="AH147" s="40"/>
      <c r="AI147" s="40"/>
      <c r="AJ147" s="40"/>
      <c r="AK147" s="41"/>
      <c r="AL147" s="41"/>
      <c r="AM147" s="41"/>
      <c r="AN147" s="41"/>
      <c r="AO147" s="41"/>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row>
    <row r="148" spans="2:113" ht="15.6">
      <c r="B148" s="44"/>
      <c r="C148" s="118"/>
      <c r="D148" s="44"/>
      <c r="E148" s="44"/>
      <c r="F148" s="40"/>
      <c r="G148" s="97"/>
      <c r="H148" s="40"/>
      <c r="I148" s="40"/>
      <c r="J148" s="40"/>
      <c r="K148" s="40"/>
      <c r="L148" s="40"/>
      <c r="M148" s="40"/>
      <c r="N148" s="40"/>
      <c r="O148" s="20"/>
      <c r="P148" s="26"/>
      <c r="Q148" s="49"/>
      <c r="R148" s="29"/>
      <c r="S148" s="29"/>
      <c r="T148" s="28"/>
      <c r="U148" s="29"/>
      <c r="V148" s="51"/>
      <c r="W148" s="40"/>
      <c r="X148" s="40"/>
      <c r="Y148" s="40"/>
      <c r="Z148" s="40"/>
      <c r="AA148" s="40"/>
      <c r="AB148" s="40"/>
      <c r="AC148" s="40"/>
      <c r="AD148" s="40"/>
      <c r="AE148" s="40"/>
      <c r="AF148" s="40"/>
      <c r="AG148" s="40"/>
      <c r="AH148" s="40"/>
      <c r="AI148" s="40"/>
      <c r="AJ148" s="40"/>
      <c r="AK148" s="41"/>
      <c r="AL148" s="41"/>
      <c r="AM148" s="41"/>
      <c r="AN148" s="41"/>
      <c r="AO148" s="41"/>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row>
    <row r="149" spans="2:113" ht="15.6">
      <c r="B149" s="44"/>
      <c r="C149" s="118"/>
      <c r="D149" s="44"/>
      <c r="E149" s="44"/>
      <c r="F149" s="40"/>
      <c r="G149" s="97"/>
      <c r="H149" s="40"/>
      <c r="I149" s="40"/>
      <c r="J149" s="40"/>
      <c r="K149" s="40"/>
      <c r="L149" s="40"/>
      <c r="M149" s="40"/>
      <c r="N149" s="40"/>
      <c r="O149" s="20"/>
      <c r="P149" s="26"/>
      <c r="Q149" s="49"/>
      <c r="R149" s="29"/>
      <c r="S149" s="29"/>
      <c r="T149" s="28"/>
      <c r="U149" s="29"/>
      <c r="V149" s="51"/>
      <c r="W149" s="40"/>
      <c r="X149" s="40"/>
      <c r="Y149" s="40"/>
      <c r="Z149" s="40"/>
      <c r="AA149" s="40"/>
      <c r="AB149" s="40"/>
      <c r="AC149" s="40"/>
      <c r="AD149" s="40"/>
      <c r="AE149" s="40"/>
      <c r="AF149" s="40"/>
      <c r="AG149" s="40"/>
      <c r="AH149" s="40"/>
      <c r="AI149" s="40"/>
      <c r="AJ149" s="40"/>
      <c r="AK149" s="41"/>
      <c r="AL149" s="41"/>
      <c r="AM149" s="41"/>
      <c r="AN149" s="41"/>
      <c r="AO149" s="41"/>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row>
    <row r="150" spans="2:113" ht="15.6">
      <c r="B150" s="44"/>
      <c r="C150" s="118"/>
      <c r="D150" s="44"/>
      <c r="E150" s="44"/>
      <c r="F150" s="40"/>
      <c r="G150" s="97"/>
      <c r="H150" s="40"/>
      <c r="I150" s="40"/>
      <c r="J150" s="40"/>
      <c r="K150" s="40"/>
      <c r="L150" s="40"/>
      <c r="M150" s="40"/>
      <c r="N150" s="40"/>
      <c r="O150" s="20"/>
      <c r="P150" s="26"/>
      <c r="Q150" s="49"/>
      <c r="R150" s="29"/>
      <c r="S150" s="29"/>
      <c r="T150" s="28"/>
      <c r="U150" s="29"/>
      <c r="V150" s="51"/>
      <c r="W150" s="40"/>
      <c r="X150" s="40"/>
      <c r="Y150" s="40"/>
      <c r="Z150" s="40"/>
      <c r="AA150" s="40"/>
      <c r="AB150" s="40"/>
      <c r="AC150" s="40"/>
      <c r="AD150" s="40"/>
      <c r="AE150" s="40"/>
      <c r="AF150" s="40"/>
      <c r="AG150" s="40"/>
      <c r="AH150" s="40"/>
      <c r="AI150" s="40"/>
      <c r="AJ150" s="40"/>
      <c r="AK150" s="41"/>
      <c r="AL150" s="41"/>
      <c r="AM150" s="41"/>
      <c r="AN150" s="41"/>
      <c r="AO150" s="41"/>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row>
    <row r="151" spans="2:113" ht="15.6">
      <c r="B151" s="44"/>
      <c r="C151" s="118"/>
      <c r="D151" s="44"/>
      <c r="E151" s="44"/>
      <c r="F151" s="40"/>
      <c r="G151" s="97"/>
      <c r="H151" s="40"/>
      <c r="I151" s="40"/>
      <c r="J151" s="40"/>
      <c r="K151" s="40"/>
      <c r="L151" s="40"/>
      <c r="M151" s="40"/>
      <c r="N151" s="40"/>
      <c r="O151" s="20"/>
      <c r="P151" s="26"/>
      <c r="Q151" s="49"/>
      <c r="R151" s="29"/>
      <c r="S151" s="29"/>
      <c r="T151" s="28"/>
      <c r="U151" s="29"/>
      <c r="V151" s="51"/>
      <c r="W151" s="40"/>
      <c r="X151" s="40"/>
      <c r="Y151" s="40"/>
      <c r="Z151" s="40"/>
      <c r="AA151" s="40"/>
      <c r="AB151" s="40"/>
      <c r="AC151" s="40"/>
      <c r="AD151" s="40"/>
      <c r="AE151" s="40"/>
      <c r="AF151" s="40"/>
      <c r="AG151" s="40"/>
      <c r="AH151" s="40"/>
      <c r="AI151" s="40"/>
      <c r="AJ151" s="40"/>
      <c r="AK151" s="41"/>
      <c r="AL151" s="41"/>
      <c r="AM151" s="41"/>
      <c r="AN151" s="41"/>
      <c r="AO151" s="41"/>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row>
    <row r="152" spans="2:113" ht="15.6">
      <c r="B152" s="44"/>
      <c r="C152" s="118"/>
      <c r="D152" s="44"/>
      <c r="E152" s="44"/>
      <c r="F152" s="40"/>
      <c r="G152" s="97"/>
      <c r="H152" s="40"/>
      <c r="I152" s="40"/>
      <c r="J152" s="40"/>
      <c r="K152" s="40"/>
      <c r="L152" s="40"/>
      <c r="M152" s="40"/>
      <c r="N152" s="40"/>
      <c r="O152" s="20"/>
      <c r="P152" s="26"/>
      <c r="Q152" s="49"/>
      <c r="R152" s="29"/>
      <c r="S152" s="29"/>
      <c r="T152" s="28"/>
      <c r="U152" s="29"/>
      <c r="V152" s="51"/>
      <c r="W152" s="40"/>
      <c r="X152" s="40"/>
      <c r="Y152" s="40"/>
      <c r="Z152" s="40"/>
      <c r="AA152" s="40"/>
      <c r="AB152" s="40"/>
      <c r="AC152" s="40"/>
      <c r="AD152" s="40"/>
      <c r="AE152" s="40"/>
      <c r="AF152" s="40"/>
      <c r="AG152" s="40"/>
      <c r="AH152" s="40"/>
      <c r="AI152" s="40"/>
      <c r="AJ152" s="40"/>
      <c r="AK152" s="41"/>
      <c r="AL152" s="41"/>
      <c r="AM152" s="41"/>
      <c r="AN152" s="41"/>
      <c r="AO152" s="41"/>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row>
    <row r="153" spans="2:113" ht="15.6">
      <c r="B153" s="44"/>
      <c r="C153" s="118"/>
      <c r="D153" s="44"/>
      <c r="E153" s="44"/>
      <c r="F153" s="40"/>
      <c r="G153" s="97"/>
      <c r="H153" s="40"/>
      <c r="I153" s="40"/>
      <c r="J153" s="40"/>
      <c r="K153" s="40"/>
      <c r="L153" s="40"/>
      <c r="M153" s="40"/>
      <c r="N153" s="40"/>
      <c r="O153" s="20"/>
      <c r="P153" s="26"/>
      <c r="Q153" s="49"/>
      <c r="R153" s="29"/>
      <c r="S153" s="29"/>
      <c r="T153" s="28"/>
      <c r="U153" s="29"/>
      <c r="V153" s="51"/>
      <c r="W153" s="40"/>
      <c r="X153" s="40"/>
      <c r="Y153" s="40"/>
      <c r="Z153" s="40"/>
      <c r="AA153" s="40"/>
      <c r="AB153" s="40"/>
      <c r="AC153" s="40"/>
      <c r="AD153" s="40"/>
      <c r="AE153" s="40"/>
      <c r="AF153" s="40"/>
      <c r="AG153" s="40"/>
      <c r="AH153" s="40"/>
      <c r="AI153" s="40"/>
      <c r="AJ153" s="40"/>
      <c r="AK153" s="41"/>
      <c r="AL153" s="41"/>
      <c r="AM153" s="41"/>
      <c r="AN153" s="41"/>
      <c r="AO153" s="41"/>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row>
    <row r="154" spans="2:113" ht="15.6">
      <c r="B154" s="44"/>
      <c r="C154" s="118"/>
      <c r="D154" s="44"/>
      <c r="E154" s="44"/>
      <c r="F154" s="40"/>
      <c r="G154" s="97"/>
      <c r="H154" s="40"/>
      <c r="I154" s="40"/>
      <c r="J154" s="40"/>
      <c r="K154" s="40"/>
      <c r="L154" s="40"/>
      <c r="M154" s="40"/>
      <c r="N154" s="40"/>
      <c r="O154" s="20"/>
      <c r="P154" s="26"/>
      <c r="Q154" s="49"/>
      <c r="R154" s="29"/>
      <c r="S154" s="29"/>
      <c r="T154" s="28"/>
      <c r="U154" s="29"/>
      <c r="V154" s="51"/>
      <c r="W154" s="40"/>
      <c r="X154" s="40"/>
      <c r="Y154" s="40"/>
      <c r="Z154" s="40"/>
      <c r="AA154" s="40"/>
      <c r="AB154" s="40"/>
      <c r="AC154" s="40"/>
      <c r="AD154" s="40"/>
      <c r="AE154" s="40"/>
      <c r="AF154" s="40"/>
      <c r="AG154" s="40"/>
      <c r="AH154" s="40"/>
      <c r="AI154" s="40"/>
      <c r="AJ154" s="40"/>
      <c r="AK154" s="41"/>
      <c r="AL154" s="41"/>
      <c r="AM154" s="41"/>
      <c r="AN154" s="41"/>
      <c r="AO154" s="41"/>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row>
    <row r="155" spans="2:113" ht="15.6">
      <c r="B155" s="44"/>
      <c r="C155" s="118"/>
      <c r="D155" s="44"/>
      <c r="E155" s="44"/>
      <c r="F155" s="40"/>
      <c r="G155" s="97"/>
      <c r="H155" s="40"/>
      <c r="I155" s="40"/>
      <c r="J155" s="40"/>
      <c r="K155" s="40"/>
      <c r="L155" s="40"/>
      <c r="M155" s="40"/>
      <c r="N155" s="40"/>
      <c r="O155" s="20"/>
      <c r="P155" s="26"/>
      <c r="Q155" s="49"/>
      <c r="R155" s="29"/>
      <c r="S155" s="29"/>
      <c r="T155" s="28"/>
      <c r="U155" s="29"/>
      <c r="V155" s="51"/>
      <c r="W155" s="40"/>
      <c r="X155" s="40"/>
      <c r="Y155" s="40"/>
      <c r="Z155" s="40"/>
      <c r="AA155" s="40"/>
      <c r="AB155" s="40"/>
      <c r="AC155" s="40"/>
      <c r="AD155" s="40"/>
      <c r="AE155" s="40"/>
      <c r="AF155" s="40"/>
      <c r="AG155" s="40"/>
      <c r="AH155" s="40"/>
      <c r="AI155" s="40"/>
      <c r="AJ155" s="40"/>
      <c r="AK155" s="41"/>
      <c r="AL155" s="41"/>
      <c r="AM155" s="41"/>
      <c r="AN155" s="41"/>
      <c r="AO155" s="41"/>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row>
    <row r="156" spans="2:113" ht="15.6">
      <c r="B156" s="44"/>
      <c r="C156" s="118"/>
      <c r="D156" s="44"/>
      <c r="E156" s="44"/>
      <c r="F156" s="40"/>
      <c r="G156" s="97"/>
      <c r="H156" s="40"/>
      <c r="I156" s="40"/>
      <c r="J156" s="40"/>
      <c r="K156" s="40"/>
      <c r="L156" s="40"/>
      <c r="M156" s="40"/>
      <c r="N156" s="40"/>
      <c r="O156" s="20"/>
      <c r="P156" s="26"/>
      <c r="Q156" s="49"/>
      <c r="R156" s="29"/>
      <c r="S156" s="29"/>
      <c r="T156" s="28"/>
      <c r="U156" s="29"/>
      <c r="V156" s="51"/>
      <c r="W156" s="40"/>
      <c r="X156" s="40"/>
      <c r="Y156" s="40"/>
      <c r="Z156" s="40"/>
      <c r="AA156" s="40"/>
      <c r="AB156" s="40"/>
      <c r="AC156" s="40"/>
      <c r="AD156" s="40"/>
      <c r="AE156" s="40"/>
      <c r="AF156" s="40"/>
      <c r="AG156" s="40"/>
      <c r="AH156" s="40"/>
      <c r="AI156" s="40"/>
      <c r="AJ156" s="40"/>
      <c r="AK156" s="41"/>
      <c r="AL156" s="41"/>
      <c r="AM156" s="41"/>
      <c r="AN156" s="41"/>
      <c r="AO156" s="41"/>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row>
    <row r="157" spans="2:113" ht="15.6">
      <c r="B157" s="44"/>
      <c r="C157" s="118"/>
      <c r="D157" s="44"/>
      <c r="E157" s="44"/>
      <c r="F157" s="40"/>
      <c r="G157" s="97"/>
      <c r="H157" s="40"/>
      <c r="I157" s="40"/>
      <c r="J157" s="40"/>
      <c r="K157" s="40"/>
      <c r="L157" s="40"/>
      <c r="M157" s="40"/>
      <c r="N157" s="40"/>
      <c r="O157" s="20"/>
      <c r="P157" s="26"/>
      <c r="Q157" s="49"/>
      <c r="R157" s="29"/>
      <c r="S157" s="29"/>
      <c r="T157" s="28"/>
      <c r="U157" s="29"/>
      <c r="V157" s="51"/>
      <c r="W157" s="40"/>
      <c r="X157" s="40"/>
      <c r="Y157" s="40"/>
      <c r="Z157" s="40"/>
      <c r="AA157" s="40"/>
      <c r="AB157" s="40"/>
      <c r="AC157" s="40"/>
      <c r="AD157" s="40"/>
      <c r="AE157" s="40"/>
      <c r="AF157" s="40"/>
      <c r="AG157" s="40"/>
      <c r="AH157" s="40"/>
      <c r="AI157" s="40"/>
      <c r="AJ157" s="40"/>
      <c r="AK157" s="41"/>
      <c r="AL157" s="41"/>
      <c r="AM157" s="41"/>
      <c r="AN157" s="41"/>
      <c r="AO157" s="41"/>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row>
    <row r="158" spans="2:113" ht="15.6">
      <c r="B158" s="44"/>
      <c r="C158" s="118"/>
      <c r="D158" s="44"/>
      <c r="E158" s="44"/>
      <c r="F158" s="40"/>
      <c r="G158" s="97"/>
      <c r="H158" s="40"/>
      <c r="I158" s="40"/>
      <c r="J158" s="40"/>
      <c r="K158" s="40"/>
      <c r="L158" s="40"/>
      <c r="M158" s="40"/>
      <c r="N158" s="40"/>
      <c r="O158" s="20"/>
      <c r="P158" s="26"/>
      <c r="Q158" s="49"/>
      <c r="R158" s="29"/>
      <c r="S158" s="29"/>
      <c r="T158" s="28"/>
      <c r="U158" s="29"/>
      <c r="V158" s="51"/>
      <c r="W158" s="40"/>
      <c r="X158" s="40"/>
      <c r="Y158" s="40"/>
      <c r="Z158" s="40"/>
      <c r="AA158" s="40"/>
      <c r="AB158" s="40"/>
      <c r="AC158" s="40"/>
      <c r="AD158" s="40"/>
      <c r="AE158" s="40"/>
      <c r="AF158" s="40"/>
      <c r="AG158" s="40"/>
      <c r="AH158" s="40"/>
      <c r="AI158" s="40"/>
      <c r="AJ158" s="40"/>
      <c r="AK158" s="41"/>
      <c r="AL158" s="41"/>
      <c r="AM158" s="41"/>
      <c r="AN158" s="41"/>
      <c r="AO158" s="41"/>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row>
    <row r="159" spans="2:113" ht="15.9" thickBot="1">
      <c r="B159" s="44"/>
      <c r="C159" s="118"/>
      <c r="D159" s="44"/>
      <c r="E159" s="44"/>
      <c r="F159" s="40"/>
      <c r="G159" s="97"/>
      <c r="H159" s="40"/>
      <c r="I159" s="40"/>
      <c r="J159" s="40"/>
      <c r="K159" s="40"/>
      <c r="L159" s="40"/>
      <c r="M159" s="40"/>
      <c r="N159" s="40"/>
      <c r="O159" s="53"/>
      <c r="P159" s="45"/>
      <c r="Q159" s="54"/>
      <c r="R159" s="55"/>
      <c r="S159" s="55"/>
      <c r="T159" s="48"/>
      <c r="U159" s="55"/>
      <c r="V159" s="51"/>
      <c r="W159" s="40"/>
      <c r="X159" s="40"/>
      <c r="Y159" s="40"/>
      <c r="Z159" s="40"/>
      <c r="AA159" s="40"/>
      <c r="AB159" s="40"/>
      <c r="AC159" s="40"/>
      <c r="AD159" s="40"/>
      <c r="AE159" s="40"/>
      <c r="AF159" s="40"/>
      <c r="AG159" s="40"/>
      <c r="AH159" s="40"/>
      <c r="AI159" s="40"/>
      <c r="AJ159" s="40"/>
      <c r="AK159" s="41"/>
      <c r="AL159" s="41"/>
      <c r="AM159" s="41"/>
      <c r="AN159" s="41"/>
      <c r="AO159" s="41"/>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row>
    <row r="160" spans="2:113" ht="15.6">
      <c r="B160" s="44"/>
      <c r="C160" s="118"/>
      <c r="D160" s="44"/>
      <c r="E160" s="44"/>
      <c r="F160" s="40"/>
      <c r="G160" s="97"/>
      <c r="H160" s="40"/>
      <c r="I160" s="40"/>
      <c r="J160" s="40"/>
      <c r="K160" s="40"/>
      <c r="L160" s="40"/>
      <c r="M160" s="40"/>
      <c r="N160" s="40"/>
      <c r="O160" s="40"/>
      <c r="P160" s="26"/>
      <c r="Q160" s="49"/>
      <c r="R160" s="49"/>
      <c r="S160" s="29"/>
      <c r="T160" s="51"/>
      <c r="U160" s="29"/>
      <c r="V160" s="51"/>
      <c r="W160" s="40"/>
      <c r="X160" s="40"/>
      <c r="Y160" s="40"/>
      <c r="Z160" s="40"/>
      <c r="AA160" s="40"/>
      <c r="AB160" s="40"/>
      <c r="AC160" s="40"/>
      <c r="AD160" s="40"/>
      <c r="AE160" s="40"/>
      <c r="AF160" s="40"/>
      <c r="AG160" s="40"/>
      <c r="AH160" s="40"/>
      <c r="AI160" s="40"/>
      <c r="AJ160" s="40"/>
      <c r="AK160" s="41"/>
      <c r="AL160" s="41"/>
      <c r="AM160" s="41"/>
      <c r="AN160" s="41"/>
      <c r="AO160" s="41"/>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row>
    <row r="161" spans="2:113" ht="15.6">
      <c r="B161" s="44"/>
      <c r="C161" s="118"/>
      <c r="D161" s="44"/>
      <c r="E161" s="44"/>
      <c r="F161" s="40"/>
      <c r="G161" s="97"/>
      <c r="H161" s="40"/>
      <c r="I161" s="40"/>
      <c r="J161" s="40"/>
      <c r="K161" s="40"/>
      <c r="L161" s="40"/>
      <c r="M161" s="40"/>
      <c r="N161" s="40"/>
      <c r="O161" s="40"/>
      <c r="P161" s="26"/>
      <c r="Q161" s="51"/>
      <c r="R161" s="51"/>
      <c r="S161" s="29"/>
      <c r="T161" s="51"/>
      <c r="U161" s="51"/>
      <c r="V161" s="51"/>
      <c r="W161" s="40"/>
      <c r="X161" s="40"/>
      <c r="Y161" s="40"/>
      <c r="Z161" s="40"/>
      <c r="AA161" s="40"/>
      <c r="AB161" s="40"/>
      <c r="AC161" s="40"/>
      <c r="AD161" s="40"/>
      <c r="AE161" s="40"/>
      <c r="AF161" s="40"/>
      <c r="AG161" s="40"/>
      <c r="AH161" s="40"/>
      <c r="AI161" s="40"/>
      <c r="AJ161" s="40"/>
      <c r="AK161" s="41"/>
      <c r="AL161" s="41"/>
      <c r="AM161" s="41"/>
      <c r="AN161" s="41"/>
      <c r="AO161" s="41"/>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row>
    <row r="162" spans="2:113" ht="15.6">
      <c r="B162" s="44"/>
      <c r="C162" s="118"/>
      <c r="D162" s="44"/>
      <c r="E162" s="44"/>
      <c r="F162" s="40"/>
      <c r="G162" s="97"/>
      <c r="H162" s="40"/>
      <c r="I162" s="40"/>
      <c r="J162" s="40"/>
      <c r="K162" s="40"/>
      <c r="L162" s="40"/>
      <c r="M162" s="40"/>
      <c r="N162" s="40"/>
      <c r="O162" s="40"/>
      <c r="P162" s="26"/>
      <c r="Q162" s="51"/>
      <c r="R162" s="51"/>
      <c r="S162" s="29"/>
      <c r="T162" s="51"/>
      <c r="U162" s="51"/>
      <c r="V162" s="51"/>
      <c r="W162" s="40"/>
      <c r="X162" s="40"/>
      <c r="Y162" s="40"/>
      <c r="Z162" s="40"/>
      <c r="AA162" s="40"/>
      <c r="AB162" s="40"/>
      <c r="AC162" s="40"/>
      <c r="AD162" s="40"/>
      <c r="AE162" s="40"/>
      <c r="AF162" s="40"/>
      <c r="AG162" s="40"/>
      <c r="AH162" s="40"/>
      <c r="AI162" s="40"/>
      <c r="AJ162" s="40"/>
      <c r="AK162" s="41"/>
      <c r="AL162" s="41"/>
      <c r="AM162" s="41"/>
      <c r="AN162" s="41"/>
      <c r="AO162" s="41"/>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row>
    <row r="163" spans="2:113" ht="15.6">
      <c r="B163" s="44"/>
      <c r="C163" s="118"/>
      <c r="D163" s="44"/>
      <c r="E163" s="44"/>
      <c r="F163" s="40"/>
      <c r="G163" s="97"/>
      <c r="H163" s="40"/>
      <c r="I163" s="40"/>
      <c r="J163" s="40"/>
      <c r="K163" s="40"/>
      <c r="L163" s="40"/>
      <c r="M163" s="40"/>
      <c r="N163" s="40"/>
      <c r="O163" s="19"/>
      <c r="P163" s="27"/>
      <c r="Q163" s="27"/>
      <c r="R163" s="27"/>
      <c r="S163" s="19"/>
      <c r="T163" s="19"/>
      <c r="U163" s="19"/>
      <c r="V163" s="51"/>
      <c r="W163" s="40"/>
      <c r="X163" s="40"/>
      <c r="Y163" s="40"/>
      <c r="Z163" s="40"/>
      <c r="AA163" s="40"/>
      <c r="AB163" s="40"/>
      <c r="AC163" s="40"/>
      <c r="AD163" s="40"/>
      <c r="AE163" s="40"/>
      <c r="AF163" s="40"/>
      <c r="AG163" s="40"/>
      <c r="AH163" s="40"/>
      <c r="AI163" s="40"/>
      <c r="AJ163" s="40"/>
      <c r="AK163" s="41"/>
      <c r="AL163" s="41"/>
      <c r="AM163" s="41"/>
      <c r="AN163" s="41"/>
      <c r="AO163" s="41"/>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row>
    <row r="164" spans="2:113" ht="15.6">
      <c r="B164" s="44"/>
      <c r="C164" s="118"/>
      <c r="D164" s="44"/>
      <c r="E164" s="44"/>
      <c r="F164" s="40"/>
      <c r="G164" s="97"/>
      <c r="H164" s="40"/>
      <c r="I164" s="40"/>
      <c r="J164" s="40"/>
      <c r="K164" s="40"/>
      <c r="L164" s="40"/>
      <c r="M164" s="40"/>
      <c r="N164" s="40"/>
      <c r="O164" s="20"/>
      <c r="P164" s="21"/>
      <c r="Q164" s="21"/>
      <c r="R164" s="21"/>
      <c r="S164" s="18"/>
      <c r="T164" s="18"/>
      <c r="U164" s="19"/>
      <c r="V164" s="51"/>
      <c r="W164" s="40"/>
      <c r="X164" s="40"/>
      <c r="Y164" s="40"/>
      <c r="Z164" s="40"/>
      <c r="AA164" s="40"/>
      <c r="AB164" s="40"/>
      <c r="AC164" s="40"/>
      <c r="AD164" s="40"/>
      <c r="AE164" s="40"/>
      <c r="AF164" s="40"/>
      <c r="AG164" s="40"/>
      <c r="AH164" s="40"/>
      <c r="AI164" s="40"/>
      <c r="AJ164" s="40"/>
      <c r="AK164" s="41"/>
      <c r="AL164" s="41"/>
      <c r="AM164" s="41"/>
      <c r="AN164" s="41"/>
      <c r="AO164" s="41"/>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row>
    <row r="165" spans="2:113" ht="15.6">
      <c r="B165" s="44"/>
      <c r="C165" s="118"/>
      <c r="D165" s="44"/>
      <c r="E165" s="44"/>
      <c r="F165" s="40"/>
      <c r="G165" s="97"/>
      <c r="H165" s="40"/>
      <c r="I165" s="40"/>
      <c r="J165" s="40"/>
      <c r="K165" s="40"/>
      <c r="L165" s="40"/>
      <c r="M165" s="40"/>
      <c r="N165" s="40"/>
      <c r="O165" s="19"/>
      <c r="P165" s="19"/>
      <c r="Q165" s="19"/>
      <c r="R165" s="19"/>
      <c r="S165" s="19"/>
      <c r="T165" s="19"/>
      <c r="U165" s="19"/>
      <c r="V165" s="51"/>
      <c r="W165" s="40"/>
      <c r="X165" s="40"/>
      <c r="Y165" s="40"/>
      <c r="Z165" s="40"/>
      <c r="AA165" s="40"/>
      <c r="AB165" s="40"/>
      <c r="AC165" s="40"/>
      <c r="AD165" s="40"/>
      <c r="AE165" s="40"/>
      <c r="AF165" s="40"/>
      <c r="AG165" s="40"/>
      <c r="AH165" s="40"/>
      <c r="AI165" s="40"/>
      <c r="AJ165" s="40"/>
      <c r="AK165" s="41"/>
      <c r="AL165" s="41"/>
      <c r="AM165" s="41"/>
      <c r="AN165" s="41"/>
      <c r="AO165" s="41"/>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row>
    <row r="166" spans="2:113" ht="15.6">
      <c r="B166" s="44"/>
      <c r="C166" s="118"/>
      <c r="D166" s="44"/>
      <c r="E166" s="44"/>
      <c r="F166" s="40"/>
      <c r="G166" s="97"/>
      <c r="H166" s="40"/>
      <c r="I166" s="40"/>
      <c r="J166" s="40"/>
      <c r="K166" s="40"/>
      <c r="L166" s="40"/>
      <c r="M166" s="40"/>
      <c r="N166" s="40"/>
      <c r="O166" s="20"/>
      <c r="P166" s="20"/>
      <c r="Q166" s="23"/>
      <c r="R166" s="21"/>
      <c r="S166" s="18"/>
      <c r="T166" s="18"/>
      <c r="U166" s="19"/>
      <c r="V166" s="51"/>
      <c r="W166" s="40"/>
      <c r="X166" s="40"/>
      <c r="Y166" s="40"/>
      <c r="Z166" s="40"/>
      <c r="AA166" s="40"/>
      <c r="AB166" s="40"/>
      <c r="AC166" s="40"/>
      <c r="AD166" s="40"/>
      <c r="AE166" s="40"/>
      <c r="AF166" s="40"/>
      <c r="AG166" s="40"/>
      <c r="AH166" s="40"/>
      <c r="AI166" s="40"/>
      <c r="AJ166" s="40"/>
      <c r="AK166" s="41"/>
      <c r="AL166" s="41"/>
      <c r="AM166" s="41"/>
      <c r="AN166" s="41"/>
      <c r="AO166" s="41"/>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row>
    <row r="167" spans="2:113" ht="15.6">
      <c r="B167" s="44"/>
      <c r="C167" s="118"/>
      <c r="D167" s="44"/>
      <c r="E167" s="44"/>
      <c r="F167" s="40"/>
      <c r="G167" s="97"/>
      <c r="H167" s="40"/>
      <c r="I167" s="40"/>
      <c r="J167" s="40"/>
      <c r="K167" s="40"/>
      <c r="L167" s="40"/>
      <c r="M167" s="40"/>
      <c r="N167" s="40"/>
      <c r="O167" s="19"/>
      <c r="P167" s="19"/>
      <c r="Q167" s="19"/>
      <c r="R167" s="19"/>
      <c r="S167" s="19"/>
      <c r="T167" s="27"/>
      <c r="U167" s="28"/>
      <c r="V167" s="51"/>
      <c r="W167" s="40"/>
      <c r="X167" s="40"/>
      <c r="Y167" s="40"/>
      <c r="Z167" s="40"/>
      <c r="AA167" s="40"/>
      <c r="AB167" s="40"/>
      <c r="AC167" s="40"/>
      <c r="AD167" s="40"/>
      <c r="AE167" s="40"/>
      <c r="AF167" s="40"/>
      <c r="AG167" s="40"/>
      <c r="AH167" s="40"/>
      <c r="AI167" s="40"/>
      <c r="AJ167" s="40"/>
      <c r="AK167" s="41"/>
      <c r="AL167" s="41"/>
      <c r="AM167" s="41"/>
      <c r="AN167" s="41"/>
      <c r="AO167" s="41"/>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row>
    <row r="168" spans="2:113" ht="15.6">
      <c r="B168" s="44"/>
      <c r="C168" s="118"/>
      <c r="D168" s="44"/>
      <c r="E168" s="44"/>
      <c r="F168" s="40"/>
      <c r="G168" s="97"/>
      <c r="H168" s="40"/>
      <c r="I168" s="40"/>
      <c r="J168" s="40"/>
      <c r="K168" s="40"/>
      <c r="L168" s="40"/>
      <c r="M168" s="40"/>
      <c r="N168" s="40"/>
      <c r="O168" s="19"/>
      <c r="P168" s="25"/>
      <c r="Q168" s="25"/>
      <c r="R168" s="26"/>
      <c r="S168" s="26"/>
      <c r="T168" s="27"/>
      <c r="U168" s="28"/>
      <c r="V168" s="51"/>
      <c r="W168" s="40"/>
      <c r="X168" s="40"/>
      <c r="Y168" s="40"/>
      <c r="Z168" s="40"/>
      <c r="AA168" s="40"/>
      <c r="AB168" s="40"/>
      <c r="AC168" s="40"/>
      <c r="AD168" s="40"/>
      <c r="AE168" s="40"/>
      <c r="AF168" s="40"/>
      <c r="AG168" s="40"/>
      <c r="AH168" s="40"/>
      <c r="AI168" s="40"/>
      <c r="AJ168" s="40"/>
      <c r="AK168" s="41"/>
      <c r="AL168" s="41"/>
      <c r="AM168" s="41"/>
      <c r="AN168" s="41"/>
      <c r="AO168" s="41"/>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row>
    <row r="169" spans="2:113" ht="15.9" thickBot="1">
      <c r="B169" s="44"/>
      <c r="C169" s="118"/>
      <c r="D169" s="44"/>
      <c r="E169" s="44"/>
      <c r="F169" s="40"/>
      <c r="G169" s="97"/>
      <c r="H169" s="40"/>
      <c r="I169" s="40"/>
      <c r="J169" s="40"/>
      <c r="K169" s="40"/>
      <c r="L169" s="40"/>
      <c r="M169" s="40"/>
      <c r="N169" s="40"/>
      <c r="O169" s="45"/>
      <c r="P169" s="46"/>
      <c r="Q169" s="46"/>
      <c r="R169" s="46"/>
      <c r="S169" s="47"/>
      <c r="T169" s="47"/>
      <c r="U169" s="48"/>
      <c r="V169" s="51"/>
      <c r="W169" s="40"/>
      <c r="X169" s="40"/>
      <c r="Y169" s="40"/>
      <c r="Z169" s="40"/>
      <c r="AA169" s="40"/>
      <c r="AB169" s="40"/>
      <c r="AC169" s="40"/>
      <c r="AD169" s="40"/>
      <c r="AE169" s="40"/>
      <c r="AF169" s="40"/>
      <c r="AG169" s="40"/>
      <c r="AH169" s="40"/>
      <c r="AI169" s="40"/>
      <c r="AJ169" s="40"/>
      <c r="AK169" s="41"/>
      <c r="AL169" s="41"/>
      <c r="AM169" s="41"/>
      <c r="AN169" s="41"/>
      <c r="AO169" s="41"/>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row>
    <row r="170" spans="2:113" ht="15.6">
      <c r="B170" s="44"/>
      <c r="C170" s="118"/>
      <c r="D170" s="44"/>
      <c r="E170" s="44"/>
      <c r="F170" s="40"/>
      <c r="G170" s="97"/>
      <c r="H170" s="40"/>
      <c r="I170" s="40"/>
      <c r="J170" s="40"/>
      <c r="K170" s="40"/>
      <c r="L170" s="40"/>
      <c r="M170" s="40"/>
      <c r="N170" s="40"/>
      <c r="O170" s="20"/>
      <c r="P170" s="21"/>
      <c r="Q170" s="21"/>
      <c r="R170" s="21"/>
      <c r="S170" s="18"/>
      <c r="T170" s="18"/>
      <c r="U170" s="28"/>
      <c r="V170" s="51"/>
      <c r="W170" s="40"/>
      <c r="X170" s="40"/>
      <c r="Y170" s="40"/>
      <c r="Z170" s="40"/>
      <c r="AA170" s="40"/>
      <c r="AB170" s="40"/>
      <c r="AC170" s="40"/>
      <c r="AD170" s="40"/>
      <c r="AE170" s="40"/>
      <c r="AF170" s="40"/>
      <c r="AG170" s="40"/>
      <c r="AH170" s="40"/>
      <c r="AI170" s="40"/>
      <c r="AJ170" s="40"/>
      <c r="AK170" s="41"/>
      <c r="AL170" s="41"/>
      <c r="AM170" s="41"/>
      <c r="AN170" s="41"/>
      <c r="AO170" s="41"/>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row>
    <row r="171" spans="2:113" ht="15.6">
      <c r="B171" s="44"/>
      <c r="C171" s="118"/>
      <c r="D171" s="44"/>
      <c r="E171" s="44"/>
      <c r="F171" s="40"/>
      <c r="G171" s="97"/>
      <c r="H171" s="40"/>
      <c r="I171" s="40"/>
      <c r="J171" s="40"/>
      <c r="K171" s="40"/>
      <c r="L171" s="40"/>
      <c r="M171" s="40"/>
      <c r="N171" s="40"/>
      <c r="O171" s="20"/>
      <c r="P171" s="26"/>
      <c r="Q171" s="29"/>
      <c r="R171" s="29"/>
      <c r="S171" s="29"/>
      <c r="T171" s="28"/>
      <c r="U171" s="29"/>
      <c r="V171" s="51"/>
      <c r="W171" s="40"/>
      <c r="X171" s="40"/>
      <c r="Y171" s="40"/>
      <c r="Z171" s="40"/>
      <c r="AA171" s="40"/>
      <c r="AB171" s="40"/>
      <c r="AC171" s="40"/>
      <c r="AD171" s="40"/>
      <c r="AE171" s="40"/>
      <c r="AF171" s="40"/>
      <c r="AG171" s="40"/>
      <c r="AH171" s="40"/>
      <c r="AI171" s="40"/>
      <c r="AJ171" s="40"/>
      <c r="AK171" s="41"/>
      <c r="AL171" s="41"/>
      <c r="AM171" s="41"/>
      <c r="AN171" s="41"/>
      <c r="AO171" s="41"/>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row>
    <row r="172" spans="2:113" ht="15.6">
      <c r="B172" s="44"/>
      <c r="C172" s="118"/>
      <c r="D172" s="44"/>
      <c r="E172" s="44"/>
      <c r="F172" s="40"/>
      <c r="G172" s="97"/>
      <c r="H172" s="40"/>
      <c r="I172" s="40"/>
      <c r="J172" s="40"/>
      <c r="K172" s="40"/>
      <c r="L172" s="40"/>
      <c r="M172" s="40"/>
      <c r="N172" s="40"/>
      <c r="O172" s="20"/>
      <c r="P172" s="26"/>
      <c r="Q172" s="29"/>
      <c r="R172" s="29"/>
      <c r="S172" s="29"/>
      <c r="T172" s="28"/>
      <c r="U172" s="29"/>
      <c r="V172" s="51"/>
      <c r="W172" s="40"/>
      <c r="X172" s="40"/>
      <c r="Y172" s="40"/>
      <c r="Z172" s="40"/>
      <c r="AA172" s="40"/>
      <c r="AB172" s="40"/>
      <c r="AC172" s="40"/>
      <c r="AD172" s="40"/>
      <c r="AE172" s="40"/>
      <c r="AF172" s="40"/>
      <c r="AG172" s="40"/>
      <c r="AH172" s="40"/>
      <c r="AI172" s="40"/>
      <c r="AJ172" s="40"/>
      <c r="AK172" s="41"/>
      <c r="AL172" s="41"/>
      <c r="AM172" s="41"/>
      <c r="AN172" s="41"/>
      <c r="AO172" s="41"/>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row>
    <row r="173" spans="2:113" ht="15.6">
      <c r="B173" s="44"/>
      <c r="C173" s="118"/>
      <c r="D173" s="44"/>
      <c r="E173" s="44"/>
      <c r="F173" s="40"/>
      <c r="G173" s="97"/>
      <c r="H173" s="40"/>
      <c r="I173" s="40"/>
      <c r="J173" s="40"/>
      <c r="K173" s="40"/>
      <c r="L173" s="40"/>
      <c r="M173" s="40"/>
      <c r="N173" s="40"/>
      <c r="O173" s="20"/>
      <c r="P173" s="26"/>
      <c r="Q173" s="29"/>
      <c r="R173" s="29"/>
      <c r="S173" s="29"/>
      <c r="T173" s="28"/>
      <c r="U173" s="29"/>
      <c r="V173" s="51"/>
      <c r="W173" s="40"/>
      <c r="X173" s="40"/>
      <c r="Y173" s="40"/>
      <c r="Z173" s="40"/>
      <c r="AA173" s="40"/>
      <c r="AB173" s="40"/>
      <c r="AC173" s="40"/>
      <c r="AD173" s="40"/>
      <c r="AE173" s="40"/>
      <c r="AF173" s="40"/>
      <c r="AG173" s="40"/>
      <c r="AH173" s="40"/>
      <c r="AI173" s="40"/>
      <c r="AJ173" s="40"/>
      <c r="AK173" s="41"/>
      <c r="AL173" s="41"/>
      <c r="AM173" s="41"/>
      <c r="AN173" s="41"/>
      <c r="AO173" s="41"/>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row>
    <row r="174" spans="2:113" ht="15.6">
      <c r="B174" s="44"/>
      <c r="C174" s="118"/>
      <c r="D174" s="44"/>
      <c r="E174" s="44"/>
      <c r="F174" s="40"/>
      <c r="G174" s="97"/>
      <c r="H174" s="40"/>
      <c r="I174" s="40"/>
      <c r="J174" s="40"/>
      <c r="K174" s="40"/>
      <c r="L174" s="40"/>
      <c r="M174" s="40"/>
      <c r="N174" s="40"/>
      <c r="O174" s="20"/>
      <c r="P174" s="26"/>
      <c r="Q174" s="29"/>
      <c r="R174" s="29"/>
      <c r="S174" s="29"/>
      <c r="T174" s="28"/>
      <c r="U174" s="29"/>
      <c r="V174" s="51"/>
      <c r="W174" s="40"/>
      <c r="X174" s="40"/>
      <c r="Y174" s="40"/>
      <c r="Z174" s="40"/>
      <c r="AA174" s="40"/>
      <c r="AB174" s="40"/>
      <c r="AC174" s="40"/>
      <c r="AD174" s="40"/>
      <c r="AE174" s="40"/>
      <c r="AF174" s="40"/>
      <c r="AG174" s="40"/>
      <c r="AH174" s="40"/>
      <c r="AI174" s="40"/>
      <c r="AJ174" s="40"/>
      <c r="AK174" s="41"/>
      <c r="AL174" s="41"/>
      <c r="AM174" s="41"/>
      <c r="AN174" s="41"/>
      <c r="AO174" s="41"/>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row>
    <row r="175" spans="2:113" ht="15.6">
      <c r="B175" s="44"/>
      <c r="C175" s="118"/>
      <c r="D175" s="44"/>
      <c r="E175" s="44"/>
      <c r="F175" s="40"/>
      <c r="G175" s="97"/>
      <c r="H175" s="40"/>
      <c r="I175" s="40"/>
      <c r="J175" s="40"/>
      <c r="K175" s="40"/>
      <c r="L175" s="40"/>
      <c r="M175" s="40"/>
      <c r="N175" s="40"/>
      <c r="O175" s="20"/>
      <c r="P175" s="26"/>
      <c r="Q175" s="29"/>
      <c r="R175" s="29"/>
      <c r="S175" s="29"/>
      <c r="T175" s="28"/>
      <c r="U175" s="29"/>
      <c r="V175" s="51"/>
      <c r="W175" s="40"/>
      <c r="X175" s="40"/>
      <c r="Y175" s="40"/>
      <c r="Z175" s="40"/>
      <c r="AA175" s="40"/>
      <c r="AB175" s="40"/>
      <c r="AC175" s="40"/>
      <c r="AD175" s="40"/>
      <c r="AE175" s="40"/>
      <c r="AF175" s="40"/>
      <c r="AG175" s="40"/>
      <c r="AH175" s="40"/>
      <c r="AI175" s="40"/>
      <c r="AJ175" s="40"/>
      <c r="AK175" s="41"/>
      <c r="AL175" s="41"/>
      <c r="AM175" s="41"/>
      <c r="AN175" s="41"/>
      <c r="AO175" s="41"/>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row>
    <row r="176" spans="2:113" ht="15.6">
      <c r="B176" s="44"/>
      <c r="C176" s="118"/>
      <c r="D176" s="44"/>
      <c r="E176" s="44"/>
      <c r="F176" s="40"/>
      <c r="G176" s="97"/>
      <c r="H176" s="40"/>
      <c r="I176" s="40"/>
      <c r="J176" s="40"/>
      <c r="K176" s="40"/>
      <c r="L176" s="40"/>
      <c r="M176" s="40"/>
      <c r="N176" s="40"/>
      <c r="O176" s="20"/>
      <c r="P176" s="26"/>
      <c r="Q176" s="29"/>
      <c r="R176" s="29"/>
      <c r="S176" s="29"/>
      <c r="T176" s="28"/>
      <c r="U176" s="29"/>
      <c r="V176" s="28"/>
      <c r="W176" s="40"/>
      <c r="X176" s="40"/>
      <c r="Y176" s="40"/>
      <c r="Z176" s="40"/>
      <c r="AA176" s="40"/>
      <c r="AB176" s="40"/>
      <c r="AC176" s="40"/>
      <c r="AD176" s="40"/>
      <c r="AE176" s="40"/>
      <c r="AF176" s="40"/>
      <c r="AG176" s="40"/>
      <c r="AH176" s="40"/>
      <c r="AI176" s="40"/>
      <c r="AJ176" s="40"/>
      <c r="AK176" s="41"/>
      <c r="AL176" s="41"/>
      <c r="AM176" s="41"/>
      <c r="AN176" s="41"/>
      <c r="AO176" s="41"/>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row>
    <row r="177" spans="2:113" ht="15.6">
      <c r="B177" s="44"/>
      <c r="C177" s="118"/>
      <c r="D177" s="44"/>
      <c r="E177" s="44"/>
      <c r="F177" s="40"/>
      <c r="G177" s="97"/>
      <c r="H177" s="40"/>
      <c r="I177" s="40"/>
      <c r="J177" s="40"/>
      <c r="K177" s="40"/>
      <c r="L177" s="40"/>
      <c r="M177" s="40"/>
      <c r="N177" s="40"/>
      <c r="O177" s="20"/>
      <c r="P177" s="26"/>
      <c r="Q177" s="29"/>
      <c r="R177" s="29"/>
      <c r="S177" s="29"/>
      <c r="T177" s="28"/>
      <c r="U177" s="29"/>
      <c r="V177" s="51"/>
      <c r="W177" s="40"/>
      <c r="X177" s="40"/>
      <c r="Y177" s="40"/>
      <c r="Z177" s="40"/>
      <c r="AA177" s="40"/>
      <c r="AB177" s="40"/>
      <c r="AC177" s="40"/>
      <c r="AD177" s="40"/>
      <c r="AE177" s="40"/>
      <c r="AF177" s="40"/>
      <c r="AG177" s="40"/>
      <c r="AH177" s="40"/>
      <c r="AI177" s="40"/>
      <c r="AJ177" s="40"/>
      <c r="AK177" s="41"/>
      <c r="AL177" s="41"/>
      <c r="AM177" s="41"/>
      <c r="AN177" s="41"/>
      <c r="AO177" s="41"/>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row>
    <row r="178" spans="2:113" ht="15.6">
      <c r="B178" s="44"/>
      <c r="C178" s="118"/>
      <c r="D178" s="44"/>
      <c r="E178" s="44"/>
      <c r="F178" s="40"/>
      <c r="G178" s="97"/>
      <c r="H178" s="40"/>
      <c r="I178" s="40"/>
      <c r="J178" s="40"/>
      <c r="K178" s="40"/>
      <c r="L178" s="40"/>
      <c r="M178" s="40"/>
      <c r="N178" s="40"/>
      <c r="O178" s="20"/>
      <c r="P178" s="26"/>
      <c r="Q178" s="29"/>
      <c r="R178" s="29"/>
      <c r="S178" s="29"/>
      <c r="T178" s="28"/>
      <c r="U178" s="29"/>
      <c r="V178" s="51"/>
      <c r="W178" s="40"/>
      <c r="X178" s="40"/>
      <c r="Y178" s="40"/>
      <c r="Z178" s="40"/>
      <c r="AA178" s="40"/>
      <c r="AB178" s="40"/>
      <c r="AC178" s="40"/>
      <c r="AD178" s="40"/>
      <c r="AE178" s="40"/>
      <c r="AF178" s="40"/>
      <c r="AG178" s="40"/>
      <c r="AH178" s="40"/>
      <c r="AI178" s="40"/>
      <c r="AJ178" s="40"/>
      <c r="AK178" s="41"/>
      <c r="AL178" s="41"/>
      <c r="AM178" s="41"/>
      <c r="AN178" s="41"/>
      <c r="AO178" s="41"/>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row>
    <row r="179" spans="2:113" ht="15.9" thickBot="1">
      <c r="B179" s="44"/>
      <c r="C179" s="118"/>
      <c r="D179" s="44"/>
      <c r="E179" s="44"/>
      <c r="F179" s="40"/>
      <c r="G179" s="97"/>
      <c r="H179" s="40"/>
      <c r="I179" s="40"/>
      <c r="J179" s="40"/>
      <c r="K179" s="40"/>
      <c r="L179" s="40"/>
      <c r="M179" s="40"/>
      <c r="N179" s="40"/>
      <c r="O179" s="20"/>
      <c r="P179" s="26"/>
      <c r="Q179" s="29"/>
      <c r="R179" s="29"/>
      <c r="S179" s="29"/>
      <c r="T179" s="28"/>
      <c r="U179" s="29"/>
      <c r="V179" s="51"/>
      <c r="W179" s="40"/>
      <c r="X179" s="40"/>
      <c r="Y179" s="40"/>
      <c r="Z179" s="40"/>
      <c r="AA179" s="40"/>
      <c r="AB179" s="40"/>
      <c r="AC179" s="40"/>
      <c r="AD179" s="40"/>
      <c r="AE179" s="40"/>
      <c r="AF179" s="40"/>
      <c r="AG179" s="40"/>
      <c r="AH179" s="40"/>
      <c r="AI179" s="40"/>
      <c r="AJ179" s="40"/>
      <c r="AK179" s="41"/>
      <c r="AL179" s="41"/>
      <c r="AM179" s="41"/>
      <c r="AN179" s="41"/>
      <c r="AO179" s="41"/>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9"/>
      <c r="BO179" s="56" t="s">
        <v>1</v>
      </c>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row>
    <row r="180" spans="2:113" ht="15.6">
      <c r="B180" s="44"/>
      <c r="C180" s="118"/>
      <c r="D180" s="44"/>
      <c r="E180" s="44"/>
      <c r="F180" s="40"/>
      <c r="G180" s="97"/>
      <c r="H180" s="40"/>
      <c r="I180" s="40"/>
      <c r="J180" s="40"/>
      <c r="K180" s="40"/>
      <c r="L180" s="40"/>
      <c r="M180" s="40"/>
      <c r="N180" s="40"/>
      <c r="O180" s="20"/>
      <c r="P180" s="26"/>
      <c r="Q180" s="57"/>
      <c r="R180" s="29"/>
      <c r="S180" s="29"/>
      <c r="T180" s="28"/>
      <c r="U180" s="29"/>
      <c r="V180" s="51"/>
      <c r="W180" s="40"/>
      <c r="X180" s="40"/>
      <c r="Y180" s="40"/>
      <c r="Z180" s="40"/>
      <c r="AA180" s="40"/>
      <c r="AB180" s="40"/>
      <c r="AC180" s="40"/>
      <c r="AD180" s="40"/>
      <c r="AE180" s="40"/>
      <c r="AF180" s="40"/>
      <c r="AG180" s="40"/>
      <c r="AH180" s="40"/>
      <c r="AI180" s="40"/>
      <c r="AJ180" s="40"/>
      <c r="AK180" s="41"/>
      <c r="AL180" s="41"/>
      <c r="AM180" s="41"/>
      <c r="AN180" s="41"/>
      <c r="AO180" s="41"/>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9"/>
      <c r="BO180" s="9"/>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row>
    <row r="181" spans="2:113" ht="15.6">
      <c r="B181" s="44"/>
      <c r="C181" s="118"/>
      <c r="D181" s="44"/>
      <c r="E181" s="44"/>
      <c r="F181" s="40"/>
      <c r="G181" s="97"/>
      <c r="H181" s="40"/>
      <c r="I181" s="40"/>
      <c r="J181" s="40"/>
      <c r="K181" s="40"/>
      <c r="L181" s="40"/>
      <c r="M181" s="40"/>
      <c r="N181" s="40"/>
      <c r="O181" s="20"/>
      <c r="P181" s="26"/>
      <c r="Q181" s="58"/>
      <c r="R181" s="29"/>
      <c r="S181" s="29"/>
      <c r="T181" s="28"/>
      <c r="U181" s="29"/>
      <c r="V181" s="51"/>
      <c r="W181" s="40"/>
      <c r="X181" s="40"/>
      <c r="Y181" s="40"/>
      <c r="Z181" s="40"/>
      <c r="AA181" s="40"/>
      <c r="AB181" s="40"/>
      <c r="AC181" s="40"/>
      <c r="AD181" s="40"/>
      <c r="AE181" s="40"/>
      <c r="AF181" s="40"/>
      <c r="AG181" s="40"/>
      <c r="AH181" s="40"/>
      <c r="AI181" s="40"/>
      <c r="AJ181" s="40"/>
      <c r="AK181" s="41"/>
      <c r="AL181" s="41"/>
      <c r="AM181" s="41"/>
      <c r="AN181" s="41"/>
      <c r="AO181" s="41"/>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row>
    <row r="182" spans="2:113" ht="15.9" thickBot="1">
      <c r="B182" s="44"/>
      <c r="C182" s="118"/>
      <c r="D182" s="44"/>
      <c r="E182" s="44"/>
      <c r="F182" s="40"/>
      <c r="G182" s="97"/>
      <c r="H182" s="40"/>
      <c r="I182" s="40"/>
      <c r="J182" s="40"/>
      <c r="K182" s="40"/>
      <c r="L182" s="40"/>
      <c r="M182" s="40"/>
      <c r="N182" s="40"/>
      <c r="O182" s="20"/>
      <c r="P182" s="26"/>
      <c r="Q182" s="55"/>
      <c r="R182" s="55"/>
      <c r="S182" s="55"/>
      <c r="T182" s="48"/>
      <c r="U182" s="55"/>
      <c r="V182" s="51"/>
      <c r="W182" s="40"/>
      <c r="X182" s="40"/>
      <c r="Y182" s="40"/>
      <c r="Z182" s="40"/>
      <c r="AA182" s="40"/>
      <c r="AB182" s="40"/>
      <c r="AC182" s="40"/>
      <c r="AD182" s="40"/>
      <c r="AE182" s="40"/>
      <c r="AF182" s="40"/>
      <c r="AG182" s="40"/>
      <c r="AH182" s="40"/>
      <c r="AI182" s="40"/>
      <c r="AJ182" s="40"/>
      <c r="AK182" s="41"/>
      <c r="AL182" s="41"/>
      <c r="AM182" s="41"/>
      <c r="AN182" s="41"/>
      <c r="AO182" s="41"/>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row>
    <row r="183" spans="2:113" ht="15.6">
      <c r="B183" s="44"/>
      <c r="C183" s="118"/>
      <c r="D183" s="44"/>
      <c r="E183" s="44"/>
      <c r="F183" s="40"/>
      <c r="G183" s="97"/>
      <c r="H183" s="40"/>
      <c r="I183" s="40"/>
      <c r="J183" s="40"/>
      <c r="K183" s="40"/>
      <c r="L183" s="40"/>
      <c r="M183" s="40"/>
      <c r="N183" s="40"/>
      <c r="O183" s="20"/>
      <c r="P183" s="26"/>
      <c r="Q183" s="29"/>
      <c r="R183" s="29"/>
      <c r="S183" s="29"/>
      <c r="T183" s="28"/>
      <c r="U183" s="29"/>
      <c r="V183" s="51"/>
      <c r="W183" s="40"/>
      <c r="X183" s="40"/>
      <c r="Y183" s="40"/>
      <c r="Z183" s="40"/>
      <c r="AA183" s="40"/>
      <c r="AB183" s="40"/>
      <c r="AC183" s="40"/>
      <c r="AD183" s="40"/>
      <c r="AE183" s="40"/>
      <c r="AF183" s="40"/>
      <c r="AG183" s="40"/>
      <c r="AH183" s="40"/>
      <c r="AI183" s="40"/>
      <c r="AJ183" s="40"/>
      <c r="AK183" s="41"/>
      <c r="AL183" s="41"/>
      <c r="AM183" s="41"/>
      <c r="AN183" s="41"/>
      <c r="AO183" s="41"/>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row>
    <row r="184" spans="2:113" ht="15.6">
      <c r="B184" s="44"/>
      <c r="C184" s="118"/>
      <c r="D184" s="44"/>
      <c r="E184" s="44"/>
      <c r="F184" s="40"/>
      <c r="G184" s="97"/>
      <c r="H184" s="40"/>
      <c r="I184" s="40"/>
      <c r="J184" s="40"/>
      <c r="K184" s="40"/>
      <c r="L184" s="40"/>
      <c r="M184" s="40"/>
      <c r="N184" s="40"/>
      <c r="O184" s="20"/>
      <c r="P184" s="26"/>
      <c r="Q184" s="29"/>
      <c r="R184" s="29"/>
      <c r="S184" s="29"/>
      <c r="T184" s="28"/>
      <c r="U184" s="29"/>
      <c r="V184" s="51"/>
      <c r="W184" s="40"/>
      <c r="X184" s="40"/>
      <c r="Y184" s="40"/>
      <c r="Z184" s="40"/>
      <c r="AA184" s="40"/>
      <c r="AB184" s="40"/>
      <c r="AC184" s="40"/>
      <c r="AD184" s="40"/>
      <c r="AE184" s="40"/>
      <c r="AF184" s="40"/>
      <c r="AG184" s="40"/>
      <c r="AH184" s="40"/>
      <c r="AI184" s="40"/>
      <c r="AJ184" s="40"/>
      <c r="AK184" s="41"/>
      <c r="AL184" s="41"/>
      <c r="AM184" s="41"/>
      <c r="AN184" s="41"/>
      <c r="AO184" s="41"/>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row>
    <row r="185" spans="2:113" ht="15.6">
      <c r="B185" s="44"/>
      <c r="C185" s="118"/>
      <c r="D185" s="44"/>
      <c r="E185" s="44"/>
      <c r="F185" s="40"/>
      <c r="G185" s="97"/>
      <c r="H185" s="40"/>
      <c r="I185" s="40"/>
      <c r="J185" s="40"/>
      <c r="K185" s="40"/>
      <c r="L185" s="40"/>
      <c r="M185" s="40"/>
      <c r="N185" s="40"/>
      <c r="O185" s="20"/>
      <c r="P185" s="26"/>
      <c r="Q185" s="29"/>
      <c r="R185" s="29"/>
      <c r="S185" s="29"/>
      <c r="T185" s="28"/>
      <c r="U185" s="29"/>
      <c r="V185" s="51"/>
      <c r="W185" s="40"/>
      <c r="X185" s="40"/>
      <c r="Y185" s="40"/>
      <c r="Z185" s="40"/>
      <c r="AA185" s="40"/>
      <c r="AB185" s="40"/>
      <c r="AC185" s="40"/>
      <c r="AD185" s="40"/>
      <c r="AE185" s="40"/>
      <c r="AF185" s="40"/>
      <c r="AG185" s="40"/>
      <c r="AH185" s="40"/>
      <c r="AI185" s="40"/>
      <c r="AJ185" s="40"/>
      <c r="AK185" s="41"/>
      <c r="AL185" s="41"/>
      <c r="AM185" s="41"/>
      <c r="AN185" s="41"/>
      <c r="AO185" s="41"/>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row>
    <row r="186" spans="2:113" ht="15.6">
      <c r="B186" s="44"/>
      <c r="C186" s="118"/>
      <c r="D186" s="44"/>
      <c r="E186" s="44"/>
      <c r="F186" s="40"/>
      <c r="G186" s="97"/>
      <c r="H186" s="40"/>
      <c r="I186" s="40"/>
      <c r="J186" s="40"/>
      <c r="K186" s="40"/>
      <c r="L186" s="40"/>
      <c r="M186" s="40"/>
      <c r="N186" s="40"/>
      <c r="O186" s="20"/>
      <c r="P186" s="26"/>
      <c r="Q186" s="29"/>
      <c r="R186" s="29"/>
      <c r="S186" s="29"/>
      <c r="T186" s="28"/>
      <c r="U186" s="29"/>
      <c r="V186" s="51"/>
      <c r="W186" s="40"/>
      <c r="X186" s="40"/>
      <c r="Y186" s="40"/>
      <c r="Z186" s="40"/>
      <c r="AA186" s="40"/>
      <c r="AB186" s="40"/>
      <c r="AC186" s="40"/>
      <c r="AD186" s="40"/>
      <c r="AE186" s="40"/>
      <c r="AF186" s="40"/>
      <c r="AG186" s="40"/>
      <c r="AH186" s="40"/>
      <c r="AI186" s="40"/>
      <c r="AJ186" s="40"/>
      <c r="AK186" s="41"/>
      <c r="AL186" s="41"/>
      <c r="AM186" s="41"/>
      <c r="AN186" s="41"/>
      <c r="AO186" s="41"/>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row>
    <row r="187" spans="2:113" ht="15.6">
      <c r="B187" s="44"/>
      <c r="C187" s="118"/>
      <c r="D187" s="44"/>
      <c r="E187" s="44"/>
      <c r="F187" s="40"/>
      <c r="G187" s="97"/>
      <c r="H187" s="40"/>
      <c r="I187" s="40"/>
      <c r="J187" s="40"/>
      <c r="K187" s="40"/>
      <c r="L187" s="40"/>
      <c r="M187" s="40"/>
      <c r="N187" s="40"/>
      <c r="O187" s="20"/>
      <c r="P187" s="26"/>
      <c r="Q187" s="29"/>
      <c r="R187" s="29"/>
      <c r="S187" s="29"/>
      <c r="T187" s="28"/>
      <c r="U187" s="29"/>
      <c r="V187" s="51"/>
      <c r="W187" s="40"/>
      <c r="X187" s="40"/>
      <c r="Y187" s="40"/>
      <c r="Z187" s="40"/>
      <c r="AA187" s="40"/>
      <c r="AB187" s="40"/>
      <c r="AC187" s="40"/>
      <c r="AD187" s="40"/>
      <c r="AE187" s="40"/>
      <c r="AF187" s="40"/>
      <c r="AG187" s="40"/>
      <c r="AH187" s="40"/>
      <c r="AI187" s="40"/>
      <c r="AJ187" s="40"/>
      <c r="AK187" s="41"/>
      <c r="AL187" s="41"/>
      <c r="AM187" s="41"/>
      <c r="AN187" s="41"/>
      <c r="AO187" s="41"/>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row>
    <row r="188" spans="2:113" ht="15.6">
      <c r="B188" s="44"/>
      <c r="C188" s="118"/>
      <c r="D188" s="44"/>
      <c r="E188" s="44"/>
      <c r="F188" s="40"/>
      <c r="G188" s="97"/>
      <c r="H188" s="40"/>
      <c r="I188" s="40"/>
      <c r="J188" s="40"/>
      <c r="K188" s="40"/>
      <c r="L188" s="40"/>
      <c r="M188" s="40"/>
      <c r="N188" s="40"/>
      <c r="O188" s="20"/>
      <c r="P188" s="26"/>
      <c r="Q188" s="29"/>
      <c r="R188" s="29"/>
      <c r="S188" s="29"/>
      <c r="T188" s="28"/>
      <c r="U188" s="29"/>
      <c r="V188" s="51"/>
      <c r="W188" s="40"/>
      <c r="X188" s="40"/>
      <c r="Y188" s="40"/>
      <c r="Z188" s="40"/>
      <c r="AA188" s="40"/>
      <c r="AB188" s="40"/>
      <c r="AC188" s="40"/>
      <c r="AD188" s="40"/>
      <c r="AE188" s="40"/>
      <c r="AF188" s="40"/>
      <c r="AG188" s="40"/>
      <c r="AH188" s="40"/>
      <c r="AI188" s="40"/>
      <c r="AJ188" s="40"/>
      <c r="AK188" s="41"/>
      <c r="AL188" s="41"/>
      <c r="AM188" s="41"/>
      <c r="AN188" s="41"/>
      <c r="AO188" s="41"/>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row>
    <row r="189" spans="2:113" ht="15.6">
      <c r="B189" s="44"/>
      <c r="C189" s="118"/>
      <c r="D189" s="44"/>
      <c r="E189" s="44"/>
      <c r="F189" s="40"/>
      <c r="G189" s="97"/>
      <c r="H189" s="40"/>
      <c r="I189" s="40"/>
      <c r="J189" s="40"/>
      <c r="K189" s="40"/>
      <c r="L189" s="40"/>
      <c r="M189" s="40"/>
      <c r="N189" s="40"/>
      <c r="O189" s="20"/>
      <c r="P189" s="26"/>
      <c r="Q189" s="29"/>
      <c r="R189" s="29"/>
      <c r="S189" s="29"/>
      <c r="T189" s="28"/>
      <c r="U189" s="29"/>
      <c r="V189" s="51"/>
      <c r="W189" s="40"/>
      <c r="X189" s="40"/>
      <c r="Y189" s="40"/>
      <c r="Z189" s="40"/>
      <c r="AA189" s="40"/>
      <c r="AB189" s="40"/>
      <c r="AC189" s="40"/>
      <c r="AD189" s="40"/>
      <c r="AE189" s="40"/>
      <c r="AF189" s="40"/>
      <c r="AG189" s="40"/>
      <c r="AH189" s="40"/>
      <c r="AI189" s="40"/>
      <c r="AJ189" s="40"/>
      <c r="AK189" s="41"/>
      <c r="AL189" s="41"/>
      <c r="AM189" s="41"/>
      <c r="AN189" s="41"/>
      <c r="AO189" s="41"/>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row>
    <row r="190" spans="2:113" ht="15.6">
      <c r="B190" s="44"/>
      <c r="C190" s="118"/>
      <c r="D190" s="44"/>
      <c r="E190" s="44"/>
      <c r="F190" s="40"/>
      <c r="G190" s="97"/>
      <c r="H190" s="40"/>
      <c r="I190" s="40"/>
      <c r="J190" s="40"/>
      <c r="K190" s="40"/>
      <c r="L190" s="40"/>
      <c r="M190" s="40"/>
      <c r="N190" s="40"/>
      <c r="O190" s="20"/>
      <c r="P190" s="26"/>
      <c r="Q190" s="29"/>
      <c r="R190" s="29"/>
      <c r="S190" s="29"/>
      <c r="T190" s="28"/>
      <c r="U190" s="29"/>
      <c r="V190" s="40"/>
      <c r="W190" s="40"/>
      <c r="X190" s="40"/>
      <c r="Y190" s="40"/>
      <c r="Z190" s="40"/>
      <c r="AA190" s="40"/>
      <c r="AB190" s="40"/>
      <c r="AC190" s="40"/>
      <c r="AD190" s="40"/>
      <c r="AE190" s="40"/>
      <c r="AF190" s="40"/>
      <c r="AG190" s="40"/>
      <c r="AH190" s="40"/>
      <c r="AI190" s="40"/>
      <c r="AJ190" s="40"/>
      <c r="AK190" s="41"/>
      <c r="AL190" s="41"/>
      <c r="AM190" s="41"/>
      <c r="AN190" s="41"/>
      <c r="AO190" s="41"/>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row>
    <row r="191" spans="2:113" ht="15.6">
      <c r="B191" s="44"/>
      <c r="C191" s="118"/>
      <c r="D191" s="44"/>
      <c r="E191" s="44"/>
      <c r="F191" s="40"/>
      <c r="G191" s="97"/>
      <c r="H191" s="40"/>
      <c r="I191" s="40"/>
      <c r="J191" s="40"/>
      <c r="K191" s="40"/>
      <c r="L191" s="40"/>
      <c r="M191" s="40"/>
      <c r="N191" s="40"/>
      <c r="O191" s="20"/>
      <c r="P191" s="26"/>
      <c r="Q191" s="29"/>
      <c r="R191" s="29"/>
      <c r="S191" s="29"/>
      <c r="T191" s="28"/>
      <c r="U191" s="29"/>
      <c r="V191" s="40"/>
      <c r="W191" s="40"/>
      <c r="X191" s="40"/>
      <c r="Y191" s="40"/>
      <c r="Z191" s="40"/>
      <c r="AA191" s="40"/>
      <c r="AB191" s="40"/>
      <c r="AC191" s="40"/>
      <c r="AD191" s="40"/>
      <c r="AE191" s="40"/>
      <c r="AF191" s="40"/>
      <c r="AG191" s="40"/>
      <c r="AH191" s="40"/>
      <c r="AI191" s="40"/>
      <c r="AJ191" s="40"/>
      <c r="AK191" s="41"/>
      <c r="AL191" s="41"/>
      <c r="AM191" s="41"/>
      <c r="AN191" s="41"/>
      <c r="AO191" s="41"/>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row>
    <row r="192" spans="2:113" ht="15.6">
      <c r="B192" s="44"/>
      <c r="C192" s="118"/>
      <c r="D192" s="44"/>
      <c r="E192" s="44"/>
      <c r="F192" s="40"/>
      <c r="G192" s="97"/>
      <c r="H192" s="40"/>
      <c r="I192" s="40"/>
      <c r="J192" s="40"/>
      <c r="K192" s="40"/>
      <c r="L192" s="40"/>
      <c r="M192" s="40"/>
      <c r="N192" s="40"/>
      <c r="O192" s="20"/>
      <c r="P192" s="26"/>
      <c r="Q192" s="29"/>
      <c r="R192" s="29"/>
      <c r="S192" s="29"/>
      <c r="T192" s="28"/>
      <c r="U192" s="29"/>
      <c r="V192" s="40"/>
      <c r="W192" s="40"/>
      <c r="X192" s="40"/>
      <c r="Y192" s="40"/>
      <c r="Z192" s="40"/>
      <c r="AA192" s="40"/>
      <c r="AB192" s="40"/>
      <c r="AC192" s="40"/>
      <c r="AD192" s="40"/>
      <c r="AE192" s="40"/>
      <c r="AF192" s="40"/>
      <c r="AG192" s="40"/>
      <c r="AH192" s="40"/>
      <c r="AI192" s="40"/>
      <c r="AJ192" s="40"/>
      <c r="AK192" s="41"/>
      <c r="AL192" s="41"/>
      <c r="AM192" s="41"/>
      <c r="AN192" s="41"/>
      <c r="AO192" s="41"/>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row>
    <row r="193" spans="2:113" ht="15.6">
      <c r="B193" s="44"/>
      <c r="C193" s="118"/>
      <c r="D193" s="44"/>
      <c r="E193" s="44"/>
      <c r="F193" s="40"/>
      <c r="G193" s="97"/>
      <c r="H193" s="40"/>
      <c r="I193" s="40"/>
      <c r="J193" s="40"/>
      <c r="K193" s="40"/>
      <c r="L193" s="40"/>
      <c r="M193" s="40"/>
      <c r="N193" s="40"/>
      <c r="O193" s="20"/>
      <c r="P193" s="26"/>
      <c r="Q193" s="29"/>
      <c r="R193" s="29"/>
      <c r="S193" s="29"/>
      <c r="T193" s="28"/>
      <c r="U193" s="29"/>
      <c r="V193" s="40"/>
      <c r="W193" s="40"/>
      <c r="X193" s="40"/>
      <c r="Y193" s="40"/>
      <c r="Z193" s="40"/>
      <c r="AA193" s="40"/>
      <c r="AB193" s="40"/>
      <c r="AC193" s="40"/>
      <c r="AD193" s="40"/>
      <c r="AE193" s="40"/>
      <c r="AF193" s="40"/>
      <c r="AG193" s="40"/>
      <c r="AH193" s="40"/>
      <c r="AI193" s="40"/>
      <c r="AJ193" s="40"/>
      <c r="AK193" s="41"/>
      <c r="AL193" s="41"/>
      <c r="AM193" s="41"/>
      <c r="AN193" s="41"/>
      <c r="AO193" s="41"/>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row>
    <row r="194" spans="2:113" ht="15.6">
      <c r="B194" s="44"/>
      <c r="C194" s="118"/>
      <c r="D194" s="44"/>
      <c r="E194" s="44"/>
      <c r="F194" s="40"/>
      <c r="G194" s="97"/>
      <c r="H194" s="40"/>
      <c r="I194" s="40"/>
      <c r="J194" s="40"/>
      <c r="K194" s="40"/>
      <c r="L194" s="40"/>
      <c r="M194" s="40"/>
      <c r="N194" s="40"/>
      <c r="O194" s="20"/>
      <c r="P194" s="26"/>
      <c r="Q194" s="29"/>
      <c r="R194" s="29"/>
      <c r="S194" s="29"/>
      <c r="T194" s="28"/>
      <c r="U194" s="29"/>
      <c r="V194" s="40"/>
      <c r="W194" s="40"/>
      <c r="X194" s="40"/>
      <c r="Y194" s="40"/>
      <c r="Z194" s="40"/>
      <c r="AA194" s="40"/>
      <c r="AB194" s="40"/>
      <c r="AC194" s="40"/>
      <c r="AD194" s="40"/>
      <c r="AE194" s="40"/>
      <c r="AF194" s="40"/>
      <c r="AG194" s="40"/>
      <c r="AH194" s="40"/>
      <c r="AI194" s="40"/>
      <c r="AJ194" s="40"/>
      <c r="AK194" s="41"/>
      <c r="AL194" s="41"/>
      <c r="AM194" s="41"/>
      <c r="AN194" s="41"/>
      <c r="AO194" s="41"/>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row>
    <row r="195" spans="2:113" ht="15.9" thickBot="1">
      <c r="B195" s="44"/>
      <c r="C195" s="118"/>
      <c r="D195" s="44"/>
      <c r="E195" s="44"/>
      <c r="F195" s="40"/>
      <c r="G195" s="97"/>
      <c r="H195" s="40"/>
      <c r="I195" s="40"/>
      <c r="J195" s="40"/>
      <c r="K195" s="40"/>
      <c r="L195" s="40"/>
      <c r="M195" s="40"/>
      <c r="N195" s="40"/>
      <c r="O195" s="20"/>
      <c r="P195" s="26"/>
      <c r="Q195" s="55"/>
      <c r="R195" s="55"/>
      <c r="S195" s="55"/>
      <c r="T195" s="48"/>
      <c r="U195" s="55"/>
      <c r="V195" s="40"/>
      <c r="W195" s="40"/>
      <c r="X195" s="40"/>
      <c r="Y195" s="40"/>
      <c r="Z195" s="40"/>
      <c r="AA195" s="40"/>
      <c r="AB195" s="40"/>
      <c r="AC195" s="40"/>
      <c r="AD195" s="40"/>
      <c r="AE195" s="40"/>
      <c r="AF195" s="40"/>
      <c r="AG195" s="40"/>
      <c r="AH195" s="40"/>
      <c r="AI195" s="40"/>
      <c r="AJ195" s="40"/>
      <c r="AK195" s="41"/>
      <c r="AL195" s="41"/>
      <c r="AM195" s="41"/>
      <c r="AN195" s="41"/>
      <c r="AO195" s="41"/>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row>
    <row r="196" spans="2:113" ht="15.6">
      <c r="B196" s="44"/>
      <c r="C196" s="118"/>
      <c r="D196" s="44"/>
      <c r="E196" s="44"/>
      <c r="F196" s="40"/>
      <c r="G196" s="97"/>
      <c r="H196" s="40"/>
      <c r="I196" s="40"/>
      <c r="J196" s="40"/>
      <c r="K196" s="40"/>
      <c r="L196" s="40"/>
      <c r="M196" s="40"/>
      <c r="N196" s="40"/>
      <c r="O196" s="20"/>
      <c r="P196" s="26"/>
      <c r="Q196" s="29"/>
      <c r="R196" s="29"/>
      <c r="S196" s="29"/>
      <c r="T196" s="28"/>
      <c r="U196" s="29"/>
      <c r="V196" s="40"/>
      <c r="W196" s="40"/>
      <c r="X196" s="40"/>
      <c r="Y196" s="40"/>
      <c r="Z196" s="40"/>
      <c r="AA196" s="40"/>
      <c r="AB196" s="40"/>
      <c r="AC196" s="40"/>
      <c r="AD196" s="40"/>
      <c r="AE196" s="40"/>
      <c r="AF196" s="40"/>
      <c r="AG196" s="40"/>
      <c r="AH196" s="40"/>
      <c r="AI196" s="40"/>
      <c r="AJ196" s="40"/>
      <c r="AK196" s="41"/>
      <c r="AL196" s="41"/>
      <c r="AM196" s="41"/>
      <c r="AN196" s="41"/>
      <c r="AO196" s="41"/>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row>
    <row r="197" spans="2:113" ht="15.6">
      <c r="B197" s="44"/>
      <c r="C197" s="118"/>
      <c r="D197" s="44"/>
      <c r="E197" s="44"/>
      <c r="F197" s="40"/>
      <c r="G197" s="97"/>
      <c r="H197" s="40"/>
      <c r="I197" s="40"/>
      <c r="J197" s="40"/>
      <c r="K197" s="40"/>
      <c r="L197" s="40"/>
      <c r="M197" s="40"/>
      <c r="N197" s="40"/>
      <c r="O197" s="20"/>
      <c r="P197" s="26"/>
      <c r="Q197" s="29"/>
      <c r="R197" s="29"/>
      <c r="S197" s="29"/>
      <c r="T197" s="28"/>
      <c r="U197" s="29"/>
      <c r="V197" s="40"/>
      <c r="W197" s="40"/>
      <c r="X197" s="40"/>
      <c r="Y197" s="40"/>
      <c r="Z197" s="40"/>
      <c r="AA197" s="40"/>
      <c r="AB197" s="40"/>
      <c r="AC197" s="40"/>
      <c r="AD197" s="40"/>
      <c r="AE197" s="40"/>
      <c r="AF197" s="40"/>
      <c r="AG197" s="40"/>
      <c r="AH197" s="40"/>
      <c r="AI197" s="40"/>
      <c r="AJ197" s="40"/>
      <c r="AK197" s="41"/>
      <c r="AL197" s="41"/>
      <c r="AM197" s="41"/>
      <c r="AN197" s="41"/>
      <c r="AO197" s="41"/>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2:113" ht="15.6">
      <c r="B198" s="44"/>
      <c r="C198" s="118"/>
      <c r="D198" s="44"/>
      <c r="E198" s="44"/>
      <c r="F198" s="40"/>
      <c r="G198" s="97"/>
      <c r="H198" s="40"/>
      <c r="I198" s="40"/>
      <c r="J198" s="40"/>
      <c r="K198" s="40"/>
      <c r="L198" s="40"/>
      <c r="M198" s="40"/>
      <c r="N198" s="40"/>
      <c r="O198" s="20"/>
      <c r="P198" s="26"/>
      <c r="Q198" s="29"/>
      <c r="R198" s="29"/>
      <c r="S198" s="29"/>
      <c r="T198" s="28"/>
      <c r="U198" s="29"/>
      <c r="V198" s="40"/>
      <c r="W198" s="40"/>
      <c r="X198" s="40"/>
      <c r="Y198" s="40"/>
      <c r="Z198" s="40"/>
      <c r="AA198" s="40"/>
      <c r="AB198" s="40"/>
      <c r="AC198" s="40"/>
      <c r="AD198" s="40"/>
      <c r="AE198" s="40"/>
      <c r="AF198" s="40"/>
      <c r="AG198" s="40"/>
      <c r="AH198" s="40"/>
      <c r="AI198" s="40"/>
      <c r="AJ198" s="40"/>
      <c r="AK198" s="41"/>
      <c r="AL198" s="41"/>
      <c r="AM198" s="41"/>
      <c r="AN198" s="41"/>
      <c r="AO198" s="41"/>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row>
    <row r="199" spans="2:113" ht="15.6">
      <c r="B199" s="44"/>
      <c r="C199" s="118"/>
      <c r="D199" s="44"/>
      <c r="E199" s="44"/>
      <c r="F199" s="40"/>
      <c r="G199" s="97"/>
      <c r="H199" s="40"/>
      <c r="I199" s="40"/>
      <c r="J199" s="40"/>
      <c r="K199" s="40"/>
      <c r="L199" s="40"/>
      <c r="M199" s="40"/>
      <c r="N199" s="40"/>
      <c r="O199" s="20"/>
      <c r="P199" s="26"/>
      <c r="Q199" s="29"/>
      <c r="R199" s="29"/>
      <c r="S199" s="29"/>
      <c r="T199" s="28"/>
      <c r="U199" s="29"/>
      <c r="V199" s="40"/>
      <c r="W199" s="40"/>
      <c r="X199" s="40"/>
      <c r="Y199" s="40"/>
      <c r="Z199" s="40"/>
      <c r="AA199" s="40"/>
      <c r="AB199" s="40"/>
      <c r="AC199" s="40"/>
      <c r="AD199" s="40"/>
      <c r="AE199" s="40"/>
      <c r="AF199" s="40"/>
      <c r="AG199" s="40"/>
      <c r="AH199" s="40"/>
      <c r="AI199" s="40"/>
      <c r="AJ199" s="40"/>
      <c r="AK199" s="41"/>
      <c r="AL199" s="41"/>
      <c r="AM199" s="41"/>
      <c r="AN199" s="41"/>
      <c r="AO199" s="41"/>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row>
    <row r="200" spans="2:113" ht="15.6">
      <c r="B200" s="44"/>
      <c r="C200" s="118"/>
      <c r="D200" s="44"/>
      <c r="E200" s="44"/>
      <c r="F200" s="40"/>
      <c r="G200" s="97"/>
      <c r="H200" s="40"/>
      <c r="I200" s="40"/>
      <c r="J200" s="40"/>
      <c r="K200" s="40"/>
      <c r="L200" s="40"/>
      <c r="M200" s="40"/>
      <c r="N200" s="40"/>
      <c r="O200" s="20"/>
      <c r="P200" s="26"/>
      <c r="Q200" s="29"/>
      <c r="R200" s="29"/>
      <c r="S200" s="29"/>
      <c r="T200" s="28"/>
      <c r="U200" s="29"/>
      <c r="V200" s="40"/>
      <c r="W200" s="40"/>
      <c r="X200" s="40"/>
      <c r="Y200" s="40"/>
      <c r="Z200" s="40"/>
      <c r="AA200" s="40"/>
      <c r="AB200" s="40"/>
      <c r="AC200" s="40"/>
      <c r="AD200" s="40"/>
      <c r="AE200" s="40"/>
      <c r="AF200" s="40"/>
      <c r="AG200" s="40"/>
      <c r="AH200" s="40"/>
      <c r="AI200" s="40"/>
      <c r="AJ200" s="40"/>
      <c r="AK200" s="41"/>
      <c r="AL200" s="41"/>
      <c r="AM200" s="41"/>
      <c r="AN200" s="41"/>
      <c r="AO200" s="41"/>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row>
    <row r="201" spans="2:113" ht="15.6">
      <c r="B201" s="44"/>
      <c r="C201" s="118"/>
      <c r="D201" s="44"/>
      <c r="E201" s="44"/>
      <c r="F201" s="40"/>
      <c r="G201" s="97"/>
      <c r="H201" s="40"/>
      <c r="I201" s="40"/>
      <c r="J201" s="40"/>
      <c r="K201" s="40"/>
      <c r="L201" s="40"/>
      <c r="M201" s="40"/>
      <c r="N201" s="40"/>
      <c r="O201" s="20"/>
      <c r="P201" s="26"/>
      <c r="Q201" s="29"/>
      <c r="R201" s="29"/>
      <c r="S201" s="29"/>
      <c r="T201" s="28"/>
      <c r="U201" s="29"/>
      <c r="V201" s="40"/>
      <c r="W201" s="40"/>
      <c r="X201" s="40"/>
      <c r="Y201" s="40"/>
      <c r="Z201" s="40"/>
      <c r="AA201" s="40"/>
      <c r="AB201" s="40"/>
      <c r="AC201" s="40"/>
      <c r="AD201" s="40"/>
      <c r="AE201" s="40"/>
      <c r="AF201" s="40"/>
      <c r="AG201" s="40"/>
      <c r="AH201" s="40"/>
      <c r="AI201" s="40"/>
      <c r="AJ201" s="40"/>
      <c r="AK201" s="41"/>
      <c r="AL201" s="41"/>
      <c r="AM201" s="41"/>
      <c r="AN201" s="41"/>
      <c r="AO201" s="41"/>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row>
    <row r="202" spans="2:113" ht="15.6">
      <c r="B202" s="44"/>
      <c r="C202" s="118"/>
      <c r="D202" s="44"/>
      <c r="E202" s="44"/>
      <c r="F202" s="40"/>
      <c r="G202" s="97"/>
      <c r="H202" s="40"/>
      <c r="I202" s="40"/>
      <c r="J202" s="40"/>
      <c r="K202" s="40"/>
      <c r="L202" s="40"/>
      <c r="M202" s="40"/>
      <c r="N202" s="40"/>
      <c r="O202" s="20"/>
      <c r="P202" s="26"/>
      <c r="Q202" s="29"/>
      <c r="R202" s="29"/>
      <c r="S202" s="29"/>
      <c r="T202" s="28"/>
      <c r="U202" s="29"/>
      <c r="V202" s="40"/>
      <c r="W202" s="40"/>
      <c r="X202" s="40"/>
      <c r="Y202" s="40"/>
      <c r="Z202" s="40"/>
      <c r="AA202" s="40"/>
      <c r="AB202" s="40"/>
      <c r="AC202" s="40"/>
      <c r="AD202" s="40"/>
      <c r="AE202" s="40"/>
      <c r="AF202" s="40"/>
      <c r="AG202" s="40"/>
      <c r="AH202" s="40"/>
      <c r="AI202" s="40"/>
      <c r="AJ202" s="40"/>
      <c r="AK202" s="41"/>
      <c r="AL202" s="41"/>
      <c r="AM202" s="41"/>
      <c r="AN202" s="41"/>
      <c r="AO202" s="41"/>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row>
    <row r="203" spans="2:113" ht="15.6">
      <c r="B203" s="44"/>
      <c r="C203" s="118"/>
      <c r="D203" s="44"/>
      <c r="E203" s="44"/>
      <c r="F203" s="40"/>
      <c r="G203" s="97"/>
      <c r="H203" s="40"/>
      <c r="I203" s="40"/>
      <c r="J203" s="40"/>
      <c r="K203" s="40"/>
      <c r="L203" s="40"/>
      <c r="M203" s="40"/>
      <c r="N203" s="40"/>
      <c r="O203" s="20"/>
      <c r="P203" s="26"/>
      <c r="Q203" s="29"/>
      <c r="R203" s="29"/>
      <c r="S203" s="29"/>
      <c r="T203" s="28"/>
      <c r="U203" s="29"/>
      <c r="V203" s="40"/>
      <c r="W203" s="40"/>
      <c r="X203" s="40"/>
      <c r="Y203" s="40"/>
      <c r="Z203" s="40"/>
      <c r="AA203" s="40"/>
      <c r="AB203" s="40"/>
      <c r="AC203" s="40"/>
      <c r="AD203" s="40"/>
      <c r="AE203" s="40"/>
      <c r="AF203" s="40"/>
      <c r="AG203" s="40"/>
      <c r="AH203" s="40"/>
      <c r="AI203" s="40"/>
      <c r="AJ203" s="40"/>
      <c r="AK203" s="41"/>
      <c r="AL203" s="41"/>
      <c r="AM203" s="41"/>
      <c r="AN203" s="41"/>
      <c r="AO203" s="41"/>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row>
    <row r="204" spans="2:113" ht="15.6">
      <c r="B204" s="44"/>
      <c r="C204" s="118"/>
      <c r="D204" s="44"/>
      <c r="E204" s="44"/>
      <c r="F204" s="40"/>
      <c r="G204" s="97"/>
      <c r="H204" s="40"/>
      <c r="I204" s="40"/>
      <c r="J204" s="40"/>
      <c r="K204" s="40"/>
      <c r="L204" s="40"/>
      <c r="M204" s="40"/>
      <c r="N204" s="40"/>
      <c r="O204" s="20"/>
      <c r="P204" s="26"/>
      <c r="Q204" s="29"/>
      <c r="R204" s="29"/>
      <c r="S204" s="29"/>
      <c r="T204" s="28"/>
      <c r="U204" s="29"/>
      <c r="V204" s="40"/>
      <c r="W204" s="40"/>
      <c r="X204" s="40"/>
      <c r="Y204" s="40"/>
      <c r="Z204" s="40"/>
      <c r="AA204" s="40"/>
      <c r="AB204" s="40"/>
      <c r="AC204" s="40"/>
      <c r="AD204" s="40"/>
      <c r="AE204" s="40"/>
      <c r="AF204" s="40"/>
      <c r="AG204" s="40"/>
      <c r="AH204" s="40"/>
      <c r="AI204" s="40"/>
      <c r="AJ204" s="40"/>
      <c r="AK204" s="41"/>
      <c r="AL204" s="41"/>
      <c r="AM204" s="41"/>
      <c r="AN204" s="41"/>
      <c r="AO204" s="41"/>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2:113" ht="15.6">
      <c r="B205" s="44"/>
      <c r="C205" s="118"/>
      <c r="D205" s="44"/>
      <c r="E205" s="44"/>
      <c r="F205" s="40"/>
      <c r="G205" s="97"/>
      <c r="H205" s="40"/>
      <c r="I205" s="40"/>
      <c r="J205" s="40"/>
      <c r="K205" s="40"/>
      <c r="L205" s="40"/>
      <c r="M205" s="40"/>
      <c r="N205" s="40"/>
      <c r="O205" s="20"/>
      <c r="P205" s="26"/>
      <c r="Q205" s="29"/>
      <c r="R205" s="29"/>
      <c r="S205" s="29"/>
      <c r="T205" s="28"/>
      <c r="U205" s="29"/>
      <c r="V205" s="40"/>
      <c r="W205" s="40"/>
      <c r="X205" s="40"/>
      <c r="Y205" s="40"/>
      <c r="Z205" s="40"/>
      <c r="AA205" s="40"/>
      <c r="AB205" s="40"/>
      <c r="AC205" s="40"/>
      <c r="AD205" s="40"/>
      <c r="AE205" s="40"/>
      <c r="AF205" s="40"/>
      <c r="AG205" s="40"/>
      <c r="AH205" s="40"/>
      <c r="AI205" s="40"/>
      <c r="AJ205" s="40"/>
      <c r="AK205" s="41"/>
      <c r="AL205" s="41"/>
      <c r="AM205" s="41"/>
      <c r="AN205" s="41"/>
      <c r="AO205" s="41"/>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row>
    <row r="206" spans="2:113" ht="15.6">
      <c r="B206" s="44"/>
      <c r="C206" s="118"/>
      <c r="D206" s="44"/>
      <c r="E206" s="44"/>
      <c r="F206" s="40"/>
      <c r="G206" s="97"/>
      <c r="H206" s="40"/>
      <c r="I206" s="40"/>
      <c r="J206" s="40"/>
      <c r="K206" s="40"/>
      <c r="L206" s="40"/>
      <c r="M206" s="40"/>
      <c r="N206" s="40"/>
      <c r="O206" s="20"/>
      <c r="P206" s="26"/>
      <c r="Q206" s="29"/>
      <c r="R206" s="29"/>
      <c r="S206" s="29"/>
      <c r="T206" s="28"/>
      <c r="U206" s="29"/>
      <c r="V206" s="40"/>
      <c r="W206" s="40"/>
      <c r="X206" s="40"/>
      <c r="Y206" s="40"/>
      <c r="Z206" s="40"/>
      <c r="AA206" s="40"/>
      <c r="AB206" s="40"/>
      <c r="AC206" s="40"/>
      <c r="AD206" s="40"/>
      <c r="AE206" s="40"/>
      <c r="AF206" s="40"/>
      <c r="AG206" s="40"/>
      <c r="AH206" s="40"/>
      <c r="AI206" s="40"/>
      <c r="AJ206" s="40"/>
      <c r="AK206" s="41"/>
      <c r="AL206" s="41"/>
      <c r="AM206" s="41"/>
      <c r="AN206" s="41"/>
      <c r="AO206" s="41"/>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row>
    <row r="207" spans="2:113" ht="15.6">
      <c r="B207" s="44"/>
      <c r="C207" s="118"/>
      <c r="D207" s="44"/>
      <c r="E207" s="44"/>
      <c r="F207" s="40"/>
      <c r="G207" s="97"/>
      <c r="H207" s="40"/>
      <c r="I207" s="40"/>
      <c r="J207" s="40"/>
      <c r="K207" s="40"/>
      <c r="L207" s="40"/>
      <c r="M207" s="40"/>
      <c r="N207" s="40"/>
      <c r="O207" s="20"/>
      <c r="P207" s="26"/>
      <c r="Q207" s="29"/>
      <c r="R207" s="29"/>
      <c r="S207" s="29"/>
      <c r="T207" s="28"/>
      <c r="U207" s="29"/>
      <c r="V207" s="40"/>
      <c r="W207" s="40"/>
      <c r="X207" s="40"/>
      <c r="Y207" s="40"/>
      <c r="Z207" s="40"/>
      <c r="AA207" s="40"/>
      <c r="AB207" s="40"/>
      <c r="AC207" s="40"/>
      <c r="AD207" s="40"/>
      <c r="AE207" s="40"/>
      <c r="AF207" s="40"/>
      <c r="AG207" s="40"/>
      <c r="AH207" s="40"/>
      <c r="AI207" s="40"/>
      <c r="AJ207" s="40"/>
      <c r="AK207" s="41"/>
      <c r="AL207" s="41"/>
      <c r="AM207" s="41"/>
      <c r="AN207" s="41"/>
      <c r="AO207" s="41"/>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row>
    <row r="208" spans="2:113" ht="15.6">
      <c r="B208" s="44"/>
      <c r="C208" s="118"/>
      <c r="D208" s="44"/>
      <c r="E208" s="44"/>
      <c r="F208" s="40"/>
      <c r="G208" s="97"/>
      <c r="H208" s="40"/>
      <c r="I208" s="40"/>
      <c r="J208" s="40"/>
      <c r="K208" s="40"/>
      <c r="L208" s="40"/>
      <c r="M208" s="40"/>
      <c r="N208" s="40"/>
      <c r="O208" s="20"/>
      <c r="P208" s="26"/>
      <c r="Q208" s="29"/>
      <c r="R208" s="29"/>
      <c r="S208" s="29"/>
      <c r="T208" s="28"/>
      <c r="U208" s="29"/>
      <c r="V208" s="40"/>
      <c r="W208" s="40"/>
      <c r="X208" s="40"/>
      <c r="Y208" s="40"/>
      <c r="Z208" s="40"/>
      <c r="AA208" s="40"/>
      <c r="AB208" s="40"/>
      <c r="AC208" s="40"/>
      <c r="AD208" s="40"/>
      <c r="AE208" s="40"/>
      <c r="AF208" s="40"/>
      <c r="AG208" s="40"/>
      <c r="AH208" s="40"/>
      <c r="AI208" s="40"/>
      <c r="AJ208" s="40"/>
      <c r="AK208" s="41"/>
      <c r="AL208" s="41"/>
      <c r="AM208" s="41"/>
      <c r="AN208" s="41"/>
      <c r="AO208" s="41"/>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row>
    <row r="209" spans="2:113" ht="15.6">
      <c r="B209" s="44"/>
      <c r="C209" s="118"/>
      <c r="D209" s="44"/>
      <c r="E209" s="44"/>
      <c r="F209" s="40"/>
      <c r="G209" s="97"/>
      <c r="H209" s="40"/>
      <c r="I209" s="40"/>
      <c r="J209" s="40"/>
      <c r="K209" s="40"/>
      <c r="L209" s="40"/>
      <c r="M209" s="40"/>
      <c r="N209" s="40"/>
      <c r="O209" s="20"/>
      <c r="P209" s="26"/>
      <c r="Q209" s="29"/>
      <c r="R209" s="29"/>
      <c r="S209" s="29"/>
      <c r="T209" s="28"/>
      <c r="U209" s="29"/>
      <c r="V209" s="40"/>
      <c r="W209" s="40"/>
      <c r="X209" s="40"/>
      <c r="Y209" s="40"/>
      <c r="Z209" s="40"/>
      <c r="AA209" s="40"/>
      <c r="AB209" s="40"/>
      <c r="AC209" s="40"/>
      <c r="AD209" s="40"/>
      <c r="AE209" s="40"/>
      <c r="AF209" s="40"/>
      <c r="AG209" s="40"/>
      <c r="AH209" s="40"/>
      <c r="AI209" s="40"/>
      <c r="AJ209" s="40"/>
      <c r="AK209" s="41"/>
      <c r="AL209" s="41"/>
      <c r="AM209" s="41"/>
      <c r="AN209" s="41"/>
      <c r="AO209" s="41"/>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row>
    <row r="210" spans="2:113" ht="15.6">
      <c r="B210" s="44"/>
      <c r="C210" s="118"/>
      <c r="D210" s="44"/>
      <c r="E210" s="44"/>
      <c r="F210" s="40"/>
      <c r="G210" s="97"/>
      <c r="H210" s="40"/>
      <c r="I210" s="40"/>
      <c r="J210" s="40"/>
      <c r="K210" s="40"/>
      <c r="L210" s="40"/>
      <c r="M210" s="40"/>
      <c r="N210" s="40"/>
      <c r="O210" s="20"/>
      <c r="P210" s="26"/>
      <c r="Q210" s="29"/>
      <c r="R210" s="29"/>
      <c r="S210" s="29"/>
      <c r="T210" s="28"/>
      <c r="U210" s="29"/>
      <c r="V210" s="40"/>
      <c r="W210" s="40"/>
      <c r="X210" s="40"/>
      <c r="Y210" s="40"/>
      <c r="Z210" s="40"/>
      <c r="AA210" s="40"/>
      <c r="AB210" s="40"/>
      <c r="AC210" s="40"/>
      <c r="AD210" s="40"/>
      <c r="AE210" s="40"/>
      <c r="AF210" s="40"/>
      <c r="AG210" s="40"/>
      <c r="AH210" s="40"/>
      <c r="AI210" s="40"/>
      <c r="AJ210" s="40"/>
      <c r="AK210" s="41"/>
      <c r="AL210" s="41"/>
      <c r="AM210" s="41"/>
      <c r="AN210" s="41"/>
      <c r="AO210" s="41"/>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row>
    <row r="211" spans="2:113" ht="15.6">
      <c r="B211" s="44"/>
      <c r="C211" s="118"/>
      <c r="D211" s="44"/>
      <c r="E211" s="44"/>
      <c r="F211" s="40"/>
      <c r="G211" s="97"/>
      <c r="H211" s="40"/>
      <c r="I211" s="40"/>
      <c r="J211" s="40"/>
      <c r="K211" s="40"/>
      <c r="L211" s="40"/>
      <c r="M211" s="40"/>
      <c r="N211" s="40"/>
      <c r="O211" s="20"/>
      <c r="P211" s="26"/>
      <c r="Q211" s="29"/>
      <c r="R211" s="29"/>
      <c r="S211" s="29"/>
      <c r="T211" s="28"/>
      <c r="U211" s="29"/>
      <c r="V211" s="40"/>
      <c r="W211" s="40"/>
      <c r="X211" s="40"/>
      <c r="Y211" s="40"/>
      <c r="Z211" s="40"/>
      <c r="AA211" s="40"/>
      <c r="AB211" s="40"/>
      <c r="AC211" s="40"/>
      <c r="AD211" s="40"/>
      <c r="AE211" s="40"/>
      <c r="AF211" s="40"/>
      <c r="AG211" s="40"/>
      <c r="AH211" s="40"/>
      <c r="AI211" s="40"/>
      <c r="AJ211" s="40"/>
      <c r="AK211" s="41"/>
      <c r="AL211" s="41"/>
      <c r="AM211" s="41"/>
      <c r="AN211" s="41"/>
      <c r="AO211" s="41"/>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row>
    <row r="212" spans="2:113" ht="15.6">
      <c r="B212" s="44"/>
      <c r="C212" s="118"/>
      <c r="D212" s="44"/>
      <c r="E212" s="44"/>
      <c r="F212" s="40"/>
      <c r="G212" s="97"/>
      <c r="H212" s="40"/>
      <c r="I212" s="40"/>
      <c r="J212" s="40"/>
      <c r="K212" s="40"/>
      <c r="L212" s="40"/>
      <c r="M212" s="40"/>
      <c r="N212" s="40"/>
      <c r="O212" s="20"/>
      <c r="P212" s="26"/>
      <c r="Q212" s="29"/>
      <c r="R212" s="29"/>
      <c r="S212" s="29"/>
      <c r="T212" s="28"/>
      <c r="U212" s="29"/>
      <c r="V212" s="40"/>
      <c r="W212" s="40"/>
      <c r="X212" s="40"/>
      <c r="Y212" s="40"/>
      <c r="Z212" s="40"/>
      <c r="AA212" s="40"/>
      <c r="AB212" s="40"/>
      <c r="AC212" s="40"/>
      <c r="AD212" s="40"/>
      <c r="AE212" s="40"/>
      <c r="AF212" s="40"/>
      <c r="AG212" s="40"/>
      <c r="AH212" s="40"/>
      <c r="AI212" s="40"/>
      <c r="AJ212" s="40"/>
      <c r="AK212" s="41"/>
      <c r="AL212" s="41"/>
      <c r="AM212" s="41"/>
      <c r="AN212" s="41"/>
      <c r="AO212" s="41"/>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row>
    <row r="213" spans="2:113" ht="15.6">
      <c r="B213" s="44"/>
      <c r="C213" s="118"/>
      <c r="D213" s="44"/>
      <c r="E213" s="44"/>
      <c r="F213" s="40"/>
      <c r="G213" s="97"/>
      <c r="H213" s="40"/>
      <c r="I213" s="40"/>
      <c r="J213" s="40"/>
      <c r="K213" s="40"/>
      <c r="L213" s="40"/>
      <c r="M213" s="40"/>
      <c r="N213" s="40"/>
      <c r="O213" s="20"/>
      <c r="P213" s="26"/>
      <c r="Q213" s="29"/>
      <c r="R213" s="29"/>
      <c r="S213" s="29"/>
      <c r="T213" s="28"/>
      <c r="U213" s="29"/>
      <c r="V213" s="40"/>
      <c r="W213" s="40"/>
      <c r="X213" s="40"/>
      <c r="Y213" s="40"/>
      <c r="Z213" s="40"/>
      <c r="AA213" s="40"/>
      <c r="AB213" s="40"/>
      <c r="AC213" s="40"/>
      <c r="AD213" s="40"/>
      <c r="AE213" s="40"/>
      <c r="AF213" s="40"/>
      <c r="AG213" s="40"/>
      <c r="AH213" s="40"/>
      <c r="AI213" s="40"/>
      <c r="AJ213" s="40"/>
      <c r="AK213" s="41"/>
      <c r="AL213" s="41"/>
      <c r="AM213" s="41"/>
      <c r="AN213" s="41"/>
      <c r="AO213" s="41"/>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row>
    <row r="214" spans="2:113" ht="15.6">
      <c r="B214" s="44"/>
      <c r="C214" s="118"/>
      <c r="D214" s="44"/>
      <c r="E214" s="44"/>
      <c r="F214" s="40"/>
      <c r="G214" s="97"/>
      <c r="H214" s="40"/>
      <c r="I214" s="40"/>
      <c r="J214" s="40"/>
      <c r="K214" s="40"/>
      <c r="L214" s="40"/>
      <c r="M214" s="40"/>
      <c r="N214" s="40"/>
      <c r="O214" s="20"/>
      <c r="P214" s="26"/>
      <c r="Q214" s="29"/>
      <c r="R214" s="29"/>
      <c r="S214" s="29"/>
      <c r="T214" s="28"/>
      <c r="U214" s="29"/>
      <c r="V214" s="40"/>
      <c r="W214" s="40"/>
      <c r="X214" s="40"/>
      <c r="Y214" s="40"/>
      <c r="Z214" s="40"/>
      <c r="AA214" s="40"/>
      <c r="AB214" s="40"/>
      <c r="AC214" s="40"/>
      <c r="AD214" s="40"/>
      <c r="AE214" s="40"/>
      <c r="AF214" s="40"/>
      <c r="AG214" s="40"/>
      <c r="AH214" s="40"/>
      <c r="AI214" s="40"/>
      <c r="AJ214" s="40"/>
      <c r="AK214" s="41"/>
      <c r="AL214" s="41"/>
      <c r="AM214" s="41"/>
      <c r="AN214" s="41"/>
      <c r="AO214" s="41"/>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row>
    <row r="215" spans="2:113" ht="15.6">
      <c r="B215" s="44"/>
      <c r="C215" s="118"/>
      <c r="D215" s="44"/>
      <c r="E215" s="44"/>
      <c r="F215" s="40"/>
      <c r="G215" s="97"/>
      <c r="H215" s="40"/>
      <c r="I215" s="40"/>
      <c r="J215" s="40"/>
      <c r="K215" s="40"/>
      <c r="L215" s="40"/>
      <c r="M215" s="40"/>
      <c r="N215" s="40"/>
      <c r="O215" s="20"/>
      <c r="P215" s="26"/>
      <c r="Q215" s="29"/>
      <c r="R215" s="29"/>
      <c r="S215" s="29"/>
      <c r="T215" s="28"/>
      <c r="U215" s="29"/>
      <c r="V215" s="40"/>
      <c r="W215" s="40"/>
      <c r="X215" s="40"/>
      <c r="Y215" s="40"/>
      <c r="Z215" s="40"/>
      <c r="AA215" s="40"/>
      <c r="AB215" s="40"/>
      <c r="AC215" s="40"/>
      <c r="AD215" s="40"/>
      <c r="AE215" s="40"/>
      <c r="AF215" s="40"/>
      <c r="AG215" s="40"/>
      <c r="AH215" s="40"/>
      <c r="AI215" s="40"/>
      <c r="AJ215" s="40"/>
      <c r="AK215" s="41"/>
      <c r="AL215" s="41"/>
      <c r="AM215" s="41"/>
      <c r="AN215" s="41"/>
      <c r="AO215" s="41"/>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row>
    <row r="216" spans="2:113" ht="15.6">
      <c r="B216" s="44"/>
      <c r="C216" s="118"/>
      <c r="D216" s="44"/>
      <c r="E216" s="44"/>
      <c r="F216" s="40"/>
      <c r="G216" s="97"/>
      <c r="H216" s="40"/>
      <c r="I216" s="40"/>
      <c r="J216" s="40"/>
      <c r="K216" s="40"/>
      <c r="L216" s="40"/>
      <c r="M216" s="40"/>
      <c r="N216" s="40"/>
      <c r="O216" s="20"/>
      <c r="P216" s="26"/>
      <c r="Q216" s="29"/>
      <c r="R216" s="29"/>
      <c r="S216" s="29"/>
      <c r="T216" s="28"/>
      <c r="U216" s="29"/>
      <c r="V216" s="40"/>
      <c r="W216" s="40"/>
      <c r="X216" s="40"/>
      <c r="Y216" s="40"/>
      <c r="Z216" s="40"/>
      <c r="AA216" s="40"/>
      <c r="AB216" s="40"/>
      <c r="AC216" s="40"/>
      <c r="AD216" s="40"/>
      <c r="AE216" s="40"/>
      <c r="AF216" s="40"/>
      <c r="AG216" s="40"/>
      <c r="AH216" s="40"/>
      <c r="AI216" s="40"/>
      <c r="AJ216" s="40"/>
      <c r="AK216" s="41"/>
      <c r="AL216" s="41"/>
      <c r="AM216" s="41"/>
      <c r="AN216" s="41"/>
      <c r="AO216" s="41"/>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row>
    <row r="217" spans="2:113" ht="15.6">
      <c r="B217" s="44"/>
      <c r="C217" s="118"/>
      <c r="D217" s="44"/>
      <c r="E217" s="44"/>
      <c r="F217" s="40"/>
      <c r="G217" s="97"/>
      <c r="H217" s="40"/>
      <c r="I217" s="40"/>
      <c r="J217" s="40"/>
      <c r="K217" s="40"/>
      <c r="L217" s="40"/>
      <c r="M217" s="40"/>
      <c r="N217" s="40"/>
      <c r="O217" s="20"/>
      <c r="P217" s="26"/>
      <c r="Q217" s="29"/>
      <c r="R217" s="29"/>
      <c r="S217" s="29"/>
      <c r="T217" s="28"/>
      <c r="U217" s="29"/>
      <c r="V217" s="40"/>
      <c r="W217" s="40"/>
      <c r="X217" s="40"/>
      <c r="Y217" s="40"/>
      <c r="Z217" s="40"/>
      <c r="AA217" s="40"/>
      <c r="AB217" s="40"/>
      <c r="AC217" s="40"/>
      <c r="AD217" s="40"/>
      <c r="AE217" s="40"/>
      <c r="AF217" s="40"/>
      <c r="AG217" s="40"/>
      <c r="AH217" s="40"/>
      <c r="AI217" s="40"/>
      <c r="AJ217" s="40"/>
      <c r="AK217" s="41"/>
      <c r="AL217" s="41"/>
      <c r="AM217" s="41"/>
      <c r="AN217" s="41"/>
      <c r="AO217" s="41"/>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2:113" ht="15.6">
      <c r="B218" s="44"/>
      <c r="C218" s="118"/>
      <c r="D218" s="44"/>
      <c r="E218" s="44"/>
      <c r="F218" s="40"/>
      <c r="G218" s="97"/>
      <c r="H218" s="40"/>
      <c r="I218" s="40"/>
      <c r="J218" s="40"/>
      <c r="K218" s="40"/>
      <c r="L218" s="40"/>
      <c r="M218" s="40"/>
      <c r="N218" s="40"/>
      <c r="O218" s="20"/>
      <c r="P218" s="26"/>
      <c r="Q218" s="29"/>
      <c r="R218" s="29"/>
      <c r="S218" s="29"/>
      <c r="T218" s="28"/>
      <c r="U218" s="29"/>
      <c r="V218" s="40"/>
      <c r="W218" s="40"/>
      <c r="X218" s="40"/>
      <c r="Y218" s="40"/>
      <c r="Z218" s="40"/>
      <c r="AA218" s="40"/>
      <c r="AB218" s="40"/>
      <c r="AC218" s="40"/>
      <c r="AD218" s="40"/>
      <c r="AE218" s="40"/>
      <c r="AF218" s="40"/>
      <c r="AG218" s="40"/>
      <c r="AH218" s="40"/>
      <c r="AI218" s="40"/>
      <c r="AJ218" s="40"/>
      <c r="AK218" s="41"/>
      <c r="AL218" s="41"/>
      <c r="AM218" s="41"/>
      <c r="AN218" s="41"/>
      <c r="AO218" s="41"/>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row>
    <row r="219" spans="2:113" ht="15.6">
      <c r="B219" s="44"/>
      <c r="C219" s="118"/>
      <c r="D219" s="44"/>
      <c r="E219" s="44"/>
      <c r="F219" s="40"/>
      <c r="G219" s="97"/>
      <c r="H219" s="40"/>
      <c r="I219" s="40"/>
      <c r="J219" s="40"/>
      <c r="K219" s="40"/>
      <c r="L219" s="40"/>
      <c r="M219" s="40"/>
      <c r="N219" s="40"/>
      <c r="O219" s="20"/>
      <c r="P219" s="26"/>
      <c r="Q219" s="29"/>
      <c r="R219" s="29"/>
      <c r="S219" s="29"/>
      <c r="T219" s="28"/>
      <c r="U219" s="29"/>
      <c r="V219" s="40"/>
      <c r="W219" s="40"/>
      <c r="X219" s="40"/>
      <c r="Y219" s="40"/>
      <c r="Z219" s="40"/>
      <c r="AA219" s="40"/>
      <c r="AB219" s="40"/>
      <c r="AC219" s="40"/>
      <c r="AD219" s="40"/>
      <c r="AE219" s="40"/>
      <c r="AF219" s="40"/>
      <c r="AG219" s="40"/>
      <c r="AH219" s="40"/>
      <c r="AI219" s="40"/>
      <c r="AJ219" s="40"/>
      <c r="AK219" s="41"/>
      <c r="AL219" s="41"/>
      <c r="AM219" s="41"/>
      <c r="AN219" s="41"/>
      <c r="AO219" s="41"/>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2:113" ht="15.6">
      <c r="B220" s="44"/>
      <c r="C220" s="118"/>
      <c r="D220" s="44"/>
      <c r="E220" s="44"/>
      <c r="F220" s="40"/>
      <c r="G220" s="97"/>
      <c r="H220" s="40"/>
      <c r="I220" s="40"/>
      <c r="J220" s="40"/>
      <c r="K220" s="40"/>
      <c r="L220" s="40"/>
      <c r="M220" s="40"/>
      <c r="N220" s="40"/>
      <c r="O220" s="20"/>
      <c r="P220" s="26"/>
      <c r="Q220" s="29"/>
      <c r="R220" s="29"/>
      <c r="S220" s="29"/>
      <c r="T220" s="28"/>
      <c r="U220" s="29"/>
      <c r="V220" s="40"/>
      <c r="W220" s="40"/>
      <c r="X220" s="40"/>
      <c r="Y220" s="40"/>
      <c r="Z220" s="40"/>
      <c r="AA220" s="40"/>
      <c r="AB220" s="40"/>
      <c r="AC220" s="40"/>
      <c r="AD220" s="40"/>
      <c r="AE220" s="40"/>
      <c r="AF220" s="40"/>
      <c r="AG220" s="40"/>
      <c r="AH220" s="40"/>
      <c r="AI220" s="40"/>
      <c r="AJ220" s="40"/>
      <c r="AK220" s="41"/>
      <c r="AL220" s="41"/>
      <c r="AM220" s="41"/>
      <c r="AN220" s="41"/>
      <c r="AO220" s="41"/>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row>
    <row r="221" spans="2:113" ht="15.6">
      <c r="B221" s="44"/>
      <c r="C221" s="118"/>
      <c r="D221" s="44"/>
      <c r="E221" s="44"/>
      <c r="F221" s="40"/>
      <c r="G221" s="97"/>
      <c r="H221" s="40"/>
      <c r="I221" s="40"/>
      <c r="J221" s="40"/>
      <c r="K221" s="40"/>
      <c r="L221" s="40"/>
      <c r="M221" s="40"/>
      <c r="N221" s="40"/>
      <c r="O221" s="20"/>
      <c r="P221" s="26"/>
      <c r="Q221" s="29"/>
      <c r="R221" s="29"/>
      <c r="S221" s="29"/>
      <c r="T221" s="28"/>
      <c r="U221" s="29"/>
      <c r="V221" s="40"/>
      <c r="W221" s="40"/>
      <c r="X221" s="40"/>
      <c r="Y221" s="40"/>
      <c r="Z221" s="40"/>
      <c r="AA221" s="40"/>
      <c r="AB221" s="40"/>
      <c r="AC221" s="40"/>
      <c r="AD221" s="40"/>
      <c r="AE221" s="40"/>
      <c r="AF221" s="40"/>
      <c r="AG221" s="40"/>
      <c r="AH221" s="40"/>
      <c r="AI221" s="40"/>
      <c r="AJ221" s="40"/>
      <c r="AK221" s="41"/>
      <c r="AL221" s="41"/>
      <c r="AM221" s="41"/>
      <c r="AN221" s="41"/>
      <c r="AO221" s="41"/>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row>
    <row r="222" spans="2:113" ht="15.6">
      <c r="B222" s="44"/>
      <c r="C222" s="118"/>
      <c r="D222" s="44"/>
      <c r="E222" s="44"/>
      <c r="F222" s="40"/>
      <c r="G222" s="97"/>
      <c r="H222" s="40"/>
      <c r="I222" s="40"/>
      <c r="J222" s="40"/>
      <c r="K222" s="40"/>
      <c r="L222" s="40"/>
      <c r="M222" s="40"/>
      <c r="N222" s="40"/>
      <c r="O222" s="20"/>
      <c r="P222" s="26"/>
      <c r="Q222" s="29"/>
      <c r="R222" s="29"/>
      <c r="S222" s="29"/>
      <c r="T222" s="28"/>
      <c r="U222" s="29"/>
      <c r="V222" s="40"/>
      <c r="W222" s="40"/>
      <c r="X222" s="40"/>
      <c r="Y222" s="40"/>
      <c r="Z222" s="40"/>
      <c r="AA222" s="40"/>
      <c r="AB222" s="40"/>
      <c r="AC222" s="40"/>
      <c r="AD222" s="40"/>
      <c r="AE222" s="40"/>
      <c r="AF222" s="40"/>
      <c r="AG222" s="40"/>
      <c r="AH222" s="40"/>
      <c r="AI222" s="40"/>
      <c r="AJ222" s="40"/>
      <c r="AK222" s="41"/>
      <c r="AL222" s="41"/>
      <c r="AM222" s="41"/>
      <c r="AN222" s="41"/>
      <c r="AO222" s="41"/>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row>
    <row r="223" spans="2:113" ht="15.6">
      <c r="B223" s="44"/>
      <c r="C223" s="118"/>
      <c r="D223" s="44"/>
      <c r="E223" s="44"/>
      <c r="F223" s="40"/>
      <c r="G223" s="97"/>
      <c r="H223" s="40"/>
      <c r="I223" s="40"/>
      <c r="J223" s="40"/>
      <c r="K223" s="40"/>
      <c r="L223" s="40"/>
      <c r="M223" s="40"/>
      <c r="N223" s="40"/>
      <c r="O223" s="20"/>
      <c r="P223" s="26"/>
      <c r="Q223" s="29"/>
      <c r="R223" s="29"/>
      <c r="S223" s="29"/>
      <c r="T223" s="28"/>
      <c r="U223" s="29"/>
      <c r="V223" s="40"/>
      <c r="W223" s="40"/>
      <c r="X223" s="40"/>
      <c r="Y223" s="40"/>
      <c r="Z223" s="40"/>
      <c r="AA223" s="40"/>
      <c r="AB223" s="40"/>
      <c r="AC223" s="40"/>
      <c r="AD223" s="40"/>
      <c r="AE223" s="40"/>
      <c r="AF223" s="40"/>
      <c r="AG223" s="40"/>
      <c r="AH223" s="40"/>
      <c r="AI223" s="40"/>
      <c r="AJ223" s="40"/>
      <c r="AK223" s="41"/>
      <c r="AL223" s="41"/>
      <c r="AM223" s="41"/>
      <c r="AN223" s="41"/>
      <c r="AO223" s="41"/>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row>
    <row r="224" spans="2:113" ht="15.6">
      <c r="B224" s="44"/>
      <c r="C224" s="118"/>
      <c r="D224" s="44"/>
      <c r="E224" s="44"/>
      <c r="F224" s="40"/>
      <c r="G224" s="97"/>
      <c r="H224" s="40"/>
      <c r="I224" s="40"/>
      <c r="J224" s="40"/>
      <c r="K224" s="40"/>
      <c r="L224" s="40"/>
      <c r="M224" s="40"/>
      <c r="N224" s="40"/>
      <c r="O224" s="20"/>
      <c r="P224" s="26"/>
      <c r="Q224" s="29"/>
      <c r="R224" s="29"/>
      <c r="S224" s="29"/>
      <c r="T224" s="28"/>
      <c r="U224" s="29"/>
      <c r="V224" s="40"/>
      <c r="W224" s="40"/>
      <c r="X224" s="40"/>
      <c r="Y224" s="40"/>
      <c r="Z224" s="40"/>
      <c r="AA224" s="40"/>
      <c r="AB224" s="40"/>
      <c r="AC224" s="40"/>
      <c r="AD224" s="40"/>
      <c r="AE224" s="40"/>
      <c r="AF224" s="40"/>
      <c r="AG224" s="40"/>
      <c r="AH224" s="40"/>
      <c r="AI224" s="40"/>
      <c r="AJ224" s="40"/>
      <c r="AK224" s="41"/>
      <c r="AL224" s="41"/>
      <c r="AM224" s="41"/>
      <c r="AN224" s="41"/>
      <c r="AO224" s="41"/>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row>
    <row r="225" spans="2:113" ht="15.6">
      <c r="B225" s="44"/>
      <c r="C225" s="118"/>
      <c r="D225" s="44"/>
      <c r="E225" s="44"/>
      <c r="F225" s="40"/>
      <c r="G225" s="97"/>
      <c r="H225" s="40"/>
      <c r="I225" s="40"/>
      <c r="J225" s="40"/>
      <c r="K225" s="40"/>
      <c r="L225" s="40"/>
      <c r="M225" s="40"/>
      <c r="N225" s="40"/>
      <c r="O225" s="20"/>
      <c r="P225" s="26"/>
      <c r="Q225" s="29"/>
      <c r="R225" s="29"/>
      <c r="S225" s="29"/>
      <c r="T225" s="28"/>
      <c r="U225" s="29"/>
      <c r="V225" s="40"/>
      <c r="W225" s="40"/>
      <c r="X225" s="40"/>
      <c r="Y225" s="40"/>
      <c r="Z225" s="40"/>
      <c r="AA225" s="40"/>
      <c r="AB225" s="40"/>
      <c r="AC225" s="40"/>
      <c r="AD225" s="40"/>
      <c r="AE225" s="40"/>
      <c r="AF225" s="40"/>
      <c r="AG225" s="40"/>
      <c r="AH225" s="40"/>
      <c r="AI225" s="40"/>
      <c r="AJ225" s="40"/>
      <c r="AK225" s="41"/>
      <c r="AL225" s="41"/>
      <c r="AM225" s="41"/>
      <c r="AN225" s="41"/>
      <c r="AO225" s="41"/>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row>
    <row r="226" spans="2:113" ht="15.6">
      <c r="B226" s="44"/>
      <c r="C226" s="118"/>
      <c r="D226" s="44"/>
      <c r="E226" s="44"/>
      <c r="F226" s="40"/>
      <c r="G226" s="97"/>
      <c r="H226" s="40"/>
      <c r="I226" s="40"/>
      <c r="J226" s="40"/>
      <c r="K226" s="40"/>
      <c r="L226" s="40"/>
      <c r="M226" s="40"/>
      <c r="N226" s="40"/>
      <c r="O226" s="20"/>
      <c r="P226" s="26"/>
      <c r="Q226" s="29"/>
      <c r="R226" s="29"/>
      <c r="S226" s="29"/>
      <c r="T226" s="28"/>
      <c r="U226" s="29"/>
      <c r="V226" s="40"/>
      <c r="W226" s="40"/>
      <c r="X226" s="40"/>
      <c r="Y226" s="40"/>
      <c r="Z226" s="40"/>
      <c r="AA226" s="40"/>
      <c r="AB226" s="40"/>
      <c r="AC226" s="40"/>
      <c r="AD226" s="40"/>
      <c r="AE226" s="40"/>
      <c r="AF226" s="40"/>
      <c r="AG226" s="40"/>
      <c r="AH226" s="40"/>
      <c r="AI226" s="40"/>
      <c r="AJ226" s="40"/>
      <c r="AK226" s="41"/>
      <c r="AL226" s="41"/>
      <c r="AM226" s="41"/>
      <c r="AN226" s="41"/>
      <c r="AO226" s="41"/>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row>
    <row r="227" spans="2:113" ht="15.6">
      <c r="B227" s="44"/>
      <c r="C227" s="118"/>
      <c r="D227" s="44"/>
      <c r="E227" s="44"/>
      <c r="F227" s="40"/>
      <c r="G227" s="97"/>
      <c r="H227" s="40"/>
      <c r="I227" s="40"/>
      <c r="J227" s="40"/>
      <c r="K227" s="40"/>
      <c r="L227" s="40"/>
      <c r="M227" s="40"/>
      <c r="N227" s="40"/>
      <c r="O227" s="20"/>
      <c r="P227" s="26"/>
      <c r="Q227" s="29"/>
      <c r="R227" s="29"/>
      <c r="S227" s="29"/>
      <c r="T227" s="28"/>
      <c r="U227" s="29"/>
      <c r="V227" s="40"/>
      <c r="W227" s="40"/>
      <c r="X227" s="40"/>
      <c r="Y227" s="40"/>
      <c r="Z227" s="40"/>
      <c r="AA227" s="40"/>
      <c r="AB227" s="40"/>
      <c r="AC227" s="40"/>
      <c r="AD227" s="40"/>
      <c r="AE227" s="40"/>
      <c r="AF227" s="40"/>
      <c r="AG227" s="40"/>
      <c r="AH227" s="40"/>
      <c r="AI227" s="40"/>
      <c r="AJ227" s="40"/>
      <c r="AK227" s="41"/>
      <c r="AL227" s="41"/>
      <c r="AM227" s="41"/>
      <c r="AN227" s="41"/>
      <c r="AO227" s="41"/>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row>
    <row r="228" spans="2:113" ht="15.6">
      <c r="B228" s="44"/>
      <c r="C228" s="118"/>
      <c r="D228" s="44"/>
      <c r="E228" s="44"/>
      <c r="F228" s="40"/>
      <c r="G228" s="97"/>
      <c r="H228" s="40"/>
      <c r="I228" s="40"/>
      <c r="J228" s="40"/>
      <c r="K228" s="40"/>
      <c r="L228" s="40"/>
      <c r="M228" s="40"/>
      <c r="N228" s="40"/>
      <c r="O228" s="20"/>
      <c r="P228" s="26"/>
      <c r="Q228" s="29"/>
      <c r="R228" s="29"/>
      <c r="S228" s="29"/>
      <c r="T228" s="28"/>
      <c r="U228" s="29"/>
      <c r="V228" s="40"/>
      <c r="W228" s="40"/>
      <c r="X228" s="40"/>
      <c r="Y228" s="40"/>
      <c r="Z228" s="40"/>
      <c r="AA228" s="40"/>
      <c r="AB228" s="40"/>
      <c r="AC228" s="40"/>
      <c r="AD228" s="40"/>
      <c r="AE228" s="40"/>
      <c r="AF228" s="40"/>
      <c r="AG228" s="40"/>
      <c r="AH228" s="40"/>
      <c r="AI228" s="40"/>
      <c r="AJ228" s="40"/>
      <c r="AK228" s="41"/>
      <c r="AL228" s="41"/>
      <c r="AM228" s="41"/>
      <c r="AN228" s="41"/>
      <c r="AO228" s="41"/>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row>
    <row r="229" spans="2:113" ht="15.6">
      <c r="B229" s="44"/>
      <c r="C229" s="118"/>
      <c r="D229" s="44"/>
      <c r="E229" s="44"/>
      <c r="F229" s="40"/>
      <c r="G229" s="97"/>
      <c r="H229" s="40"/>
      <c r="I229" s="40"/>
      <c r="J229" s="40"/>
      <c r="K229" s="40"/>
      <c r="L229" s="40"/>
      <c r="M229" s="40"/>
      <c r="N229" s="40"/>
      <c r="O229" s="20"/>
      <c r="P229" s="26"/>
      <c r="Q229" s="29"/>
      <c r="R229" s="29"/>
      <c r="S229" s="29"/>
      <c r="T229" s="28"/>
      <c r="U229" s="29"/>
      <c r="V229" s="40"/>
      <c r="W229" s="40"/>
      <c r="X229" s="40"/>
      <c r="Y229" s="40"/>
      <c r="Z229" s="40"/>
      <c r="AA229" s="40"/>
      <c r="AB229" s="40"/>
      <c r="AC229" s="40"/>
      <c r="AD229" s="40"/>
      <c r="AE229" s="40"/>
      <c r="AF229" s="40"/>
      <c r="AG229" s="40"/>
      <c r="AH229" s="40"/>
      <c r="AI229" s="40"/>
      <c r="AJ229" s="40"/>
      <c r="AK229" s="41"/>
      <c r="AL229" s="41"/>
      <c r="AM229" s="41"/>
      <c r="AN229" s="41"/>
      <c r="AO229" s="41"/>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row>
    <row r="230" spans="2:113" ht="15.6">
      <c r="B230" s="44"/>
      <c r="C230" s="118"/>
      <c r="D230" s="44"/>
      <c r="E230" s="44"/>
      <c r="F230" s="40"/>
      <c r="G230" s="97"/>
      <c r="H230" s="40"/>
      <c r="I230" s="40"/>
      <c r="J230" s="40"/>
      <c r="K230" s="40"/>
      <c r="L230" s="40"/>
      <c r="M230" s="40"/>
      <c r="N230" s="40"/>
      <c r="O230" s="20"/>
      <c r="P230" s="26"/>
      <c r="Q230" s="29"/>
      <c r="R230" s="29"/>
      <c r="S230" s="29"/>
      <c r="T230" s="28"/>
      <c r="U230" s="29"/>
      <c r="V230" s="40"/>
      <c r="W230" s="40"/>
      <c r="X230" s="40"/>
      <c r="Y230" s="40"/>
      <c r="Z230" s="40"/>
      <c r="AA230" s="40"/>
      <c r="AB230" s="40"/>
      <c r="AC230" s="40"/>
      <c r="AD230" s="40"/>
      <c r="AE230" s="40"/>
      <c r="AF230" s="40"/>
      <c r="AG230" s="40"/>
      <c r="AH230" s="40"/>
      <c r="AI230" s="40"/>
      <c r="AJ230" s="40"/>
      <c r="AK230" s="41"/>
      <c r="AL230" s="41"/>
      <c r="AM230" s="41"/>
      <c r="AN230" s="41"/>
      <c r="AO230" s="41"/>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row>
    <row r="231" spans="2:113" ht="15.6">
      <c r="B231" s="44"/>
      <c r="C231" s="118"/>
      <c r="D231" s="44"/>
      <c r="E231" s="44"/>
      <c r="F231" s="40"/>
      <c r="G231" s="97"/>
      <c r="H231" s="40"/>
      <c r="I231" s="40"/>
      <c r="J231" s="40"/>
      <c r="K231" s="40"/>
      <c r="L231" s="40"/>
      <c r="M231" s="40"/>
      <c r="N231" s="40"/>
      <c r="O231" s="20"/>
      <c r="P231" s="26"/>
      <c r="Q231" s="29"/>
      <c r="R231" s="29"/>
      <c r="S231" s="29"/>
      <c r="T231" s="28"/>
      <c r="U231" s="29"/>
      <c r="V231" s="40"/>
      <c r="W231" s="40"/>
      <c r="X231" s="40"/>
      <c r="Y231" s="40"/>
      <c r="Z231" s="40"/>
      <c r="AA231" s="40"/>
      <c r="AB231" s="40"/>
      <c r="AC231" s="40"/>
      <c r="AD231" s="40"/>
      <c r="AE231" s="40"/>
      <c r="AF231" s="40"/>
      <c r="AG231" s="40"/>
      <c r="AH231" s="40"/>
      <c r="AI231" s="40"/>
      <c r="AJ231" s="40"/>
      <c r="AK231" s="41"/>
      <c r="AL231" s="41"/>
      <c r="AM231" s="41"/>
      <c r="AN231" s="41"/>
      <c r="AO231" s="41"/>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row>
    <row r="232" spans="2:113" ht="15.9" thickBot="1">
      <c r="B232" s="44"/>
      <c r="C232" s="118"/>
      <c r="D232" s="44"/>
      <c r="E232" s="44"/>
      <c r="F232" s="40"/>
      <c r="G232" s="97"/>
      <c r="H232" s="40"/>
      <c r="I232" s="40"/>
      <c r="J232" s="40"/>
      <c r="K232" s="40"/>
      <c r="L232" s="40"/>
      <c r="M232" s="40"/>
      <c r="N232" s="40"/>
      <c r="O232" s="20"/>
      <c r="P232" s="26"/>
      <c r="Q232" s="55"/>
      <c r="R232" s="55"/>
      <c r="S232" s="55"/>
      <c r="T232" s="48"/>
      <c r="U232" s="55"/>
      <c r="V232" s="40"/>
      <c r="W232" s="40"/>
      <c r="X232" s="40"/>
      <c r="Y232" s="40"/>
      <c r="Z232" s="40"/>
      <c r="AA232" s="40"/>
      <c r="AB232" s="40"/>
      <c r="AC232" s="40"/>
      <c r="AD232" s="40"/>
      <c r="AE232" s="40"/>
      <c r="AF232" s="40"/>
      <c r="AG232" s="40"/>
      <c r="AH232" s="40"/>
      <c r="AI232" s="40"/>
      <c r="AJ232" s="40"/>
      <c r="AK232" s="41"/>
      <c r="AL232" s="41"/>
      <c r="AM232" s="41"/>
      <c r="AN232" s="41"/>
      <c r="AO232" s="41"/>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row>
    <row r="233" spans="2:113" ht="15.9" thickBot="1">
      <c r="B233" s="44"/>
      <c r="C233" s="118"/>
      <c r="D233" s="44"/>
      <c r="E233" s="44"/>
      <c r="F233" s="40"/>
      <c r="G233" s="97"/>
      <c r="H233" s="40"/>
      <c r="I233" s="40"/>
      <c r="J233" s="40"/>
      <c r="K233" s="40"/>
      <c r="L233" s="40"/>
      <c r="M233" s="40"/>
      <c r="N233" s="40"/>
      <c r="O233" s="20"/>
      <c r="P233" s="26"/>
      <c r="Q233" s="55"/>
      <c r="R233" s="55"/>
      <c r="S233" s="55"/>
      <c r="T233" s="48"/>
      <c r="U233" s="55"/>
      <c r="V233" s="40"/>
      <c r="W233" s="40"/>
      <c r="X233" s="40"/>
      <c r="Y233" s="40"/>
      <c r="Z233" s="40"/>
      <c r="AA233" s="40"/>
      <c r="AB233" s="40"/>
      <c r="AC233" s="40"/>
      <c r="AD233" s="40"/>
      <c r="AE233" s="40"/>
      <c r="AF233" s="40"/>
      <c r="AG233" s="40"/>
      <c r="AH233" s="40"/>
      <c r="AI233" s="40"/>
      <c r="AJ233" s="40"/>
      <c r="AK233" s="41"/>
      <c r="AL233" s="41"/>
      <c r="AM233" s="41"/>
      <c r="AN233" s="41"/>
      <c r="AO233" s="41"/>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row>
    <row r="234" spans="2:113" ht="15.6">
      <c r="B234" s="44"/>
      <c r="C234" s="118"/>
      <c r="D234" s="44"/>
      <c r="E234" s="44"/>
      <c r="F234" s="40"/>
      <c r="G234" s="97"/>
      <c r="H234" s="40"/>
      <c r="I234" s="40"/>
      <c r="J234" s="40"/>
      <c r="K234" s="40"/>
      <c r="L234" s="40"/>
      <c r="M234" s="40"/>
      <c r="N234" s="40"/>
      <c r="O234" s="40"/>
      <c r="P234" s="26"/>
      <c r="Q234" s="49"/>
      <c r="R234" s="49"/>
      <c r="S234" s="49"/>
      <c r="T234" s="51"/>
      <c r="U234" s="49"/>
      <c r="V234" s="40"/>
      <c r="W234" s="40"/>
      <c r="X234" s="40"/>
      <c r="Y234" s="40"/>
      <c r="Z234" s="40"/>
      <c r="AA234" s="40"/>
      <c r="AB234" s="40"/>
      <c r="AC234" s="40"/>
      <c r="AD234" s="40"/>
      <c r="AE234" s="40"/>
      <c r="AF234" s="40"/>
      <c r="AG234" s="40"/>
      <c r="AH234" s="40"/>
      <c r="AI234" s="40"/>
      <c r="AJ234" s="40"/>
      <c r="AK234" s="41"/>
      <c r="AL234" s="41"/>
      <c r="AM234" s="41"/>
      <c r="AN234" s="41"/>
      <c r="AO234" s="41"/>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row>
    <row r="235" spans="2:113" ht="15.6">
      <c r="B235" s="44"/>
      <c r="C235" s="118"/>
      <c r="D235" s="44"/>
      <c r="E235" s="44"/>
      <c r="F235" s="40"/>
      <c r="G235" s="97"/>
      <c r="H235" s="40"/>
      <c r="I235" s="40"/>
      <c r="J235" s="40"/>
      <c r="K235" s="40"/>
      <c r="L235" s="40"/>
      <c r="M235" s="40"/>
      <c r="N235" s="40"/>
      <c r="O235" s="40"/>
      <c r="P235" s="40"/>
      <c r="Q235" s="40"/>
      <c r="R235" s="40"/>
      <c r="S235" s="40"/>
      <c r="T235" s="40"/>
      <c r="U235" s="40"/>
      <c r="V235" s="40"/>
      <c r="W235" s="40"/>
      <c r="X235" s="40"/>
      <c r="Y235" s="40"/>
      <c r="Z235" s="40"/>
      <c r="AA235" s="40"/>
      <c r="AB235" s="40"/>
      <c r="AC235" s="40"/>
      <c r="AD235" s="40"/>
      <c r="AE235" s="40"/>
      <c r="AF235" s="40"/>
      <c r="AG235" s="40"/>
      <c r="AH235" s="40"/>
      <c r="AI235" s="40"/>
      <c r="AJ235" s="40"/>
      <c r="AK235" s="41"/>
      <c r="AL235" s="41"/>
      <c r="AM235" s="41"/>
      <c r="AN235" s="41"/>
      <c r="AO235" s="41"/>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row>
    <row r="236" spans="2:113" ht="15.6">
      <c r="B236" s="44"/>
      <c r="C236" s="118"/>
      <c r="D236" s="44"/>
      <c r="E236" s="44"/>
      <c r="F236" s="40"/>
      <c r="G236" s="97"/>
      <c r="H236" s="40"/>
      <c r="I236" s="40"/>
      <c r="J236" s="40"/>
      <c r="K236" s="40"/>
      <c r="L236" s="40"/>
      <c r="M236" s="40"/>
      <c r="N236" s="40"/>
      <c r="O236" s="40"/>
      <c r="P236" s="40"/>
      <c r="Q236" s="40"/>
      <c r="R236" s="40"/>
      <c r="S236" s="40"/>
      <c r="T236" s="40"/>
      <c r="U236" s="40"/>
      <c r="V236" s="40"/>
      <c r="W236" s="40"/>
      <c r="X236" s="40"/>
      <c r="Y236" s="40"/>
      <c r="Z236" s="40"/>
      <c r="AA236" s="40"/>
      <c r="AB236" s="40"/>
      <c r="AC236" s="40"/>
      <c r="AD236" s="40"/>
      <c r="AE236" s="40"/>
      <c r="AF236" s="40"/>
      <c r="AG236" s="40"/>
      <c r="AH236" s="40"/>
      <c r="AI236" s="40"/>
      <c r="AJ236" s="40"/>
      <c r="AK236" s="41"/>
      <c r="AL236" s="41"/>
      <c r="AM236" s="41"/>
      <c r="AN236" s="41"/>
      <c r="AO236" s="41"/>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row>
    <row r="237" spans="2:113" ht="15.6">
      <c r="B237" s="44"/>
      <c r="C237" s="118"/>
      <c r="D237" s="44"/>
      <c r="E237" s="44"/>
      <c r="F237" s="40"/>
      <c r="G237" s="97"/>
      <c r="H237" s="40"/>
      <c r="I237" s="40"/>
      <c r="J237" s="40"/>
      <c r="K237" s="40"/>
      <c r="L237" s="40"/>
      <c r="M237" s="40"/>
      <c r="N237" s="40"/>
      <c r="O237" s="19"/>
      <c r="P237" s="27"/>
      <c r="Q237" s="27"/>
      <c r="R237" s="27"/>
      <c r="S237" s="19"/>
      <c r="T237" s="19"/>
      <c r="U237" s="19"/>
      <c r="V237" s="40"/>
      <c r="W237" s="40"/>
      <c r="X237" s="40"/>
      <c r="Y237" s="40"/>
      <c r="Z237" s="40"/>
      <c r="AA237" s="40"/>
      <c r="AB237" s="40"/>
      <c r="AC237" s="40"/>
      <c r="AD237" s="40"/>
      <c r="AE237" s="40"/>
      <c r="AF237" s="40"/>
      <c r="AG237" s="40"/>
      <c r="AH237" s="40"/>
      <c r="AI237" s="40"/>
      <c r="AJ237" s="40"/>
      <c r="AK237" s="41"/>
      <c r="AL237" s="41"/>
      <c r="AM237" s="41"/>
      <c r="AN237" s="41"/>
      <c r="AO237" s="41"/>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row>
    <row r="238" spans="2:113" ht="15.6">
      <c r="B238" s="44"/>
      <c r="C238" s="118"/>
      <c r="D238" s="44"/>
      <c r="E238" s="44"/>
      <c r="F238" s="40"/>
      <c r="G238" s="97"/>
      <c r="H238" s="40"/>
      <c r="I238" s="40"/>
      <c r="J238" s="40"/>
      <c r="K238" s="40"/>
      <c r="L238" s="40"/>
      <c r="M238" s="40"/>
      <c r="N238" s="40"/>
      <c r="O238" s="20"/>
      <c r="P238" s="21"/>
      <c r="Q238" s="21"/>
      <c r="R238" s="21"/>
      <c r="S238" s="18"/>
      <c r="T238" s="18"/>
      <c r="U238" s="19"/>
      <c r="V238" s="40"/>
      <c r="W238" s="40"/>
      <c r="X238" s="40"/>
      <c r="Y238" s="40"/>
      <c r="Z238" s="40"/>
      <c r="AA238" s="40"/>
      <c r="AB238" s="40"/>
      <c r="AC238" s="40"/>
      <c r="AD238" s="40"/>
      <c r="AE238" s="40"/>
      <c r="AF238" s="40"/>
      <c r="AG238" s="40"/>
      <c r="AH238" s="40"/>
      <c r="AI238" s="40"/>
      <c r="AJ238" s="40"/>
      <c r="AK238" s="41"/>
      <c r="AL238" s="41"/>
      <c r="AM238" s="41"/>
      <c r="AN238" s="41"/>
      <c r="AO238" s="41"/>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row>
    <row r="239" spans="2:113" ht="15.6">
      <c r="B239" s="44"/>
      <c r="C239" s="118"/>
      <c r="D239" s="44"/>
      <c r="E239" s="44"/>
      <c r="F239" s="40"/>
      <c r="G239" s="97"/>
      <c r="H239" s="40"/>
      <c r="I239" s="40"/>
      <c r="J239" s="40"/>
      <c r="K239" s="40"/>
      <c r="L239" s="40"/>
      <c r="M239" s="40"/>
      <c r="N239" s="40"/>
      <c r="O239" s="19"/>
      <c r="P239" s="19"/>
      <c r="Q239" s="19"/>
      <c r="R239" s="19"/>
      <c r="S239" s="19"/>
      <c r="T239" s="19"/>
      <c r="U239" s="19"/>
      <c r="V239" s="40"/>
      <c r="W239" s="40"/>
      <c r="X239" s="40"/>
      <c r="Y239" s="40"/>
      <c r="Z239" s="40"/>
      <c r="AA239" s="40"/>
      <c r="AB239" s="40"/>
      <c r="AC239" s="40"/>
      <c r="AD239" s="40"/>
      <c r="AE239" s="40"/>
      <c r="AF239" s="40"/>
      <c r="AG239" s="40"/>
      <c r="AH239" s="40"/>
      <c r="AI239" s="40"/>
      <c r="AJ239" s="40"/>
      <c r="AK239" s="41"/>
      <c r="AL239" s="41"/>
      <c r="AM239" s="41"/>
      <c r="AN239" s="41"/>
      <c r="AO239" s="41"/>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row>
    <row r="240" spans="2:113" ht="15.6">
      <c r="B240" s="44"/>
      <c r="C240" s="118"/>
      <c r="D240" s="44"/>
      <c r="E240" s="44"/>
      <c r="F240" s="40"/>
      <c r="G240" s="97"/>
      <c r="H240" s="40"/>
      <c r="I240" s="40"/>
      <c r="J240" s="40"/>
      <c r="K240" s="40"/>
      <c r="L240" s="40"/>
      <c r="M240" s="40"/>
      <c r="N240" s="40"/>
      <c r="O240" s="20"/>
      <c r="P240" s="20"/>
      <c r="Q240" s="23"/>
      <c r="R240" s="21"/>
      <c r="S240" s="18"/>
      <c r="T240" s="18"/>
      <c r="U240" s="19"/>
      <c r="V240" s="40"/>
      <c r="W240" s="40"/>
      <c r="X240" s="40"/>
      <c r="Y240" s="40"/>
      <c r="Z240" s="40"/>
      <c r="AA240" s="40"/>
      <c r="AB240" s="40"/>
      <c r="AC240" s="40"/>
      <c r="AD240" s="40"/>
      <c r="AE240" s="40"/>
      <c r="AF240" s="40"/>
      <c r="AG240" s="40"/>
      <c r="AH240" s="40"/>
      <c r="AI240" s="40"/>
      <c r="AJ240" s="40"/>
      <c r="AK240" s="41"/>
      <c r="AL240" s="41"/>
      <c r="AM240" s="41"/>
      <c r="AN240" s="41"/>
      <c r="AO240" s="41"/>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row>
    <row r="241" spans="2:113" ht="15.6">
      <c r="B241" s="44"/>
      <c r="C241" s="118"/>
      <c r="D241" s="44"/>
      <c r="E241" s="44"/>
      <c r="F241" s="40"/>
      <c r="G241" s="97"/>
      <c r="H241" s="40"/>
      <c r="I241" s="40"/>
      <c r="J241" s="40"/>
      <c r="K241" s="40"/>
      <c r="L241" s="40"/>
      <c r="M241" s="40"/>
      <c r="N241" s="40"/>
      <c r="O241" s="19"/>
      <c r="P241" s="19"/>
      <c r="Q241" s="19"/>
      <c r="R241" s="19"/>
      <c r="S241" s="19"/>
      <c r="T241" s="27"/>
      <c r="U241" s="28"/>
      <c r="V241" s="40"/>
      <c r="W241" s="40"/>
      <c r="X241" s="40"/>
      <c r="Y241" s="40"/>
      <c r="Z241" s="40"/>
      <c r="AA241" s="40"/>
      <c r="AB241" s="40"/>
      <c r="AC241" s="40"/>
      <c r="AD241" s="40"/>
      <c r="AE241" s="40"/>
      <c r="AF241" s="40"/>
      <c r="AG241" s="40"/>
      <c r="AH241" s="40"/>
      <c r="AI241" s="40"/>
      <c r="AJ241" s="40"/>
      <c r="AK241" s="41"/>
      <c r="AL241" s="41"/>
      <c r="AM241" s="41"/>
      <c r="AN241" s="41"/>
      <c r="AO241" s="41"/>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row>
    <row r="242" spans="2:113" ht="15.6">
      <c r="B242" s="44"/>
      <c r="C242" s="118"/>
      <c r="D242" s="44"/>
      <c r="E242" s="44"/>
      <c r="F242" s="40"/>
      <c r="G242" s="97"/>
      <c r="H242" s="40"/>
      <c r="I242" s="40"/>
      <c r="J242" s="40"/>
      <c r="K242" s="40"/>
      <c r="L242" s="40"/>
      <c r="M242" s="40"/>
      <c r="N242" s="40"/>
      <c r="O242" s="19"/>
      <c r="P242" s="25"/>
      <c r="Q242" s="25"/>
      <c r="R242" s="26"/>
      <c r="S242" s="26"/>
      <c r="T242" s="27"/>
      <c r="U242" s="28"/>
      <c r="V242" s="40"/>
      <c r="W242" s="40"/>
      <c r="X242" s="40"/>
      <c r="Y242" s="40"/>
      <c r="Z242" s="40"/>
      <c r="AA242" s="40"/>
      <c r="AB242" s="40"/>
      <c r="AC242" s="40"/>
      <c r="AD242" s="40"/>
      <c r="AE242" s="40"/>
      <c r="AF242" s="40"/>
      <c r="AG242" s="40"/>
      <c r="AH242" s="40"/>
      <c r="AI242" s="40"/>
      <c r="AJ242" s="40"/>
      <c r="AK242" s="41"/>
      <c r="AL242" s="41"/>
      <c r="AM242" s="41"/>
      <c r="AN242" s="41"/>
      <c r="AO242" s="41"/>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row>
    <row r="243" spans="2:113" ht="15.9" thickBot="1">
      <c r="B243" s="44"/>
      <c r="C243" s="118"/>
      <c r="D243" s="44"/>
      <c r="E243" s="44"/>
      <c r="F243" s="40"/>
      <c r="G243" s="97"/>
      <c r="H243" s="40"/>
      <c r="I243" s="40"/>
      <c r="J243" s="40"/>
      <c r="K243" s="40"/>
      <c r="L243" s="40"/>
      <c r="M243" s="40"/>
      <c r="N243" s="40"/>
      <c r="O243" s="45"/>
      <c r="P243" s="46"/>
      <c r="Q243" s="46"/>
      <c r="R243" s="46"/>
      <c r="S243" s="47"/>
      <c r="T243" s="47"/>
      <c r="U243" s="48"/>
      <c r="V243" s="40"/>
      <c r="W243" s="40"/>
      <c r="X243" s="40"/>
      <c r="Y243" s="40"/>
      <c r="Z243" s="40"/>
      <c r="AA243" s="40"/>
      <c r="AB243" s="40"/>
      <c r="AC243" s="40"/>
      <c r="AD243" s="40"/>
      <c r="AE243" s="40"/>
      <c r="AF243" s="40"/>
      <c r="AG243" s="40"/>
      <c r="AH243" s="40"/>
      <c r="AI243" s="40"/>
      <c r="AJ243" s="40"/>
      <c r="AK243" s="41"/>
      <c r="AL243" s="41"/>
      <c r="AM243" s="41"/>
      <c r="AN243" s="41"/>
      <c r="AO243" s="41"/>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row>
    <row r="244" spans="2:113" ht="15.6">
      <c r="B244" s="44"/>
      <c r="C244" s="118"/>
      <c r="D244" s="44"/>
      <c r="E244" s="44"/>
      <c r="F244" s="40"/>
      <c r="G244" s="97"/>
      <c r="H244" s="40"/>
      <c r="I244" s="40"/>
      <c r="J244" s="40"/>
      <c r="K244" s="40"/>
      <c r="L244" s="40"/>
      <c r="M244" s="40"/>
      <c r="N244" s="40"/>
      <c r="O244" s="20"/>
      <c r="P244" s="26"/>
      <c r="Q244" s="29"/>
      <c r="R244" s="29"/>
      <c r="S244" s="29"/>
      <c r="T244" s="29"/>
      <c r="U244" s="29"/>
      <c r="V244" s="40"/>
      <c r="W244" s="40"/>
      <c r="X244" s="40"/>
      <c r="Y244" s="40"/>
      <c r="Z244" s="40"/>
      <c r="AA244" s="40"/>
      <c r="AB244" s="40"/>
      <c r="AC244" s="40"/>
      <c r="AD244" s="40"/>
      <c r="AE244" s="40"/>
      <c r="AF244" s="40"/>
      <c r="AG244" s="40"/>
      <c r="AH244" s="40"/>
      <c r="AI244" s="40"/>
      <c r="AJ244" s="40"/>
      <c r="AK244" s="41"/>
      <c r="AL244" s="41"/>
      <c r="AM244" s="41"/>
      <c r="AN244" s="41"/>
      <c r="AO244" s="41"/>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row>
    <row r="245" spans="2:113">
      <c r="B245" s="44"/>
      <c r="C245" s="118"/>
      <c r="D245" s="44"/>
      <c r="E245" s="44"/>
      <c r="F245" s="40"/>
      <c r="G245" s="97"/>
      <c r="H245" s="40"/>
      <c r="I245" s="40"/>
      <c r="J245" s="40"/>
      <c r="K245" s="40"/>
      <c r="L245" s="40"/>
      <c r="M245" s="40"/>
      <c r="N245" s="40"/>
      <c r="O245" s="20"/>
      <c r="P245" s="26"/>
      <c r="Q245" s="29"/>
      <c r="R245" s="29"/>
      <c r="S245" s="29"/>
      <c r="T245" s="29"/>
      <c r="U245" s="29"/>
      <c r="V245" s="40"/>
      <c r="W245" s="40"/>
      <c r="X245" s="40"/>
      <c r="Y245" s="40"/>
      <c r="Z245" s="40"/>
      <c r="AA245" s="40"/>
      <c r="AB245" s="40"/>
      <c r="AC245" s="40"/>
      <c r="AD245" s="40"/>
      <c r="AE245" s="40"/>
      <c r="AF245" s="40"/>
      <c r="AG245" s="40"/>
      <c r="AH245" s="40"/>
      <c r="AI245" s="40"/>
      <c r="AJ245" s="40"/>
      <c r="AK245" s="41"/>
      <c r="AL245" s="41"/>
      <c r="AM245" s="41"/>
      <c r="AN245" s="41"/>
      <c r="AO245" s="41"/>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row>
    <row r="246" spans="2:113">
      <c r="B246" s="44"/>
      <c r="C246" s="118"/>
      <c r="D246" s="44"/>
      <c r="E246" s="44"/>
      <c r="F246" s="40"/>
      <c r="G246" s="97"/>
      <c r="H246" s="40"/>
      <c r="I246" s="40"/>
      <c r="J246" s="40"/>
      <c r="K246" s="40"/>
      <c r="L246" s="40"/>
      <c r="M246" s="40"/>
      <c r="N246" s="40"/>
      <c r="O246" s="20"/>
      <c r="P246" s="26"/>
      <c r="Q246" s="29"/>
      <c r="R246" s="29"/>
      <c r="S246" s="29"/>
      <c r="T246" s="29"/>
      <c r="U246" s="29"/>
      <c r="V246" s="40"/>
      <c r="W246" s="40"/>
      <c r="X246" s="40"/>
      <c r="Y246" s="40"/>
      <c r="Z246" s="40"/>
      <c r="AA246" s="40"/>
      <c r="AB246" s="40"/>
      <c r="AC246" s="40"/>
      <c r="AD246" s="40"/>
      <c r="AE246" s="40"/>
      <c r="AF246" s="40"/>
      <c r="AG246" s="40"/>
      <c r="AH246" s="40"/>
      <c r="AI246" s="40"/>
      <c r="AJ246" s="40"/>
      <c r="AK246" s="41"/>
      <c r="AL246" s="41"/>
      <c r="AM246" s="41"/>
      <c r="AN246" s="41"/>
      <c r="AO246" s="41"/>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row>
    <row r="247" spans="2:113">
      <c r="B247" s="44"/>
      <c r="C247" s="118"/>
      <c r="D247" s="44"/>
      <c r="E247" s="44"/>
      <c r="F247" s="40"/>
      <c r="G247" s="97"/>
      <c r="H247" s="40"/>
      <c r="I247" s="40"/>
      <c r="J247" s="40"/>
      <c r="K247" s="40"/>
      <c r="L247" s="40"/>
      <c r="M247" s="40"/>
      <c r="N247" s="40"/>
      <c r="O247" s="20"/>
      <c r="P247" s="26"/>
      <c r="Q247" s="29"/>
      <c r="R247" s="29"/>
      <c r="S247" s="29"/>
      <c r="T247" s="29"/>
      <c r="U247" s="29"/>
      <c r="V247" s="40"/>
      <c r="W247" s="40"/>
      <c r="X247" s="40"/>
      <c r="Y247" s="40"/>
      <c r="Z247" s="40"/>
      <c r="AA247" s="40"/>
      <c r="AB247" s="40"/>
      <c r="AC247" s="40"/>
      <c r="AD247" s="40"/>
      <c r="AE247" s="40"/>
      <c r="AF247" s="40"/>
      <c r="AG247" s="40"/>
      <c r="AH247" s="40"/>
      <c r="AI247" s="40"/>
      <c r="AJ247" s="40"/>
      <c r="AK247" s="41"/>
      <c r="AL247" s="41"/>
      <c r="AM247" s="41"/>
      <c r="AN247" s="41"/>
      <c r="AO247" s="41"/>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row>
    <row r="248" spans="2:113">
      <c r="B248" s="44"/>
      <c r="C248" s="118"/>
      <c r="D248" s="44"/>
      <c r="E248" s="44"/>
      <c r="F248" s="40"/>
      <c r="G248" s="97"/>
      <c r="H248" s="40"/>
      <c r="I248" s="40"/>
      <c r="J248" s="40"/>
      <c r="K248" s="40"/>
      <c r="L248" s="40"/>
      <c r="M248" s="40"/>
      <c r="N248" s="40"/>
      <c r="O248" s="20"/>
      <c r="P248" s="26"/>
      <c r="Q248" s="29"/>
      <c r="R248" s="29"/>
      <c r="S248" s="29"/>
      <c r="T248" s="29"/>
      <c r="U248" s="29"/>
      <c r="V248" s="40"/>
      <c r="W248" s="40"/>
      <c r="X248" s="40"/>
      <c r="Y248" s="40"/>
      <c r="Z248" s="40"/>
      <c r="AA248" s="40"/>
      <c r="AB248" s="40"/>
      <c r="AC248" s="40"/>
      <c r="AD248" s="40"/>
      <c r="AE248" s="40"/>
      <c r="AF248" s="40"/>
      <c r="AG248" s="40"/>
      <c r="AH248" s="40"/>
      <c r="AI248" s="40"/>
      <c r="AJ248" s="40"/>
      <c r="AK248" s="41"/>
      <c r="AL248" s="41"/>
      <c r="AM248" s="41"/>
      <c r="AN248" s="41"/>
      <c r="AO248" s="41"/>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row>
    <row r="249" spans="2:113">
      <c r="B249" s="44"/>
      <c r="C249" s="118"/>
      <c r="D249" s="44"/>
      <c r="E249" s="44"/>
      <c r="F249" s="40"/>
      <c r="G249" s="97"/>
      <c r="H249" s="40"/>
      <c r="I249" s="40"/>
      <c r="J249" s="40"/>
      <c r="K249" s="40"/>
      <c r="L249" s="40"/>
      <c r="M249" s="40"/>
      <c r="N249" s="40"/>
      <c r="O249" s="20"/>
      <c r="P249" s="26"/>
      <c r="Q249" s="29"/>
      <c r="R249" s="29"/>
      <c r="S249" s="29"/>
      <c r="T249" s="29"/>
      <c r="U249" s="29"/>
      <c r="V249" s="40"/>
      <c r="W249" s="40"/>
      <c r="X249" s="40"/>
      <c r="Y249" s="40"/>
      <c r="Z249" s="40"/>
      <c r="AA249" s="40"/>
      <c r="AB249" s="40"/>
      <c r="AC249" s="40"/>
      <c r="AD249" s="40"/>
      <c r="AE249" s="40"/>
      <c r="AF249" s="40"/>
      <c r="AG249" s="40"/>
      <c r="AH249" s="40"/>
      <c r="AI249" s="40"/>
      <c r="AJ249" s="40"/>
      <c r="AK249" s="41"/>
      <c r="AL249" s="41"/>
      <c r="AM249" s="41"/>
      <c r="AN249" s="41"/>
      <c r="AO249" s="41"/>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row>
    <row r="250" spans="2:113">
      <c r="B250" s="44"/>
      <c r="C250" s="118"/>
      <c r="D250" s="44"/>
      <c r="E250" s="44"/>
      <c r="F250" s="40"/>
      <c r="G250" s="97"/>
      <c r="H250" s="40"/>
      <c r="I250" s="40"/>
      <c r="J250" s="40"/>
      <c r="K250" s="40"/>
      <c r="L250" s="40"/>
      <c r="M250" s="40"/>
      <c r="N250" s="40"/>
      <c r="O250" s="20"/>
      <c r="P250" s="26"/>
      <c r="Q250" s="29"/>
      <c r="R250" s="29"/>
      <c r="S250" s="29"/>
      <c r="T250" s="29"/>
      <c r="U250" s="29"/>
      <c r="V250" s="40"/>
      <c r="W250" s="40"/>
      <c r="X250" s="40"/>
      <c r="Y250" s="40"/>
      <c r="Z250" s="40"/>
      <c r="AA250" s="40"/>
      <c r="AB250" s="40"/>
      <c r="AC250" s="40"/>
      <c r="AD250" s="40"/>
      <c r="AE250" s="40"/>
      <c r="AF250" s="40"/>
      <c r="AG250" s="40"/>
      <c r="AH250" s="40"/>
      <c r="AI250" s="40"/>
      <c r="AJ250" s="40"/>
      <c r="AK250" s="41"/>
      <c r="AL250" s="41"/>
      <c r="AM250" s="41"/>
      <c r="AN250" s="41"/>
      <c r="AO250" s="41"/>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row>
    <row r="251" spans="2:113">
      <c r="B251" s="44"/>
      <c r="C251" s="118"/>
      <c r="D251" s="44"/>
      <c r="E251" s="44"/>
      <c r="F251" s="40"/>
      <c r="G251" s="97"/>
      <c r="H251" s="40"/>
      <c r="I251" s="40"/>
      <c r="J251" s="40"/>
      <c r="K251" s="40"/>
      <c r="L251" s="40"/>
      <c r="M251" s="40"/>
      <c r="N251" s="40"/>
      <c r="O251" s="20"/>
      <c r="P251" s="26"/>
      <c r="Q251" s="29"/>
      <c r="R251" s="29"/>
      <c r="S251" s="29"/>
      <c r="T251" s="29"/>
      <c r="U251" s="29"/>
      <c r="V251" s="40"/>
      <c r="W251" s="40"/>
      <c r="X251" s="40"/>
      <c r="Y251" s="40"/>
      <c r="Z251" s="40"/>
      <c r="AA251" s="40"/>
      <c r="AB251" s="40"/>
      <c r="AC251" s="40"/>
      <c r="AD251" s="40"/>
      <c r="AE251" s="40"/>
      <c r="AF251" s="40"/>
      <c r="AG251" s="40"/>
      <c r="AH251" s="40"/>
      <c r="AI251" s="40"/>
      <c r="AJ251" s="40"/>
      <c r="AK251" s="41"/>
      <c r="AL251" s="41"/>
      <c r="AM251" s="41"/>
      <c r="AN251" s="41"/>
      <c r="AO251" s="41"/>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row>
    <row r="252" spans="2:113">
      <c r="B252" s="44"/>
      <c r="C252" s="118"/>
      <c r="D252" s="44"/>
      <c r="E252" s="44"/>
      <c r="F252" s="40"/>
      <c r="G252" s="97"/>
      <c r="H252" s="40"/>
      <c r="I252" s="40"/>
      <c r="J252" s="40"/>
      <c r="K252" s="40"/>
      <c r="L252" s="40"/>
      <c r="M252" s="40"/>
      <c r="N252" s="40"/>
      <c r="O252" s="20"/>
      <c r="P252" s="26"/>
      <c r="Q252" s="29"/>
      <c r="R252" s="29"/>
      <c r="S252" s="29"/>
      <c r="T252" s="29"/>
      <c r="U252" s="29"/>
      <c r="V252" s="40"/>
      <c r="W252" s="40"/>
      <c r="X252" s="40"/>
      <c r="Y252" s="40"/>
      <c r="Z252" s="40"/>
      <c r="AA252" s="40"/>
      <c r="AB252" s="40"/>
      <c r="AC252" s="40"/>
      <c r="AD252" s="40"/>
      <c r="AE252" s="40"/>
      <c r="AF252" s="40"/>
      <c r="AG252" s="40"/>
      <c r="AH252" s="40"/>
      <c r="AI252" s="40"/>
      <c r="AJ252" s="40"/>
      <c r="AK252" s="41"/>
      <c r="AL252" s="41"/>
      <c r="AM252" s="41"/>
      <c r="AN252" s="41"/>
      <c r="AO252" s="41"/>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row>
    <row r="253" spans="2:113">
      <c r="B253" s="44"/>
      <c r="C253" s="118"/>
      <c r="D253" s="44"/>
      <c r="E253" s="44"/>
      <c r="F253" s="40"/>
      <c r="G253" s="97"/>
      <c r="H253" s="40"/>
      <c r="I253" s="40"/>
      <c r="J253" s="40"/>
      <c r="K253" s="40"/>
      <c r="L253" s="40"/>
      <c r="M253" s="40"/>
      <c r="N253" s="40"/>
      <c r="O253" s="20"/>
      <c r="P253" s="26"/>
      <c r="Q253" s="29"/>
      <c r="R253" s="29"/>
      <c r="S253" s="29"/>
      <c r="T253" s="29"/>
      <c r="U253" s="29"/>
      <c r="V253" s="40"/>
      <c r="W253" s="40"/>
      <c r="X253" s="40"/>
      <c r="Y253" s="40"/>
      <c r="Z253" s="40"/>
      <c r="AA253" s="40"/>
      <c r="AB253" s="40"/>
      <c r="AC253" s="40"/>
      <c r="AD253" s="40"/>
      <c r="AE253" s="40"/>
      <c r="AF253" s="40"/>
      <c r="AG253" s="40"/>
      <c r="AH253" s="40"/>
      <c r="AI253" s="40"/>
      <c r="AJ253" s="40"/>
      <c r="AK253" s="41"/>
      <c r="AL253" s="41"/>
      <c r="AM253" s="41"/>
      <c r="AN253" s="41"/>
      <c r="AO253" s="41"/>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row>
    <row r="254" spans="2:113">
      <c r="B254" s="44"/>
      <c r="C254" s="118"/>
      <c r="D254" s="44"/>
      <c r="E254" s="44"/>
      <c r="F254" s="40"/>
      <c r="G254" s="97"/>
      <c r="H254" s="40"/>
      <c r="I254" s="40"/>
      <c r="J254" s="40"/>
      <c r="K254" s="40"/>
      <c r="L254" s="40"/>
      <c r="M254" s="40"/>
      <c r="N254" s="40"/>
      <c r="O254" s="20"/>
      <c r="P254" s="26"/>
      <c r="Q254" s="29"/>
      <c r="R254" s="29"/>
      <c r="S254" s="29"/>
      <c r="T254" s="29"/>
      <c r="U254" s="29"/>
      <c r="V254" s="40"/>
      <c r="W254" s="40"/>
      <c r="X254" s="40"/>
      <c r="Y254" s="40"/>
      <c r="Z254" s="40"/>
      <c r="AA254" s="40"/>
      <c r="AB254" s="40"/>
      <c r="AC254" s="40"/>
      <c r="AD254" s="40"/>
      <c r="AE254" s="40"/>
      <c r="AF254" s="40"/>
      <c r="AG254" s="40"/>
      <c r="AH254" s="40"/>
      <c r="AI254" s="40"/>
      <c r="AJ254" s="40"/>
      <c r="AK254" s="41"/>
      <c r="AL254" s="41"/>
      <c r="AM254" s="41"/>
      <c r="AN254" s="41"/>
      <c r="AO254" s="41"/>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row>
    <row r="255" spans="2:113">
      <c r="B255" s="44"/>
      <c r="C255" s="118"/>
      <c r="D255" s="44"/>
      <c r="E255" s="44"/>
      <c r="F255" s="40"/>
      <c r="G255" s="97"/>
      <c r="H255" s="40"/>
      <c r="I255" s="40"/>
      <c r="J255" s="40"/>
      <c r="K255" s="40"/>
      <c r="L255" s="40"/>
      <c r="M255" s="40"/>
      <c r="N255" s="40"/>
      <c r="O255" s="20"/>
      <c r="P255" s="26"/>
      <c r="Q255" s="29"/>
      <c r="R255" s="29"/>
      <c r="S255" s="29"/>
      <c r="T255" s="29"/>
      <c r="U255" s="29"/>
      <c r="V255" s="40"/>
      <c r="W255" s="40"/>
      <c r="X255" s="40"/>
      <c r="Y255" s="40"/>
      <c r="Z255" s="40"/>
      <c r="AA255" s="40"/>
      <c r="AB255" s="40"/>
      <c r="AC255" s="40"/>
      <c r="AD255" s="40"/>
      <c r="AE255" s="40"/>
      <c r="AF255" s="40"/>
      <c r="AG255" s="40"/>
      <c r="AH255" s="40"/>
      <c r="AI255" s="40"/>
      <c r="AJ255" s="40"/>
      <c r="AK255" s="41"/>
      <c r="AL255" s="41"/>
      <c r="AM255" s="41"/>
      <c r="AN255" s="41"/>
      <c r="AO255" s="41"/>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row>
    <row r="256" spans="2:113">
      <c r="B256" s="59"/>
      <c r="C256" s="119"/>
      <c r="D256" s="59"/>
      <c r="E256" s="59"/>
      <c r="F256" s="60"/>
      <c r="G256" s="98"/>
      <c r="H256" s="60"/>
      <c r="I256" s="60"/>
      <c r="J256" s="60"/>
      <c r="K256" s="60"/>
      <c r="L256" s="60"/>
      <c r="M256" s="60"/>
      <c r="N256" s="60"/>
      <c r="O256" s="4"/>
      <c r="P256" s="5"/>
      <c r="Q256" s="6"/>
      <c r="R256" s="6"/>
      <c r="S256" s="6"/>
      <c r="T256" s="6"/>
      <c r="U256" s="6"/>
      <c r="V256" s="60"/>
      <c r="W256" s="60"/>
      <c r="X256" s="60"/>
      <c r="Y256" s="60"/>
      <c r="Z256" s="60"/>
      <c r="AA256" s="60"/>
      <c r="AB256" s="60"/>
      <c r="AC256" s="60"/>
      <c r="AD256" s="60"/>
      <c r="AE256" s="60"/>
      <c r="AF256" s="60"/>
      <c r="AG256" s="60"/>
      <c r="AH256" s="60"/>
      <c r="AI256" s="60"/>
      <c r="AJ256" s="60"/>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row>
    <row r="257" spans="2:65">
      <c r="B257" s="59"/>
      <c r="C257" s="119"/>
      <c r="D257" s="59"/>
      <c r="E257" s="59"/>
      <c r="F257" s="60"/>
      <c r="G257" s="98"/>
      <c r="H257" s="60"/>
      <c r="I257" s="60"/>
      <c r="J257" s="60"/>
      <c r="K257" s="60"/>
      <c r="L257" s="60"/>
      <c r="M257" s="60"/>
      <c r="N257" s="60"/>
      <c r="O257" s="4"/>
      <c r="P257" s="5"/>
      <c r="Q257" s="6"/>
      <c r="R257" s="6"/>
      <c r="S257" s="6"/>
      <c r="T257" s="6"/>
      <c r="U257" s="6"/>
      <c r="V257" s="60"/>
      <c r="W257" s="60"/>
      <c r="X257" s="60"/>
      <c r="Y257" s="60"/>
      <c r="Z257" s="60"/>
      <c r="AA257" s="60"/>
      <c r="AB257" s="60"/>
      <c r="AC257" s="60"/>
      <c r="AD257" s="60"/>
      <c r="AE257" s="60"/>
      <c r="AF257" s="60"/>
      <c r="AG257" s="60"/>
      <c r="AH257" s="60"/>
      <c r="AI257" s="60"/>
      <c r="AJ257" s="60"/>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row>
    <row r="258" spans="2:65">
      <c r="B258" s="59"/>
      <c r="C258" s="119"/>
      <c r="D258" s="59"/>
      <c r="E258" s="59"/>
      <c r="F258" s="60"/>
      <c r="G258" s="98"/>
      <c r="H258" s="60"/>
      <c r="I258" s="60"/>
      <c r="J258" s="60"/>
      <c r="K258" s="60"/>
      <c r="L258" s="60"/>
      <c r="M258" s="60"/>
      <c r="N258" s="60"/>
      <c r="O258" s="4"/>
      <c r="P258" s="5"/>
      <c r="Q258" s="6"/>
      <c r="R258" s="6"/>
      <c r="S258" s="6"/>
      <c r="T258" s="6"/>
      <c r="U258" s="6"/>
      <c r="V258" s="60"/>
      <c r="W258" s="60"/>
      <c r="X258" s="60"/>
      <c r="Y258" s="60"/>
      <c r="Z258" s="60"/>
      <c r="AA258" s="60"/>
      <c r="AB258" s="60"/>
      <c r="AC258" s="60"/>
      <c r="AD258" s="60"/>
      <c r="AE258" s="60"/>
      <c r="AF258" s="60"/>
      <c r="AG258" s="60"/>
      <c r="AH258" s="60"/>
      <c r="AI258" s="60"/>
      <c r="AJ258" s="60"/>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row>
    <row r="259" spans="2:65">
      <c r="B259" s="59"/>
      <c r="C259" s="119"/>
      <c r="D259" s="59"/>
      <c r="E259" s="59"/>
      <c r="F259" s="60"/>
      <c r="G259" s="98"/>
      <c r="H259" s="60"/>
      <c r="I259" s="60"/>
      <c r="J259" s="60"/>
      <c r="K259" s="60"/>
      <c r="L259" s="60"/>
      <c r="M259" s="60"/>
      <c r="N259" s="60"/>
      <c r="O259" s="4"/>
      <c r="P259" s="5"/>
      <c r="Q259" s="6"/>
      <c r="R259" s="6"/>
      <c r="S259" s="6"/>
      <c r="T259" s="6"/>
      <c r="U259" s="6"/>
      <c r="V259" s="60"/>
      <c r="W259" s="60"/>
      <c r="X259" s="60"/>
      <c r="Y259" s="60"/>
      <c r="Z259" s="60"/>
      <c r="AA259" s="60"/>
      <c r="AB259" s="60"/>
      <c r="AC259" s="60"/>
      <c r="AD259" s="60"/>
      <c r="AE259" s="60"/>
      <c r="AF259" s="60"/>
      <c r="AG259" s="60"/>
      <c r="AH259" s="60"/>
      <c r="AI259" s="60"/>
      <c r="AJ259" s="60"/>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row>
    <row r="260" spans="2:65">
      <c r="B260" s="59"/>
      <c r="C260" s="119"/>
      <c r="D260" s="59"/>
      <c r="E260" s="59"/>
      <c r="F260" s="60"/>
      <c r="G260" s="98"/>
      <c r="H260" s="60"/>
      <c r="I260" s="60"/>
      <c r="J260" s="60"/>
      <c r="K260" s="60"/>
      <c r="L260" s="60"/>
      <c r="M260" s="60"/>
      <c r="N260" s="60"/>
      <c r="O260" s="4"/>
      <c r="P260" s="5"/>
      <c r="Q260" s="6"/>
      <c r="R260" s="6"/>
      <c r="S260" s="6"/>
      <c r="T260" s="6"/>
      <c r="U260" s="6"/>
      <c r="V260" s="60"/>
      <c r="W260" s="60"/>
      <c r="X260" s="60"/>
      <c r="Y260" s="60"/>
      <c r="Z260" s="60"/>
      <c r="AA260" s="60"/>
      <c r="AB260" s="60"/>
      <c r="AC260" s="60"/>
      <c r="AD260" s="60"/>
      <c r="AE260" s="60"/>
      <c r="AF260" s="60"/>
      <c r="AG260" s="60"/>
      <c r="AH260" s="60"/>
      <c r="AI260" s="60"/>
      <c r="AJ260" s="60"/>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row>
    <row r="261" spans="2:65">
      <c r="B261" s="59"/>
      <c r="C261" s="119"/>
      <c r="D261" s="59"/>
      <c r="E261" s="59"/>
      <c r="F261" s="60"/>
      <c r="G261" s="98"/>
      <c r="H261" s="60"/>
      <c r="I261" s="60"/>
      <c r="J261" s="60"/>
      <c r="K261" s="60"/>
      <c r="L261" s="60"/>
      <c r="M261" s="60"/>
      <c r="N261" s="60"/>
      <c r="O261" s="4"/>
      <c r="P261" s="5"/>
      <c r="Q261" s="6"/>
      <c r="R261" s="6"/>
      <c r="S261" s="6"/>
      <c r="T261" s="6"/>
      <c r="U261" s="6"/>
      <c r="V261" s="60"/>
      <c r="W261" s="60"/>
      <c r="X261" s="60"/>
      <c r="Y261" s="60"/>
      <c r="Z261" s="60"/>
      <c r="AA261" s="60"/>
      <c r="AB261" s="60"/>
      <c r="AC261" s="60"/>
      <c r="AD261" s="60"/>
      <c r="AE261" s="60"/>
      <c r="AF261" s="60"/>
      <c r="AG261" s="60"/>
      <c r="AH261" s="60"/>
      <c r="AI261" s="60"/>
      <c r="AJ261" s="60"/>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row>
    <row r="262" spans="2:65">
      <c r="B262" s="59"/>
      <c r="C262" s="119"/>
      <c r="D262" s="59"/>
      <c r="E262" s="59"/>
      <c r="F262" s="60"/>
      <c r="G262" s="98"/>
      <c r="H262" s="60"/>
      <c r="I262" s="60"/>
      <c r="J262" s="60"/>
      <c r="K262" s="60"/>
      <c r="L262" s="60"/>
      <c r="M262" s="60"/>
      <c r="N262" s="60"/>
      <c r="O262" s="4"/>
      <c r="P262" s="5"/>
      <c r="Q262" s="6"/>
      <c r="R262" s="6"/>
      <c r="S262" s="6"/>
      <c r="T262" s="6"/>
      <c r="U262" s="6"/>
      <c r="V262" s="60"/>
      <c r="W262" s="60"/>
      <c r="X262" s="60"/>
      <c r="Y262" s="60"/>
      <c r="Z262" s="60"/>
      <c r="AA262" s="60"/>
      <c r="AB262" s="60"/>
      <c r="AC262" s="60"/>
      <c r="AD262" s="60"/>
      <c r="AE262" s="60"/>
      <c r="AF262" s="60"/>
      <c r="AG262" s="60"/>
      <c r="AH262" s="60"/>
      <c r="AI262" s="60"/>
      <c r="AJ262" s="60"/>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row>
    <row r="263" spans="2:65">
      <c r="B263" s="59"/>
      <c r="C263" s="119"/>
      <c r="D263" s="59"/>
      <c r="E263" s="59"/>
      <c r="F263" s="60"/>
      <c r="G263" s="98"/>
      <c r="H263" s="60"/>
      <c r="I263" s="60"/>
      <c r="J263" s="60"/>
      <c r="K263" s="60"/>
      <c r="L263" s="60"/>
      <c r="M263" s="60"/>
      <c r="N263" s="60"/>
      <c r="O263" s="4"/>
      <c r="P263" s="5"/>
      <c r="Q263" s="6"/>
      <c r="R263" s="6"/>
      <c r="S263" s="6"/>
      <c r="T263" s="6"/>
      <c r="U263" s="6"/>
      <c r="V263" s="60"/>
      <c r="W263" s="60"/>
      <c r="X263" s="60"/>
      <c r="Y263" s="60"/>
      <c r="Z263" s="60"/>
      <c r="AA263" s="60"/>
      <c r="AB263" s="60"/>
      <c r="AC263" s="60"/>
      <c r="AD263" s="60"/>
      <c r="AE263" s="60"/>
      <c r="AF263" s="60"/>
      <c r="AG263" s="60"/>
      <c r="AH263" s="60"/>
      <c r="AI263" s="60"/>
      <c r="AJ263" s="60"/>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row>
    <row r="264" spans="2:65">
      <c r="B264" s="59"/>
      <c r="C264" s="119"/>
      <c r="D264" s="59"/>
      <c r="E264" s="59"/>
      <c r="F264" s="60"/>
      <c r="G264" s="98"/>
      <c r="H264" s="60"/>
      <c r="I264" s="60"/>
      <c r="J264" s="60"/>
      <c r="K264" s="60"/>
      <c r="L264" s="60"/>
      <c r="M264" s="60"/>
      <c r="N264" s="60"/>
      <c r="O264" s="4"/>
      <c r="P264" s="5"/>
      <c r="Q264" s="6"/>
      <c r="R264" s="6"/>
      <c r="S264" s="6"/>
      <c r="T264" s="6"/>
      <c r="U264" s="6"/>
      <c r="V264" s="60"/>
      <c r="W264" s="60"/>
      <c r="X264" s="60"/>
      <c r="Y264" s="60"/>
      <c r="Z264" s="60"/>
      <c r="AA264" s="60"/>
      <c r="AB264" s="60"/>
      <c r="AC264" s="60"/>
      <c r="AD264" s="60"/>
      <c r="AE264" s="60"/>
      <c r="AF264" s="60"/>
      <c r="AG264" s="60"/>
      <c r="AH264" s="60"/>
      <c r="AI264" s="60"/>
      <c r="AJ264" s="60"/>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row>
    <row r="265" spans="2:65">
      <c r="B265" s="59"/>
      <c r="C265" s="119"/>
      <c r="D265" s="59"/>
      <c r="E265" s="59"/>
      <c r="F265" s="60"/>
      <c r="G265" s="98"/>
      <c r="H265" s="60"/>
      <c r="I265" s="60"/>
      <c r="J265" s="60"/>
      <c r="K265" s="60"/>
      <c r="L265" s="60"/>
      <c r="M265" s="60"/>
      <c r="N265" s="60"/>
      <c r="O265" s="4"/>
      <c r="P265" s="5"/>
      <c r="Q265" s="6"/>
      <c r="R265" s="6"/>
      <c r="S265" s="6"/>
      <c r="T265" s="6"/>
      <c r="U265" s="6"/>
      <c r="V265" s="60"/>
      <c r="W265" s="60"/>
      <c r="X265" s="60"/>
      <c r="Y265" s="60"/>
      <c r="Z265" s="60"/>
      <c r="AA265" s="60"/>
      <c r="AB265" s="60"/>
      <c r="AC265" s="60"/>
      <c r="AD265" s="60"/>
      <c r="AE265" s="60"/>
      <c r="AF265" s="60"/>
      <c r="AG265" s="60"/>
      <c r="AH265" s="60"/>
      <c r="AI265" s="60"/>
      <c r="AJ265" s="60"/>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row>
    <row r="266" spans="2:65">
      <c r="B266" s="59"/>
      <c r="C266" s="119"/>
      <c r="D266" s="59"/>
      <c r="E266" s="59"/>
      <c r="F266" s="60"/>
      <c r="G266" s="98"/>
      <c r="H266" s="60"/>
      <c r="I266" s="60"/>
      <c r="J266" s="60"/>
      <c r="K266" s="60"/>
      <c r="L266" s="60"/>
      <c r="M266" s="60"/>
      <c r="N266" s="60"/>
      <c r="O266" s="4"/>
      <c r="P266" s="5"/>
      <c r="Q266" s="6"/>
      <c r="R266" s="6"/>
      <c r="S266" s="6"/>
      <c r="T266" s="6"/>
      <c r="U266" s="6"/>
      <c r="V266" s="60"/>
      <c r="W266" s="60"/>
      <c r="X266" s="60"/>
      <c r="Y266" s="60"/>
      <c r="Z266" s="60"/>
      <c r="AA266" s="60"/>
      <c r="AB266" s="60"/>
      <c r="AC266" s="60"/>
      <c r="AD266" s="60"/>
      <c r="AE266" s="60"/>
      <c r="AF266" s="60"/>
      <c r="AG266" s="60"/>
      <c r="AH266" s="60"/>
      <c r="AI266" s="60"/>
      <c r="AJ266" s="60"/>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row>
    <row r="267" spans="2:65">
      <c r="B267" s="59"/>
      <c r="C267" s="119"/>
      <c r="D267" s="59"/>
      <c r="E267" s="59"/>
      <c r="F267" s="60"/>
      <c r="G267" s="98"/>
      <c r="H267" s="60"/>
      <c r="I267" s="60"/>
      <c r="J267" s="60"/>
      <c r="K267" s="60"/>
      <c r="L267" s="60"/>
      <c r="M267" s="60"/>
      <c r="N267" s="60"/>
      <c r="O267" s="4"/>
      <c r="P267" s="5"/>
      <c r="Q267" s="6"/>
      <c r="R267" s="6"/>
      <c r="S267" s="6"/>
      <c r="T267" s="6"/>
      <c r="U267" s="6"/>
      <c r="V267" s="60"/>
      <c r="W267" s="60"/>
      <c r="X267" s="60"/>
      <c r="Y267" s="60"/>
      <c r="Z267" s="60"/>
      <c r="AA267" s="60"/>
      <c r="AB267" s="60"/>
      <c r="AC267" s="60"/>
      <c r="AD267" s="60"/>
      <c r="AE267" s="60"/>
      <c r="AF267" s="60"/>
      <c r="AG267" s="60"/>
      <c r="AH267" s="60"/>
      <c r="AI267" s="60"/>
      <c r="AJ267" s="60"/>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row>
    <row r="268" spans="2:65">
      <c r="B268" s="59"/>
      <c r="C268" s="119"/>
      <c r="D268" s="59"/>
      <c r="E268" s="59"/>
      <c r="F268" s="60"/>
      <c r="G268" s="98"/>
      <c r="H268" s="60"/>
      <c r="I268" s="60"/>
      <c r="J268" s="60"/>
      <c r="K268" s="60"/>
      <c r="L268" s="60"/>
      <c r="M268" s="60"/>
      <c r="N268" s="60"/>
      <c r="O268" s="4"/>
      <c r="P268" s="5"/>
      <c r="Q268" s="6"/>
      <c r="R268" s="5"/>
      <c r="S268" s="6"/>
      <c r="T268" s="6"/>
      <c r="U268" s="6"/>
      <c r="V268" s="60"/>
      <c r="W268" s="60"/>
      <c r="X268" s="60"/>
      <c r="Y268" s="60"/>
      <c r="Z268" s="60"/>
      <c r="AA268" s="60"/>
      <c r="AB268" s="60"/>
      <c r="AC268" s="60"/>
      <c r="AD268" s="60"/>
      <c r="AE268" s="60"/>
      <c r="AF268" s="60"/>
      <c r="AG268" s="60"/>
      <c r="AH268" s="60"/>
      <c r="AI268" s="60"/>
      <c r="AJ268" s="60"/>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row>
    <row r="269" spans="2:65">
      <c r="B269" s="59"/>
      <c r="C269" s="119"/>
      <c r="D269" s="59"/>
      <c r="E269" s="59"/>
      <c r="F269" s="60"/>
      <c r="G269" s="98"/>
      <c r="H269" s="60"/>
      <c r="I269" s="60"/>
      <c r="J269" s="60"/>
      <c r="K269" s="60"/>
      <c r="L269" s="60"/>
      <c r="M269" s="60"/>
      <c r="N269" s="60"/>
      <c r="O269" s="4"/>
      <c r="P269" s="5"/>
      <c r="Q269" s="6"/>
      <c r="R269" s="6"/>
      <c r="S269" s="6"/>
      <c r="T269" s="6"/>
      <c r="U269" s="6"/>
      <c r="V269" s="60"/>
      <c r="W269" s="60"/>
      <c r="X269" s="60"/>
      <c r="Y269" s="60"/>
      <c r="Z269" s="60"/>
      <c r="AA269" s="60"/>
      <c r="AB269" s="60"/>
      <c r="AC269" s="60"/>
      <c r="AD269" s="60"/>
      <c r="AE269" s="60"/>
      <c r="AF269" s="60"/>
      <c r="AG269" s="60"/>
      <c r="AH269" s="60"/>
      <c r="AI269" s="60"/>
      <c r="AJ269" s="60"/>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row>
    <row r="270" spans="2:65">
      <c r="B270" s="59"/>
      <c r="C270" s="119"/>
      <c r="D270" s="59"/>
      <c r="E270" s="59"/>
      <c r="F270" s="60"/>
      <c r="G270" s="98"/>
      <c r="H270" s="60"/>
      <c r="I270" s="60"/>
      <c r="J270" s="60"/>
      <c r="K270" s="60"/>
      <c r="L270" s="60"/>
      <c r="M270" s="60"/>
      <c r="N270" s="60"/>
      <c r="O270" s="4"/>
      <c r="P270" s="12"/>
      <c r="Q270" s="12"/>
      <c r="R270" s="12"/>
      <c r="S270" s="12"/>
      <c r="T270" s="12"/>
      <c r="U270" s="12"/>
      <c r="V270" s="60"/>
      <c r="W270" s="60"/>
      <c r="X270" s="60"/>
      <c r="Y270" s="60"/>
      <c r="Z270" s="60"/>
      <c r="AA270" s="60"/>
      <c r="AB270" s="60"/>
      <c r="AC270" s="60"/>
      <c r="AD270" s="60"/>
      <c r="AE270" s="60"/>
      <c r="AF270" s="60"/>
      <c r="AG270" s="60"/>
      <c r="AH270" s="60"/>
      <c r="AI270" s="60"/>
      <c r="AJ270" s="60"/>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row>
    <row r="271" spans="2:65">
      <c r="B271" s="59"/>
      <c r="C271" s="119"/>
      <c r="D271" s="59"/>
      <c r="E271" s="59"/>
      <c r="F271" s="60"/>
      <c r="G271" s="98"/>
      <c r="H271" s="60"/>
      <c r="I271" s="60"/>
      <c r="J271" s="60"/>
      <c r="K271" s="60"/>
      <c r="L271" s="60"/>
      <c r="M271" s="60"/>
      <c r="N271" s="60"/>
      <c r="O271" s="60"/>
      <c r="P271" s="60"/>
      <c r="Q271" s="60"/>
      <c r="R271" s="60"/>
      <c r="S271" s="60"/>
      <c r="T271" s="60"/>
      <c r="U271" s="60"/>
      <c r="V271" s="60"/>
      <c r="W271" s="60"/>
      <c r="X271" s="60"/>
      <c r="Y271" s="60"/>
      <c r="Z271" s="60"/>
      <c r="AA271" s="60"/>
      <c r="AB271" s="60"/>
      <c r="AC271" s="60"/>
      <c r="AD271" s="60"/>
      <c r="AE271" s="60"/>
      <c r="AF271" s="60"/>
      <c r="AG271" s="60"/>
      <c r="AH271" s="60"/>
      <c r="AI271" s="60"/>
      <c r="AJ271" s="60"/>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row>
    <row r="272" spans="2:65">
      <c r="B272" s="59"/>
      <c r="C272" s="119"/>
      <c r="D272" s="59"/>
      <c r="E272" s="59"/>
      <c r="F272" s="60"/>
      <c r="G272" s="98"/>
      <c r="H272" s="60"/>
      <c r="I272" s="60"/>
      <c r="J272" s="60"/>
      <c r="K272" s="60"/>
      <c r="L272" s="60"/>
      <c r="M272" s="60"/>
      <c r="N272" s="60"/>
      <c r="O272" s="60"/>
      <c r="P272" s="60"/>
      <c r="Q272" s="60"/>
      <c r="R272" s="60"/>
      <c r="S272" s="60"/>
      <c r="T272" s="60"/>
      <c r="U272" s="60"/>
      <c r="V272" s="60"/>
      <c r="W272" s="60"/>
      <c r="X272" s="60"/>
      <c r="Y272" s="60"/>
      <c r="Z272" s="60"/>
      <c r="AA272" s="60"/>
      <c r="AB272" s="60"/>
      <c r="AC272" s="60"/>
      <c r="AD272" s="60"/>
      <c r="AE272" s="60"/>
      <c r="AF272" s="60"/>
      <c r="AG272" s="60"/>
      <c r="AH272" s="60"/>
      <c r="AI272" s="60"/>
      <c r="AJ272" s="60"/>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row>
    <row r="273" spans="2:65">
      <c r="B273" s="59"/>
      <c r="C273" s="119"/>
      <c r="D273" s="59"/>
      <c r="E273" s="59"/>
      <c r="F273" s="60"/>
      <c r="G273" s="98"/>
      <c r="H273" s="60"/>
      <c r="I273" s="60"/>
      <c r="J273" s="60"/>
      <c r="K273" s="60"/>
      <c r="L273" s="60"/>
      <c r="M273" s="60"/>
      <c r="N273" s="60"/>
      <c r="O273" s="3"/>
      <c r="P273" s="16"/>
      <c r="Q273" s="16"/>
      <c r="R273" s="16"/>
      <c r="S273" s="3"/>
      <c r="T273" s="3"/>
      <c r="U273" s="3"/>
      <c r="V273" s="60"/>
      <c r="W273" s="60"/>
      <c r="X273" s="60"/>
      <c r="Y273" s="60"/>
      <c r="Z273" s="60"/>
      <c r="AA273" s="60"/>
      <c r="AB273" s="60"/>
      <c r="AC273" s="60"/>
      <c r="AD273" s="60"/>
      <c r="AE273" s="60"/>
      <c r="AF273" s="60"/>
      <c r="AG273" s="60"/>
      <c r="AH273" s="60"/>
      <c r="AI273" s="60"/>
      <c r="AJ273" s="60"/>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row>
    <row r="274" spans="2:65">
      <c r="B274" s="59"/>
      <c r="C274" s="119"/>
      <c r="D274" s="59"/>
      <c r="E274" s="59"/>
      <c r="F274" s="60"/>
      <c r="G274" s="98"/>
      <c r="H274" s="60"/>
      <c r="I274" s="60"/>
      <c r="J274" s="60"/>
      <c r="K274" s="60"/>
      <c r="L274" s="60"/>
      <c r="M274" s="60"/>
      <c r="N274" s="60"/>
      <c r="O274" s="4"/>
      <c r="P274" s="61"/>
      <c r="Q274" s="61"/>
      <c r="R274" s="61"/>
      <c r="S274" s="12"/>
      <c r="T274" s="12"/>
      <c r="U274" s="3"/>
      <c r="V274" s="60"/>
      <c r="W274" s="60"/>
      <c r="X274" s="60"/>
      <c r="Y274" s="60"/>
      <c r="Z274" s="60"/>
      <c r="AA274" s="60"/>
      <c r="AB274" s="60"/>
      <c r="AC274" s="60"/>
      <c r="AD274" s="60"/>
      <c r="AE274" s="60"/>
      <c r="AF274" s="60"/>
      <c r="AG274" s="60"/>
      <c r="AH274" s="60"/>
      <c r="AI274" s="60"/>
      <c r="AJ274" s="60"/>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row>
    <row r="275" spans="2:65">
      <c r="B275" s="59"/>
      <c r="C275" s="119"/>
      <c r="D275" s="59"/>
      <c r="E275" s="59"/>
      <c r="F275" s="60"/>
      <c r="G275" s="98"/>
      <c r="H275" s="60"/>
      <c r="I275" s="60"/>
      <c r="J275" s="60"/>
      <c r="K275" s="60"/>
      <c r="L275" s="60"/>
      <c r="M275" s="60"/>
      <c r="N275" s="60"/>
      <c r="O275" s="3"/>
      <c r="P275" s="3"/>
      <c r="Q275" s="3"/>
      <c r="R275" s="3"/>
      <c r="S275" s="3"/>
      <c r="T275" s="16"/>
      <c r="U275" s="62"/>
      <c r="V275" s="60"/>
      <c r="W275" s="60"/>
      <c r="X275" s="60"/>
      <c r="Y275" s="60"/>
      <c r="Z275" s="60"/>
      <c r="AA275" s="60"/>
      <c r="AB275" s="60"/>
      <c r="AC275" s="60"/>
      <c r="AD275" s="60"/>
      <c r="AE275" s="60"/>
      <c r="AF275" s="60"/>
      <c r="AG275" s="60"/>
      <c r="AH275" s="60"/>
      <c r="AI275" s="60"/>
      <c r="AJ275" s="60"/>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row>
    <row r="276" spans="2:65">
      <c r="B276" s="59"/>
      <c r="C276" s="119"/>
      <c r="D276" s="59"/>
      <c r="E276" s="59"/>
      <c r="F276" s="60"/>
      <c r="G276" s="98"/>
      <c r="H276" s="60"/>
      <c r="I276" s="60"/>
      <c r="J276" s="60"/>
      <c r="K276" s="60"/>
      <c r="L276" s="60"/>
      <c r="M276" s="60"/>
      <c r="N276" s="60"/>
      <c r="O276" s="3"/>
      <c r="P276" s="63"/>
      <c r="Q276" s="63"/>
      <c r="R276" s="5"/>
      <c r="S276" s="5"/>
      <c r="T276" s="16"/>
      <c r="U276" s="62"/>
      <c r="V276" s="60"/>
      <c r="W276" s="60"/>
      <c r="X276" s="60"/>
      <c r="Y276" s="60"/>
      <c r="Z276" s="60"/>
      <c r="AA276" s="60"/>
      <c r="AB276" s="60"/>
      <c r="AC276" s="60"/>
      <c r="AD276" s="60"/>
      <c r="AE276" s="60"/>
      <c r="AF276" s="60"/>
      <c r="AG276" s="60"/>
      <c r="AH276" s="60"/>
      <c r="AI276" s="60"/>
      <c r="AJ276" s="60"/>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row>
    <row r="277" spans="2:65" ht="15.3" thickBot="1">
      <c r="B277" s="59"/>
      <c r="C277" s="119"/>
      <c r="D277" s="59"/>
      <c r="E277" s="59"/>
      <c r="F277" s="60"/>
      <c r="G277" s="98"/>
      <c r="H277" s="60"/>
      <c r="I277" s="60"/>
      <c r="J277" s="60"/>
      <c r="K277" s="60"/>
      <c r="L277" s="60"/>
      <c r="M277" s="60"/>
      <c r="N277" s="60"/>
      <c r="O277" s="64"/>
      <c r="P277" s="65"/>
      <c r="Q277" s="65"/>
      <c r="R277" s="65"/>
      <c r="S277" s="66"/>
      <c r="T277" s="66"/>
      <c r="U277" s="67"/>
      <c r="V277" s="60"/>
      <c r="W277" s="60"/>
      <c r="X277" s="60"/>
      <c r="Y277" s="60"/>
      <c r="Z277" s="60"/>
      <c r="AA277" s="60"/>
      <c r="AB277" s="60"/>
      <c r="AC277" s="60"/>
      <c r="AD277" s="60"/>
      <c r="AE277" s="60"/>
      <c r="AF277" s="60"/>
      <c r="AG277" s="60"/>
      <c r="AH277" s="60"/>
      <c r="AI277" s="60"/>
      <c r="AJ277" s="60"/>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row>
    <row r="278" spans="2:65">
      <c r="B278" s="59"/>
      <c r="C278" s="119"/>
      <c r="D278" s="59"/>
      <c r="E278" s="59"/>
      <c r="F278" s="60"/>
      <c r="G278" s="98"/>
      <c r="H278" s="60"/>
      <c r="I278" s="60"/>
      <c r="J278" s="60"/>
      <c r="K278" s="60"/>
      <c r="L278" s="60"/>
      <c r="M278" s="60"/>
      <c r="N278" s="60"/>
      <c r="O278" s="4"/>
      <c r="P278" s="5"/>
      <c r="Q278" s="6"/>
      <c r="R278" s="6"/>
      <c r="S278" s="6"/>
      <c r="T278" s="6"/>
      <c r="U278" s="6"/>
      <c r="V278" s="60"/>
      <c r="W278" s="60"/>
      <c r="X278" s="60"/>
      <c r="Y278" s="60"/>
      <c r="Z278" s="60"/>
      <c r="AA278" s="60"/>
      <c r="AB278" s="60"/>
      <c r="AC278" s="60"/>
      <c r="AD278" s="60"/>
      <c r="AE278" s="60"/>
      <c r="AF278" s="60"/>
      <c r="AG278" s="60"/>
      <c r="AH278" s="60"/>
      <c r="AI278" s="60"/>
      <c r="AJ278" s="60"/>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row>
    <row r="279" spans="2:65">
      <c r="B279" s="59"/>
      <c r="C279" s="119"/>
      <c r="D279" s="59"/>
      <c r="E279" s="59"/>
      <c r="F279" s="60"/>
      <c r="G279" s="98"/>
      <c r="H279" s="60"/>
      <c r="I279" s="60"/>
      <c r="J279" s="60"/>
      <c r="K279" s="60"/>
      <c r="L279" s="60"/>
      <c r="M279" s="60"/>
      <c r="N279" s="60"/>
      <c r="O279" s="4"/>
      <c r="P279" s="5"/>
      <c r="Q279" s="6"/>
      <c r="R279" s="6"/>
      <c r="S279" s="6"/>
      <c r="T279" s="6"/>
      <c r="U279" s="6"/>
      <c r="V279" s="60"/>
      <c r="W279" s="60"/>
      <c r="X279" s="60"/>
      <c r="Y279" s="60"/>
      <c r="Z279" s="60"/>
      <c r="AA279" s="60"/>
      <c r="AB279" s="60"/>
      <c r="AC279" s="60"/>
      <c r="AD279" s="60"/>
      <c r="AE279" s="60"/>
      <c r="AF279" s="60"/>
      <c r="AG279" s="60"/>
      <c r="AH279" s="60"/>
      <c r="AI279" s="60"/>
      <c r="AJ279" s="60"/>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row>
    <row r="280" spans="2:65">
      <c r="B280" s="59"/>
      <c r="C280" s="119"/>
      <c r="D280" s="59"/>
      <c r="E280" s="59"/>
      <c r="F280" s="60"/>
      <c r="G280" s="98"/>
      <c r="H280" s="60"/>
      <c r="I280" s="60"/>
      <c r="J280" s="60"/>
      <c r="K280" s="60"/>
      <c r="L280" s="60"/>
      <c r="M280" s="60"/>
      <c r="N280" s="60"/>
      <c r="O280" s="4"/>
      <c r="P280" s="5"/>
      <c r="Q280" s="6"/>
      <c r="R280" s="6"/>
      <c r="S280" s="6"/>
      <c r="T280" s="6"/>
      <c r="U280" s="6"/>
      <c r="V280" s="60"/>
      <c r="W280" s="60"/>
      <c r="X280" s="60"/>
      <c r="Y280" s="60"/>
      <c r="Z280" s="60"/>
      <c r="AA280" s="60"/>
      <c r="AB280" s="60"/>
      <c r="AC280" s="60"/>
      <c r="AD280" s="60"/>
      <c r="AE280" s="60"/>
      <c r="AF280" s="60"/>
      <c r="AG280" s="60"/>
      <c r="AH280" s="60"/>
      <c r="AI280" s="60"/>
      <c r="AJ280" s="60"/>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row>
    <row r="281" spans="2:65">
      <c r="B281" s="59"/>
      <c r="C281" s="119"/>
      <c r="D281" s="59"/>
      <c r="E281" s="59"/>
      <c r="F281" s="60"/>
      <c r="G281" s="98"/>
      <c r="H281" s="60"/>
      <c r="I281" s="60"/>
      <c r="J281" s="60"/>
      <c r="K281" s="60"/>
      <c r="L281" s="60"/>
      <c r="M281" s="60"/>
      <c r="N281" s="60"/>
      <c r="O281" s="4"/>
      <c r="P281" s="5"/>
      <c r="Q281" s="6"/>
      <c r="R281" s="6"/>
      <c r="S281" s="6"/>
      <c r="T281" s="6"/>
      <c r="U281" s="6"/>
      <c r="V281" s="60"/>
      <c r="W281" s="60"/>
      <c r="X281" s="60"/>
      <c r="Y281" s="60"/>
      <c r="Z281" s="60"/>
      <c r="AA281" s="60"/>
      <c r="AB281" s="60"/>
      <c r="AC281" s="60"/>
      <c r="AD281" s="60"/>
      <c r="AE281" s="60"/>
      <c r="AF281" s="60"/>
      <c r="AG281" s="60"/>
      <c r="AH281" s="60"/>
      <c r="AI281" s="60"/>
      <c r="AJ281" s="60"/>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row>
    <row r="282" spans="2:65">
      <c r="B282" s="59"/>
      <c r="C282" s="119"/>
      <c r="D282" s="59"/>
      <c r="E282" s="59"/>
      <c r="F282" s="60"/>
      <c r="G282" s="98"/>
      <c r="H282" s="60"/>
      <c r="I282" s="60"/>
      <c r="J282" s="60"/>
      <c r="K282" s="60"/>
      <c r="L282" s="60"/>
      <c r="M282" s="60"/>
      <c r="N282" s="60"/>
      <c r="O282" s="4"/>
      <c r="P282" s="5"/>
      <c r="Q282" s="6"/>
      <c r="R282" s="6"/>
      <c r="S282" s="6"/>
      <c r="T282" s="6"/>
      <c r="U282" s="6"/>
      <c r="V282" s="60"/>
      <c r="W282" s="60"/>
      <c r="X282" s="60"/>
      <c r="Y282" s="60"/>
      <c r="Z282" s="60"/>
      <c r="AA282" s="60"/>
      <c r="AB282" s="60"/>
      <c r="AC282" s="60"/>
      <c r="AD282" s="60"/>
      <c r="AE282" s="60"/>
      <c r="AF282" s="60"/>
      <c r="AG282" s="60"/>
      <c r="AH282" s="60"/>
      <c r="AI282" s="60"/>
      <c r="AJ282" s="60"/>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row>
    <row r="283" spans="2:65">
      <c r="B283" s="59"/>
      <c r="C283" s="119"/>
      <c r="D283" s="59"/>
      <c r="E283" s="59"/>
      <c r="F283" s="60"/>
      <c r="G283" s="98"/>
      <c r="H283" s="60"/>
      <c r="I283" s="60"/>
      <c r="J283" s="60"/>
      <c r="K283" s="60"/>
      <c r="L283" s="60"/>
      <c r="M283" s="60"/>
      <c r="N283" s="60"/>
      <c r="O283" s="4"/>
      <c r="P283" s="5"/>
      <c r="Q283" s="6"/>
      <c r="R283" s="6"/>
      <c r="S283" s="6"/>
      <c r="T283" s="6"/>
      <c r="U283" s="6"/>
      <c r="V283" s="60"/>
      <c r="W283" s="60"/>
      <c r="X283" s="60"/>
      <c r="Y283" s="60"/>
      <c r="Z283" s="60"/>
      <c r="AA283" s="60"/>
      <c r="AB283" s="60"/>
      <c r="AC283" s="60"/>
      <c r="AD283" s="60"/>
      <c r="AE283" s="60"/>
      <c r="AF283" s="60"/>
      <c r="AG283" s="60"/>
      <c r="AH283" s="60"/>
      <c r="AI283" s="60"/>
      <c r="AJ283" s="60"/>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row>
    <row r="284" spans="2:65">
      <c r="B284" s="59"/>
      <c r="C284" s="119"/>
      <c r="D284" s="59"/>
      <c r="E284" s="59"/>
      <c r="F284" s="60"/>
      <c r="G284" s="98"/>
      <c r="H284" s="60"/>
      <c r="I284" s="60"/>
      <c r="J284" s="60"/>
      <c r="K284" s="60"/>
      <c r="L284" s="60"/>
      <c r="M284" s="60"/>
      <c r="N284" s="60"/>
      <c r="O284" s="4"/>
      <c r="P284" s="5"/>
      <c r="Q284" s="6"/>
      <c r="R284" s="6"/>
      <c r="S284" s="6"/>
      <c r="T284" s="6"/>
      <c r="U284" s="6"/>
      <c r="V284" s="60"/>
      <c r="W284" s="60"/>
      <c r="X284" s="60"/>
      <c r="Y284" s="60"/>
      <c r="Z284" s="60"/>
      <c r="AA284" s="60"/>
      <c r="AB284" s="60"/>
      <c r="AC284" s="60"/>
      <c r="AD284" s="60"/>
      <c r="AE284" s="60"/>
      <c r="AF284" s="60"/>
      <c r="AG284" s="60"/>
      <c r="AH284" s="60"/>
      <c r="AI284" s="60"/>
      <c r="AJ284" s="60"/>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row>
    <row r="285" spans="2:65">
      <c r="B285" s="59"/>
      <c r="C285" s="119"/>
      <c r="D285" s="59"/>
      <c r="E285" s="59"/>
      <c r="F285" s="60"/>
      <c r="G285" s="98"/>
      <c r="H285" s="60"/>
      <c r="I285" s="60"/>
      <c r="J285" s="60"/>
      <c r="K285" s="60"/>
      <c r="L285" s="60"/>
      <c r="M285" s="60"/>
      <c r="N285" s="60"/>
      <c r="O285" s="4"/>
      <c r="P285" s="5"/>
      <c r="Q285" s="6"/>
      <c r="R285" s="6"/>
      <c r="S285" s="6"/>
      <c r="T285" s="6"/>
      <c r="U285" s="6"/>
      <c r="V285" s="60"/>
      <c r="W285" s="60"/>
      <c r="X285" s="60"/>
      <c r="Y285" s="60"/>
      <c r="Z285" s="60"/>
      <c r="AA285" s="60"/>
      <c r="AB285" s="60"/>
      <c r="AC285" s="60"/>
      <c r="AD285" s="60"/>
      <c r="AE285" s="60"/>
      <c r="AF285" s="60"/>
      <c r="AG285" s="60"/>
      <c r="AH285" s="60"/>
      <c r="AI285" s="60"/>
      <c r="AJ285" s="60"/>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row>
    <row r="286" spans="2:65">
      <c r="B286" s="59"/>
      <c r="C286" s="119"/>
      <c r="D286" s="59"/>
      <c r="E286" s="59"/>
      <c r="F286" s="60"/>
      <c r="G286" s="98"/>
      <c r="H286" s="60"/>
      <c r="I286" s="60"/>
      <c r="J286" s="60"/>
      <c r="K286" s="60"/>
      <c r="L286" s="60"/>
      <c r="M286" s="60"/>
      <c r="N286" s="60"/>
      <c r="O286" s="4"/>
      <c r="P286" s="5"/>
      <c r="Q286" s="6"/>
      <c r="R286" s="6"/>
      <c r="S286" s="6"/>
      <c r="T286" s="6"/>
      <c r="U286" s="6"/>
      <c r="V286" s="60"/>
      <c r="W286" s="60"/>
      <c r="X286" s="60"/>
      <c r="Y286" s="60"/>
      <c r="Z286" s="60"/>
      <c r="AA286" s="60"/>
      <c r="AB286" s="60"/>
      <c r="AC286" s="60"/>
      <c r="AD286" s="60"/>
      <c r="AE286" s="60"/>
      <c r="AF286" s="60"/>
      <c r="AG286" s="60"/>
      <c r="AH286" s="60"/>
      <c r="AI286" s="60"/>
      <c r="AJ286" s="60"/>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row>
    <row r="287" spans="2:65">
      <c r="B287" s="59"/>
      <c r="C287" s="119"/>
      <c r="D287" s="59"/>
      <c r="E287" s="59"/>
      <c r="F287" s="60"/>
      <c r="G287" s="98"/>
      <c r="H287" s="60"/>
      <c r="I287" s="60"/>
      <c r="J287" s="60"/>
      <c r="K287" s="60"/>
      <c r="L287" s="60"/>
      <c r="M287" s="60"/>
      <c r="N287" s="60"/>
      <c r="O287" s="4"/>
      <c r="P287" s="5"/>
      <c r="Q287" s="6"/>
      <c r="R287" s="6"/>
      <c r="S287" s="6"/>
      <c r="T287" s="6"/>
      <c r="U287" s="6"/>
      <c r="V287" s="60"/>
      <c r="W287" s="60"/>
      <c r="X287" s="60"/>
      <c r="Y287" s="60"/>
      <c r="Z287" s="60"/>
      <c r="AA287" s="60"/>
      <c r="AB287" s="60"/>
      <c r="AC287" s="60"/>
      <c r="AD287" s="60"/>
      <c r="AE287" s="60"/>
      <c r="AF287" s="60"/>
      <c r="AG287" s="60"/>
      <c r="AH287" s="60"/>
      <c r="AI287" s="60"/>
      <c r="AJ287" s="60"/>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row>
    <row r="288" spans="2:65">
      <c r="B288" s="59"/>
      <c r="C288" s="119"/>
      <c r="D288" s="59"/>
      <c r="E288" s="59"/>
      <c r="F288" s="60"/>
      <c r="G288" s="98"/>
      <c r="H288" s="60"/>
      <c r="I288" s="60"/>
      <c r="J288" s="60"/>
      <c r="K288" s="60"/>
      <c r="L288" s="60"/>
      <c r="M288" s="60"/>
      <c r="N288" s="60"/>
      <c r="O288" s="4"/>
      <c r="P288" s="5"/>
      <c r="Q288" s="6"/>
      <c r="R288" s="6"/>
      <c r="S288" s="6"/>
      <c r="T288" s="6"/>
      <c r="U288" s="6"/>
      <c r="V288" s="60"/>
      <c r="W288" s="60"/>
      <c r="X288" s="60"/>
      <c r="Y288" s="60"/>
      <c r="Z288" s="60"/>
      <c r="AA288" s="60"/>
      <c r="AB288" s="60"/>
      <c r="AC288" s="60"/>
      <c r="AD288" s="60"/>
      <c r="AE288" s="60"/>
      <c r="AF288" s="60"/>
      <c r="AG288" s="60"/>
      <c r="AH288" s="60"/>
      <c r="AI288" s="60"/>
      <c r="AJ288" s="60"/>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row>
    <row r="289" spans="2:65">
      <c r="B289" s="59"/>
      <c r="C289" s="119"/>
      <c r="D289" s="59"/>
      <c r="E289" s="59"/>
      <c r="F289" s="60"/>
      <c r="G289" s="98"/>
      <c r="H289" s="60"/>
      <c r="I289" s="60"/>
      <c r="J289" s="60"/>
      <c r="K289" s="60"/>
      <c r="L289" s="60"/>
      <c r="M289" s="60"/>
      <c r="N289" s="60"/>
      <c r="O289" s="4"/>
      <c r="P289" s="5"/>
      <c r="Q289" s="6"/>
      <c r="R289" s="6"/>
      <c r="S289" s="6"/>
      <c r="T289" s="6"/>
      <c r="U289" s="6"/>
      <c r="V289" s="60"/>
      <c r="W289" s="60"/>
      <c r="X289" s="60"/>
      <c r="Y289" s="60"/>
      <c r="Z289" s="60"/>
      <c r="AA289" s="60"/>
      <c r="AB289" s="60"/>
      <c r="AC289" s="60"/>
      <c r="AD289" s="60"/>
      <c r="AE289" s="60"/>
      <c r="AF289" s="60"/>
      <c r="AG289" s="60"/>
      <c r="AH289" s="60"/>
      <c r="AI289" s="60"/>
      <c r="AJ289" s="60"/>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row>
    <row r="290" spans="2:65">
      <c r="B290" s="59"/>
      <c r="C290" s="119"/>
      <c r="D290" s="59"/>
      <c r="E290" s="59"/>
      <c r="F290" s="60"/>
      <c r="G290" s="98"/>
      <c r="H290" s="60"/>
      <c r="I290" s="60"/>
      <c r="J290" s="60"/>
      <c r="K290" s="60"/>
      <c r="L290" s="60"/>
      <c r="M290" s="60"/>
      <c r="N290" s="60"/>
      <c r="O290" s="4"/>
      <c r="P290" s="5"/>
      <c r="Q290" s="6"/>
      <c r="R290" s="6"/>
      <c r="S290" s="6"/>
      <c r="T290" s="6"/>
      <c r="U290" s="6"/>
      <c r="V290" s="60"/>
      <c r="W290" s="60"/>
      <c r="X290" s="60"/>
      <c r="Y290" s="60"/>
      <c r="Z290" s="60"/>
      <c r="AA290" s="60"/>
      <c r="AB290" s="60"/>
      <c r="AC290" s="60"/>
      <c r="AD290" s="60"/>
      <c r="AE290" s="60"/>
      <c r="AF290" s="60"/>
      <c r="AG290" s="60"/>
      <c r="AH290" s="60"/>
      <c r="AI290" s="60"/>
      <c r="AJ290" s="60"/>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row>
    <row r="291" spans="2:65">
      <c r="B291" s="59"/>
      <c r="C291" s="119"/>
      <c r="D291" s="59"/>
      <c r="E291" s="59"/>
      <c r="F291" s="60"/>
      <c r="G291" s="98"/>
      <c r="H291" s="60"/>
      <c r="I291" s="60"/>
      <c r="J291" s="60"/>
      <c r="K291" s="60"/>
      <c r="L291" s="60"/>
      <c r="M291" s="60"/>
      <c r="N291" s="60"/>
      <c r="O291" s="4"/>
      <c r="P291" s="5"/>
      <c r="Q291" s="6"/>
      <c r="R291" s="6"/>
      <c r="S291" s="6"/>
      <c r="T291" s="6"/>
      <c r="U291" s="6"/>
      <c r="V291" s="60"/>
      <c r="W291" s="60"/>
      <c r="X291" s="60"/>
      <c r="Y291" s="60"/>
      <c r="Z291" s="60"/>
      <c r="AA291" s="60"/>
      <c r="AB291" s="60"/>
      <c r="AC291" s="60"/>
      <c r="AD291" s="60"/>
      <c r="AE291" s="60"/>
      <c r="AF291" s="60"/>
      <c r="AG291" s="60"/>
      <c r="AH291" s="60"/>
      <c r="AI291" s="60"/>
      <c r="AJ291" s="60"/>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row>
    <row r="292" spans="2:65">
      <c r="B292" s="59"/>
      <c r="C292" s="119"/>
      <c r="D292" s="59"/>
      <c r="E292" s="59"/>
      <c r="F292" s="60"/>
      <c r="G292" s="98"/>
      <c r="H292" s="60"/>
      <c r="I292" s="60"/>
      <c r="J292" s="60"/>
      <c r="K292" s="60"/>
      <c r="L292" s="60"/>
      <c r="M292" s="60"/>
      <c r="N292" s="60"/>
      <c r="O292" s="4"/>
      <c r="P292" s="5"/>
      <c r="Q292" s="6"/>
      <c r="R292" s="6"/>
      <c r="S292" s="6"/>
      <c r="T292" s="6"/>
      <c r="U292" s="6"/>
      <c r="V292" s="60"/>
      <c r="W292" s="60"/>
      <c r="X292" s="60"/>
      <c r="Y292" s="60"/>
      <c r="Z292" s="60"/>
      <c r="AA292" s="60"/>
      <c r="AB292" s="60"/>
      <c r="AC292" s="60"/>
      <c r="AD292" s="60"/>
      <c r="AE292" s="60"/>
      <c r="AF292" s="60"/>
      <c r="AG292" s="60"/>
      <c r="AH292" s="60"/>
      <c r="AI292" s="60"/>
      <c r="AJ292" s="60"/>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row>
    <row r="293" spans="2:65">
      <c r="B293" s="59"/>
      <c r="C293" s="119"/>
      <c r="D293" s="59"/>
      <c r="E293" s="59"/>
      <c r="F293" s="60"/>
      <c r="G293" s="98"/>
      <c r="H293" s="60"/>
      <c r="I293" s="60"/>
      <c r="J293" s="60"/>
      <c r="K293" s="60"/>
      <c r="L293" s="60"/>
      <c r="M293" s="60"/>
      <c r="N293" s="60"/>
      <c r="O293" s="4"/>
      <c r="P293" s="5"/>
      <c r="Q293" s="6"/>
      <c r="R293" s="6"/>
      <c r="S293" s="6"/>
      <c r="T293" s="6"/>
      <c r="U293" s="6"/>
      <c r="V293" s="60"/>
      <c r="W293" s="60"/>
      <c r="X293" s="60"/>
      <c r="Y293" s="60"/>
      <c r="Z293" s="60"/>
      <c r="AA293" s="60"/>
      <c r="AB293" s="60"/>
      <c r="AC293" s="60"/>
      <c r="AD293" s="60"/>
      <c r="AE293" s="60"/>
      <c r="AF293" s="60"/>
      <c r="AG293" s="60"/>
      <c r="AH293" s="60"/>
      <c r="AI293" s="60"/>
      <c r="AJ293" s="60"/>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row>
    <row r="294" spans="2:65">
      <c r="B294" s="59"/>
      <c r="C294" s="119"/>
      <c r="D294" s="59"/>
      <c r="E294" s="59"/>
      <c r="F294" s="60"/>
      <c r="G294" s="98"/>
      <c r="H294" s="60"/>
      <c r="I294" s="60"/>
      <c r="J294" s="60"/>
      <c r="K294" s="60"/>
      <c r="L294" s="60"/>
      <c r="M294" s="60"/>
      <c r="N294" s="60"/>
      <c r="O294" s="4"/>
      <c r="P294" s="5"/>
      <c r="Q294" s="6"/>
      <c r="R294" s="6"/>
      <c r="S294" s="6"/>
      <c r="T294" s="6"/>
      <c r="U294" s="6"/>
      <c r="V294" s="60"/>
      <c r="W294" s="60"/>
      <c r="X294" s="60"/>
      <c r="Y294" s="60"/>
      <c r="Z294" s="60"/>
      <c r="AA294" s="60"/>
      <c r="AB294" s="60"/>
      <c r="AC294" s="60"/>
      <c r="AD294" s="60"/>
      <c r="AE294" s="60"/>
      <c r="AF294" s="60"/>
      <c r="AG294" s="60"/>
      <c r="AH294" s="60"/>
      <c r="AI294" s="60"/>
      <c r="AJ294" s="60"/>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row>
    <row r="295" spans="2:65">
      <c r="B295" s="59"/>
      <c r="C295" s="119"/>
      <c r="D295" s="59"/>
      <c r="E295" s="59"/>
      <c r="F295" s="60"/>
      <c r="G295" s="98"/>
      <c r="H295" s="60"/>
      <c r="I295" s="60"/>
      <c r="J295" s="60"/>
      <c r="K295" s="60"/>
      <c r="L295" s="60"/>
      <c r="M295" s="60"/>
      <c r="N295" s="60"/>
      <c r="O295" s="4"/>
      <c r="P295" s="5"/>
      <c r="Q295" s="6"/>
      <c r="R295" s="6"/>
      <c r="S295" s="6"/>
      <c r="T295" s="6"/>
      <c r="U295" s="6"/>
      <c r="V295" s="60"/>
      <c r="W295" s="60"/>
      <c r="X295" s="60"/>
      <c r="Y295" s="60"/>
      <c r="Z295" s="60"/>
      <c r="AA295" s="60"/>
      <c r="AB295" s="60"/>
      <c r="AC295" s="60"/>
      <c r="AD295" s="60"/>
      <c r="AE295" s="60"/>
      <c r="AF295" s="60"/>
      <c r="AG295" s="60"/>
      <c r="AH295" s="60"/>
      <c r="AI295" s="60"/>
      <c r="AJ295" s="60"/>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row>
    <row r="296" spans="2:65">
      <c r="B296" s="59"/>
      <c r="C296" s="119"/>
      <c r="D296" s="59"/>
      <c r="E296" s="59"/>
      <c r="F296" s="60"/>
      <c r="G296" s="98"/>
      <c r="H296" s="60"/>
      <c r="I296" s="60"/>
      <c r="J296" s="60"/>
      <c r="K296" s="60"/>
      <c r="L296" s="60"/>
      <c r="M296" s="60"/>
      <c r="N296" s="60"/>
      <c r="O296" s="4"/>
      <c r="P296" s="5"/>
      <c r="Q296" s="6"/>
      <c r="R296" s="6"/>
      <c r="S296" s="6"/>
      <c r="T296" s="6"/>
      <c r="U296" s="6"/>
      <c r="V296" s="60"/>
      <c r="W296" s="60"/>
      <c r="X296" s="60"/>
      <c r="Y296" s="60"/>
      <c r="Z296" s="60"/>
      <c r="AA296" s="60"/>
      <c r="AB296" s="60"/>
      <c r="AC296" s="60"/>
      <c r="AD296" s="60"/>
      <c r="AE296" s="60"/>
      <c r="AF296" s="60"/>
      <c r="AG296" s="60"/>
      <c r="AH296" s="60"/>
      <c r="AI296" s="60"/>
      <c r="AJ296" s="60"/>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row>
    <row r="297" spans="2:65">
      <c r="B297" s="59"/>
      <c r="C297" s="119"/>
      <c r="D297" s="59"/>
      <c r="E297" s="59"/>
      <c r="F297" s="60"/>
      <c r="G297" s="98"/>
      <c r="H297" s="60"/>
      <c r="I297" s="60"/>
      <c r="J297" s="60"/>
      <c r="K297" s="60"/>
      <c r="L297" s="60"/>
      <c r="M297" s="60"/>
      <c r="N297" s="60"/>
      <c r="O297" s="4"/>
      <c r="P297" s="5"/>
      <c r="Q297" s="6"/>
      <c r="R297" s="6"/>
      <c r="S297" s="6"/>
      <c r="T297" s="6"/>
      <c r="U297" s="6"/>
      <c r="V297" s="60"/>
      <c r="W297" s="60"/>
      <c r="X297" s="60"/>
      <c r="Y297" s="60"/>
      <c r="Z297" s="60"/>
      <c r="AA297" s="60"/>
      <c r="AB297" s="60"/>
      <c r="AC297" s="60"/>
      <c r="AD297" s="60"/>
      <c r="AE297" s="60"/>
      <c r="AF297" s="60"/>
      <c r="AG297" s="60"/>
      <c r="AH297" s="60"/>
      <c r="AI297" s="60"/>
      <c r="AJ297" s="60"/>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row>
    <row r="298" spans="2:65">
      <c r="B298" s="59"/>
      <c r="C298" s="119"/>
      <c r="D298" s="59"/>
      <c r="E298" s="59"/>
      <c r="F298" s="60"/>
      <c r="G298" s="98"/>
      <c r="H298" s="60"/>
      <c r="I298" s="60"/>
      <c r="J298" s="60"/>
      <c r="K298" s="60"/>
      <c r="L298" s="60"/>
      <c r="M298" s="60"/>
      <c r="N298" s="60"/>
      <c r="O298" s="4"/>
      <c r="P298" s="5"/>
      <c r="Q298" s="6"/>
      <c r="R298" s="6"/>
      <c r="S298" s="6"/>
      <c r="T298" s="6"/>
      <c r="U298" s="6"/>
      <c r="V298" s="60"/>
      <c r="W298" s="60"/>
      <c r="X298" s="60"/>
      <c r="Y298" s="60"/>
      <c r="Z298" s="60"/>
      <c r="AA298" s="60"/>
      <c r="AB298" s="60"/>
      <c r="AC298" s="60"/>
      <c r="AD298" s="60"/>
      <c r="AE298" s="60"/>
      <c r="AF298" s="60"/>
      <c r="AG298" s="60"/>
      <c r="AH298" s="60"/>
      <c r="AI298" s="60"/>
      <c r="AJ298" s="60"/>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row>
    <row r="299" spans="2:65">
      <c r="B299" s="59"/>
      <c r="C299" s="119"/>
      <c r="D299" s="59"/>
      <c r="E299" s="59"/>
      <c r="F299" s="60"/>
      <c r="G299" s="98"/>
      <c r="H299" s="60"/>
      <c r="I299" s="60"/>
      <c r="J299" s="60"/>
      <c r="K299" s="60"/>
      <c r="L299" s="60"/>
      <c r="M299" s="60"/>
      <c r="N299" s="60"/>
      <c r="O299" s="4"/>
      <c r="P299" s="5"/>
      <c r="Q299" s="6"/>
      <c r="R299" s="6"/>
      <c r="S299" s="6"/>
      <c r="T299" s="6"/>
      <c r="U299" s="6"/>
      <c r="V299" s="60"/>
      <c r="W299" s="60"/>
      <c r="X299" s="60"/>
      <c r="Y299" s="60"/>
      <c r="Z299" s="60"/>
      <c r="AA299" s="60"/>
      <c r="AB299" s="60"/>
      <c r="AC299" s="60"/>
      <c r="AD299" s="60"/>
      <c r="AE299" s="60"/>
      <c r="AF299" s="60"/>
      <c r="AG299" s="60"/>
      <c r="AH299" s="60"/>
      <c r="AI299" s="60"/>
      <c r="AJ299" s="60"/>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row>
    <row r="300" spans="2:65">
      <c r="B300" s="59"/>
      <c r="C300" s="119"/>
      <c r="D300" s="59"/>
      <c r="E300" s="59"/>
      <c r="F300" s="60"/>
      <c r="G300" s="98"/>
      <c r="H300" s="60"/>
      <c r="I300" s="60"/>
      <c r="J300" s="60"/>
      <c r="K300" s="60"/>
      <c r="L300" s="60"/>
      <c r="M300" s="60"/>
      <c r="N300" s="60"/>
      <c r="O300" s="4"/>
      <c r="P300" s="5"/>
      <c r="Q300" s="6"/>
      <c r="R300" s="6"/>
      <c r="S300" s="6"/>
      <c r="T300" s="6"/>
      <c r="U300" s="6"/>
      <c r="V300" s="60"/>
      <c r="W300" s="60"/>
      <c r="X300" s="60"/>
      <c r="Y300" s="60"/>
      <c r="Z300" s="60"/>
      <c r="AA300" s="60"/>
      <c r="AB300" s="60"/>
      <c r="AC300" s="60"/>
      <c r="AD300" s="60"/>
      <c r="AE300" s="60"/>
      <c r="AF300" s="60"/>
      <c r="AG300" s="60"/>
      <c r="AH300" s="60"/>
      <c r="AI300" s="60"/>
      <c r="AJ300" s="60"/>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row>
    <row r="301" spans="2:65">
      <c r="B301" s="59"/>
      <c r="C301" s="119"/>
      <c r="D301" s="59"/>
      <c r="E301" s="59"/>
      <c r="F301" s="60"/>
      <c r="G301" s="98"/>
      <c r="H301" s="60"/>
      <c r="I301" s="60"/>
      <c r="J301" s="60"/>
      <c r="K301" s="60"/>
      <c r="L301" s="60"/>
      <c r="M301" s="60"/>
      <c r="N301" s="60"/>
      <c r="O301" s="4"/>
      <c r="P301" s="5"/>
      <c r="Q301" s="6"/>
      <c r="R301" s="6"/>
      <c r="S301" s="6"/>
      <c r="T301" s="6"/>
      <c r="U301" s="6"/>
      <c r="V301" s="60"/>
      <c r="W301" s="60"/>
      <c r="X301" s="60"/>
      <c r="Y301" s="60"/>
      <c r="Z301" s="60"/>
      <c r="AA301" s="60"/>
      <c r="AB301" s="60"/>
      <c r="AC301" s="60"/>
      <c r="AD301" s="60"/>
      <c r="AE301" s="60"/>
      <c r="AF301" s="60"/>
      <c r="AG301" s="60"/>
      <c r="AH301" s="60"/>
      <c r="AI301" s="60"/>
      <c r="AJ301" s="60"/>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row>
    <row r="302" spans="2:65">
      <c r="B302" s="59"/>
      <c r="C302" s="119"/>
      <c r="D302" s="59"/>
      <c r="E302" s="59"/>
      <c r="F302" s="60"/>
      <c r="G302" s="98"/>
      <c r="H302" s="60"/>
      <c r="I302" s="60"/>
      <c r="J302" s="60"/>
      <c r="K302" s="60"/>
      <c r="L302" s="60"/>
      <c r="M302" s="60"/>
      <c r="N302" s="60"/>
      <c r="O302" s="4"/>
      <c r="P302" s="5"/>
      <c r="Q302" s="6"/>
      <c r="R302" s="6"/>
      <c r="S302" s="6"/>
      <c r="T302" s="6"/>
      <c r="U302" s="6"/>
      <c r="V302" s="60"/>
      <c r="W302" s="60"/>
      <c r="X302" s="60"/>
      <c r="Y302" s="60"/>
      <c r="Z302" s="60"/>
      <c r="AA302" s="60"/>
      <c r="AB302" s="60"/>
      <c r="AC302" s="60"/>
      <c r="AD302" s="60"/>
      <c r="AE302" s="60"/>
      <c r="AF302" s="60"/>
      <c r="AG302" s="60"/>
      <c r="AH302" s="60"/>
      <c r="AI302" s="60"/>
      <c r="AJ302" s="60"/>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row>
    <row r="303" spans="2:65">
      <c r="B303" s="59"/>
      <c r="C303" s="119"/>
      <c r="D303" s="59"/>
      <c r="E303" s="59"/>
      <c r="F303" s="60"/>
      <c r="G303" s="98"/>
      <c r="H303" s="60"/>
      <c r="I303" s="60"/>
      <c r="J303" s="60"/>
      <c r="K303" s="60"/>
      <c r="L303" s="60"/>
      <c r="M303" s="60"/>
      <c r="N303" s="60"/>
      <c r="O303" s="4"/>
      <c r="P303" s="5"/>
      <c r="Q303" s="6"/>
      <c r="R303" s="5"/>
      <c r="S303" s="6"/>
      <c r="T303" s="6"/>
      <c r="U303" s="6"/>
      <c r="V303" s="60"/>
      <c r="W303" s="60"/>
      <c r="X303" s="60"/>
      <c r="Y303" s="60"/>
      <c r="Z303" s="60"/>
      <c r="AA303" s="60"/>
      <c r="AB303" s="60"/>
      <c r="AC303" s="60"/>
      <c r="AD303" s="60"/>
      <c r="AE303" s="60"/>
      <c r="AF303" s="60"/>
      <c r="AG303" s="60"/>
      <c r="AH303" s="60"/>
      <c r="AI303" s="60"/>
      <c r="AJ303" s="60"/>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row>
    <row r="304" spans="2:65">
      <c r="B304" s="59"/>
      <c r="C304" s="119"/>
      <c r="D304" s="59"/>
      <c r="E304" s="59"/>
      <c r="F304" s="60"/>
      <c r="G304" s="98"/>
      <c r="H304" s="60"/>
      <c r="I304" s="60"/>
      <c r="J304" s="60"/>
      <c r="K304" s="60"/>
      <c r="L304" s="60"/>
      <c r="M304" s="60"/>
      <c r="N304" s="60"/>
      <c r="O304" s="4"/>
      <c r="P304" s="5"/>
      <c r="Q304" s="6"/>
      <c r="R304" s="6"/>
      <c r="S304" s="6"/>
      <c r="T304" s="6"/>
      <c r="U304" s="6"/>
      <c r="V304" s="60"/>
      <c r="W304" s="60"/>
      <c r="X304" s="60"/>
      <c r="Y304" s="60"/>
      <c r="Z304" s="60"/>
      <c r="AA304" s="60"/>
      <c r="AB304" s="60"/>
      <c r="AC304" s="60"/>
      <c r="AD304" s="60"/>
      <c r="AE304" s="60"/>
      <c r="AF304" s="60"/>
      <c r="AG304" s="60"/>
      <c r="AH304" s="60"/>
      <c r="AI304" s="60"/>
      <c r="AJ304" s="60"/>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row>
    <row r="305" spans="2:65">
      <c r="B305" s="59"/>
      <c r="C305" s="119"/>
      <c r="D305" s="59"/>
      <c r="E305" s="59"/>
      <c r="F305" s="60"/>
      <c r="G305" s="98"/>
      <c r="H305" s="60"/>
      <c r="I305" s="60"/>
      <c r="J305" s="60"/>
      <c r="K305" s="60"/>
      <c r="L305" s="60"/>
      <c r="M305" s="60"/>
      <c r="N305" s="60"/>
      <c r="O305" s="4"/>
      <c r="P305" s="12"/>
      <c r="Q305" s="12"/>
      <c r="R305" s="12"/>
      <c r="S305" s="12"/>
      <c r="T305" s="12"/>
      <c r="U305" s="12"/>
      <c r="V305" s="60"/>
      <c r="W305" s="60"/>
      <c r="X305" s="60"/>
      <c r="Y305" s="60"/>
      <c r="Z305" s="60"/>
      <c r="AA305" s="60"/>
      <c r="AB305" s="60"/>
      <c r="AC305" s="60"/>
      <c r="AD305" s="60"/>
      <c r="AE305" s="60"/>
      <c r="AF305" s="60"/>
      <c r="AG305" s="60"/>
      <c r="AH305" s="60"/>
      <c r="AI305" s="60"/>
      <c r="AJ305" s="60"/>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row>
    <row r="306" spans="2:65">
      <c r="B306" s="59"/>
      <c r="C306" s="119"/>
      <c r="D306" s="59"/>
      <c r="E306" s="59"/>
      <c r="F306" s="60"/>
      <c r="G306" s="98"/>
      <c r="H306" s="60"/>
      <c r="I306" s="60"/>
      <c r="J306" s="60"/>
      <c r="K306" s="60"/>
      <c r="L306" s="60"/>
      <c r="M306" s="60"/>
      <c r="N306" s="60"/>
      <c r="O306" s="60"/>
      <c r="P306" s="60"/>
      <c r="Q306" s="60"/>
      <c r="R306" s="60"/>
      <c r="S306" s="60"/>
      <c r="T306" s="60"/>
      <c r="U306" s="60"/>
      <c r="V306" s="60"/>
      <c r="W306" s="60"/>
      <c r="X306" s="60"/>
      <c r="Y306" s="60"/>
      <c r="Z306" s="60"/>
      <c r="AA306" s="60"/>
      <c r="AB306" s="60"/>
      <c r="AC306" s="60"/>
      <c r="AD306" s="60"/>
      <c r="AE306" s="60"/>
      <c r="AF306" s="60"/>
      <c r="AG306" s="60"/>
      <c r="AH306" s="60"/>
      <c r="AI306" s="60"/>
      <c r="AJ306" s="60"/>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row>
    <row r="307" spans="2:65">
      <c r="B307" s="59"/>
      <c r="C307" s="119"/>
      <c r="D307" s="59"/>
      <c r="E307" s="59"/>
      <c r="F307" s="60"/>
      <c r="G307" s="98"/>
      <c r="H307" s="60"/>
      <c r="I307" s="60"/>
      <c r="J307" s="60"/>
      <c r="K307" s="60"/>
      <c r="L307" s="60"/>
      <c r="M307" s="60"/>
      <c r="N307" s="60"/>
      <c r="O307" s="60"/>
      <c r="P307" s="60"/>
      <c r="Q307" s="60"/>
      <c r="R307" s="60"/>
      <c r="S307" s="60"/>
      <c r="T307" s="60"/>
      <c r="U307" s="60"/>
      <c r="V307" s="60"/>
      <c r="W307" s="60"/>
      <c r="X307" s="60"/>
      <c r="Y307" s="60"/>
      <c r="Z307" s="60"/>
      <c r="AA307" s="60"/>
      <c r="AB307" s="60"/>
      <c r="AC307" s="60"/>
      <c r="AD307" s="60"/>
      <c r="AE307" s="60"/>
      <c r="AF307" s="60"/>
      <c r="AG307" s="60"/>
      <c r="AH307" s="60"/>
      <c r="AI307" s="60"/>
      <c r="AJ307" s="60"/>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row>
    <row r="308" spans="2:65">
      <c r="B308" s="59"/>
      <c r="C308" s="119"/>
      <c r="D308" s="59"/>
      <c r="E308" s="59"/>
      <c r="F308" s="60"/>
      <c r="G308" s="98"/>
      <c r="H308" s="60"/>
      <c r="I308" s="60"/>
      <c r="J308" s="60"/>
      <c r="K308" s="60"/>
      <c r="L308" s="60"/>
      <c r="M308" s="60"/>
      <c r="N308" s="60"/>
      <c r="O308" s="3"/>
      <c r="P308" s="16"/>
      <c r="Q308" s="16"/>
      <c r="R308" s="16"/>
      <c r="S308" s="3"/>
      <c r="T308" s="3"/>
      <c r="U308" s="3"/>
      <c r="V308" s="60"/>
      <c r="W308" s="60"/>
      <c r="X308" s="60"/>
      <c r="Y308" s="60"/>
      <c r="Z308" s="60"/>
      <c r="AA308" s="60"/>
      <c r="AB308" s="60"/>
      <c r="AC308" s="60"/>
      <c r="AD308" s="60"/>
      <c r="AE308" s="60"/>
      <c r="AF308" s="60"/>
      <c r="AG308" s="60"/>
      <c r="AH308" s="60"/>
      <c r="AI308" s="60"/>
      <c r="AJ308" s="60"/>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row>
    <row r="309" spans="2:65">
      <c r="B309" s="59"/>
      <c r="C309" s="119"/>
      <c r="D309" s="59"/>
      <c r="E309" s="59"/>
      <c r="F309" s="60"/>
      <c r="G309" s="98"/>
      <c r="H309" s="60"/>
      <c r="I309" s="60"/>
      <c r="J309" s="60"/>
      <c r="K309" s="60"/>
      <c r="L309" s="60"/>
      <c r="M309" s="60"/>
      <c r="N309" s="60"/>
      <c r="O309" s="4"/>
      <c r="P309" s="61"/>
      <c r="Q309" s="61"/>
      <c r="R309" s="61"/>
      <c r="S309" s="12"/>
      <c r="T309" s="12"/>
      <c r="U309" s="3"/>
      <c r="V309" s="60"/>
      <c r="W309" s="60"/>
      <c r="X309" s="60"/>
      <c r="Y309" s="60"/>
      <c r="Z309" s="60"/>
      <c r="AA309" s="60"/>
      <c r="AB309" s="60"/>
      <c r="AC309" s="60"/>
      <c r="AD309" s="60"/>
      <c r="AE309" s="60"/>
      <c r="AF309" s="60"/>
      <c r="AG309" s="60"/>
      <c r="AH309" s="60"/>
      <c r="AI309" s="60"/>
      <c r="AJ309" s="60"/>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row>
    <row r="310" spans="2:65">
      <c r="B310" s="59"/>
      <c r="C310" s="119"/>
      <c r="D310" s="59"/>
      <c r="E310" s="59"/>
      <c r="F310" s="60"/>
      <c r="G310" s="98"/>
      <c r="H310" s="60"/>
      <c r="I310" s="60"/>
      <c r="J310" s="60"/>
      <c r="K310" s="60"/>
      <c r="L310" s="60"/>
      <c r="M310" s="60"/>
      <c r="N310" s="60"/>
      <c r="O310" s="3"/>
      <c r="P310" s="3"/>
      <c r="Q310" s="3"/>
      <c r="R310" s="3"/>
      <c r="S310" s="3"/>
      <c r="T310" s="3"/>
      <c r="U310" s="3"/>
      <c r="V310" s="60"/>
      <c r="W310" s="60"/>
      <c r="X310" s="60"/>
      <c r="Y310" s="60"/>
      <c r="Z310" s="60"/>
      <c r="AA310" s="60"/>
      <c r="AB310" s="60"/>
      <c r="AC310" s="60"/>
      <c r="AD310" s="60"/>
      <c r="AE310" s="60"/>
      <c r="AF310" s="60"/>
      <c r="AG310" s="60"/>
      <c r="AH310" s="60"/>
      <c r="AI310" s="60"/>
      <c r="AJ310" s="60"/>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row>
    <row r="311" spans="2:65">
      <c r="B311" s="59"/>
      <c r="C311" s="119"/>
      <c r="D311" s="59"/>
      <c r="E311" s="59"/>
      <c r="F311" s="60"/>
      <c r="G311" s="98"/>
      <c r="H311" s="60"/>
      <c r="I311" s="60"/>
      <c r="J311" s="60"/>
      <c r="K311" s="60"/>
      <c r="L311" s="60"/>
      <c r="M311" s="60"/>
      <c r="N311" s="60"/>
      <c r="O311" s="4"/>
      <c r="P311" s="4"/>
      <c r="Q311" s="68"/>
      <c r="R311" s="61"/>
      <c r="S311" s="12"/>
      <c r="T311" s="12"/>
      <c r="U311" s="3"/>
      <c r="V311" s="60"/>
      <c r="W311" s="60"/>
      <c r="X311" s="60"/>
      <c r="Y311" s="60"/>
      <c r="Z311" s="60"/>
      <c r="AA311" s="60"/>
      <c r="AB311" s="60"/>
      <c r="AC311" s="60"/>
      <c r="AD311" s="60"/>
      <c r="AE311" s="60"/>
      <c r="AF311" s="60"/>
      <c r="AG311" s="60"/>
      <c r="AH311" s="60"/>
      <c r="AI311" s="60"/>
      <c r="AJ311" s="60"/>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row>
    <row r="312" spans="2:65">
      <c r="B312" s="59"/>
      <c r="C312" s="119"/>
      <c r="D312" s="59"/>
      <c r="E312" s="59"/>
      <c r="F312" s="60"/>
      <c r="G312" s="98"/>
      <c r="H312" s="60"/>
      <c r="I312" s="60"/>
      <c r="J312" s="60"/>
      <c r="K312" s="60"/>
      <c r="L312" s="60"/>
      <c r="M312" s="60"/>
      <c r="N312" s="60"/>
      <c r="O312" s="3"/>
      <c r="P312" s="3"/>
      <c r="Q312" s="3"/>
      <c r="R312" s="3"/>
      <c r="S312" s="3"/>
      <c r="T312" s="16"/>
      <c r="U312" s="62"/>
      <c r="V312" s="60"/>
      <c r="W312" s="60"/>
      <c r="X312" s="60"/>
      <c r="Y312" s="60"/>
      <c r="Z312" s="60"/>
      <c r="AA312" s="60"/>
      <c r="AB312" s="60"/>
      <c r="AC312" s="60"/>
      <c r="AD312" s="60"/>
      <c r="AE312" s="60"/>
      <c r="AF312" s="60"/>
      <c r="AG312" s="60"/>
      <c r="AH312" s="60"/>
      <c r="AI312" s="60"/>
      <c r="AJ312" s="60"/>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row>
    <row r="313" spans="2:65">
      <c r="B313" s="59"/>
      <c r="C313" s="119"/>
      <c r="D313" s="59"/>
      <c r="E313" s="59"/>
      <c r="F313" s="60"/>
      <c r="G313" s="98"/>
      <c r="H313" s="60"/>
      <c r="I313" s="60"/>
      <c r="J313" s="60"/>
      <c r="K313" s="60"/>
      <c r="L313" s="60"/>
      <c r="M313" s="60"/>
      <c r="N313" s="60"/>
      <c r="O313" s="3"/>
      <c r="P313" s="63"/>
      <c r="Q313" s="63"/>
      <c r="R313" s="5"/>
      <c r="S313" s="5"/>
      <c r="T313" s="16"/>
      <c r="U313" s="62"/>
      <c r="V313" s="60"/>
      <c r="W313" s="60"/>
      <c r="X313" s="60"/>
      <c r="Y313" s="60"/>
      <c r="Z313" s="60"/>
      <c r="AA313" s="60"/>
      <c r="AB313" s="60"/>
      <c r="AC313" s="60"/>
      <c r="AD313" s="60"/>
      <c r="AE313" s="60"/>
      <c r="AF313" s="60"/>
      <c r="AG313" s="60"/>
      <c r="AH313" s="60"/>
      <c r="AI313" s="60"/>
      <c r="AJ313" s="60"/>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row>
    <row r="314" spans="2:65" ht="15.3" thickBot="1">
      <c r="B314" s="59"/>
      <c r="C314" s="119"/>
      <c r="D314" s="59"/>
      <c r="E314" s="59"/>
      <c r="F314" s="60"/>
      <c r="G314" s="98"/>
      <c r="H314" s="60"/>
      <c r="I314" s="60"/>
      <c r="J314" s="60"/>
      <c r="K314" s="60"/>
      <c r="L314" s="60"/>
      <c r="M314" s="60"/>
      <c r="N314" s="60"/>
      <c r="O314" s="64"/>
      <c r="P314" s="65"/>
      <c r="Q314" s="65"/>
      <c r="R314" s="65"/>
      <c r="S314" s="66"/>
      <c r="T314" s="66"/>
      <c r="U314" s="67"/>
      <c r="V314" s="60"/>
      <c r="W314" s="60"/>
      <c r="X314" s="60"/>
      <c r="Y314" s="60"/>
      <c r="Z314" s="60"/>
      <c r="AA314" s="60"/>
      <c r="AB314" s="60"/>
      <c r="AC314" s="60"/>
      <c r="AD314" s="60"/>
      <c r="AE314" s="60"/>
      <c r="AF314" s="60"/>
      <c r="AG314" s="60"/>
      <c r="AH314" s="60"/>
      <c r="AI314" s="60"/>
      <c r="AJ314" s="60"/>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row>
    <row r="315" spans="2:65">
      <c r="B315" s="59"/>
      <c r="C315" s="119"/>
      <c r="D315" s="59"/>
      <c r="E315" s="59"/>
      <c r="F315" s="60"/>
      <c r="G315" s="98"/>
      <c r="H315" s="60"/>
      <c r="I315" s="60"/>
      <c r="J315" s="60"/>
      <c r="K315" s="60"/>
      <c r="L315" s="60"/>
      <c r="M315" s="60"/>
      <c r="N315" s="60"/>
      <c r="O315" s="4"/>
      <c r="P315" s="5"/>
      <c r="Q315" s="6"/>
      <c r="R315" s="6"/>
      <c r="S315" s="6"/>
      <c r="T315" s="6"/>
      <c r="U315" s="6"/>
      <c r="V315" s="60"/>
      <c r="W315" s="60"/>
      <c r="X315" s="60"/>
      <c r="Y315" s="60"/>
      <c r="Z315" s="60"/>
      <c r="AA315" s="60"/>
      <c r="AB315" s="60"/>
      <c r="AC315" s="60"/>
      <c r="AD315" s="60"/>
      <c r="AE315" s="60"/>
      <c r="AF315" s="60"/>
      <c r="AG315" s="60"/>
      <c r="AH315" s="60"/>
      <c r="AI315" s="60"/>
      <c r="AJ315" s="60"/>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row>
    <row r="316" spans="2:65">
      <c r="B316" s="59"/>
      <c r="C316" s="119"/>
      <c r="D316" s="59"/>
      <c r="E316" s="59"/>
      <c r="F316" s="60"/>
      <c r="G316" s="98"/>
      <c r="H316" s="60"/>
      <c r="I316" s="60"/>
      <c r="J316" s="60"/>
      <c r="K316" s="60"/>
      <c r="L316" s="60"/>
      <c r="M316" s="60"/>
      <c r="N316" s="60"/>
      <c r="O316" s="4"/>
      <c r="P316" s="5"/>
      <c r="Q316" s="6"/>
      <c r="R316" s="6"/>
      <c r="S316" s="6"/>
      <c r="T316" s="6"/>
      <c r="U316" s="6"/>
      <c r="V316" s="60"/>
      <c r="W316" s="60"/>
      <c r="X316" s="60"/>
      <c r="Y316" s="60"/>
      <c r="Z316" s="60"/>
      <c r="AA316" s="60"/>
      <c r="AB316" s="60"/>
      <c r="AC316" s="60"/>
      <c r="AD316" s="60"/>
      <c r="AE316" s="60"/>
      <c r="AF316" s="60"/>
      <c r="AG316" s="60"/>
      <c r="AH316" s="60"/>
      <c r="AI316" s="60"/>
      <c r="AJ316" s="60"/>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row>
    <row r="317" spans="2:65">
      <c r="B317" s="59"/>
      <c r="C317" s="119"/>
      <c r="D317" s="59"/>
      <c r="E317" s="59"/>
      <c r="F317" s="60"/>
      <c r="G317" s="98"/>
      <c r="H317" s="60"/>
      <c r="I317" s="60"/>
      <c r="J317" s="60"/>
      <c r="K317" s="60"/>
      <c r="L317" s="60"/>
      <c r="M317" s="60"/>
      <c r="N317" s="60"/>
      <c r="O317" s="4"/>
      <c r="P317" s="5"/>
      <c r="Q317" s="6"/>
      <c r="R317" s="6"/>
      <c r="S317" s="6"/>
      <c r="T317" s="6"/>
      <c r="U317" s="6"/>
      <c r="V317" s="60"/>
      <c r="W317" s="60"/>
      <c r="X317" s="60"/>
      <c r="Y317" s="60"/>
      <c r="Z317" s="60"/>
      <c r="AA317" s="60"/>
      <c r="AB317" s="60"/>
      <c r="AC317" s="60"/>
      <c r="AD317" s="60"/>
      <c r="AE317" s="60"/>
      <c r="AF317" s="60"/>
      <c r="AG317" s="60"/>
      <c r="AH317" s="60"/>
      <c r="AI317" s="60"/>
      <c r="AJ317" s="60"/>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row>
    <row r="318" spans="2:65">
      <c r="B318" s="59"/>
      <c r="C318" s="119"/>
      <c r="D318" s="59"/>
      <c r="E318" s="59"/>
      <c r="F318" s="60"/>
      <c r="G318" s="98"/>
      <c r="H318" s="60"/>
      <c r="I318" s="60"/>
      <c r="J318" s="60"/>
      <c r="K318" s="60"/>
      <c r="L318" s="60"/>
      <c r="M318" s="60"/>
      <c r="N318" s="60"/>
      <c r="O318" s="4"/>
      <c r="P318" s="5"/>
      <c r="Q318" s="6"/>
      <c r="R318" s="6"/>
      <c r="S318" s="6"/>
      <c r="T318" s="6"/>
      <c r="U318" s="6"/>
      <c r="V318" s="60"/>
      <c r="W318" s="60"/>
      <c r="X318" s="60"/>
      <c r="Y318" s="60"/>
      <c r="Z318" s="60"/>
      <c r="AA318" s="60"/>
      <c r="AB318" s="60"/>
      <c r="AC318" s="60"/>
      <c r="AD318" s="60"/>
      <c r="AE318" s="60"/>
      <c r="AF318" s="60"/>
      <c r="AG318" s="60"/>
      <c r="AH318" s="60"/>
      <c r="AI318" s="60"/>
      <c r="AJ318" s="60"/>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row>
    <row r="319" spans="2:65">
      <c r="B319" s="59"/>
      <c r="C319" s="119"/>
      <c r="D319" s="59"/>
      <c r="E319" s="59"/>
      <c r="F319" s="60"/>
      <c r="G319" s="98"/>
      <c r="H319" s="60"/>
      <c r="I319" s="60"/>
      <c r="J319" s="60"/>
      <c r="K319" s="60"/>
      <c r="L319" s="60"/>
      <c r="M319" s="60"/>
      <c r="N319" s="60"/>
      <c r="O319" s="4"/>
      <c r="P319" s="5"/>
      <c r="Q319" s="6"/>
      <c r="R319" s="6"/>
      <c r="S319" s="6"/>
      <c r="T319" s="6"/>
      <c r="U319" s="6"/>
      <c r="V319" s="60"/>
      <c r="W319" s="60"/>
      <c r="X319" s="60"/>
      <c r="Y319" s="60"/>
      <c r="Z319" s="60"/>
      <c r="AA319" s="60"/>
      <c r="AB319" s="60"/>
      <c r="AC319" s="60"/>
      <c r="AD319" s="60"/>
      <c r="AE319" s="60"/>
      <c r="AF319" s="60"/>
      <c r="AG319" s="60"/>
      <c r="AH319" s="60"/>
      <c r="AI319" s="60"/>
      <c r="AJ319" s="60"/>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row>
    <row r="320" spans="2:65">
      <c r="B320" s="59"/>
      <c r="C320" s="119"/>
      <c r="D320" s="59"/>
      <c r="E320" s="59"/>
      <c r="F320" s="60"/>
      <c r="G320" s="98"/>
      <c r="H320" s="60"/>
      <c r="I320" s="60"/>
      <c r="J320" s="60"/>
      <c r="K320" s="60"/>
      <c r="L320" s="60"/>
      <c r="M320" s="60"/>
      <c r="N320" s="60"/>
      <c r="O320" s="4"/>
      <c r="P320" s="5"/>
      <c r="Q320" s="6"/>
      <c r="R320" s="6"/>
      <c r="S320" s="6"/>
      <c r="T320" s="6"/>
      <c r="U320" s="6"/>
      <c r="V320" s="60"/>
      <c r="W320" s="60"/>
      <c r="X320" s="60"/>
      <c r="Y320" s="60"/>
      <c r="Z320" s="60"/>
      <c r="AA320" s="60"/>
      <c r="AB320" s="60"/>
      <c r="AC320" s="60"/>
      <c r="AD320" s="60"/>
      <c r="AE320" s="60"/>
      <c r="AF320" s="60"/>
      <c r="AG320" s="60"/>
      <c r="AH320" s="60"/>
      <c r="AI320" s="60"/>
      <c r="AJ320" s="60"/>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row>
    <row r="321" spans="2:65">
      <c r="B321" s="59"/>
      <c r="C321" s="119"/>
      <c r="D321" s="59"/>
      <c r="E321" s="59"/>
      <c r="F321" s="60"/>
      <c r="G321" s="98"/>
      <c r="H321" s="60"/>
      <c r="I321" s="60"/>
      <c r="J321" s="60"/>
      <c r="K321" s="60"/>
      <c r="L321" s="60"/>
      <c r="M321" s="60"/>
      <c r="N321" s="60"/>
      <c r="O321" s="4"/>
      <c r="P321" s="5"/>
      <c r="Q321" s="6"/>
      <c r="R321" s="6"/>
      <c r="S321" s="6"/>
      <c r="T321" s="6"/>
      <c r="U321" s="6"/>
      <c r="V321" s="60"/>
      <c r="W321" s="60"/>
      <c r="X321" s="60"/>
      <c r="Y321" s="60"/>
      <c r="Z321" s="60"/>
      <c r="AA321" s="60"/>
      <c r="AB321" s="60"/>
      <c r="AC321" s="60"/>
      <c r="AD321" s="60"/>
      <c r="AE321" s="60"/>
      <c r="AF321" s="60"/>
      <c r="AG321" s="60"/>
      <c r="AH321" s="60"/>
      <c r="AI321" s="60"/>
      <c r="AJ321" s="60"/>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row>
    <row r="322" spans="2:65">
      <c r="B322" s="59"/>
      <c r="C322" s="119"/>
      <c r="D322" s="59"/>
      <c r="E322" s="59"/>
      <c r="F322" s="60"/>
      <c r="G322" s="98"/>
      <c r="H322" s="60"/>
      <c r="I322" s="60"/>
      <c r="J322" s="60"/>
      <c r="K322" s="60"/>
      <c r="L322" s="60"/>
      <c r="M322" s="60"/>
      <c r="N322" s="60"/>
      <c r="O322" s="4"/>
      <c r="P322" s="5"/>
      <c r="Q322" s="6"/>
      <c r="R322" s="6"/>
      <c r="S322" s="6"/>
      <c r="T322" s="6"/>
      <c r="U322" s="6"/>
      <c r="V322" s="60"/>
      <c r="W322" s="60"/>
      <c r="X322" s="60"/>
      <c r="Y322" s="60"/>
      <c r="Z322" s="60"/>
      <c r="AA322" s="60"/>
      <c r="AB322" s="60"/>
      <c r="AC322" s="60"/>
      <c r="AD322" s="60"/>
      <c r="AE322" s="60"/>
      <c r="AF322" s="60"/>
      <c r="AG322" s="60"/>
      <c r="AH322" s="60"/>
      <c r="AI322" s="60"/>
      <c r="AJ322" s="60"/>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row>
    <row r="323" spans="2:65">
      <c r="B323" s="59"/>
      <c r="C323" s="119"/>
      <c r="D323" s="59"/>
      <c r="E323" s="59"/>
      <c r="F323" s="60"/>
      <c r="G323" s="98"/>
      <c r="H323" s="60"/>
      <c r="I323" s="60"/>
      <c r="J323" s="60"/>
      <c r="K323" s="60"/>
      <c r="L323" s="60"/>
      <c r="M323" s="60"/>
      <c r="N323" s="60"/>
      <c r="O323" s="4"/>
      <c r="P323" s="5"/>
      <c r="Q323" s="6"/>
      <c r="R323" s="6"/>
      <c r="S323" s="6"/>
      <c r="T323" s="6"/>
      <c r="U323" s="6"/>
      <c r="V323" s="60"/>
      <c r="W323" s="60"/>
      <c r="X323" s="60"/>
      <c r="Y323" s="60"/>
      <c r="Z323" s="60"/>
      <c r="AA323" s="60"/>
      <c r="AB323" s="60"/>
      <c r="AC323" s="60"/>
      <c r="AD323" s="60"/>
      <c r="AE323" s="60"/>
      <c r="AF323" s="60"/>
      <c r="AG323" s="60"/>
      <c r="AH323" s="60"/>
      <c r="AI323" s="60"/>
      <c r="AJ323" s="60"/>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row>
    <row r="324" spans="2:65">
      <c r="B324" s="59"/>
      <c r="C324" s="119"/>
      <c r="D324" s="59"/>
      <c r="E324" s="59"/>
      <c r="F324" s="60"/>
      <c r="G324" s="98"/>
      <c r="H324" s="60"/>
      <c r="I324" s="60"/>
      <c r="J324" s="60"/>
      <c r="K324" s="60"/>
      <c r="L324" s="60"/>
      <c r="M324" s="60"/>
      <c r="N324" s="60"/>
      <c r="O324" s="4"/>
      <c r="P324" s="5"/>
      <c r="Q324" s="6"/>
      <c r="R324" s="6"/>
      <c r="S324" s="6"/>
      <c r="T324" s="6"/>
      <c r="U324" s="6"/>
      <c r="V324" s="60"/>
      <c r="W324" s="60"/>
      <c r="X324" s="60"/>
      <c r="Y324" s="60"/>
      <c r="Z324" s="60"/>
      <c r="AA324" s="60"/>
      <c r="AB324" s="60"/>
      <c r="AC324" s="60"/>
      <c r="AD324" s="60"/>
      <c r="AE324" s="60"/>
      <c r="AF324" s="60"/>
      <c r="AG324" s="60"/>
      <c r="AH324" s="60"/>
      <c r="AI324" s="60"/>
      <c r="AJ324" s="60"/>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row>
    <row r="325" spans="2:65">
      <c r="B325" s="59"/>
      <c r="C325" s="119"/>
      <c r="D325" s="59"/>
      <c r="E325" s="59"/>
      <c r="F325" s="60"/>
      <c r="G325" s="98"/>
      <c r="H325" s="60"/>
      <c r="I325" s="60"/>
      <c r="J325" s="60"/>
      <c r="K325" s="60"/>
      <c r="L325" s="60"/>
      <c r="M325" s="60"/>
      <c r="N325" s="60"/>
      <c r="O325" s="4"/>
      <c r="P325" s="5"/>
      <c r="Q325" s="6"/>
      <c r="R325" s="6"/>
      <c r="S325" s="6"/>
      <c r="T325" s="6"/>
      <c r="U325" s="6"/>
      <c r="V325" s="60"/>
      <c r="W325" s="60"/>
      <c r="X325" s="60"/>
      <c r="Y325" s="60"/>
      <c r="Z325" s="60"/>
      <c r="AA325" s="60"/>
      <c r="AB325" s="60"/>
      <c r="AC325" s="60"/>
      <c r="AD325" s="60"/>
      <c r="AE325" s="60"/>
      <c r="AF325" s="60"/>
      <c r="AG325" s="60"/>
      <c r="AH325" s="60"/>
      <c r="AI325" s="60"/>
      <c r="AJ325" s="60"/>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row>
    <row r="326" spans="2:65">
      <c r="B326" s="59"/>
      <c r="C326" s="119"/>
      <c r="D326" s="59"/>
      <c r="E326" s="59"/>
      <c r="F326" s="60"/>
      <c r="G326" s="98"/>
      <c r="H326" s="60"/>
      <c r="I326" s="60"/>
      <c r="J326" s="60"/>
      <c r="K326" s="60"/>
      <c r="L326" s="60"/>
      <c r="M326" s="60"/>
      <c r="N326" s="60"/>
      <c r="O326" s="4"/>
      <c r="P326" s="5"/>
      <c r="Q326" s="6"/>
      <c r="R326" s="6"/>
      <c r="S326" s="6"/>
      <c r="T326" s="6"/>
      <c r="U326" s="6"/>
      <c r="V326" s="60"/>
      <c r="W326" s="60"/>
      <c r="X326" s="60"/>
      <c r="Y326" s="60"/>
      <c r="Z326" s="60"/>
      <c r="AA326" s="60"/>
      <c r="AB326" s="60"/>
      <c r="AC326" s="60"/>
      <c r="AD326" s="60"/>
      <c r="AE326" s="60"/>
      <c r="AF326" s="60"/>
      <c r="AG326" s="60"/>
      <c r="AH326" s="60"/>
      <c r="AI326" s="60"/>
      <c r="AJ326" s="60"/>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row>
    <row r="327" spans="2:65">
      <c r="B327" s="59"/>
      <c r="C327" s="119"/>
      <c r="D327" s="59"/>
      <c r="E327" s="59"/>
      <c r="F327" s="60"/>
      <c r="G327" s="98"/>
      <c r="H327" s="60"/>
      <c r="I327" s="60"/>
      <c r="J327" s="60"/>
      <c r="K327" s="60"/>
      <c r="L327" s="60"/>
      <c r="M327" s="60"/>
      <c r="N327" s="60"/>
      <c r="O327" s="4"/>
      <c r="P327" s="5"/>
      <c r="Q327" s="6"/>
      <c r="R327" s="6"/>
      <c r="S327" s="6"/>
      <c r="T327" s="6"/>
      <c r="U327" s="6"/>
      <c r="V327" s="60"/>
      <c r="W327" s="60"/>
      <c r="X327" s="60"/>
      <c r="Y327" s="60"/>
      <c r="Z327" s="60"/>
      <c r="AA327" s="60"/>
      <c r="AB327" s="60"/>
      <c r="AC327" s="60"/>
      <c r="AD327" s="60"/>
      <c r="AE327" s="60"/>
      <c r="AF327" s="60"/>
      <c r="AG327" s="60"/>
      <c r="AH327" s="60"/>
      <c r="AI327" s="60"/>
      <c r="AJ327" s="60"/>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row>
    <row r="328" spans="2:65">
      <c r="B328" s="59"/>
      <c r="C328" s="119"/>
      <c r="D328" s="59"/>
      <c r="E328" s="59"/>
      <c r="F328" s="60"/>
      <c r="G328" s="98"/>
      <c r="H328" s="60"/>
      <c r="I328" s="60"/>
      <c r="J328" s="60"/>
      <c r="K328" s="60"/>
      <c r="L328" s="60"/>
      <c r="M328" s="60"/>
      <c r="N328" s="60"/>
      <c r="O328" s="4"/>
      <c r="P328" s="5"/>
      <c r="Q328" s="6"/>
      <c r="R328" s="6"/>
      <c r="S328" s="6"/>
      <c r="T328" s="6"/>
      <c r="U328" s="6"/>
      <c r="V328" s="60"/>
      <c r="W328" s="60"/>
      <c r="X328" s="60"/>
      <c r="Y328" s="60"/>
      <c r="Z328" s="60"/>
      <c r="AA328" s="60"/>
      <c r="AB328" s="60"/>
      <c r="AC328" s="60"/>
      <c r="AD328" s="60"/>
      <c r="AE328" s="60"/>
      <c r="AF328" s="60"/>
      <c r="AG328" s="60"/>
      <c r="AH328" s="60"/>
      <c r="AI328" s="60"/>
      <c r="AJ328" s="60"/>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row>
    <row r="329" spans="2:65">
      <c r="B329" s="59"/>
      <c r="C329" s="119"/>
      <c r="D329" s="59"/>
      <c r="E329" s="59"/>
      <c r="F329" s="60"/>
      <c r="G329" s="98"/>
      <c r="H329" s="60"/>
      <c r="I329" s="60"/>
      <c r="J329" s="60"/>
      <c r="K329" s="60"/>
      <c r="L329" s="60"/>
      <c r="M329" s="60"/>
      <c r="N329" s="60"/>
      <c r="O329" s="4"/>
      <c r="P329" s="5"/>
      <c r="Q329" s="6"/>
      <c r="R329" s="6"/>
      <c r="S329" s="6"/>
      <c r="T329" s="6"/>
      <c r="U329" s="6"/>
      <c r="V329" s="60"/>
      <c r="W329" s="60"/>
      <c r="X329" s="60"/>
      <c r="Y329" s="60"/>
      <c r="Z329" s="60"/>
      <c r="AA329" s="60"/>
      <c r="AB329" s="60"/>
      <c r="AC329" s="60"/>
      <c r="AD329" s="60"/>
      <c r="AE329" s="60"/>
      <c r="AF329" s="60"/>
      <c r="AG329" s="60"/>
      <c r="AH329" s="60"/>
      <c r="AI329" s="60"/>
      <c r="AJ329" s="60"/>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row>
    <row r="330" spans="2:65">
      <c r="B330" s="59"/>
      <c r="C330" s="119"/>
      <c r="D330" s="59"/>
      <c r="E330" s="59"/>
      <c r="F330" s="60"/>
      <c r="G330" s="98"/>
      <c r="H330" s="60"/>
      <c r="I330" s="60"/>
      <c r="J330" s="60"/>
      <c r="K330" s="60"/>
      <c r="L330" s="60"/>
      <c r="M330" s="60"/>
      <c r="N330" s="60"/>
      <c r="O330" s="4"/>
      <c r="P330" s="5"/>
      <c r="Q330" s="6"/>
      <c r="R330" s="6"/>
      <c r="S330" s="6"/>
      <c r="T330" s="6"/>
      <c r="U330" s="6"/>
      <c r="V330" s="60"/>
      <c r="W330" s="60"/>
      <c r="X330" s="60"/>
      <c r="Y330" s="60"/>
      <c r="Z330" s="60"/>
      <c r="AA330" s="60"/>
      <c r="AB330" s="60"/>
      <c r="AC330" s="60"/>
      <c r="AD330" s="60"/>
      <c r="AE330" s="60"/>
      <c r="AF330" s="60"/>
      <c r="AG330" s="60"/>
      <c r="AH330" s="60"/>
      <c r="AI330" s="60"/>
      <c r="AJ330" s="60"/>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row>
    <row r="331" spans="2:65">
      <c r="B331" s="59"/>
      <c r="C331" s="119"/>
      <c r="D331" s="59"/>
      <c r="E331" s="59"/>
      <c r="F331" s="60"/>
      <c r="G331" s="98"/>
      <c r="H331" s="60"/>
      <c r="I331" s="60"/>
      <c r="J331" s="60"/>
      <c r="K331" s="60"/>
      <c r="L331" s="60"/>
      <c r="M331" s="60"/>
      <c r="N331" s="60"/>
      <c r="O331" s="4"/>
      <c r="P331" s="5"/>
      <c r="Q331" s="6"/>
      <c r="R331" s="6"/>
      <c r="S331" s="6"/>
      <c r="T331" s="6"/>
      <c r="U331" s="6"/>
      <c r="V331" s="60"/>
      <c r="W331" s="60"/>
      <c r="X331" s="60"/>
      <c r="Y331" s="60"/>
      <c r="Z331" s="60"/>
      <c r="AA331" s="60"/>
      <c r="AB331" s="60"/>
      <c r="AC331" s="60"/>
      <c r="AD331" s="60"/>
      <c r="AE331" s="60"/>
      <c r="AF331" s="60"/>
      <c r="AG331" s="60"/>
      <c r="AH331" s="60"/>
      <c r="AI331" s="60"/>
      <c r="AJ331" s="60"/>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row>
    <row r="332" spans="2:65">
      <c r="B332" s="59"/>
      <c r="C332" s="119"/>
      <c r="D332" s="59"/>
      <c r="E332" s="59"/>
      <c r="F332" s="60"/>
      <c r="G332" s="98"/>
      <c r="H332" s="60"/>
      <c r="I332" s="60"/>
      <c r="J332" s="60"/>
      <c r="K332" s="60"/>
      <c r="L332" s="60"/>
      <c r="M332" s="60"/>
      <c r="N332" s="60"/>
      <c r="O332" s="4"/>
      <c r="P332" s="5"/>
      <c r="Q332" s="6"/>
      <c r="R332" s="6"/>
      <c r="S332" s="6"/>
      <c r="T332" s="6"/>
      <c r="U332" s="6"/>
      <c r="V332" s="60"/>
      <c r="W332" s="60"/>
      <c r="X332" s="60"/>
      <c r="Y332" s="60"/>
      <c r="Z332" s="60"/>
      <c r="AA332" s="60"/>
      <c r="AB332" s="60"/>
      <c r="AC332" s="60"/>
      <c r="AD332" s="60"/>
      <c r="AE332" s="60"/>
      <c r="AF332" s="60"/>
      <c r="AG332" s="60"/>
      <c r="AH332" s="60"/>
      <c r="AI332" s="60"/>
      <c r="AJ332" s="60"/>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row>
    <row r="333" spans="2:65">
      <c r="B333" s="59"/>
      <c r="C333" s="119"/>
      <c r="D333" s="59"/>
      <c r="E333" s="59"/>
      <c r="F333" s="60"/>
      <c r="G333" s="98"/>
      <c r="H333" s="60"/>
      <c r="I333" s="60"/>
      <c r="J333" s="60"/>
      <c r="K333" s="60"/>
      <c r="L333" s="60"/>
      <c r="M333" s="60"/>
      <c r="N333" s="60"/>
      <c r="O333" s="4"/>
      <c r="P333" s="5"/>
      <c r="Q333" s="6"/>
      <c r="R333" s="6"/>
      <c r="S333" s="6"/>
      <c r="T333" s="6"/>
      <c r="U333" s="6"/>
      <c r="V333" s="60"/>
      <c r="W333" s="60"/>
      <c r="X333" s="60"/>
      <c r="Y333" s="60"/>
      <c r="Z333" s="60"/>
      <c r="AA333" s="60"/>
      <c r="AB333" s="60"/>
      <c r="AC333" s="60"/>
      <c r="AD333" s="60"/>
      <c r="AE333" s="60"/>
      <c r="AF333" s="60"/>
      <c r="AG333" s="60"/>
      <c r="AH333" s="60"/>
      <c r="AI333" s="60"/>
      <c r="AJ333" s="60"/>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row>
    <row r="334" spans="2:65">
      <c r="B334" s="59"/>
      <c r="C334" s="119"/>
      <c r="D334" s="59"/>
      <c r="E334" s="59"/>
      <c r="F334" s="60"/>
      <c r="G334" s="98"/>
      <c r="H334" s="60"/>
      <c r="I334" s="60"/>
      <c r="J334" s="60"/>
      <c r="K334" s="60"/>
      <c r="L334" s="60"/>
      <c r="M334" s="60"/>
      <c r="N334" s="60"/>
      <c r="O334" s="4"/>
      <c r="P334" s="5"/>
      <c r="Q334" s="6"/>
      <c r="R334" s="6"/>
      <c r="S334" s="6"/>
      <c r="T334" s="6"/>
      <c r="U334" s="6"/>
      <c r="V334" s="60"/>
      <c r="W334" s="60"/>
      <c r="X334" s="60"/>
      <c r="Y334" s="60"/>
      <c r="Z334" s="60"/>
      <c r="AA334" s="60"/>
      <c r="AB334" s="60"/>
      <c r="AC334" s="60"/>
      <c r="AD334" s="60"/>
      <c r="AE334" s="60"/>
      <c r="AF334" s="60"/>
      <c r="AG334" s="60"/>
      <c r="AH334" s="60"/>
      <c r="AI334" s="60"/>
      <c r="AJ334" s="60"/>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row>
    <row r="335" spans="2:65">
      <c r="B335" s="59"/>
      <c r="C335" s="119"/>
      <c r="D335" s="59"/>
      <c r="E335" s="59"/>
      <c r="F335" s="60"/>
      <c r="G335" s="98"/>
      <c r="H335" s="60"/>
      <c r="I335" s="60"/>
      <c r="J335" s="60"/>
      <c r="K335" s="60"/>
      <c r="L335" s="60"/>
      <c r="M335" s="60"/>
      <c r="N335" s="60"/>
      <c r="O335" s="4"/>
      <c r="P335" s="5"/>
      <c r="Q335" s="6"/>
      <c r="R335" s="6"/>
      <c r="S335" s="6"/>
      <c r="T335" s="6"/>
      <c r="U335" s="6"/>
      <c r="V335" s="60"/>
      <c r="W335" s="60"/>
      <c r="X335" s="60"/>
      <c r="Y335" s="60"/>
      <c r="Z335" s="60"/>
      <c r="AA335" s="60"/>
      <c r="AB335" s="60"/>
      <c r="AC335" s="60"/>
      <c r="AD335" s="60"/>
      <c r="AE335" s="60"/>
      <c r="AF335" s="60"/>
      <c r="AG335" s="60"/>
      <c r="AH335" s="60"/>
      <c r="AI335" s="60"/>
      <c r="AJ335" s="60"/>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row>
    <row r="336" spans="2:65">
      <c r="B336" s="59"/>
      <c r="C336" s="119"/>
      <c r="D336" s="59"/>
      <c r="E336" s="59"/>
      <c r="F336" s="60"/>
      <c r="G336" s="98"/>
      <c r="H336" s="60"/>
      <c r="I336" s="60"/>
      <c r="J336" s="60"/>
      <c r="K336" s="60"/>
      <c r="L336" s="60"/>
      <c r="M336" s="60"/>
      <c r="N336" s="60"/>
      <c r="O336" s="4"/>
      <c r="P336" s="5"/>
      <c r="Q336" s="6"/>
      <c r="R336" s="6"/>
      <c r="S336" s="6"/>
      <c r="T336" s="6"/>
      <c r="U336" s="6"/>
      <c r="V336" s="60"/>
      <c r="W336" s="60"/>
      <c r="X336" s="60"/>
      <c r="Y336" s="60"/>
      <c r="Z336" s="60"/>
      <c r="AA336" s="60"/>
      <c r="AB336" s="60"/>
      <c r="AC336" s="60"/>
      <c r="AD336" s="60"/>
      <c r="AE336" s="60"/>
      <c r="AF336" s="60"/>
      <c r="AG336" s="60"/>
      <c r="AH336" s="60"/>
      <c r="AI336" s="60"/>
      <c r="AJ336" s="60"/>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row>
    <row r="337" spans="2:65">
      <c r="B337" s="59"/>
      <c r="C337" s="119"/>
      <c r="D337" s="59"/>
      <c r="E337" s="59"/>
      <c r="F337" s="60"/>
      <c r="G337" s="98"/>
      <c r="H337" s="60"/>
      <c r="I337" s="60"/>
      <c r="J337" s="60"/>
      <c r="K337" s="60"/>
      <c r="L337" s="60"/>
      <c r="M337" s="60"/>
      <c r="N337" s="60"/>
      <c r="O337" s="4"/>
      <c r="P337" s="5"/>
      <c r="Q337" s="6"/>
      <c r="R337" s="6"/>
      <c r="S337" s="6"/>
      <c r="T337" s="6"/>
      <c r="U337" s="6"/>
      <c r="V337" s="60"/>
      <c r="W337" s="60"/>
      <c r="X337" s="60"/>
      <c r="Y337" s="60"/>
      <c r="Z337" s="60"/>
      <c r="AA337" s="60"/>
      <c r="AB337" s="60"/>
      <c r="AC337" s="60"/>
      <c r="AD337" s="60"/>
      <c r="AE337" s="60"/>
      <c r="AF337" s="60"/>
      <c r="AG337" s="60"/>
      <c r="AH337" s="60"/>
      <c r="AI337" s="60"/>
      <c r="AJ337" s="60"/>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row>
    <row r="338" spans="2:65">
      <c r="B338" s="59"/>
      <c r="C338" s="119"/>
      <c r="D338" s="59"/>
      <c r="E338" s="59"/>
      <c r="F338" s="60"/>
      <c r="G338" s="98"/>
      <c r="H338" s="60"/>
      <c r="I338" s="60"/>
      <c r="J338" s="60"/>
      <c r="K338" s="60"/>
      <c r="L338" s="60"/>
      <c r="M338" s="60"/>
      <c r="N338" s="60"/>
      <c r="O338" s="4"/>
      <c r="P338" s="5"/>
      <c r="Q338" s="6"/>
      <c r="R338" s="6"/>
      <c r="S338" s="6"/>
      <c r="T338" s="6"/>
      <c r="U338" s="6"/>
      <c r="V338" s="60"/>
      <c r="W338" s="60"/>
      <c r="X338" s="60"/>
      <c r="Y338" s="60"/>
      <c r="Z338" s="60"/>
      <c r="AA338" s="60"/>
      <c r="AB338" s="60"/>
      <c r="AC338" s="60"/>
      <c r="AD338" s="60"/>
      <c r="AE338" s="60"/>
      <c r="AF338" s="60"/>
      <c r="AG338" s="60"/>
      <c r="AH338" s="60"/>
      <c r="AI338" s="60"/>
      <c r="AJ338" s="60"/>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row>
    <row r="339" spans="2:65">
      <c r="B339" s="59"/>
      <c r="C339" s="119"/>
      <c r="D339" s="59"/>
      <c r="E339" s="59"/>
      <c r="F339" s="60"/>
      <c r="G339" s="98"/>
      <c r="H339" s="60"/>
      <c r="I339" s="60"/>
      <c r="J339" s="60"/>
      <c r="K339" s="60"/>
      <c r="L339" s="60"/>
      <c r="M339" s="60"/>
      <c r="N339" s="60"/>
      <c r="O339" s="4"/>
      <c r="P339" s="5"/>
      <c r="Q339" s="6"/>
      <c r="R339" s="6"/>
      <c r="S339" s="6"/>
      <c r="T339" s="6"/>
      <c r="U339" s="6"/>
      <c r="V339" s="60"/>
      <c r="W339" s="60"/>
      <c r="X339" s="60"/>
      <c r="Y339" s="60"/>
      <c r="Z339" s="60"/>
      <c r="AA339" s="60"/>
      <c r="AB339" s="60"/>
      <c r="AC339" s="60"/>
      <c r="AD339" s="60"/>
      <c r="AE339" s="60"/>
      <c r="AF339" s="60"/>
      <c r="AG339" s="60"/>
      <c r="AH339" s="60"/>
      <c r="AI339" s="60"/>
      <c r="AJ339" s="60"/>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row>
    <row r="340" spans="2:65">
      <c r="B340" s="59"/>
      <c r="C340" s="119"/>
      <c r="D340" s="59"/>
      <c r="E340" s="59"/>
      <c r="F340" s="60"/>
      <c r="G340" s="98"/>
      <c r="H340" s="60"/>
      <c r="I340" s="60"/>
      <c r="J340" s="60"/>
      <c r="K340" s="60"/>
      <c r="L340" s="60"/>
      <c r="M340" s="60"/>
      <c r="N340" s="60"/>
      <c r="O340" s="4"/>
      <c r="P340" s="5"/>
      <c r="Q340" s="6"/>
      <c r="R340" s="6"/>
      <c r="S340" s="6"/>
      <c r="T340" s="6"/>
      <c r="U340" s="6"/>
      <c r="V340" s="60"/>
      <c r="W340" s="60"/>
      <c r="X340" s="60"/>
      <c r="Y340" s="60"/>
      <c r="Z340" s="60"/>
      <c r="AA340" s="60"/>
      <c r="AB340" s="60"/>
      <c r="AC340" s="60"/>
      <c r="AD340" s="60"/>
      <c r="AE340" s="60"/>
      <c r="AF340" s="60"/>
      <c r="AG340" s="60"/>
      <c r="AH340" s="60"/>
      <c r="AI340" s="60"/>
      <c r="AJ340" s="60"/>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row>
    <row r="341" spans="2:65">
      <c r="B341" s="59"/>
      <c r="C341" s="119"/>
      <c r="D341" s="59"/>
      <c r="E341" s="59"/>
      <c r="F341" s="60"/>
      <c r="G341" s="98"/>
      <c r="H341" s="60"/>
      <c r="I341" s="60"/>
      <c r="J341" s="60"/>
      <c r="K341" s="60"/>
      <c r="L341" s="60"/>
      <c r="M341" s="60"/>
      <c r="N341" s="60"/>
      <c r="O341" s="4"/>
      <c r="P341" s="5"/>
      <c r="Q341" s="6"/>
      <c r="R341" s="6"/>
      <c r="S341" s="6"/>
      <c r="T341" s="6"/>
      <c r="U341" s="6"/>
      <c r="V341" s="60"/>
      <c r="W341" s="60"/>
      <c r="X341" s="60"/>
      <c r="Y341" s="60"/>
      <c r="Z341" s="60"/>
      <c r="AA341" s="60"/>
      <c r="AB341" s="60"/>
      <c r="AC341" s="60"/>
      <c r="AD341" s="60"/>
      <c r="AE341" s="60"/>
      <c r="AF341" s="60"/>
      <c r="AG341" s="60"/>
      <c r="AH341" s="60"/>
      <c r="AI341" s="60"/>
      <c r="AJ341" s="60"/>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row>
    <row r="342" spans="2:65">
      <c r="B342" s="59"/>
      <c r="C342" s="119"/>
      <c r="D342" s="59"/>
      <c r="E342" s="59"/>
      <c r="F342" s="60"/>
      <c r="G342" s="98"/>
      <c r="H342" s="60"/>
      <c r="I342" s="60"/>
      <c r="J342" s="60"/>
      <c r="K342" s="60"/>
      <c r="L342" s="60"/>
      <c r="M342" s="60"/>
      <c r="N342" s="60"/>
      <c r="O342" s="4"/>
      <c r="P342" s="5"/>
      <c r="Q342" s="6"/>
      <c r="R342" s="5"/>
      <c r="S342" s="6"/>
      <c r="T342" s="6"/>
      <c r="U342" s="6"/>
      <c r="V342" s="60"/>
      <c r="W342" s="60"/>
      <c r="X342" s="60"/>
      <c r="Y342" s="60"/>
      <c r="Z342" s="60"/>
      <c r="AA342" s="60"/>
      <c r="AB342" s="60"/>
      <c r="AC342" s="60"/>
      <c r="AD342" s="60"/>
      <c r="AE342" s="60"/>
      <c r="AF342" s="60"/>
      <c r="AG342" s="60"/>
      <c r="AH342" s="60"/>
      <c r="AI342" s="60"/>
      <c r="AJ342" s="60"/>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row>
    <row r="343" spans="2:65">
      <c r="B343" s="59"/>
      <c r="C343" s="119"/>
      <c r="D343" s="59"/>
      <c r="E343" s="59"/>
      <c r="F343" s="60"/>
      <c r="G343" s="98"/>
      <c r="H343" s="60"/>
      <c r="I343" s="60"/>
      <c r="J343" s="60"/>
      <c r="K343" s="60"/>
      <c r="L343" s="60"/>
      <c r="M343" s="60"/>
      <c r="N343" s="60"/>
      <c r="O343" s="4"/>
      <c r="P343" s="5"/>
      <c r="Q343" s="6"/>
      <c r="R343" s="6"/>
      <c r="S343" s="6"/>
      <c r="T343" s="6"/>
      <c r="U343" s="6"/>
      <c r="V343" s="60"/>
      <c r="W343" s="60"/>
      <c r="X343" s="60"/>
      <c r="Y343" s="60"/>
      <c r="Z343" s="60"/>
      <c r="AA343" s="60"/>
      <c r="AB343" s="60"/>
      <c r="AC343" s="60"/>
      <c r="AD343" s="60"/>
      <c r="AE343" s="60"/>
      <c r="AF343" s="60"/>
      <c r="AG343" s="60"/>
      <c r="AH343" s="60"/>
      <c r="AI343" s="60"/>
      <c r="AJ343" s="60"/>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row>
    <row r="344" spans="2:65">
      <c r="B344" s="59"/>
      <c r="C344" s="119"/>
      <c r="D344" s="59"/>
      <c r="E344" s="59"/>
      <c r="F344" s="60"/>
      <c r="G344" s="98"/>
      <c r="H344" s="60"/>
      <c r="I344" s="60"/>
      <c r="J344" s="60"/>
      <c r="K344" s="60"/>
      <c r="L344" s="60"/>
      <c r="M344" s="60"/>
      <c r="N344" s="60"/>
      <c r="O344" s="4"/>
      <c r="P344" s="12"/>
      <c r="Q344" s="12"/>
      <c r="R344" s="12"/>
      <c r="S344" s="12"/>
      <c r="T344" s="12"/>
      <c r="U344" s="12"/>
      <c r="V344" s="60"/>
      <c r="W344" s="60"/>
      <c r="X344" s="60"/>
      <c r="Y344" s="60"/>
      <c r="Z344" s="60"/>
      <c r="AA344" s="60"/>
      <c r="AB344" s="60"/>
      <c r="AC344" s="60"/>
      <c r="AD344" s="60"/>
      <c r="AE344" s="60"/>
      <c r="AF344" s="60"/>
      <c r="AG344" s="60"/>
      <c r="AH344" s="60"/>
      <c r="AI344" s="60"/>
      <c r="AJ344" s="60"/>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row>
    <row r="345" spans="2:65">
      <c r="B345" s="59"/>
      <c r="C345" s="119"/>
      <c r="D345" s="59"/>
      <c r="E345" s="59"/>
      <c r="F345" s="60"/>
      <c r="G345" s="98"/>
      <c r="H345" s="60"/>
      <c r="I345" s="60"/>
      <c r="J345" s="60"/>
      <c r="K345" s="60"/>
      <c r="L345" s="60"/>
      <c r="M345" s="60"/>
      <c r="N345" s="60"/>
      <c r="O345" s="60"/>
      <c r="P345" s="60"/>
      <c r="Q345" s="60"/>
      <c r="R345" s="60"/>
      <c r="S345" s="60"/>
      <c r="T345" s="60"/>
      <c r="U345" s="60"/>
      <c r="V345" s="60"/>
      <c r="W345" s="60"/>
      <c r="X345" s="60"/>
      <c r="Y345" s="60"/>
      <c r="Z345" s="60"/>
      <c r="AA345" s="60"/>
      <c r="AB345" s="60"/>
      <c r="AC345" s="60"/>
      <c r="AD345" s="60"/>
      <c r="AE345" s="60"/>
      <c r="AF345" s="60"/>
      <c r="AG345" s="60"/>
      <c r="AH345" s="60"/>
      <c r="AI345" s="60"/>
      <c r="AJ345" s="60"/>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row>
    <row r="346" spans="2:65">
      <c r="B346" s="59"/>
      <c r="C346" s="119"/>
      <c r="D346" s="59"/>
      <c r="E346" s="59"/>
      <c r="F346" s="60"/>
      <c r="G346" s="98"/>
      <c r="H346" s="60"/>
      <c r="I346" s="60"/>
      <c r="J346" s="60"/>
      <c r="K346" s="60"/>
      <c r="L346" s="60"/>
      <c r="M346" s="60"/>
      <c r="N346" s="60"/>
      <c r="O346" s="60"/>
      <c r="P346" s="60"/>
      <c r="Q346" s="60"/>
      <c r="R346" s="60"/>
      <c r="S346" s="60"/>
      <c r="T346" s="60"/>
      <c r="U346" s="60"/>
      <c r="V346" s="60"/>
      <c r="W346" s="60"/>
      <c r="X346" s="60"/>
      <c r="Y346" s="60"/>
      <c r="Z346" s="60"/>
      <c r="AA346" s="60"/>
      <c r="AB346" s="60"/>
      <c r="AC346" s="60"/>
      <c r="AD346" s="60"/>
      <c r="AE346" s="60"/>
      <c r="AF346" s="60"/>
      <c r="AG346" s="60"/>
      <c r="AH346" s="60"/>
      <c r="AI346" s="60"/>
      <c r="AJ346" s="60"/>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row>
    <row r="347" spans="2:65">
      <c r="B347" s="59"/>
      <c r="C347" s="119"/>
      <c r="D347" s="59"/>
      <c r="E347" s="59"/>
      <c r="F347" s="60"/>
      <c r="G347" s="98"/>
      <c r="H347" s="60"/>
      <c r="I347" s="60"/>
      <c r="J347" s="60"/>
      <c r="K347" s="60"/>
      <c r="L347" s="60"/>
      <c r="M347" s="60"/>
      <c r="N347" s="60"/>
      <c r="O347" s="3"/>
      <c r="P347" s="16"/>
      <c r="Q347" s="16"/>
      <c r="R347" s="16"/>
      <c r="S347" s="3"/>
      <c r="T347" s="3"/>
      <c r="U347" s="3"/>
      <c r="V347" s="60"/>
      <c r="W347" s="60"/>
      <c r="X347" s="60"/>
      <c r="Y347" s="60"/>
      <c r="Z347" s="60"/>
      <c r="AA347" s="60"/>
      <c r="AB347" s="60"/>
      <c r="AC347" s="60"/>
      <c r="AD347" s="60"/>
      <c r="AE347" s="60"/>
      <c r="AF347" s="60"/>
      <c r="AG347" s="60"/>
      <c r="AH347" s="60"/>
      <c r="AI347" s="60"/>
      <c r="AJ347" s="60"/>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row>
    <row r="348" spans="2:65">
      <c r="B348" s="59"/>
      <c r="C348" s="119"/>
      <c r="D348" s="59"/>
      <c r="E348" s="59"/>
      <c r="F348" s="60"/>
      <c r="G348" s="98"/>
      <c r="H348" s="60"/>
      <c r="I348" s="60"/>
      <c r="J348" s="60"/>
      <c r="K348" s="60"/>
      <c r="L348" s="60"/>
      <c r="M348" s="60"/>
      <c r="N348" s="60"/>
      <c r="O348" s="4"/>
      <c r="P348" s="61"/>
      <c r="Q348" s="61"/>
      <c r="R348" s="61"/>
      <c r="S348" s="12"/>
      <c r="T348" s="12"/>
      <c r="U348" s="3"/>
      <c r="V348" s="60"/>
      <c r="W348" s="60"/>
      <c r="X348" s="60"/>
      <c r="Y348" s="60"/>
      <c r="Z348" s="60"/>
      <c r="AA348" s="60"/>
      <c r="AB348" s="60"/>
      <c r="AC348" s="60"/>
      <c r="AD348" s="60"/>
      <c r="AE348" s="60"/>
      <c r="AF348" s="60"/>
      <c r="AG348" s="60"/>
      <c r="AH348" s="60"/>
      <c r="AI348" s="60"/>
      <c r="AJ348" s="60"/>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row>
    <row r="349" spans="2:65">
      <c r="B349" s="59"/>
      <c r="C349" s="119"/>
      <c r="D349" s="59"/>
      <c r="E349" s="59"/>
      <c r="F349" s="60"/>
      <c r="G349" s="98"/>
      <c r="H349" s="60"/>
      <c r="I349" s="60"/>
      <c r="J349" s="60"/>
      <c r="K349" s="60"/>
      <c r="L349" s="60"/>
      <c r="M349" s="60"/>
      <c r="N349" s="60"/>
      <c r="O349" s="3"/>
      <c r="P349" s="3"/>
      <c r="Q349" s="3"/>
      <c r="R349" s="3"/>
      <c r="S349" s="3"/>
      <c r="T349" s="3"/>
      <c r="U349" s="3"/>
      <c r="V349" s="60"/>
      <c r="W349" s="60"/>
      <c r="X349" s="60"/>
      <c r="Y349" s="60"/>
      <c r="Z349" s="60"/>
      <c r="AA349" s="60"/>
      <c r="AB349" s="60"/>
      <c r="AC349" s="60"/>
      <c r="AD349" s="60"/>
      <c r="AE349" s="60"/>
      <c r="AF349" s="60"/>
      <c r="AG349" s="60"/>
      <c r="AH349" s="60"/>
      <c r="AI349" s="60"/>
      <c r="AJ349" s="60"/>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row>
    <row r="350" spans="2:65">
      <c r="B350" s="59"/>
      <c r="C350" s="119"/>
      <c r="D350" s="59"/>
      <c r="E350" s="59"/>
      <c r="F350" s="60"/>
      <c r="G350" s="98"/>
      <c r="H350" s="60"/>
      <c r="I350" s="60"/>
      <c r="J350" s="60"/>
      <c r="K350" s="60"/>
      <c r="L350" s="60"/>
      <c r="M350" s="60"/>
      <c r="N350" s="60"/>
      <c r="O350" s="4"/>
      <c r="P350" s="4"/>
      <c r="Q350" s="68"/>
      <c r="R350" s="61"/>
      <c r="S350" s="12"/>
      <c r="T350" s="12"/>
      <c r="U350" s="3"/>
      <c r="V350" s="60"/>
      <c r="W350" s="60"/>
      <c r="X350" s="60"/>
      <c r="Y350" s="60"/>
      <c r="Z350" s="60"/>
      <c r="AA350" s="60"/>
      <c r="AB350" s="60"/>
      <c r="AC350" s="60"/>
      <c r="AD350" s="60"/>
      <c r="AE350" s="60"/>
      <c r="AF350" s="60"/>
      <c r="AG350" s="60"/>
      <c r="AH350" s="60"/>
      <c r="AI350" s="60"/>
      <c r="AJ350" s="60"/>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row>
    <row r="351" spans="2:65">
      <c r="B351" s="59"/>
      <c r="C351" s="119"/>
      <c r="D351" s="59"/>
      <c r="E351" s="59"/>
      <c r="F351" s="60"/>
      <c r="G351" s="98"/>
      <c r="H351" s="60"/>
      <c r="I351" s="60"/>
      <c r="J351" s="60"/>
      <c r="K351" s="60"/>
      <c r="L351" s="60"/>
      <c r="M351" s="60"/>
      <c r="N351" s="60"/>
      <c r="O351" s="3"/>
      <c r="P351" s="3"/>
      <c r="Q351" s="3"/>
      <c r="R351" s="3"/>
      <c r="S351" s="3"/>
      <c r="T351" s="16"/>
      <c r="U351" s="62"/>
      <c r="V351" s="60"/>
      <c r="W351" s="60"/>
      <c r="X351" s="60"/>
      <c r="Y351" s="60"/>
      <c r="Z351" s="60"/>
      <c r="AA351" s="60"/>
      <c r="AB351" s="60"/>
      <c r="AC351" s="60"/>
      <c r="AD351" s="60"/>
      <c r="AE351" s="60"/>
      <c r="AF351" s="60"/>
      <c r="AG351" s="60"/>
      <c r="AH351" s="60"/>
      <c r="AI351" s="60"/>
      <c r="AJ351" s="60"/>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row>
    <row r="352" spans="2:65">
      <c r="B352" s="59"/>
      <c r="C352" s="119"/>
      <c r="D352" s="59"/>
      <c r="E352" s="59"/>
      <c r="F352" s="60"/>
      <c r="G352" s="98"/>
      <c r="H352" s="60"/>
      <c r="I352" s="60"/>
      <c r="J352" s="60"/>
      <c r="K352" s="60"/>
      <c r="L352" s="60"/>
      <c r="M352" s="60"/>
      <c r="N352" s="60"/>
      <c r="O352" s="3"/>
      <c r="P352" s="63"/>
      <c r="Q352" s="63"/>
      <c r="R352" s="5"/>
      <c r="S352" s="5"/>
      <c r="T352" s="16"/>
      <c r="U352" s="62"/>
      <c r="V352" s="60"/>
      <c r="W352" s="60"/>
      <c r="X352" s="60"/>
      <c r="Y352" s="60"/>
      <c r="Z352" s="60"/>
      <c r="AA352" s="60"/>
      <c r="AB352" s="60"/>
      <c r="AC352" s="60"/>
      <c r="AD352" s="60"/>
      <c r="AE352" s="60"/>
      <c r="AF352" s="60"/>
      <c r="AG352" s="60"/>
      <c r="AH352" s="60"/>
      <c r="AI352" s="60"/>
      <c r="AJ352" s="60"/>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row>
    <row r="353" spans="2:65" ht="15.3" thickBot="1">
      <c r="B353" s="59"/>
      <c r="C353" s="119"/>
      <c r="D353" s="59"/>
      <c r="E353" s="59"/>
      <c r="F353" s="60"/>
      <c r="G353" s="98"/>
      <c r="H353" s="60"/>
      <c r="I353" s="60"/>
      <c r="J353" s="60"/>
      <c r="K353" s="60"/>
      <c r="L353" s="60"/>
      <c r="M353" s="60"/>
      <c r="N353" s="60"/>
      <c r="O353" s="64"/>
      <c r="P353" s="65"/>
      <c r="Q353" s="65"/>
      <c r="R353" s="65"/>
      <c r="S353" s="66"/>
      <c r="T353" s="66"/>
      <c r="U353" s="67"/>
      <c r="V353" s="60"/>
      <c r="W353" s="60"/>
      <c r="X353" s="60"/>
      <c r="Y353" s="60"/>
      <c r="Z353" s="60"/>
      <c r="AA353" s="60"/>
      <c r="AB353" s="60"/>
      <c r="AC353" s="60"/>
      <c r="AD353" s="60"/>
      <c r="AE353" s="60"/>
      <c r="AF353" s="60"/>
      <c r="AG353" s="60"/>
      <c r="AH353" s="60"/>
      <c r="AI353" s="60"/>
      <c r="AJ353" s="60"/>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row>
    <row r="354" spans="2:65">
      <c r="B354" s="59"/>
      <c r="C354" s="119"/>
      <c r="D354" s="59"/>
      <c r="E354" s="59"/>
      <c r="F354" s="60"/>
      <c r="G354" s="98"/>
      <c r="H354" s="60"/>
      <c r="I354" s="60"/>
      <c r="J354" s="60"/>
      <c r="K354" s="60"/>
      <c r="L354" s="60"/>
      <c r="M354" s="60"/>
      <c r="N354" s="60"/>
      <c r="O354" s="4"/>
      <c r="P354" s="5"/>
      <c r="Q354" s="6"/>
      <c r="R354" s="6"/>
      <c r="S354" s="6"/>
      <c r="T354" s="6"/>
      <c r="U354" s="6"/>
      <c r="V354" s="60"/>
      <c r="W354" s="60"/>
      <c r="X354" s="60"/>
      <c r="Y354" s="60"/>
      <c r="Z354" s="60"/>
      <c r="AA354" s="60"/>
      <c r="AB354" s="60"/>
      <c r="AC354" s="60"/>
      <c r="AD354" s="60"/>
      <c r="AE354" s="60"/>
      <c r="AF354" s="60"/>
      <c r="AG354" s="60"/>
      <c r="AH354" s="60"/>
      <c r="AI354" s="60"/>
      <c r="AJ354" s="60"/>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row>
    <row r="355" spans="2:65">
      <c r="B355" s="59"/>
      <c r="C355" s="119"/>
      <c r="D355" s="59"/>
      <c r="E355" s="59"/>
      <c r="F355" s="60"/>
      <c r="G355" s="98"/>
      <c r="H355" s="60"/>
      <c r="I355" s="60"/>
      <c r="J355" s="60"/>
      <c r="K355" s="60"/>
      <c r="L355" s="60"/>
      <c r="M355" s="60"/>
      <c r="N355" s="60"/>
      <c r="O355" s="4"/>
      <c r="P355" s="5"/>
      <c r="Q355" s="6"/>
      <c r="R355" s="6"/>
      <c r="S355" s="6"/>
      <c r="T355" s="6"/>
      <c r="U355" s="6"/>
      <c r="V355" s="60"/>
      <c r="W355" s="60"/>
      <c r="X355" s="60"/>
      <c r="Y355" s="60"/>
      <c r="Z355" s="60"/>
      <c r="AA355" s="60"/>
      <c r="AB355" s="60"/>
      <c r="AC355" s="60"/>
      <c r="AD355" s="60"/>
      <c r="AE355" s="60"/>
      <c r="AF355" s="60"/>
      <c r="AG355" s="60"/>
      <c r="AH355" s="60"/>
      <c r="AI355" s="60"/>
      <c r="AJ355" s="60"/>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row>
    <row r="356" spans="2:65">
      <c r="B356" s="59"/>
      <c r="C356" s="119"/>
      <c r="D356" s="59"/>
      <c r="E356" s="59"/>
      <c r="F356" s="60"/>
      <c r="G356" s="98"/>
      <c r="H356" s="60"/>
      <c r="I356" s="60"/>
      <c r="J356" s="60"/>
      <c r="K356" s="60"/>
      <c r="L356" s="60"/>
      <c r="M356" s="60"/>
      <c r="N356" s="60"/>
      <c r="O356" s="4"/>
      <c r="P356" s="5"/>
      <c r="Q356" s="6"/>
      <c r="R356" s="6"/>
      <c r="S356" s="6"/>
      <c r="T356" s="6"/>
      <c r="U356" s="6"/>
      <c r="V356" s="60"/>
      <c r="W356" s="60"/>
      <c r="X356" s="60"/>
      <c r="Y356" s="60"/>
      <c r="Z356" s="60"/>
      <c r="AA356" s="60"/>
      <c r="AB356" s="60"/>
      <c r="AC356" s="60"/>
      <c r="AD356" s="60"/>
      <c r="AE356" s="60"/>
      <c r="AF356" s="60"/>
      <c r="AG356" s="60"/>
      <c r="AH356" s="60"/>
      <c r="AI356" s="60"/>
      <c r="AJ356" s="60"/>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row>
    <row r="357" spans="2:65">
      <c r="B357" s="59"/>
      <c r="C357" s="119"/>
      <c r="D357" s="59"/>
      <c r="E357" s="59"/>
      <c r="F357" s="60"/>
      <c r="G357" s="98"/>
      <c r="H357" s="60"/>
      <c r="I357" s="60"/>
      <c r="J357" s="60"/>
      <c r="K357" s="60"/>
      <c r="L357" s="60"/>
      <c r="M357" s="60"/>
      <c r="N357" s="60"/>
      <c r="O357" s="4"/>
      <c r="P357" s="5"/>
      <c r="Q357" s="6"/>
      <c r="R357" s="6"/>
      <c r="S357" s="6"/>
      <c r="T357" s="6"/>
      <c r="U357" s="6"/>
      <c r="V357" s="60"/>
      <c r="W357" s="60"/>
      <c r="X357" s="60"/>
      <c r="Y357" s="60"/>
      <c r="Z357" s="60"/>
      <c r="AA357" s="60"/>
      <c r="AB357" s="60"/>
      <c r="AC357" s="60"/>
      <c r="AD357" s="60"/>
      <c r="AE357" s="60"/>
      <c r="AF357" s="60"/>
      <c r="AG357" s="60"/>
      <c r="AH357" s="60"/>
      <c r="AI357" s="60"/>
      <c r="AJ357" s="60"/>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row>
    <row r="358" spans="2:65">
      <c r="B358" s="59"/>
      <c r="C358" s="119"/>
      <c r="D358" s="59"/>
      <c r="E358" s="59"/>
      <c r="F358" s="60"/>
      <c r="G358" s="98"/>
      <c r="H358" s="60"/>
      <c r="I358" s="60"/>
      <c r="J358" s="60"/>
      <c r="K358" s="60"/>
      <c r="L358" s="60"/>
      <c r="M358" s="60"/>
      <c r="N358" s="60"/>
      <c r="O358" s="4"/>
      <c r="P358" s="5"/>
      <c r="Q358" s="6"/>
      <c r="R358" s="6"/>
      <c r="S358" s="6"/>
      <c r="T358" s="6"/>
      <c r="U358" s="6"/>
      <c r="V358" s="60"/>
      <c r="W358" s="60"/>
      <c r="X358" s="60"/>
      <c r="Y358" s="60"/>
      <c r="Z358" s="60"/>
      <c r="AA358" s="60"/>
      <c r="AB358" s="60"/>
      <c r="AC358" s="60"/>
      <c r="AD358" s="60"/>
      <c r="AE358" s="60"/>
      <c r="AF358" s="60"/>
      <c r="AG358" s="60"/>
      <c r="AH358" s="60"/>
      <c r="AI358" s="60"/>
      <c r="AJ358" s="60"/>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row>
    <row r="359" spans="2:65">
      <c r="B359" s="59"/>
      <c r="C359" s="119"/>
      <c r="D359" s="59"/>
      <c r="E359" s="59"/>
      <c r="F359" s="60"/>
      <c r="G359" s="98"/>
      <c r="H359" s="60"/>
      <c r="I359" s="60"/>
      <c r="J359" s="60"/>
      <c r="K359" s="60"/>
      <c r="L359" s="60"/>
      <c r="M359" s="60"/>
      <c r="N359" s="60"/>
      <c r="O359" s="4"/>
      <c r="P359" s="5"/>
      <c r="Q359" s="6"/>
      <c r="R359" s="6"/>
      <c r="S359" s="6"/>
      <c r="T359" s="6"/>
      <c r="U359" s="6"/>
      <c r="V359" s="60"/>
      <c r="W359" s="60"/>
      <c r="X359" s="60"/>
      <c r="Y359" s="60"/>
      <c r="Z359" s="60"/>
      <c r="AA359" s="60"/>
      <c r="AB359" s="60"/>
      <c r="AC359" s="60"/>
      <c r="AD359" s="60"/>
      <c r="AE359" s="60"/>
      <c r="AF359" s="60"/>
      <c r="AG359" s="60"/>
      <c r="AH359" s="60"/>
      <c r="AI359" s="60"/>
      <c r="AJ359" s="60"/>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row>
    <row r="360" spans="2:65">
      <c r="B360" s="59"/>
      <c r="C360" s="119"/>
      <c r="D360" s="59"/>
      <c r="E360" s="59"/>
      <c r="F360" s="60"/>
      <c r="G360" s="98"/>
      <c r="H360" s="60"/>
      <c r="I360" s="60"/>
      <c r="J360" s="60"/>
      <c r="K360" s="60"/>
      <c r="L360" s="60"/>
      <c r="M360" s="60"/>
      <c r="N360" s="60"/>
      <c r="O360" s="4"/>
      <c r="P360" s="5"/>
      <c r="Q360" s="6"/>
      <c r="R360" s="6"/>
      <c r="S360" s="6"/>
      <c r="T360" s="6"/>
      <c r="U360" s="6"/>
      <c r="V360" s="60"/>
      <c r="W360" s="60"/>
      <c r="X360" s="60"/>
      <c r="Y360" s="60"/>
      <c r="Z360" s="60"/>
      <c r="AA360" s="60"/>
      <c r="AB360" s="60"/>
      <c r="AC360" s="60"/>
      <c r="AD360" s="60"/>
      <c r="AE360" s="60"/>
      <c r="AF360" s="60"/>
      <c r="AG360" s="60"/>
      <c r="AH360" s="60"/>
      <c r="AI360" s="60"/>
      <c r="AJ360" s="60"/>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row>
    <row r="361" spans="2:65">
      <c r="B361" s="59"/>
      <c r="C361" s="119"/>
      <c r="D361" s="59"/>
      <c r="E361" s="59"/>
      <c r="F361" s="60"/>
      <c r="G361" s="98"/>
      <c r="H361" s="60"/>
      <c r="I361" s="60"/>
      <c r="J361" s="60"/>
      <c r="K361" s="60"/>
      <c r="L361" s="60"/>
      <c r="M361" s="60"/>
      <c r="N361" s="60"/>
      <c r="O361" s="4"/>
      <c r="P361" s="5"/>
      <c r="Q361" s="6"/>
      <c r="R361" s="6"/>
      <c r="S361" s="6"/>
      <c r="T361" s="6"/>
      <c r="U361" s="6"/>
      <c r="V361" s="60"/>
      <c r="W361" s="60"/>
      <c r="X361" s="60"/>
      <c r="Y361" s="60"/>
      <c r="Z361" s="60"/>
      <c r="AA361" s="60"/>
      <c r="AB361" s="60"/>
      <c r="AC361" s="60"/>
      <c r="AD361" s="60"/>
      <c r="AE361" s="60"/>
      <c r="AF361" s="60"/>
      <c r="AG361" s="60"/>
      <c r="AH361" s="60"/>
      <c r="AI361" s="60"/>
      <c r="AJ361" s="60"/>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row>
    <row r="362" spans="2:65">
      <c r="B362" s="59"/>
      <c r="C362" s="119"/>
      <c r="D362" s="59"/>
      <c r="E362" s="59"/>
      <c r="F362" s="60"/>
      <c r="G362" s="98"/>
      <c r="H362" s="60"/>
      <c r="I362" s="60"/>
      <c r="J362" s="60"/>
      <c r="K362" s="60"/>
      <c r="L362" s="60"/>
      <c r="M362" s="60"/>
      <c r="N362" s="60"/>
      <c r="O362" s="4"/>
      <c r="P362" s="5"/>
      <c r="Q362" s="6"/>
      <c r="R362" s="6"/>
      <c r="S362" s="6"/>
      <c r="T362" s="6"/>
      <c r="U362" s="6"/>
      <c r="V362" s="60"/>
      <c r="W362" s="60"/>
      <c r="X362" s="60"/>
      <c r="Y362" s="60"/>
      <c r="Z362" s="60"/>
      <c r="AA362" s="60"/>
      <c r="AB362" s="60"/>
      <c r="AC362" s="60"/>
      <c r="AD362" s="60"/>
      <c r="AE362" s="60"/>
      <c r="AF362" s="60"/>
      <c r="AG362" s="60"/>
      <c r="AH362" s="60"/>
      <c r="AI362" s="60"/>
      <c r="AJ362" s="60"/>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row>
    <row r="363" spans="2:65">
      <c r="B363" s="59"/>
      <c r="C363" s="119"/>
      <c r="D363" s="59"/>
      <c r="E363" s="59"/>
      <c r="F363" s="60"/>
      <c r="G363" s="98"/>
      <c r="H363" s="60"/>
      <c r="I363" s="60"/>
      <c r="J363" s="60"/>
      <c r="K363" s="60"/>
      <c r="L363" s="60"/>
      <c r="M363" s="60"/>
      <c r="N363" s="60"/>
      <c r="O363" s="4"/>
      <c r="P363" s="5"/>
      <c r="Q363" s="6"/>
      <c r="R363" s="6"/>
      <c r="S363" s="6"/>
      <c r="T363" s="6"/>
      <c r="U363" s="6"/>
      <c r="V363" s="60"/>
      <c r="W363" s="60"/>
      <c r="X363" s="60"/>
      <c r="Y363" s="60"/>
      <c r="Z363" s="60"/>
      <c r="AA363" s="60"/>
      <c r="AB363" s="60"/>
      <c r="AC363" s="60"/>
      <c r="AD363" s="60"/>
      <c r="AE363" s="60"/>
      <c r="AF363" s="60"/>
      <c r="AG363" s="60"/>
      <c r="AH363" s="60"/>
      <c r="AI363" s="60"/>
      <c r="AJ363" s="60"/>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row>
    <row r="364" spans="2:65">
      <c r="B364" s="59"/>
      <c r="C364" s="119"/>
      <c r="D364" s="59"/>
      <c r="E364" s="59"/>
      <c r="F364" s="60"/>
      <c r="G364" s="98"/>
      <c r="H364" s="60"/>
      <c r="I364" s="60"/>
      <c r="J364" s="60"/>
      <c r="K364" s="60"/>
      <c r="L364" s="60"/>
      <c r="M364" s="60"/>
      <c r="N364" s="60"/>
      <c r="O364" s="4"/>
      <c r="P364" s="5"/>
      <c r="Q364" s="6"/>
      <c r="R364" s="6"/>
      <c r="S364" s="6"/>
      <c r="T364" s="6"/>
      <c r="U364" s="6"/>
      <c r="V364" s="60"/>
      <c r="W364" s="60"/>
      <c r="X364" s="60"/>
      <c r="Y364" s="60"/>
      <c r="Z364" s="60"/>
      <c r="AA364" s="60"/>
      <c r="AB364" s="60"/>
      <c r="AC364" s="60"/>
      <c r="AD364" s="60"/>
      <c r="AE364" s="60"/>
      <c r="AF364" s="60"/>
      <c r="AG364" s="60"/>
      <c r="AH364" s="60"/>
      <c r="AI364" s="60"/>
      <c r="AJ364" s="60"/>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row>
    <row r="365" spans="2:65">
      <c r="B365" s="59"/>
      <c r="C365" s="119"/>
      <c r="D365" s="59"/>
      <c r="E365" s="59"/>
      <c r="F365" s="60"/>
      <c r="G365" s="98"/>
      <c r="H365" s="60"/>
      <c r="I365" s="60"/>
      <c r="J365" s="60"/>
      <c r="K365" s="60"/>
      <c r="L365" s="60"/>
      <c r="M365" s="60"/>
      <c r="N365" s="60"/>
      <c r="O365" s="4"/>
      <c r="P365" s="5"/>
      <c r="Q365" s="6"/>
      <c r="R365" s="6"/>
      <c r="S365" s="6"/>
      <c r="T365" s="6"/>
      <c r="U365" s="6"/>
      <c r="V365" s="60"/>
      <c r="W365" s="60"/>
      <c r="X365" s="60"/>
      <c r="Y365" s="60"/>
      <c r="Z365" s="60"/>
      <c r="AA365" s="60"/>
      <c r="AB365" s="60"/>
      <c r="AC365" s="60"/>
      <c r="AD365" s="60"/>
      <c r="AE365" s="60"/>
      <c r="AF365" s="60"/>
      <c r="AG365" s="60"/>
      <c r="AH365" s="60"/>
      <c r="AI365" s="60"/>
      <c r="AJ365" s="60"/>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row>
    <row r="366" spans="2:65">
      <c r="B366" s="59"/>
      <c r="C366" s="119"/>
      <c r="D366" s="59"/>
      <c r="E366" s="59"/>
      <c r="F366" s="60"/>
      <c r="G366" s="98"/>
      <c r="H366" s="60"/>
      <c r="I366" s="60"/>
      <c r="J366" s="60"/>
      <c r="K366" s="60"/>
      <c r="L366" s="60"/>
      <c r="M366" s="60"/>
      <c r="N366" s="60"/>
      <c r="O366" s="4"/>
      <c r="P366" s="5"/>
      <c r="Q366" s="6"/>
      <c r="R366" s="6"/>
      <c r="S366" s="6"/>
      <c r="T366" s="6"/>
      <c r="U366" s="6"/>
      <c r="V366" s="60"/>
      <c r="W366" s="60"/>
      <c r="X366" s="60"/>
      <c r="Y366" s="60"/>
      <c r="Z366" s="60"/>
      <c r="AA366" s="60"/>
      <c r="AB366" s="60"/>
      <c r="AC366" s="60"/>
      <c r="AD366" s="60"/>
      <c r="AE366" s="60"/>
      <c r="AF366" s="60"/>
      <c r="AG366" s="60"/>
      <c r="AH366" s="60"/>
      <c r="AI366" s="60"/>
      <c r="AJ366" s="60"/>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row>
    <row r="367" spans="2:65">
      <c r="B367" s="59"/>
      <c r="C367" s="119"/>
      <c r="D367" s="59"/>
      <c r="E367" s="59"/>
      <c r="F367" s="60"/>
      <c r="G367" s="98"/>
      <c r="H367" s="60"/>
      <c r="I367" s="60"/>
      <c r="J367" s="60"/>
      <c r="K367" s="60"/>
      <c r="L367" s="60"/>
      <c r="M367" s="60"/>
      <c r="N367" s="60"/>
      <c r="O367" s="4"/>
      <c r="P367" s="5"/>
      <c r="Q367" s="6"/>
      <c r="R367" s="6"/>
      <c r="S367" s="6"/>
      <c r="T367" s="6"/>
      <c r="U367" s="6"/>
      <c r="V367" s="60"/>
      <c r="W367" s="60"/>
      <c r="X367" s="60"/>
      <c r="Y367" s="60"/>
      <c r="Z367" s="60"/>
      <c r="AA367" s="60"/>
      <c r="AB367" s="60"/>
      <c r="AC367" s="60"/>
      <c r="AD367" s="60"/>
      <c r="AE367" s="60"/>
      <c r="AF367" s="60"/>
      <c r="AG367" s="60"/>
      <c r="AH367" s="60"/>
      <c r="AI367" s="60"/>
      <c r="AJ367" s="60"/>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row>
    <row r="368" spans="2:65">
      <c r="B368" s="59"/>
      <c r="C368" s="119"/>
      <c r="D368" s="59"/>
      <c r="E368" s="59"/>
      <c r="F368" s="60"/>
      <c r="G368" s="98"/>
      <c r="H368" s="60"/>
      <c r="I368" s="60"/>
      <c r="J368" s="60"/>
      <c r="K368" s="60"/>
      <c r="L368" s="60"/>
      <c r="M368" s="60"/>
      <c r="N368" s="60"/>
      <c r="O368" s="4"/>
      <c r="P368" s="5"/>
      <c r="Q368" s="6"/>
      <c r="R368" s="6"/>
      <c r="S368" s="6"/>
      <c r="T368" s="6"/>
      <c r="U368" s="6"/>
      <c r="V368" s="60"/>
      <c r="W368" s="60"/>
      <c r="X368" s="60"/>
      <c r="Y368" s="60"/>
      <c r="Z368" s="60"/>
      <c r="AA368" s="60"/>
      <c r="AB368" s="60"/>
      <c r="AC368" s="60"/>
      <c r="AD368" s="60"/>
      <c r="AE368" s="60"/>
      <c r="AF368" s="60"/>
      <c r="AG368" s="60"/>
      <c r="AH368" s="60"/>
      <c r="AI368" s="60"/>
      <c r="AJ368" s="60"/>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row>
    <row r="369" spans="2:65">
      <c r="B369" s="59"/>
      <c r="C369" s="119"/>
      <c r="D369" s="59"/>
      <c r="E369" s="59"/>
      <c r="F369" s="60"/>
      <c r="G369" s="98"/>
      <c r="H369" s="60"/>
      <c r="I369" s="60"/>
      <c r="J369" s="60"/>
      <c r="K369" s="60"/>
      <c r="L369" s="60"/>
      <c r="M369" s="60"/>
      <c r="N369" s="60"/>
      <c r="O369" s="4"/>
      <c r="P369" s="5"/>
      <c r="Q369" s="6"/>
      <c r="R369" s="6"/>
      <c r="S369" s="6"/>
      <c r="T369" s="6"/>
      <c r="U369" s="6"/>
      <c r="V369" s="60"/>
      <c r="W369" s="60"/>
      <c r="X369" s="60"/>
      <c r="Y369" s="60"/>
      <c r="Z369" s="60"/>
      <c r="AA369" s="60"/>
      <c r="AB369" s="60"/>
      <c r="AC369" s="60"/>
      <c r="AD369" s="60"/>
      <c r="AE369" s="60"/>
      <c r="AF369" s="60"/>
      <c r="AG369" s="60"/>
      <c r="AH369" s="60"/>
      <c r="AI369" s="60"/>
      <c r="AJ369" s="60"/>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row>
    <row r="370" spans="2:65">
      <c r="B370" s="59"/>
      <c r="C370" s="119"/>
      <c r="D370" s="59"/>
      <c r="E370" s="59"/>
      <c r="F370" s="60"/>
      <c r="G370" s="98"/>
      <c r="H370" s="60"/>
      <c r="I370" s="60"/>
      <c r="J370" s="60"/>
      <c r="K370" s="60"/>
      <c r="L370" s="60"/>
      <c r="M370" s="60"/>
      <c r="N370" s="60"/>
      <c r="O370" s="4"/>
      <c r="P370" s="5"/>
      <c r="Q370" s="6"/>
      <c r="R370" s="6"/>
      <c r="S370" s="6"/>
      <c r="T370" s="6"/>
      <c r="U370" s="6"/>
      <c r="V370" s="60"/>
      <c r="W370" s="60"/>
      <c r="X370" s="60"/>
      <c r="Y370" s="60"/>
      <c r="Z370" s="60"/>
      <c r="AA370" s="60"/>
      <c r="AB370" s="60"/>
      <c r="AC370" s="60"/>
      <c r="AD370" s="60"/>
      <c r="AE370" s="60"/>
      <c r="AF370" s="60"/>
      <c r="AG370" s="60"/>
      <c r="AH370" s="60"/>
      <c r="AI370" s="60"/>
      <c r="AJ370" s="6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row>
    <row r="371" spans="2:65">
      <c r="B371" s="59"/>
      <c r="C371" s="119"/>
      <c r="D371" s="59"/>
      <c r="E371" s="59"/>
      <c r="F371" s="60"/>
      <c r="G371" s="98"/>
      <c r="H371" s="60"/>
      <c r="I371" s="60"/>
      <c r="J371" s="60"/>
      <c r="K371" s="60"/>
      <c r="L371" s="60"/>
      <c r="M371" s="60"/>
      <c r="N371" s="60"/>
      <c r="O371" s="4"/>
      <c r="P371" s="5"/>
      <c r="Q371" s="6"/>
      <c r="R371" s="6"/>
      <c r="S371" s="6"/>
      <c r="T371" s="6"/>
      <c r="U371" s="6"/>
      <c r="V371" s="60"/>
      <c r="W371" s="60"/>
      <c r="X371" s="60"/>
      <c r="Y371" s="60"/>
      <c r="Z371" s="60"/>
      <c r="AA371" s="60"/>
      <c r="AB371" s="60"/>
      <c r="AC371" s="60"/>
      <c r="AD371" s="60"/>
      <c r="AE371" s="60"/>
      <c r="AF371" s="60"/>
      <c r="AG371" s="60"/>
      <c r="AH371" s="60"/>
      <c r="AI371" s="60"/>
      <c r="AJ371" s="6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row>
    <row r="372" spans="2:65">
      <c r="B372" s="59"/>
      <c r="C372" s="119"/>
      <c r="D372" s="59"/>
      <c r="E372" s="59"/>
      <c r="F372" s="60"/>
      <c r="G372" s="98"/>
      <c r="H372" s="60"/>
      <c r="I372" s="60"/>
      <c r="J372" s="60"/>
      <c r="K372" s="60"/>
      <c r="L372" s="60"/>
      <c r="M372" s="60"/>
      <c r="N372" s="60"/>
      <c r="O372" s="4"/>
      <c r="P372" s="5"/>
      <c r="Q372" s="6"/>
      <c r="R372" s="6"/>
      <c r="S372" s="6"/>
      <c r="T372" s="6"/>
      <c r="U372" s="6"/>
      <c r="V372" s="60"/>
      <c r="W372" s="60"/>
      <c r="X372" s="60"/>
      <c r="Y372" s="60"/>
      <c r="Z372" s="60"/>
      <c r="AA372" s="60"/>
      <c r="AB372" s="60"/>
      <c r="AC372" s="60"/>
      <c r="AD372" s="60"/>
      <c r="AE372" s="60"/>
      <c r="AF372" s="60"/>
      <c r="AG372" s="60"/>
      <c r="AH372" s="60"/>
      <c r="AI372" s="60"/>
      <c r="AJ372" s="60"/>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row>
    <row r="373" spans="2:65">
      <c r="B373" s="59"/>
      <c r="C373" s="119"/>
      <c r="D373" s="59"/>
      <c r="E373" s="59"/>
      <c r="F373" s="60"/>
      <c r="G373" s="98"/>
      <c r="H373" s="60"/>
      <c r="I373" s="60"/>
      <c r="J373" s="60"/>
      <c r="K373" s="60"/>
      <c r="L373" s="60"/>
      <c r="M373" s="60"/>
      <c r="N373" s="60"/>
      <c r="O373" s="4"/>
      <c r="P373" s="5"/>
      <c r="Q373" s="6"/>
      <c r="R373" s="6"/>
      <c r="S373" s="6"/>
      <c r="T373" s="6"/>
      <c r="U373" s="6"/>
      <c r="V373" s="60"/>
      <c r="W373" s="60"/>
      <c r="X373" s="60"/>
      <c r="Y373" s="60"/>
      <c r="Z373" s="60"/>
      <c r="AA373" s="60"/>
      <c r="AB373" s="60"/>
      <c r="AC373" s="60"/>
      <c r="AD373" s="60"/>
      <c r="AE373" s="60"/>
      <c r="AF373" s="60"/>
      <c r="AG373" s="60"/>
      <c r="AH373" s="60"/>
      <c r="AI373" s="60"/>
      <c r="AJ373" s="60"/>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row>
    <row r="374" spans="2:65">
      <c r="B374" s="59"/>
      <c r="C374" s="119"/>
      <c r="D374" s="59"/>
      <c r="E374" s="59"/>
      <c r="F374" s="60"/>
      <c r="G374" s="98"/>
      <c r="H374" s="60"/>
      <c r="I374" s="60"/>
      <c r="J374" s="60"/>
      <c r="K374" s="60"/>
      <c r="L374" s="60"/>
      <c r="M374" s="60"/>
      <c r="N374" s="60"/>
      <c r="O374" s="4"/>
      <c r="P374" s="5"/>
      <c r="Q374" s="6"/>
      <c r="R374" s="6"/>
      <c r="S374" s="6"/>
      <c r="T374" s="6"/>
      <c r="U374" s="6"/>
      <c r="V374" s="60"/>
      <c r="W374" s="60"/>
      <c r="X374" s="60"/>
      <c r="Y374" s="60"/>
      <c r="Z374" s="60"/>
      <c r="AA374" s="60"/>
      <c r="AB374" s="60"/>
      <c r="AC374" s="60"/>
      <c r="AD374" s="60"/>
      <c r="AE374" s="60"/>
      <c r="AF374" s="60"/>
      <c r="AG374" s="60"/>
      <c r="AH374" s="60"/>
      <c r="AI374" s="60"/>
      <c r="AJ374" s="60"/>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row>
    <row r="375" spans="2:65">
      <c r="B375" s="59"/>
      <c r="C375" s="119"/>
      <c r="D375" s="59"/>
      <c r="E375" s="59"/>
      <c r="F375" s="60"/>
      <c r="G375" s="98"/>
      <c r="H375" s="60"/>
      <c r="I375" s="60"/>
      <c r="J375" s="60"/>
      <c r="K375" s="60"/>
      <c r="L375" s="60"/>
      <c r="M375" s="60"/>
      <c r="N375" s="60"/>
      <c r="O375" s="4"/>
      <c r="P375" s="5"/>
      <c r="Q375" s="6"/>
      <c r="R375" s="6"/>
      <c r="S375" s="6"/>
      <c r="T375" s="6"/>
      <c r="U375" s="6"/>
      <c r="V375" s="60"/>
      <c r="W375" s="60"/>
      <c r="X375" s="60"/>
      <c r="Y375" s="60"/>
      <c r="Z375" s="60"/>
      <c r="AA375" s="60"/>
      <c r="AB375" s="60"/>
      <c r="AC375" s="60"/>
      <c r="AD375" s="60"/>
      <c r="AE375" s="60"/>
      <c r="AF375" s="60"/>
      <c r="AG375" s="60"/>
      <c r="AH375" s="60"/>
      <c r="AI375" s="60"/>
      <c r="AJ375" s="60"/>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row>
    <row r="376" spans="2:65">
      <c r="B376" s="59"/>
      <c r="C376" s="119"/>
      <c r="D376" s="59"/>
      <c r="E376" s="59"/>
      <c r="F376" s="60"/>
      <c r="G376" s="98"/>
      <c r="H376" s="60"/>
      <c r="I376" s="60"/>
      <c r="J376" s="60"/>
      <c r="K376" s="60"/>
      <c r="L376" s="60"/>
      <c r="M376" s="60"/>
      <c r="N376" s="60"/>
      <c r="O376" s="4"/>
      <c r="P376" s="5"/>
      <c r="Q376" s="6"/>
      <c r="R376" s="6"/>
      <c r="S376" s="6"/>
      <c r="T376" s="6"/>
      <c r="U376" s="6"/>
      <c r="V376" s="60"/>
      <c r="W376" s="60"/>
      <c r="X376" s="60"/>
      <c r="Y376" s="60"/>
      <c r="Z376" s="60"/>
      <c r="AA376" s="60"/>
      <c r="AB376" s="60"/>
      <c r="AC376" s="60"/>
      <c r="AD376" s="60"/>
      <c r="AE376" s="60"/>
      <c r="AF376" s="60"/>
      <c r="AG376" s="60"/>
      <c r="AH376" s="60"/>
      <c r="AI376" s="60"/>
      <c r="AJ376" s="60"/>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row>
    <row r="377" spans="2:65">
      <c r="B377" s="59"/>
      <c r="C377" s="119"/>
      <c r="D377" s="59"/>
      <c r="E377" s="59"/>
      <c r="F377" s="60"/>
      <c r="G377" s="98"/>
      <c r="H377" s="60"/>
      <c r="I377" s="60"/>
      <c r="J377" s="60"/>
      <c r="K377" s="60"/>
      <c r="L377" s="60"/>
      <c r="M377" s="60"/>
      <c r="N377" s="60"/>
      <c r="O377" s="4"/>
      <c r="P377" s="5"/>
      <c r="Q377" s="6"/>
      <c r="R377" s="6"/>
      <c r="S377" s="6"/>
      <c r="T377" s="6"/>
      <c r="U377" s="6"/>
      <c r="V377" s="60"/>
      <c r="W377" s="60"/>
      <c r="X377" s="60"/>
      <c r="Y377" s="60"/>
      <c r="Z377" s="60"/>
      <c r="AA377" s="60"/>
      <c r="AB377" s="60"/>
      <c r="AC377" s="60"/>
      <c r="AD377" s="60"/>
      <c r="AE377" s="60"/>
      <c r="AF377" s="60"/>
      <c r="AG377" s="60"/>
      <c r="AH377" s="60"/>
      <c r="AI377" s="60"/>
      <c r="AJ377" s="60"/>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row>
    <row r="378" spans="2:65">
      <c r="B378" s="59"/>
      <c r="C378" s="119"/>
      <c r="D378" s="59"/>
      <c r="E378" s="59"/>
      <c r="F378" s="60"/>
      <c r="G378" s="98"/>
      <c r="H378" s="60"/>
      <c r="I378" s="60"/>
      <c r="J378" s="60"/>
      <c r="K378" s="60"/>
      <c r="L378" s="60"/>
      <c r="M378" s="60"/>
      <c r="N378" s="60"/>
      <c r="O378" s="4"/>
      <c r="P378" s="5"/>
      <c r="Q378" s="6"/>
      <c r="R378" s="6"/>
      <c r="S378" s="6"/>
      <c r="T378" s="6"/>
      <c r="U378" s="6"/>
      <c r="V378" s="60"/>
      <c r="W378" s="60"/>
      <c r="X378" s="60"/>
      <c r="Y378" s="60"/>
      <c r="Z378" s="60"/>
      <c r="AA378" s="60"/>
      <c r="AB378" s="60"/>
      <c r="AC378" s="60"/>
      <c r="AD378" s="60"/>
      <c r="AE378" s="60"/>
      <c r="AF378" s="60"/>
      <c r="AG378" s="60"/>
      <c r="AH378" s="60"/>
      <c r="AI378" s="60"/>
      <c r="AJ378" s="60"/>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row>
    <row r="379" spans="2:65">
      <c r="B379" s="59"/>
      <c r="C379" s="119"/>
      <c r="D379" s="59"/>
      <c r="E379" s="59"/>
      <c r="F379" s="60"/>
      <c r="G379" s="98"/>
      <c r="H379" s="60"/>
      <c r="I379" s="60"/>
      <c r="J379" s="60"/>
      <c r="K379" s="60"/>
      <c r="L379" s="60"/>
      <c r="M379" s="60"/>
      <c r="N379" s="60"/>
      <c r="O379" s="4"/>
      <c r="P379" s="5"/>
      <c r="Q379" s="6"/>
      <c r="R379" s="5"/>
      <c r="S379" s="6"/>
      <c r="T379" s="6"/>
      <c r="U379" s="6"/>
      <c r="V379" s="60"/>
      <c r="W379" s="60"/>
      <c r="X379" s="60"/>
      <c r="Y379" s="60"/>
      <c r="Z379" s="60"/>
      <c r="AA379" s="60"/>
      <c r="AB379" s="60"/>
      <c r="AC379" s="60"/>
      <c r="AD379" s="60"/>
      <c r="AE379" s="60"/>
      <c r="AF379" s="60"/>
      <c r="AG379" s="60"/>
      <c r="AH379" s="60"/>
      <c r="AI379" s="60"/>
      <c r="AJ379" s="60"/>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row>
    <row r="380" spans="2:65">
      <c r="B380" s="59"/>
      <c r="C380" s="119"/>
      <c r="D380" s="59"/>
      <c r="E380" s="59"/>
      <c r="F380" s="60"/>
      <c r="G380" s="98"/>
      <c r="H380" s="60"/>
      <c r="I380" s="60"/>
      <c r="J380" s="60"/>
      <c r="K380" s="60"/>
      <c r="L380" s="60"/>
      <c r="M380" s="60"/>
      <c r="N380" s="60"/>
      <c r="O380" s="4"/>
      <c r="P380" s="5"/>
      <c r="Q380" s="6"/>
      <c r="R380" s="6"/>
      <c r="S380" s="6"/>
      <c r="T380" s="6"/>
      <c r="U380" s="6"/>
      <c r="V380" s="60"/>
      <c r="W380" s="60"/>
      <c r="X380" s="60"/>
      <c r="Y380" s="60"/>
      <c r="Z380" s="60"/>
      <c r="AA380" s="60"/>
      <c r="AB380" s="60"/>
      <c r="AC380" s="60"/>
      <c r="AD380" s="60"/>
      <c r="AE380" s="60"/>
      <c r="AF380" s="60"/>
      <c r="AG380" s="60"/>
      <c r="AH380" s="60"/>
      <c r="AI380" s="60"/>
      <c r="AJ380" s="60"/>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row>
    <row r="381" spans="2:65">
      <c r="B381" s="59"/>
      <c r="C381" s="119"/>
      <c r="D381" s="59"/>
      <c r="E381" s="59"/>
      <c r="F381" s="60"/>
      <c r="G381" s="98"/>
      <c r="H381" s="60"/>
      <c r="I381" s="60"/>
      <c r="J381" s="60"/>
      <c r="K381" s="60"/>
      <c r="L381" s="60"/>
      <c r="M381" s="60"/>
      <c r="N381" s="60"/>
      <c r="O381" s="4"/>
      <c r="P381" s="12"/>
      <c r="Q381" s="12"/>
      <c r="R381" s="12"/>
      <c r="S381" s="12"/>
      <c r="T381" s="12"/>
      <c r="U381" s="12"/>
      <c r="V381" s="60"/>
      <c r="W381" s="60"/>
      <c r="X381" s="60"/>
      <c r="Y381" s="60"/>
      <c r="Z381" s="60"/>
      <c r="AA381" s="60"/>
      <c r="AB381" s="60"/>
      <c r="AC381" s="60"/>
      <c r="AD381" s="60"/>
      <c r="AE381" s="60"/>
      <c r="AF381" s="60"/>
      <c r="AG381" s="60"/>
      <c r="AH381" s="60"/>
      <c r="AI381" s="60"/>
      <c r="AJ381" s="60"/>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row>
    <row r="382" spans="2:65">
      <c r="B382" s="59"/>
      <c r="C382" s="119"/>
      <c r="D382" s="59"/>
      <c r="E382" s="59"/>
      <c r="F382" s="60"/>
      <c r="G382" s="98"/>
      <c r="H382" s="60"/>
      <c r="I382" s="60"/>
      <c r="J382" s="60"/>
      <c r="K382" s="60"/>
      <c r="L382" s="60"/>
      <c r="M382" s="60"/>
      <c r="N382" s="60"/>
      <c r="O382" s="60"/>
      <c r="P382" s="60"/>
      <c r="Q382" s="60"/>
      <c r="R382" s="60"/>
      <c r="S382" s="60"/>
      <c r="T382" s="60"/>
      <c r="U382" s="60"/>
      <c r="V382" s="60"/>
      <c r="W382" s="60"/>
      <c r="X382" s="60"/>
      <c r="Y382" s="60"/>
      <c r="Z382" s="60"/>
      <c r="AA382" s="60"/>
      <c r="AB382" s="60"/>
      <c r="AC382" s="60"/>
      <c r="AD382" s="60"/>
      <c r="AE382" s="60"/>
      <c r="AF382" s="60"/>
      <c r="AG382" s="60"/>
      <c r="AH382" s="60"/>
      <c r="AI382" s="60"/>
      <c r="AJ382" s="60"/>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row>
    <row r="383" spans="2:65">
      <c r="B383" s="59"/>
      <c r="C383" s="119"/>
      <c r="D383" s="59"/>
      <c r="E383" s="59"/>
      <c r="F383" s="60"/>
      <c r="G383" s="98"/>
      <c r="H383" s="60"/>
      <c r="I383" s="60"/>
      <c r="J383" s="60"/>
      <c r="K383" s="60"/>
      <c r="L383" s="60"/>
      <c r="M383" s="60"/>
      <c r="N383" s="60"/>
      <c r="O383" s="60"/>
      <c r="P383" s="60"/>
      <c r="Q383" s="60"/>
      <c r="R383" s="60"/>
      <c r="S383" s="60"/>
      <c r="T383" s="60"/>
      <c r="U383" s="60"/>
      <c r="V383" s="60"/>
      <c r="W383" s="60"/>
      <c r="X383" s="60"/>
      <c r="Y383" s="60"/>
      <c r="Z383" s="60"/>
      <c r="AA383" s="60"/>
      <c r="AB383" s="60"/>
      <c r="AC383" s="60"/>
      <c r="AD383" s="60"/>
      <c r="AE383" s="60"/>
      <c r="AF383" s="60"/>
      <c r="AG383" s="60"/>
      <c r="AH383" s="60"/>
      <c r="AI383" s="60"/>
      <c r="AJ383" s="60"/>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row>
    <row r="384" spans="2:65">
      <c r="B384" s="59"/>
      <c r="C384" s="119"/>
      <c r="D384" s="59"/>
      <c r="E384" s="59"/>
      <c r="F384" s="60"/>
      <c r="G384" s="98"/>
      <c r="H384" s="60"/>
      <c r="I384" s="60"/>
      <c r="J384" s="60"/>
      <c r="K384" s="60"/>
      <c r="L384" s="60"/>
      <c r="M384" s="60"/>
      <c r="N384" s="60"/>
      <c r="O384" s="3"/>
      <c r="P384" s="16"/>
      <c r="Q384" s="16"/>
      <c r="R384" s="16"/>
      <c r="S384" s="3"/>
      <c r="T384" s="3"/>
      <c r="U384" s="3"/>
      <c r="V384" s="60"/>
      <c r="W384" s="60"/>
      <c r="X384" s="60"/>
      <c r="Y384" s="60"/>
      <c r="Z384" s="60"/>
      <c r="AA384" s="60"/>
      <c r="AB384" s="60"/>
      <c r="AC384" s="60"/>
      <c r="AD384" s="60"/>
      <c r="AE384" s="60"/>
      <c r="AF384" s="60"/>
      <c r="AG384" s="60"/>
      <c r="AH384" s="60"/>
      <c r="AI384" s="60"/>
      <c r="AJ384" s="60"/>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row>
    <row r="385" spans="2:65">
      <c r="B385" s="59"/>
      <c r="C385" s="119"/>
      <c r="D385" s="59"/>
      <c r="E385" s="59"/>
      <c r="F385" s="60"/>
      <c r="G385" s="98"/>
      <c r="H385" s="60"/>
      <c r="I385" s="60"/>
      <c r="J385" s="60"/>
      <c r="K385" s="60"/>
      <c r="L385" s="60"/>
      <c r="M385" s="60"/>
      <c r="N385" s="60"/>
      <c r="O385" s="4"/>
      <c r="P385" s="61"/>
      <c r="Q385" s="61"/>
      <c r="R385" s="61"/>
      <c r="S385" s="12"/>
      <c r="T385" s="12"/>
      <c r="U385" s="3"/>
      <c r="V385" s="60"/>
      <c r="W385" s="60"/>
      <c r="X385" s="60"/>
      <c r="Y385" s="60"/>
      <c r="Z385" s="60"/>
      <c r="AA385" s="60"/>
      <c r="AB385" s="60"/>
      <c r="AC385" s="60"/>
      <c r="AD385" s="60"/>
      <c r="AE385" s="60"/>
      <c r="AF385" s="60"/>
      <c r="AG385" s="60"/>
      <c r="AH385" s="60"/>
      <c r="AI385" s="60"/>
      <c r="AJ385" s="60"/>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row>
    <row r="386" spans="2:65">
      <c r="B386" s="59"/>
      <c r="C386" s="119"/>
      <c r="D386" s="59"/>
      <c r="E386" s="59"/>
      <c r="F386" s="60"/>
      <c r="G386" s="98"/>
      <c r="H386" s="60"/>
      <c r="I386" s="60"/>
      <c r="J386" s="60"/>
      <c r="K386" s="60"/>
      <c r="L386" s="60"/>
      <c r="M386" s="60"/>
      <c r="N386" s="60"/>
      <c r="O386" s="3"/>
      <c r="P386" s="3"/>
      <c r="Q386" s="3"/>
      <c r="R386" s="3"/>
      <c r="S386" s="3"/>
      <c r="T386" s="3"/>
      <c r="U386" s="3"/>
      <c r="V386" s="60"/>
      <c r="W386" s="60"/>
      <c r="X386" s="60"/>
      <c r="Y386" s="60"/>
      <c r="Z386" s="60"/>
      <c r="AA386" s="60"/>
      <c r="AB386" s="60"/>
      <c r="AC386" s="60"/>
      <c r="AD386" s="60"/>
      <c r="AE386" s="60"/>
      <c r="AF386" s="60"/>
      <c r="AG386" s="60"/>
      <c r="AH386" s="60"/>
      <c r="AI386" s="60"/>
      <c r="AJ386" s="60"/>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row>
    <row r="387" spans="2:65">
      <c r="B387" s="59"/>
      <c r="C387" s="119"/>
      <c r="D387" s="59"/>
      <c r="E387" s="59"/>
      <c r="F387" s="60"/>
      <c r="G387" s="98"/>
      <c r="H387" s="60"/>
      <c r="I387" s="60"/>
      <c r="J387" s="60"/>
      <c r="K387" s="60"/>
      <c r="L387" s="60"/>
      <c r="M387" s="60"/>
      <c r="N387" s="60"/>
      <c r="O387" s="4"/>
      <c r="P387" s="4"/>
      <c r="Q387" s="68"/>
      <c r="R387" s="61"/>
      <c r="S387" s="12"/>
      <c r="T387" s="12"/>
      <c r="U387" s="3"/>
      <c r="V387" s="60"/>
      <c r="W387" s="60"/>
      <c r="X387" s="60"/>
      <c r="Y387" s="60"/>
      <c r="Z387" s="60"/>
      <c r="AA387" s="60"/>
      <c r="AB387" s="60"/>
      <c r="AC387" s="60"/>
      <c r="AD387" s="60"/>
      <c r="AE387" s="60"/>
      <c r="AF387" s="60"/>
      <c r="AG387" s="60"/>
      <c r="AH387" s="60"/>
      <c r="AI387" s="60"/>
      <c r="AJ387" s="60"/>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row>
    <row r="388" spans="2:65">
      <c r="B388" s="59"/>
      <c r="C388" s="119"/>
      <c r="D388" s="59"/>
      <c r="E388" s="59"/>
      <c r="F388" s="60"/>
      <c r="G388" s="98"/>
      <c r="H388" s="60"/>
      <c r="I388" s="60"/>
      <c r="J388" s="60"/>
      <c r="K388" s="60"/>
      <c r="L388" s="60"/>
      <c r="M388" s="60"/>
      <c r="N388" s="60"/>
      <c r="O388" s="3"/>
      <c r="P388" s="3"/>
      <c r="Q388" s="3"/>
      <c r="R388" s="3"/>
      <c r="S388" s="3"/>
      <c r="T388" s="16"/>
      <c r="U388" s="62"/>
      <c r="V388" s="60"/>
      <c r="W388" s="60"/>
      <c r="X388" s="60"/>
      <c r="Y388" s="60"/>
      <c r="Z388" s="60"/>
      <c r="AA388" s="60"/>
      <c r="AB388" s="60"/>
      <c r="AC388" s="60"/>
      <c r="AD388" s="60"/>
      <c r="AE388" s="60"/>
      <c r="AF388" s="60"/>
      <c r="AG388" s="60"/>
      <c r="AH388" s="60"/>
      <c r="AI388" s="60"/>
      <c r="AJ388" s="60"/>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row>
    <row r="389" spans="2:65">
      <c r="B389" s="59"/>
      <c r="C389" s="119"/>
      <c r="D389" s="59"/>
      <c r="E389" s="59"/>
      <c r="F389" s="60"/>
      <c r="G389" s="98"/>
      <c r="H389" s="60"/>
      <c r="I389" s="60"/>
      <c r="J389" s="60"/>
      <c r="K389" s="60"/>
      <c r="L389" s="60"/>
      <c r="M389" s="60"/>
      <c r="N389" s="60"/>
      <c r="O389" s="3"/>
      <c r="P389" s="63"/>
      <c r="Q389" s="63"/>
      <c r="R389" s="5"/>
      <c r="S389" s="5"/>
      <c r="T389" s="16"/>
      <c r="U389" s="62"/>
      <c r="V389" s="60"/>
      <c r="W389" s="60"/>
      <c r="X389" s="60"/>
      <c r="Y389" s="60"/>
      <c r="Z389" s="60"/>
      <c r="AA389" s="60"/>
      <c r="AB389" s="60"/>
      <c r="AC389" s="60"/>
      <c r="AD389" s="60"/>
      <c r="AE389" s="60"/>
      <c r="AF389" s="60"/>
      <c r="AG389" s="60"/>
      <c r="AH389" s="60"/>
      <c r="AI389" s="60"/>
      <c r="AJ389" s="60"/>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row>
    <row r="390" spans="2:65" ht="15.3" thickBot="1">
      <c r="B390" s="59"/>
      <c r="C390" s="119"/>
      <c r="D390" s="59"/>
      <c r="E390" s="59"/>
      <c r="F390" s="60"/>
      <c r="G390" s="98"/>
      <c r="H390" s="60"/>
      <c r="I390" s="60"/>
      <c r="J390" s="60"/>
      <c r="K390" s="60"/>
      <c r="L390" s="60"/>
      <c r="M390" s="60"/>
      <c r="N390" s="60"/>
      <c r="O390" s="64"/>
      <c r="P390" s="65"/>
      <c r="Q390" s="65"/>
      <c r="R390" s="65"/>
      <c r="S390" s="66"/>
      <c r="T390" s="66"/>
      <c r="U390" s="67"/>
      <c r="V390" s="60"/>
      <c r="W390" s="60"/>
      <c r="X390" s="60"/>
      <c r="Y390" s="60"/>
      <c r="Z390" s="60"/>
      <c r="AA390" s="60"/>
      <c r="AB390" s="60"/>
      <c r="AC390" s="60"/>
      <c r="AD390" s="60"/>
      <c r="AE390" s="60"/>
      <c r="AF390" s="60"/>
      <c r="AG390" s="60"/>
      <c r="AH390" s="60"/>
      <c r="AI390" s="60"/>
      <c r="AJ390" s="60"/>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row>
    <row r="391" spans="2:65">
      <c r="B391" s="59"/>
      <c r="C391" s="119"/>
      <c r="D391" s="59"/>
      <c r="E391" s="59"/>
      <c r="F391" s="60"/>
      <c r="G391" s="98"/>
      <c r="H391" s="60"/>
      <c r="I391" s="60"/>
      <c r="J391" s="60"/>
      <c r="K391" s="60"/>
      <c r="L391" s="60"/>
      <c r="M391" s="60"/>
      <c r="N391" s="60"/>
      <c r="O391" s="4"/>
      <c r="P391" s="5"/>
      <c r="Q391" s="6"/>
      <c r="R391" s="6"/>
      <c r="S391" s="6"/>
      <c r="T391" s="6"/>
      <c r="U391" s="6"/>
      <c r="V391" s="60"/>
      <c r="W391" s="60"/>
      <c r="X391" s="60"/>
      <c r="Y391" s="60"/>
      <c r="Z391" s="60"/>
      <c r="AA391" s="60"/>
      <c r="AB391" s="60"/>
      <c r="AC391" s="60"/>
      <c r="AD391" s="60"/>
      <c r="AE391" s="60"/>
      <c r="AF391" s="60"/>
      <c r="AG391" s="60"/>
      <c r="AH391" s="60"/>
      <c r="AI391" s="60"/>
      <c r="AJ391" s="60"/>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row>
    <row r="392" spans="2:65">
      <c r="B392" s="59"/>
      <c r="C392" s="119"/>
      <c r="D392" s="59"/>
      <c r="E392" s="59"/>
      <c r="F392" s="60"/>
      <c r="G392" s="98"/>
      <c r="H392" s="60"/>
      <c r="I392" s="60"/>
      <c r="J392" s="60"/>
      <c r="K392" s="60"/>
      <c r="L392" s="60"/>
      <c r="M392" s="60"/>
      <c r="N392" s="60"/>
      <c r="O392" s="4"/>
      <c r="P392" s="5"/>
      <c r="Q392" s="6"/>
      <c r="R392" s="6"/>
      <c r="S392" s="6"/>
      <c r="T392" s="6"/>
      <c r="U392" s="6"/>
      <c r="V392" s="60"/>
      <c r="W392" s="60"/>
      <c r="X392" s="60"/>
      <c r="Y392" s="60"/>
      <c r="Z392" s="60"/>
      <c r="AA392" s="60"/>
      <c r="AB392" s="60"/>
      <c r="AC392" s="60"/>
      <c r="AD392" s="60"/>
      <c r="AE392" s="60"/>
      <c r="AF392" s="60"/>
      <c r="AG392" s="60"/>
      <c r="AH392" s="60"/>
      <c r="AI392" s="60"/>
      <c r="AJ392" s="60"/>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row>
    <row r="393" spans="2:65">
      <c r="B393" s="59"/>
      <c r="C393" s="119"/>
      <c r="D393" s="59"/>
      <c r="E393" s="59"/>
      <c r="F393" s="60"/>
      <c r="G393" s="98"/>
      <c r="H393" s="60"/>
      <c r="I393" s="60"/>
      <c r="J393" s="60"/>
      <c r="K393" s="60"/>
      <c r="L393" s="60"/>
      <c r="M393" s="60"/>
      <c r="N393" s="60"/>
      <c r="O393" s="4"/>
      <c r="P393" s="5"/>
      <c r="Q393" s="6"/>
      <c r="R393" s="6"/>
      <c r="S393" s="6"/>
      <c r="T393" s="6"/>
      <c r="U393" s="6"/>
      <c r="V393" s="60"/>
      <c r="W393" s="60"/>
      <c r="X393" s="60"/>
      <c r="Y393" s="60"/>
      <c r="Z393" s="60"/>
      <c r="AA393" s="60"/>
      <c r="AB393" s="60"/>
      <c r="AC393" s="60"/>
      <c r="AD393" s="60"/>
      <c r="AE393" s="60"/>
      <c r="AF393" s="60"/>
      <c r="AG393" s="60"/>
      <c r="AH393" s="60"/>
      <c r="AI393" s="60"/>
      <c r="AJ393" s="6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row>
    <row r="394" spans="2:65">
      <c r="B394" s="59"/>
      <c r="C394" s="119"/>
      <c r="D394" s="59"/>
      <c r="E394" s="59"/>
      <c r="F394" s="60"/>
      <c r="G394" s="98"/>
      <c r="H394" s="60"/>
      <c r="I394" s="60"/>
      <c r="J394" s="60"/>
      <c r="K394" s="60"/>
      <c r="L394" s="60"/>
      <c r="M394" s="60"/>
      <c r="N394" s="60"/>
      <c r="O394" s="4"/>
      <c r="P394" s="5"/>
      <c r="Q394" s="6"/>
      <c r="R394" s="6"/>
      <c r="S394" s="6"/>
      <c r="T394" s="6"/>
      <c r="U394" s="6"/>
      <c r="V394" s="60"/>
      <c r="W394" s="60"/>
      <c r="X394" s="60"/>
      <c r="Y394" s="60"/>
      <c r="Z394" s="60"/>
      <c r="AA394" s="60"/>
      <c r="AB394" s="60"/>
      <c r="AC394" s="60"/>
      <c r="AD394" s="60"/>
      <c r="AE394" s="60"/>
      <c r="AF394" s="60"/>
      <c r="AG394" s="60"/>
      <c r="AH394" s="60"/>
      <c r="AI394" s="60"/>
      <c r="AJ394" s="6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row>
    <row r="395" spans="2:65">
      <c r="B395" s="59"/>
      <c r="C395" s="119"/>
      <c r="D395" s="59"/>
      <c r="E395" s="59"/>
      <c r="F395" s="60"/>
      <c r="G395" s="98"/>
      <c r="H395" s="60"/>
      <c r="I395" s="60"/>
      <c r="J395" s="60"/>
      <c r="K395" s="60"/>
      <c r="L395" s="60"/>
      <c r="M395" s="60"/>
      <c r="N395" s="60"/>
      <c r="O395" s="4"/>
      <c r="P395" s="5"/>
      <c r="Q395" s="6"/>
      <c r="R395" s="6"/>
      <c r="S395" s="6"/>
      <c r="T395" s="6"/>
      <c r="U395" s="6"/>
      <c r="V395" s="60"/>
      <c r="W395" s="60"/>
      <c r="X395" s="60"/>
      <c r="Y395" s="60"/>
      <c r="Z395" s="60"/>
      <c r="AA395" s="60"/>
      <c r="AB395" s="60"/>
      <c r="AC395" s="60"/>
      <c r="AD395" s="60"/>
      <c r="AE395" s="60"/>
      <c r="AF395" s="60"/>
      <c r="AG395" s="60"/>
      <c r="AH395" s="60"/>
      <c r="AI395" s="60"/>
      <c r="AJ395" s="60"/>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row>
    <row r="396" spans="2:65">
      <c r="B396" s="59"/>
      <c r="C396" s="119"/>
      <c r="D396" s="59"/>
      <c r="E396" s="59"/>
      <c r="F396" s="60"/>
      <c r="G396" s="98"/>
      <c r="H396" s="60"/>
      <c r="I396" s="60"/>
      <c r="J396" s="60"/>
      <c r="K396" s="60"/>
      <c r="L396" s="60"/>
      <c r="M396" s="60"/>
      <c r="N396" s="60"/>
      <c r="O396" s="4"/>
      <c r="P396" s="5"/>
      <c r="Q396" s="6"/>
      <c r="R396" s="6"/>
      <c r="S396" s="6"/>
      <c r="T396" s="6"/>
      <c r="U396" s="6"/>
      <c r="V396" s="60"/>
      <c r="W396" s="60"/>
      <c r="X396" s="60"/>
      <c r="Y396" s="60"/>
      <c r="Z396" s="60"/>
      <c r="AA396" s="60"/>
      <c r="AB396" s="60"/>
      <c r="AC396" s="60"/>
      <c r="AD396" s="60"/>
      <c r="AE396" s="60"/>
      <c r="AF396" s="60"/>
      <c r="AG396" s="60"/>
      <c r="AH396" s="60"/>
      <c r="AI396" s="60"/>
      <c r="AJ396" s="60"/>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row>
    <row r="397" spans="2:65">
      <c r="B397" s="59"/>
      <c r="C397" s="119"/>
      <c r="D397" s="59"/>
      <c r="E397" s="59"/>
      <c r="F397" s="60"/>
      <c r="G397" s="98"/>
      <c r="H397" s="60"/>
      <c r="I397" s="60"/>
      <c r="J397" s="60"/>
      <c r="K397" s="60"/>
      <c r="L397" s="60"/>
      <c r="M397" s="60"/>
      <c r="N397" s="60"/>
      <c r="O397" s="4"/>
      <c r="P397" s="5"/>
      <c r="Q397" s="6"/>
      <c r="R397" s="6"/>
      <c r="S397" s="6"/>
      <c r="T397" s="6"/>
      <c r="U397" s="6"/>
      <c r="V397" s="60"/>
      <c r="W397" s="60"/>
      <c r="X397" s="60"/>
      <c r="Y397" s="60"/>
      <c r="Z397" s="60"/>
      <c r="AA397" s="60"/>
      <c r="AB397" s="60"/>
      <c r="AC397" s="60"/>
      <c r="AD397" s="60"/>
      <c r="AE397" s="60"/>
      <c r="AF397" s="60"/>
      <c r="AG397" s="60"/>
      <c r="AH397" s="60"/>
      <c r="AI397" s="60"/>
      <c r="AJ397" s="60"/>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row>
    <row r="398" spans="2:65">
      <c r="B398" s="59"/>
      <c r="C398" s="119"/>
      <c r="D398" s="59"/>
      <c r="E398" s="59"/>
      <c r="F398" s="60"/>
      <c r="G398" s="98"/>
      <c r="H398" s="60"/>
      <c r="I398" s="60"/>
      <c r="J398" s="60"/>
      <c r="K398" s="60"/>
      <c r="L398" s="60"/>
      <c r="M398" s="60"/>
      <c r="N398" s="60"/>
      <c r="O398" s="4"/>
      <c r="P398" s="5"/>
      <c r="Q398" s="6"/>
      <c r="R398" s="6"/>
      <c r="S398" s="6"/>
      <c r="T398" s="6"/>
      <c r="U398" s="6"/>
      <c r="V398" s="60"/>
      <c r="W398" s="60"/>
      <c r="X398" s="60"/>
      <c r="Y398" s="60"/>
      <c r="Z398" s="60"/>
      <c r="AA398" s="60"/>
      <c r="AB398" s="60"/>
      <c r="AC398" s="60"/>
      <c r="AD398" s="60"/>
      <c r="AE398" s="60"/>
      <c r="AF398" s="60"/>
      <c r="AG398" s="60"/>
      <c r="AH398" s="60"/>
      <c r="AI398" s="60"/>
      <c r="AJ398" s="60"/>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row>
    <row r="399" spans="2:65">
      <c r="B399" s="59"/>
      <c r="C399" s="119"/>
      <c r="D399" s="59"/>
      <c r="E399" s="59"/>
      <c r="F399" s="60"/>
      <c r="G399" s="98"/>
      <c r="H399" s="60"/>
      <c r="I399" s="60"/>
      <c r="J399" s="60"/>
      <c r="K399" s="60"/>
      <c r="L399" s="60"/>
      <c r="M399" s="60"/>
      <c r="N399" s="60"/>
      <c r="O399" s="4"/>
      <c r="P399" s="5"/>
      <c r="Q399" s="6"/>
      <c r="R399" s="6"/>
      <c r="S399" s="6"/>
      <c r="T399" s="6"/>
      <c r="U399" s="6"/>
      <c r="V399" s="60"/>
      <c r="W399" s="60"/>
      <c r="X399" s="60"/>
      <c r="Y399" s="60"/>
      <c r="Z399" s="60"/>
      <c r="AA399" s="60"/>
      <c r="AB399" s="60"/>
      <c r="AC399" s="60"/>
      <c r="AD399" s="60"/>
      <c r="AE399" s="60"/>
      <c r="AF399" s="60"/>
      <c r="AG399" s="60"/>
      <c r="AH399" s="60"/>
      <c r="AI399" s="60"/>
      <c r="AJ399" s="60"/>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row>
    <row r="400" spans="2:65">
      <c r="B400" s="59"/>
      <c r="C400" s="119"/>
      <c r="D400" s="59"/>
      <c r="E400" s="59"/>
      <c r="F400" s="60"/>
      <c r="G400" s="98"/>
      <c r="H400" s="60"/>
      <c r="I400" s="60"/>
      <c r="J400" s="60"/>
      <c r="K400" s="60"/>
      <c r="L400" s="60"/>
      <c r="M400" s="60"/>
      <c r="N400" s="60"/>
      <c r="O400" s="4"/>
      <c r="P400" s="5"/>
      <c r="Q400" s="6"/>
      <c r="R400" s="6"/>
      <c r="S400" s="6"/>
      <c r="T400" s="6"/>
      <c r="U400" s="6"/>
      <c r="V400" s="60"/>
      <c r="W400" s="60"/>
      <c r="X400" s="60"/>
      <c r="Y400" s="60"/>
      <c r="Z400" s="60"/>
      <c r="AA400" s="60"/>
      <c r="AB400" s="60"/>
      <c r="AC400" s="60"/>
      <c r="AD400" s="60"/>
      <c r="AE400" s="60"/>
      <c r="AF400" s="60"/>
      <c r="AG400" s="60"/>
      <c r="AH400" s="60"/>
      <c r="AI400" s="60"/>
      <c r="AJ400" s="60"/>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row>
    <row r="401" spans="2:65">
      <c r="B401" s="59"/>
      <c r="C401" s="119"/>
      <c r="D401" s="59"/>
      <c r="E401" s="59"/>
      <c r="F401" s="60"/>
      <c r="G401" s="98"/>
      <c r="H401" s="60"/>
      <c r="I401" s="60"/>
      <c r="J401" s="60"/>
      <c r="K401" s="60"/>
      <c r="L401" s="60"/>
      <c r="M401" s="60"/>
      <c r="N401" s="60"/>
      <c r="O401" s="4"/>
      <c r="P401" s="5"/>
      <c r="Q401" s="6"/>
      <c r="R401" s="6"/>
      <c r="S401" s="6"/>
      <c r="T401" s="6"/>
      <c r="U401" s="6"/>
      <c r="V401" s="60"/>
      <c r="W401" s="60"/>
      <c r="X401" s="60"/>
      <c r="Y401" s="60"/>
      <c r="Z401" s="60"/>
      <c r="AA401" s="60"/>
      <c r="AB401" s="60"/>
      <c r="AC401" s="60"/>
      <c r="AD401" s="60"/>
      <c r="AE401" s="60"/>
      <c r="AF401" s="60"/>
      <c r="AG401" s="60"/>
      <c r="AH401" s="60"/>
      <c r="AI401" s="60"/>
      <c r="AJ401" s="60"/>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row>
    <row r="402" spans="2:65">
      <c r="B402" s="59"/>
      <c r="C402" s="119"/>
      <c r="D402" s="59"/>
      <c r="E402" s="59"/>
      <c r="F402" s="60"/>
      <c r="G402" s="98"/>
      <c r="H402" s="60"/>
      <c r="I402" s="60"/>
      <c r="J402" s="60"/>
      <c r="K402" s="60"/>
      <c r="L402" s="60"/>
      <c r="M402" s="60"/>
      <c r="N402" s="60"/>
      <c r="O402" s="4"/>
      <c r="P402" s="5"/>
      <c r="Q402" s="6"/>
      <c r="R402" s="6"/>
      <c r="S402" s="6"/>
      <c r="T402" s="6"/>
      <c r="U402" s="6"/>
      <c r="V402" s="60"/>
      <c r="W402" s="60"/>
      <c r="X402" s="60"/>
      <c r="Y402" s="60"/>
      <c r="Z402" s="60"/>
      <c r="AA402" s="60"/>
      <c r="AB402" s="60"/>
      <c r="AC402" s="60"/>
      <c r="AD402" s="60"/>
      <c r="AE402" s="60"/>
      <c r="AF402" s="60"/>
      <c r="AG402" s="60"/>
      <c r="AH402" s="60"/>
      <c r="AI402" s="60"/>
      <c r="AJ402" s="60"/>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row>
    <row r="403" spans="2:65">
      <c r="B403" s="59"/>
      <c r="C403" s="119"/>
      <c r="D403" s="59"/>
      <c r="E403" s="59"/>
      <c r="F403" s="60"/>
      <c r="G403" s="98"/>
      <c r="H403" s="60"/>
      <c r="I403" s="60"/>
      <c r="J403" s="60"/>
      <c r="K403" s="60"/>
      <c r="L403" s="60"/>
      <c r="M403" s="60"/>
      <c r="N403" s="60"/>
      <c r="O403" s="4"/>
      <c r="P403" s="5"/>
      <c r="Q403" s="6"/>
      <c r="R403" s="6"/>
      <c r="S403" s="6"/>
      <c r="T403" s="6"/>
      <c r="U403" s="6"/>
      <c r="V403" s="60"/>
      <c r="W403" s="60"/>
      <c r="X403" s="60"/>
      <c r="Y403" s="60"/>
      <c r="Z403" s="60"/>
      <c r="AA403" s="60"/>
      <c r="AB403" s="60"/>
      <c r="AC403" s="60"/>
      <c r="AD403" s="60"/>
      <c r="AE403" s="60"/>
      <c r="AF403" s="60"/>
      <c r="AG403" s="60"/>
      <c r="AH403" s="60"/>
      <c r="AI403" s="60"/>
      <c r="AJ403" s="60"/>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row>
    <row r="404" spans="2:65">
      <c r="B404" s="59"/>
      <c r="C404" s="119"/>
      <c r="D404" s="59"/>
      <c r="E404" s="59"/>
      <c r="F404" s="60"/>
      <c r="G404" s="98"/>
      <c r="H404" s="60"/>
      <c r="I404" s="60"/>
      <c r="J404" s="60"/>
      <c r="K404" s="60"/>
      <c r="L404" s="60"/>
      <c r="M404" s="60"/>
      <c r="N404" s="60"/>
      <c r="O404" s="4"/>
      <c r="P404" s="5"/>
      <c r="Q404" s="6"/>
      <c r="R404" s="6"/>
      <c r="S404" s="6"/>
      <c r="T404" s="6"/>
      <c r="U404" s="6"/>
      <c r="V404" s="60"/>
      <c r="W404" s="60"/>
      <c r="X404" s="60"/>
      <c r="Y404" s="60"/>
      <c r="Z404" s="60"/>
      <c r="AA404" s="60"/>
      <c r="AB404" s="60"/>
      <c r="AC404" s="60"/>
      <c r="AD404" s="60"/>
      <c r="AE404" s="60"/>
      <c r="AF404" s="60"/>
      <c r="AG404" s="60"/>
      <c r="AH404" s="60"/>
      <c r="AI404" s="60"/>
      <c r="AJ404" s="60"/>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row>
    <row r="405" spans="2:65">
      <c r="B405" s="59"/>
      <c r="C405" s="119"/>
      <c r="D405" s="59"/>
      <c r="E405" s="59"/>
      <c r="F405" s="60"/>
      <c r="G405" s="98"/>
      <c r="H405" s="60"/>
      <c r="I405" s="60"/>
      <c r="J405" s="60"/>
      <c r="K405" s="60"/>
      <c r="L405" s="60"/>
      <c r="M405" s="60"/>
      <c r="N405" s="60"/>
      <c r="O405" s="4"/>
      <c r="P405" s="5"/>
      <c r="Q405" s="6"/>
      <c r="R405" s="6"/>
      <c r="S405" s="6"/>
      <c r="T405" s="6"/>
      <c r="U405" s="6"/>
      <c r="V405" s="60"/>
      <c r="W405" s="60"/>
      <c r="X405" s="60"/>
      <c r="Y405" s="60"/>
      <c r="Z405" s="60"/>
      <c r="AA405" s="60"/>
      <c r="AB405" s="60"/>
      <c r="AC405" s="60"/>
      <c r="AD405" s="60"/>
      <c r="AE405" s="60"/>
      <c r="AF405" s="60"/>
      <c r="AG405" s="60"/>
      <c r="AH405" s="60"/>
      <c r="AI405" s="60"/>
      <c r="AJ405" s="60"/>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row>
    <row r="406" spans="2:65">
      <c r="B406" s="59"/>
      <c r="C406" s="119"/>
      <c r="D406" s="59"/>
      <c r="E406" s="59"/>
      <c r="F406" s="60"/>
      <c r="G406" s="98"/>
      <c r="H406" s="60"/>
      <c r="I406" s="60"/>
      <c r="J406" s="60"/>
      <c r="K406" s="60"/>
      <c r="L406" s="60"/>
      <c r="M406" s="60"/>
      <c r="N406" s="60"/>
      <c r="O406" s="4"/>
      <c r="P406" s="5"/>
      <c r="Q406" s="6"/>
      <c r="R406" s="6"/>
      <c r="S406" s="6"/>
      <c r="T406" s="6"/>
      <c r="U406" s="6"/>
      <c r="V406" s="60"/>
      <c r="W406" s="60"/>
      <c r="X406" s="60"/>
      <c r="Y406" s="60"/>
      <c r="Z406" s="60"/>
      <c r="AA406" s="60"/>
      <c r="AB406" s="60"/>
      <c r="AC406" s="60"/>
      <c r="AD406" s="60"/>
      <c r="AE406" s="60"/>
      <c r="AF406" s="60"/>
      <c r="AG406" s="60"/>
      <c r="AH406" s="60"/>
      <c r="AI406" s="60"/>
      <c r="AJ406" s="60"/>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row>
    <row r="407" spans="2:65">
      <c r="B407" s="59"/>
      <c r="C407" s="119"/>
      <c r="D407" s="59"/>
      <c r="E407" s="59"/>
      <c r="F407" s="60"/>
      <c r="G407" s="98"/>
      <c r="H407" s="60"/>
      <c r="I407" s="60"/>
      <c r="J407" s="60"/>
      <c r="K407" s="60"/>
      <c r="L407" s="60"/>
      <c r="M407" s="60"/>
      <c r="N407" s="60"/>
      <c r="O407" s="4"/>
      <c r="P407" s="5"/>
      <c r="Q407" s="6"/>
      <c r="R407" s="6"/>
      <c r="S407" s="6"/>
      <c r="T407" s="6"/>
      <c r="U407" s="6"/>
      <c r="V407" s="60"/>
      <c r="W407" s="60"/>
      <c r="X407" s="60"/>
      <c r="Y407" s="60"/>
      <c r="Z407" s="60"/>
      <c r="AA407" s="60"/>
      <c r="AB407" s="60"/>
      <c r="AC407" s="60"/>
      <c r="AD407" s="60"/>
      <c r="AE407" s="60"/>
      <c r="AF407" s="60"/>
      <c r="AG407" s="60"/>
      <c r="AH407" s="60"/>
      <c r="AI407" s="60"/>
      <c r="AJ407" s="60"/>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row>
    <row r="408" spans="2:65">
      <c r="B408" s="59"/>
      <c r="C408" s="119"/>
      <c r="D408" s="59"/>
      <c r="E408" s="59"/>
      <c r="F408" s="60"/>
      <c r="G408" s="98"/>
      <c r="H408" s="60"/>
      <c r="I408" s="60"/>
      <c r="J408" s="60"/>
      <c r="K408" s="60"/>
      <c r="L408" s="60"/>
      <c r="M408" s="60"/>
      <c r="N408" s="60"/>
      <c r="O408" s="4"/>
      <c r="P408" s="5"/>
      <c r="Q408" s="6"/>
      <c r="R408" s="6"/>
      <c r="S408" s="6"/>
      <c r="T408" s="6"/>
      <c r="U408" s="6"/>
      <c r="V408" s="60"/>
      <c r="W408" s="60"/>
      <c r="X408" s="60"/>
      <c r="Y408" s="60"/>
      <c r="Z408" s="60"/>
      <c r="AA408" s="60"/>
      <c r="AB408" s="60"/>
      <c r="AC408" s="60"/>
      <c r="AD408" s="60"/>
      <c r="AE408" s="60"/>
      <c r="AF408" s="60"/>
      <c r="AG408" s="60"/>
      <c r="AH408" s="60"/>
      <c r="AI408" s="60"/>
      <c r="AJ408" s="60"/>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row>
    <row r="409" spans="2:65">
      <c r="B409" s="59"/>
      <c r="C409" s="119"/>
      <c r="D409" s="59"/>
      <c r="E409" s="59"/>
      <c r="F409" s="60"/>
      <c r="G409" s="98"/>
      <c r="H409" s="60"/>
      <c r="I409" s="60"/>
      <c r="J409" s="60"/>
      <c r="K409" s="60"/>
      <c r="L409" s="60"/>
      <c r="M409" s="60"/>
      <c r="N409" s="60"/>
      <c r="O409" s="4"/>
      <c r="P409" s="5"/>
      <c r="Q409" s="6"/>
      <c r="R409" s="6"/>
      <c r="S409" s="6"/>
      <c r="T409" s="6"/>
      <c r="U409" s="6"/>
      <c r="V409" s="60"/>
      <c r="W409" s="60"/>
      <c r="X409" s="60"/>
      <c r="Y409" s="60"/>
      <c r="Z409" s="60"/>
      <c r="AA409" s="60"/>
      <c r="AB409" s="60"/>
      <c r="AC409" s="60"/>
      <c r="AD409" s="60"/>
      <c r="AE409" s="60"/>
      <c r="AF409" s="60"/>
      <c r="AG409" s="60"/>
      <c r="AH409" s="60"/>
      <c r="AI409" s="60"/>
      <c r="AJ409" s="60"/>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row>
    <row r="410" spans="2:65">
      <c r="B410" s="59"/>
      <c r="C410" s="119"/>
      <c r="D410" s="59"/>
      <c r="E410" s="59"/>
      <c r="F410" s="60"/>
      <c r="G410" s="98"/>
      <c r="H410" s="60"/>
      <c r="I410" s="60"/>
      <c r="J410" s="60"/>
      <c r="K410" s="60"/>
      <c r="L410" s="60"/>
      <c r="M410" s="60"/>
      <c r="N410" s="60"/>
      <c r="O410" s="4"/>
      <c r="P410" s="5"/>
      <c r="Q410" s="6"/>
      <c r="R410" s="6"/>
      <c r="S410" s="6"/>
      <c r="T410" s="6"/>
      <c r="U410" s="6"/>
      <c r="V410" s="60"/>
      <c r="W410" s="60"/>
      <c r="X410" s="60"/>
      <c r="Y410" s="60"/>
      <c r="Z410" s="60"/>
      <c r="AA410" s="60"/>
      <c r="AB410" s="60"/>
      <c r="AC410" s="60"/>
      <c r="AD410" s="60"/>
      <c r="AE410" s="60"/>
      <c r="AF410" s="60"/>
      <c r="AG410" s="60"/>
      <c r="AH410" s="60"/>
      <c r="AI410" s="60"/>
      <c r="AJ410" s="60"/>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row>
    <row r="411" spans="2:65">
      <c r="B411" s="59"/>
      <c r="C411" s="119"/>
      <c r="D411" s="59"/>
      <c r="E411" s="59"/>
      <c r="F411" s="60"/>
      <c r="G411" s="98"/>
      <c r="H411" s="60"/>
      <c r="I411" s="60"/>
      <c r="J411" s="60"/>
      <c r="K411" s="60"/>
      <c r="L411" s="60"/>
      <c r="M411" s="60"/>
      <c r="N411" s="60"/>
      <c r="O411" s="4"/>
      <c r="P411" s="5"/>
      <c r="Q411" s="6"/>
      <c r="R411" s="6"/>
      <c r="S411" s="6"/>
      <c r="T411" s="6"/>
      <c r="U411" s="6"/>
      <c r="V411" s="60"/>
      <c r="W411" s="60"/>
      <c r="X411" s="60"/>
      <c r="Y411" s="60"/>
      <c r="Z411" s="60"/>
      <c r="AA411" s="60"/>
      <c r="AB411" s="60"/>
      <c r="AC411" s="60"/>
      <c r="AD411" s="60"/>
      <c r="AE411" s="60"/>
      <c r="AF411" s="60"/>
      <c r="AG411" s="60"/>
      <c r="AH411" s="60"/>
      <c r="AI411" s="60"/>
      <c r="AJ411" s="60"/>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row>
    <row r="412" spans="2:65">
      <c r="B412" s="59"/>
      <c r="C412" s="119"/>
      <c r="D412" s="59"/>
      <c r="E412" s="59"/>
      <c r="F412" s="60"/>
      <c r="G412" s="98"/>
      <c r="H412" s="60"/>
      <c r="I412" s="60"/>
      <c r="J412" s="60"/>
      <c r="K412" s="60"/>
      <c r="L412" s="60"/>
      <c r="M412" s="60"/>
      <c r="N412" s="60"/>
      <c r="O412" s="4"/>
      <c r="P412" s="5"/>
      <c r="Q412" s="6"/>
      <c r="R412" s="6"/>
      <c r="S412" s="6"/>
      <c r="T412" s="6"/>
      <c r="U412" s="6"/>
      <c r="V412" s="60"/>
      <c r="W412" s="60"/>
      <c r="X412" s="60"/>
      <c r="Y412" s="60"/>
      <c r="Z412" s="60"/>
      <c r="AA412" s="60"/>
      <c r="AB412" s="60"/>
      <c r="AC412" s="60"/>
      <c r="AD412" s="60"/>
      <c r="AE412" s="60"/>
      <c r="AF412" s="60"/>
      <c r="AG412" s="60"/>
      <c r="AH412" s="60"/>
      <c r="AI412" s="60"/>
      <c r="AJ412" s="60"/>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row>
    <row r="413" spans="2:65">
      <c r="B413" s="59"/>
      <c r="C413" s="119"/>
      <c r="D413" s="59"/>
      <c r="E413" s="59"/>
      <c r="F413" s="60"/>
      <c r="G413" s="98"/>
      <c r="H413" s="60"/>
      <c r="I413" s="60"/>
      <c r="J413" s="60"/>
      <c r="K413" s="60"/>
      <c r="L413" s="60"/>
      <c r="M413" s="60"/>
      <c r="N413" s="60"/>
      <c r="O413" s="4"/>
      <c r="P413" s="5"/>
      <c r="Q413" s="6"/>
      <c r="R413" s="6"/>
      <c r="S413" s="6"/>
      <c r="T413" s="6"/>
      <c r="U413" s="6"/>
      <c r="V413" s="60"/>
      <c r="W413" s="60"/>
      <c r="X413" s="60"/>
      <c r="Y413" s="60"/>
      <c r="Z413" s="60"/>
      <c r="AA413" s="60"/>
      <c r="AB413" s="60"/>
      <c r="AC413" s="60"/>
      <c r="AD413" s="60"/>
      <c r="AE413" s="60"/>
      <c r="AF413" s="60"/>
      <c r="AG413" s="60"/>
      <c r="AH413" s="60"/>
      <c r="AI413" s="60"/>
      <c r="AJ413" s="60"/>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row>
    <row r="414" spans="2:65">
      <c r="B414" s="59"/>
      <c r="C414" s="119"/>
      <c r="D414" s="59"/>
      <c r="E414" s="59"/>
      <c r="F414" s="60"/>
      <c r="G414" s="98"/>
      <c r="H414" s="60"/>
      <c r="I414" s="60"/>
      <c r="J414" s="60"/>
      <c r="K414" s="60"/>
      <c r="L414" s="60"/>
      <c r="M414" s="60"/>
      <c r="N414" s="60"/>
      <c r="O414" s="4"/>
      <c r="P414" s="5"/>
      <c r="Q414" s="6"/>
      <c r="R414" s="6"/>
      <c r="S414" s="6"/>
      <c r="T414" s="6"/>
      <c r="U414" s="6"/>
      <c r="V414" s="60"/>
      <c r="W414" s="60"/>
      <c r="X414" s="60"/>
      <c r="Y414" s="60"/>
      <c r="Z414" s="60"/>
      <c r="AA414" s="60"/>
      <c r="AB414" s="60"/>
      <c r="AC414" s="60"/>
      <c r="AD414" s="60"/>
      <c r="AE414" s="60"/>
      <c r="AF414" s="60"/>
      <c r="AG414" s="60"/>
      <c r="AH414" s="60"/>
      <c r="AI414" s="60"/>
      <c r="AJ414" s="60"/>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row>
    <row r="415" spans="2:65">
      <c r="B415" s="59"/>
      <c r="C415" s="119"/>
      <c r="D415" s="59"/>
      <c r="E415" s="59"/>
      <c r="F415" s="60"/>
      <c r="G415" s="98"/>
      <c r="H415" s="60"/>
      <c r="I415" s="60"/>
      <c r="J415" s="60"/>
      <c r="K415" s="60"/>
      <c r="L415" s="60"/>
      <c r="M415" s="60"/>
      <c r="N415" s="60"/>
      <c r="O415" s="4"/>
      <c r="P415" s="5"/>
      <c r="Q415" s="6"/>
      <c r="R415" s="5"/>
      <c r="S415" s="6"/>
      <c r="T415" s="6"/>
      <c r="U415" s="6"/>
      <c r="V415" s="60"/>
      <c r="W415" s="60"/>
      <c r="X415" s="60"/>
      <c r="Y415" s="60"/>
      <c r="Z415" s="60"/>
      <c r="AA415" s="60"/>
      <c r="AB415" s="60"/>
      <c r="AC415" s="60"/>
      <c r="AD415" s="60"/>
      <c r="AE415" s="60"/>
      <c r="AF415" s="60"/>
      <c r="AG415" s="60"/>
      <c r="AH415" s="60"/>
      <c r="AI415" s="60"/>
      <c r="AJ415" s="60"/>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row>
    <row r="416" spans="2:65">
      <c r="B416" s="59"/>
      <c r="C416" s="119"/>
      <c r="D416" s="59"/>
      <c r="E416" s="59"/>
      <c r="F416" s="60"/>
      <c r="G416" s="98"/>
      <c r="H416" s="60"/>
      <c r="I416" s="60"/>
      <c r="J416" s="60"/>
      <c r="K416" s="60"/>
      <c r="L416" s="60"/>
      <c r="M416" s="60"/>
      <c r="N416" s="60"/>
      <c r="O416" s="4"/>
      <c r="P416" s="5"/>
      <c r="Q416" s="6"/>
      <c r="R416" s="6"/>
      <c r="S416" s="6"/>
      <c r="T416" s="6"/>
      <c r="U416" s="6"/>
      <c r="V416" s="60"/>
      <c r="W416" s="60"/>
      <c r="X416" s="60"/>
      <c r="Y416" s="60"/>
      <c r="Z416" s="60"/>
      <c r="AA416" s="60"/>
      <c r="AB416" s="60"/>
      <c r="AC416" s="60"/>
      <c r="AD416" s="60"/>
      <c r="AE416" s="60"/>
      <c r="AF416" s="60"/>
      <c r="AG416" s="60"/>
      <c r="AH416" s="60"/>
      <c r="AI416" s="60"/>
      <c r="AJ416" s="60"/>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row>
    <row r="417" spans="2:65">
      <c r="B417" s="59"/>
      <c r="C417" s="119"/>
      <c r="D417" s="59"/>
      <c r="E417" s="59"/>
      <c r="F417" s="60"/>
      <c r="G417" s="98"/>
      <c r="H417" s="60"/>
      <c r="I417" s="60"/>
      <c r="J417" s="60"/>
      <c r="K417" s="60"/>
      <c r="L417" s="60"/>
      <c r="M417" s="60"/>
      <c r="N417" s="60"/>
      <c r="O417" s="4"/>
      <c r="P417" s="12"/>
      <c r="Q417" s="12"/>
      <c r="R417" s="12"/>
      <c r="S417" s="12"/>
      <c r="T417" s="12"/>
      <c r="U417" s="12"/>
      <c r="V417" s="60"/>
      <c r="W417" s="60"/>
      <c r="X417" s="60"/>
      <c r="Y417" s="60"/>
      <c r="Z417" s="60"/>
      <c r="AA417" s="60"/>
      <c r="AB417" s="60"/>
      <c r="AC417" s="60"/>
      <c r="AD417" s="60"/>
      <c r="AE417" s="60"/>
      <c r="AF417" s="60"/>
      <c r="AG417" s="60"/>
      <c r="AH417" s="60"/>
      <c r="AI417" s="60"/>
      <c r="AJ417" s="60"/>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row>
    <row r="418" spans="2:65">
      <c r="B418" s="59"/>
      <c r="C418" s="119"/>
      <c r="D418" s="59"/>
      <c r="E418" s="59"/>
      <c r="F418" s="60"/>
      <c r="G418" s="98"/>
      <c r="H418" s="60"/>
      <c r="I418" s="60"/>
      <c r="J418" s="60"/>
      <c r="K418" s="60"/>
      <c r="L418" s="60"/>
      <c r="M418" s="60"/>
      <c r="N418" s="60"/>
      <c r="O418" s="60"/>
      <c r="P418" s="60"/>
      <c r="Q418" s="60"/>
      <c r="R418" s="60"/>
      <c r="S418" s="60"/>
      <c r="T418" s="60"/>
      <c r="U418" s="60"/>
      <c r="V418" s="60"/>
      <c r="W418" s="60"/>
      <c r="X418" s="60"/>
      <c r="Y418" s="60"/>
      <c r="Z418" s="60"/>
      <c r="AA418" s="60"/>
      <c r="AB418" s="60"/>
      <c r="AC418" s="60"/>
      <c r="AD418" s="60"/>
      <c r="AE418" s="60"/>
      <c r="AF418" s="60"/>
      <c r="AG418" s="60"/>
      <c r="AH418" s="60"/>
      <c r="AI418" s="60"/>
      <c r="AJ418" s="60"/>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row>
    <row r="419" spans="2:65">
      <c r="B419" s="59"/>
      <c r="C419" s="119"/>
      <c r="D419" s="59"/>
      <c r="E419" s="59"/>
      <c r="F419" s="60"/>
      <c r="G419" s="98"/>
      <c r="H419" s="60"/>
      <c r="I419" s="60"/>
      <c r="J419" s="60"/>
      <c r="K419" s="60"/>
      <c r="L419" s="60"/>
      <c r="M419" s="60"/>
      <c r="N419" s="60"/>
      <c r="O419" s="60"/>
      <c r="P419" s="60"/>
      <c r="Q419" s="60"/>
      <c r="R419" s="60"/>
      <c r="S419" s="60"/>
      <c r="T419" s="60"/>
      <c r="U419" s="60"/>
      <c r="V419" s="60"/>
      <c r="W419" s="60"/>
      <c r="X419" s="60"/>
      <c r="Y419" s="60"/>
      <c r="Z419" s="60"/>
      <c r="AA419" s="60"/>
      <c r="AB419" s="60"/>
      <c r="AC419" s="60"/>
      <c r="AD419" s="60"/>
      <c r="AE419" s="60"/>
      <c r="AF419" s="60"/>
      <c r="AG419" s="60"/>
      <c r="AH419" s="60"/>
      <c r="AI419" s="60"/>
      <c r="AJ419" s="60"/>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row>
    <row r="420" spans="2:65">
      <c r="B420" s="59"/>
      <c r="C420" s="119"/>
      <c r="D420" s="59"/>
      <c r="E420" s="59"/>
      <c r="F420" s="60"/>
      <c r="G420" s="98"/>
      <c r="H420" s="60"/>
      <c r="I420" s="60"/>
      <c r="J420" s="60"/>
      <c r="K420" s="60"/>
      <c r="L420" s="60"/>
      <c r="M420" s="60"/>
      <c r="N420" s="60"/>
      <c r="O420" s="3"/>
      <c r="P420" s="16"/>
      <c r="Q420" s="16"/>
      <c r="R420" s="16"/>
      <c r="S420" s="3"/>
      <c r="T420" s="3"/>
      <c r="U420" s="3"/>
      <c r="V420" s="60"/>
      <c r="W420" s="60"/>
      <c r="X420" s="60"/>
      <c r="Y420" s="60"/>
      <c r="Z420" s="60"/>
      <c r="AA420" s="60"/>
      <c r="AB420" s="60"/>
      <c r="AC420" s="60"/>
      <c r="AD420" s="60"/>
      <c r="AE420" s="60"/>
      <c r="AF420" s="60"/>
      <c r="AG420" s="60"/>
      <c r="AH420" s="60"/>
      <c r="AI420" s="60"/>
      <c r="AJ420" s="60"/>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row>
    <row r="421" spans="2:65">
      <c r="B421" s="59"/>
      <c r="C421" s="119"/>
      <c r="D421" s="59"/>
      <c r="E421" s="59"/>
      <c r="F421" s="60"/>
      <c r="G421" s="98"/>
      <c r="H421" s="60"/>
      <c r="I421" s="60"/>
      <c r="J421" s="60"/>
      <c r="K421" s="60"/>
      <c r="L421" s="60"/>
      <c r="M421" s="60"/>
      <c r="N421" s="60"/>
      <c r="O421" s="4"/>
      <c r="P421" s="61"/>
      <c r="Q421" s="61"/>
      <c r="R421" s="61"/>
      <c r="S421" s="12"/>
      <c r="T421" s="12"/>
      <c r="U421" s="3"/>
      <c r="V421" s="60"/>
      <c r="W421" s="60"/>
      <c r="X421" s="60"/>
      <c r="Y421" s="60"/>
      <c r="Z421" s="60"/>
      <c r="AA421" s="60"/>
      <c r="AB421" s="60"/>
      <c r="AC421" s="60"/>
      <c r="AD421" s="60"/>
      <c r="AE421" s="60"/>
      <c r="AF421" s="60"/>
      <c r="AG421" s="60"/>
      <c r="AH421" s="60"/>
      <c r="AI421" s="60"/>
      <c r="AJ421" s="60"/>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row>
    <row r="422" spans="2:65">
      <c r="B422" s="59"/>
      <c r="C422" s="119"/>
      <c r="D422" s="59"/>
      <c r="E422" s="59"/>
      <c r="F422" s="60"/>
      <c r="G422" s="98"/>
      <c r="H422" s="60"/>
      <c r="I422" s="60"/>
      <c r="J422" s="60"/>
      <c r="K422" s="60"/>
      <c r="L422" s="60"/>
      <c r="M422" s="60"/>
      <c r="N422" s="60"/>
      <c r="O422" s="3"/>
      <c r="P422" s="3"/>
      <c r="Q422" s="3"/>
      <c r="R422" s="3"/>
      <c r="S422" s="3"/>
      <c r="T422" s="3"/>
      <c r="U422" s="3"/>
      <c r="V422" s="60"/>
      <c r="W422" s="60"/>
      <c r="X422" s="60"/>
      <c r="Y422" s="60"/>
      <c r="Z422" s="60"/>
      <c r="AA422" s="60"/>
      <c r="AB422" s="60"/>
      <c r="AC422" s="60"/>
      <c r="AD422" s="60"/>
      <c r="AE422" s="60"/>
      <c r="AF422" s="60"/>
      <c r="AG422" s="60"/>
      <c r="AH422" s="60"/>
      <c r="AI422" s="60"/>
      <c r="AJ422" s="60"/>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row>
    <row r="423" spans="2:65">
      <c r="B423" s="59"/>
      <c r="C423" s="119"/>
      <c r="D423" s="59"/>
      <c r="E423" s="59"/>
      <c r="F423" s="60"/>
      <c r="G423" s="98"/>
      <c r="H423" s="60"/>
      <c r="I423" s="60"/>
      <c r="J423" s="60"/>
      <c r="K423" s="60"/>
      <c r="L423" s="60"/>
      <c r="M423" s="60"/>
      <c r="N423" s="60"/>
      <c r="O423" s="4"/>
      <c r="P423" s="4"/>
      <c r="Q423" s="68"/>
      <c r="R423" s="61"/>
      <c r="S423" s="12"/>
      <c r="T423" s="12"/>
      <c r="U423" s="3"/>
      <c r="V423" s="60"/>
      <c r="W423" s="60"/>
      <c r="X423" s="60"/>
      <c r="Y423" s="60"/>
      <c r="Z423" s="60"/>
      <c r="AA423" s="60"/>
      <c r="AB423" s="60"/>
      <c r="AC423" s="60"/>
      <c r="AD423" s="60"/>
      <c r="AE423" s="60"/>
      <c r="AF423" s="60"/>
      <c r="AG423" s="60"/>
      <c r="AH423" s="60"/>
      <c r="AI423" s="60"/>
      <c r="AJ423" s="60"/>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row>
    <row r="424" spans="2:65">
      <c r="B424" s="59"/>
      <c r="C424" s="119"/>
      <c r="D424" s="59"/>
      <c r="E424" s="59"/>
      <c r="F424" s="60"/>
      <c r="G424" s="98"/>
      <c r="H424" s="60"/>
      <c r="I424" s="60"/>
      <c r="J424" s="60"/>
      <c r="K424" s="60"/>
      <c r="L424" s="60"/>
      <c r="M424" s="60"/>
      <c r="N424" s="60"/>
      <c r="O424" s="3"/>
      <c r="P424" s="3"/>
      <c r="Q424" s="3"/>
      <c r="R424" s="3"/>
      <c r="S424" s="3"/>
      <c r="T424" s="16"/>
      <c r="U424" s="62"/>
      <c r="V424" s="60"/>
      <c r="W424" s="60"/>
      <c r="X424" s="60"/>
      <c r="Y424" s="60"/>
      <c r="Z424" s="60"/>
      <c r="AA424" s="60"/>
      <c r="AB424" s="60"/>
      <c r="AC424" s="60"/>
      <c r="AD424" s="60"/>
      <c r="AE424" s="60"/>
      <c r="AF424" s="60"/>
      <c r="AG424" s="60"/>
      <c r="AH424" s="60"/>
      <c r="AI424" s="60"/>
      <c r="AJ424" s="60"/>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row>
    <row r="425" spans="2:65">
      <c r="B425" s="59"/>
      <c r="C425" s="119"/>
      <c r="D425" s="59"/>
      <c r="E425" s="59"/>
      <c r="F425" s="60"/>
      <c r="G425" s="98"/>
      <c r="H425" s="60"/>
      <c r="I425" s="60"/>
      <c r="J425" s="60"/>
      <c r="K425" s="60"/>
      <c r="L425" s="60"/>
      <c r="M425" s="60"/>
      <c r="N425" s="60"/>
      <c r="O425" s="3"/>
      <c r="P425" s="63"/>
      <c r="Q425" s="63"/>
      <c r="R425" s="5"/>
      <c r="S425" s="5"/>
      <c r="T425" s="16"/>
      <c r="U425" s="62"/>
      <c r="V425" s="60"/>
      <c r="W425" s="60"/>
      <c r="X425" s="60"/>
      <c r="Y425" s="60"/>
      <c r="Z425" s="60"/>
      <c r="AA425" s="60"/>
      <c r="AB425" s="60"/>
      <c r="AC425" s="60"/>
      <c r="AD425" s="60"/>
      <c r="AE425" s="60"/>
      <c r="AF425" s="60"/>
      <c r="AG425" s="60"/>
      <c r="AH425" s="60"/>
      <c r="AI425" s="60"/>
      <c r="AJ425" s="60"/>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row>
    <row r="426" spans="2:65" ht="15.3" thickBot="1">
      <c r="B426" s="59"/>
      <c r="C426" s="119"/>
      <c r="D426" s="59"/>
      <c r="E426" s="59"/>
      <c r="F426" s="60"/>
      <c r="G426" s="98"/>
      <c r="H426" s="60"/>
      <c r="I426" s="60"/>
      <c r="J426" s="60"/>
      <c r="K426" s="60"/>
      <c r="L426" s="60"/>
      <c r="M426" s="60"/>
      <c r="N426" s="60"/>
      <c r="O426" s="64"/>
      <c r="P426" s="65"/>
      <c r="Q426" s="65"/>
      <c r="R426" s="65"/>
      <c r="S426" s="66"/>
      <c r="T426" s="66"/>
      <c r="U426" s="67"/>
      <c r="V426" s="60"/>
      <c r="W426" s="60"/>
      <c r="X426" s="60"/>
      <c r="Y426" s="60"/>
      <c r="Z426" s="60"/>
      <c r="AA426" s="60"/>
      <c r="AB426" s="60"/>
      <c r="AC426" s="60"/>
      <c r="AD426" s="60"/>
      <c r="AE426" s="60"/>
      <c r="AF426" s="60"/>
      <c r="AG426" s="60"/>
      <c r="AH426" s="60"/>
      <c r="AI426" s="60"/>
      <c r="AJ426" s="60"/>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row>
    <row r="427" spans="2:65">
      <c r="B427" s="59"/>
      <c r="C427" s="119"/>
      <c r="D427" s="59"/>
      <c r="E427" s="59"/>
      <c r="F427" s="60"/>
      <c r="G427" s="98"/>
      <c r="H427" s="60"/>
      <c r="I427" s="60"/>
      <c r="J427" s="60"/>
      <c r="K427" s="60"/>
      <c r="L427" s="60"/>
      <c r="M427" s="60"/>
      <c r="N427" s="60"/>
      <c r="O427" s="4"/>
      <c r="P427" s="5"/>
      <c r="Q427" s="6"/>
      <c r="R427" s="6"/>
      <c r="S427" s="6"/>
      <c r="T427" s="62"/>
      <c r="U427" s="6"/>
      <c r="V427" s="60"/>
      <c r="W427" s="60"/>
      <c r="X427" s="60"/>
      <c r="Y427" s="60"/>
      <c r="Z427" s="60"/>
      <c r="AA427" s="60"/>
      <c r="AB427" s="60"/>
      <c r="AC427" s="60"/>
      <c r="AD427" s="60"/>
      <c r="AE427" s="60"/>
      <c r="AF427" s="60"/>
      <c r="AG427" s="60"/>
      <c r="AH427" s="60"/>
      <c r="AI427" s="60"/>
      <c r="AJ427" s="60"/>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row>
    <row r="428" spans="2:65">
      <c r="B428" s="59"/>
      <c r="C428" s="119"/>
      <c r="D428" s="59"/>
      <c r="E428" s="59"/>
      <c r="F428" s="60"/>
      <c r="G428" s="98"/>
      <c r="H428" s="60"/>
      <c r="I428" s="60"/>
      <c r="J428" s="60"/>
      <c r="K428" s="60"/>
      <c r="L428" s="60"/>
      <c r="M428" s="60"/>
      <c r="N428" s="60"/>
      <c r="O428" s="4"/>
      <c r="P428" s="5"/>
      <c r="Q428" s="6"/>
      <c r="R428" s="6"/>
      <c r="S428" s="6"/>
      <c r="T428" s="62"/>
      <c r="U428" s="6"/>
      <c r="V428" s="60"/>
      <c r="W428" s="60"/>
      <c r="X428" s="60"/>
      <c r="Y428" s="60"/>
      <c r="Z428" s="60"/>
      <c r="AA428" s="60"/>
      <c r="AB428" s="60"/>
      <c r="AC428" s="60"/>
      <c r="AD428" s="60"/>
      <c r="AE428" s="60"/>
      <c r="AF428" s="60"/>
      <c r="AG428" s="60"/>
      <c r="AH428" s="60"/>
      <c r="AI428" s="60"/>
      <c r="AJ428" s="60"/>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row>
    <row r="429" spans="2:65">
      <c r="B429" s="59"/>
      <c r="C429" s="119"/>
      <c r="D429" s="59"/>
      <c r="E429" s="59"/>
      <c r="F429" s="60"/>
      <c r="G429" s="98"/>
      <c r="H429" s="60"/>
      <c r="I429" s="60"/>
      <c r="J429" s="60"/>
      <c r="K429" s="60"/>
      <c r="L429" s="60"/>
      <c r="M429" s="60"/>
      <c r="N429" s="60"/>
      <c r="O429" s="4"/>
      <c r="P429" s="5"/>
      <c r="Q429" s="6"/>
      <c r="R429" s="6"/>
      <c r="S429" s="6"/>
      <c r="T429" s="62"/>
      <c r="U429" s="6"/>
      <c r="V429" s="60"/>
      <c r="W429" s="60"/>
      <c r="X429" s="60"/>
      <c r="Y429" s="60"/>
      <c r="Z429" s="60"/>
      <c r="AA429" s="60"/>
      <c r="AB429" s="60"/>
      <c r="AC429" s="60"/>
      <c r="AD429" s="60"/>
      <c r="AE429" s="60"/>
      <c r="AF429" s="60"/>
      <c r="AG429" s="60"/>
      <c r="AH429" s="60"/>
      <c r="AI429" s="60"/>
      <c r="AJ429" s="60"/>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row>
    <row r="430" spans="2:65">
      <c r="B430" s="59"/>
      <c r="C430" s="119"/>
      <c r="D430" s="59"/>
      <c r="E430" s="59"/>
      <c r="F430" s="60"/>
      <c r="G430" s="98"/>
      <c r="H430" s="60"/>
      <c r="I430" s="60"/>
      <c r="J430" s="60"/>
      <c r="K430" s="60"/>
      <c r="L430" s="60"/>
      <c r="M430" s="60"/>
      <c r="N430" s="60"/>
      <c r="O430" s="4"/>
      <c r="P430" s="5"/>
      <c r="Q430" s="6"/>
      <c r="R430" s="6"/>
      <c r="S430" s="6"/>
      <c r="T430" s="62"/>
      <c r="U430" s="6"/>
      <c r="V430" s="60"/>
      <c r="W430" s="60"/>
      <c r="X430" s="60"/>
      <c r="Y430" s="60"/>
      <c r="Z430" s="60"/>
      <c r="AA430" s="60"/>
      <c r="AB430" s="60"/>
      <c r="AC430" s="60"/>
      <c r="AD430" s="60"/>
      <c r="AE430" s="60"/>
      <c r="AF430" s="60"/>
      <c r="AG430" s="60"/>
      <c r="AH430" s="60"/>
      <c r="AI430" s="60"/>
      <c r="AJ430" s="60"/>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row>
    <row r="431" spans="2:65">
      <c r="B431" s="59"/>
      <c r="C431" s="119"/>
      <c r="D431" s="59"/>
      <c r="E431" s="59"/>
      <c r="F431" s="60"/>
      <c r="G431" s="98"/>
      <c r="H431" s="60"/>
      <c r="I431" s="60"/>
      <c r="J431" s="60"/>
      <c r="K431" s="60"/>
      <c r="L431" s="60"/>
      <c r="M431" s="60"/>
      <c r="N431" s="60"/>
      <c r="O431" s="4"/>
      <c r="P431" s="5"/>
      <c r="Q431" s="6"/>
      <c r="R431" s="6"/>
      <c r="S431" s="6"/>
      <c r="T431" s="62"/>
      <c r="U431" s="6"/>
      <c r="V431" s="60"/>
      <c r="W431" s="60"/>
      <c r="X431" s="60"/>
      <c r="Y431" s="60"/>
      <c r="Z431" s="60"/>
      <c r="AA431" s="60"/>
      <c r="AB431" s="60"/>
      <c r="AC431" s="60"/>
      <c r="AD431" s="60"/>
      <c r="AE431" s="60"/>
      <c r="AF431" s="60"/>
      <c r="AG431" s="60"/>
      <c r="AH431" s="60"/>
      <c r="AI431" s="60"/>
      <c r="AJ431" s="60"/>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row>
    <row r="432" spans="2:65">
      <c r="B432" s="59"/>
      <c r="C432" s="119"/>
      <c r="D432" s="59"/>
      <c r="E432" s="59"/>
      <c r="F432" s="60"/>
      <c r="G432" s="98"/>
      <c r="H432" s="60"/>
      <c r="I432" s="60"/>
      <c r="J432" s="60"/>
      <c r="K432" s="60"/>
      <c r="L432" s="60"/>
      <c r="M432" s="60"/>
      <c r="N432" s="60"/>
      <c r="O432" s="4"/>
      <c r="P432" s="5"/>
      <c r="Q432" s="6"/>
      <c r="R432" s="6"/>
      <c r="S432" s="6"/>
      <c r="T432" s="62"/>
      <c r="U432" s="6"/>
      <c r="V432" s="60"/>
      <c r="W432" s="60"/>
      <c r="X432" s="60"/>
      <c r="Y432" s="60"/>
      <c r="Z432" s="60"/>
      <c r="AA432" s="60"/>
      <c r="AB432" s="60"/>
      <c r="AC432" s="60"/>
      <c r="AD432" s="60"/>
      <c r="AE432" s="60"/>
      <c r="AF432" s="60"/>
      <c r="AG432" s="60"/>
      <c r="AH432" s="60"/>
      <c r="AI432" s="60"/>
      <c r="AJ432" s="60"/>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row>
    <row r="433" spans="2:65">
      <c r="B433" s="59"/>
      <c r="C433" s="119"/>
      <c r="D433" s="59"/>
      <c r="E433" s="59"/>
      <c r="F433" s="60"/>
      <c r="G433" s="98"/>
      <c r="H433" s="60"/>
      <c r="I433" s="60"/>
      <c r="J433" s="60"/>
      <c r="K433" s="60"/>
      <c r="L433" s="60"/>
      <c r="M433" s="60"/>
      <c r="N433" s="60"/>
      <c r="O433" s="4"/>
      <c r="P433" s="5"/>
      <c r="Q433" s="6"/>
      <c r="R433" s="6"/>
      <c r="S433" s="6"/>
      <c r="T433" s="62"/>
      <c r="U433" s="6"/>
      <c r="V433" s="60"/>
      <c r="W433" s="60"/>
      <c r="X433" s="60"/>
      <c r="Y433" s="60"/>
      <c r="Z433" s="60"/>
      <c r="AA433" s="60"/>
      <c r="AB433" s="60"/>
      <c r="AC433" s="60"/>
      <c r="AD433" s="60"/>
      <c r="AE433" s="60"/>
      <c r="AF433" s="60"/>
      <c r="AG433" s="60"/>
      <c r="AH433" s="60"/>
      <c r="AI433" s="60"/>
      <c r="AJ433" s="60"/>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row>
    <row r="434" spans="2:65">
      <c r="B434" s="59"/>
      <c r="C434" s="119"/>
      <c r="D434" s="59"/>
      <c r="E434" s="59"/>
      <c r="F434" s="60"/>
      <c r="G434" s="98"/>
      <c r="H434" s="60"/>
      <c r="I434" s="60"/>
      <c r="J434" s="60"/>
      <c r="K434" s="60"/>
      <c r="L434" s="60"/>
      <c r="M434" s="60"/>
      <c r="N434" s="60"/>
      <c r="O434" s="4"/>
      <c r="P434" s="5"/>
      <c r="Q434" s="6"/>
      <c r="R434" s="6"/>
      <c r="S434" s="6"/>
      <c r="T434" s="62"/>
      <c r="U434" s="6"/>
      <c r="V434" s="60"/>
      <c r="W434" s="60"/>
      <c r="X434" s="60"/>
      <c r="Y434" s="60"/>
      <c r="Z434" s="60"/>
      <c r="AA434" s="60"/>
      <c r="AB434" s="60"/>
      <c r="AC434" s="60"/>
      <c r="AD434" s="60"/>
      <c r="AE434" s="60"/>
      <c r="AF434" s="60"/>
      <c r="AG434" s="60"/>
      <c r="AH434" s="60"/>
      <c r="AI434" s="60"/>
      <c r="AJ434" s="60"/>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row>
    <row r="435" spans="2:65">
      <c r="B435" s="59"/>
      <c r="C435" s="119"/>
      <c r="D435" s="59"/>
      <c r="E435" s="59"/>
      <c r="F435" s="60"/>
      <c r="G435" s="98"/>
      <c r="H435" s="60"/>
      <c r="I435" s="60"/>
      <c r="J435" s="60"/>
      <c r="K435" s="60"/>
      <c r="L435" s="60"/>
      <c r="M435" s="60"/>
      <c r="N435" s="60"/>
      <c r="O435" s="4"/>
      <c r="P435" s="5"/>
      <c r="Q435" s="6"/>
      <c r="R435" s="6"/>
      <c r="S435" s="6"/>
      <c r="T435" s="62"/>
      <c r="U435" s="6"/>
      <c r="V435" s="60"/>
      <c r="W435" s="60"/>
      <c r="X435" s="60"/>
      <c r="Y435" s="60"/>
      <c r="Z435" s="60"/>
      <c r="AA435" s="60"/>
      <c r="AB435" s="60"/>
      <c r="AC435" s="60"/>
      <c r="AD435" s="60"/>
      <c r="AE435" s="60"/>
      <c r="AF435" s="60"/>
      <c r="AG435" s="60"/>
      <c r="AH435" s="60"/>
      <c r="AI435" s="60"/>
      <c r="AJ435" s="60"/>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row>
    <row r="436" spans="2:65">
      <c r="B436" s="59"/>
      <c r="C436" s="119"/>
      <c r="D436" s="59"/>
      <c r="E436" s="59"/>
      <c r="F436" s="60"/>
      <c r="G436" s="98"/>
      <c r="H436" s="60"/>
      <c r="I436" s="60"/>
      <c r="J436" s="60"/>
      <c r="K436" s="60"/>
      <c r="L436" s="60"/>
      <c r="M436" s="60"/>
      <c r="N436" s="60"/>
      <c r="O436" s="4"/>
      <c r="P436" s="5"/>
      <c r="Q436" s="6"/>
      <c r="R436" s="6"/>
      <c r="S436" s="6"/>
      <c r="T436" s="62"/>
      <c r="U436" s="6"/>
      <c r="V436" s="60"/>
      <c r="W436" s="60"/>
      <c r="X436" s="60"/>
      <c r="Y436" s="60"/>
      <c r="Z436" s="60"/>
      <c r="AA436" s="60"/>
      <c r="AB436" s="60"/>
      <c r="AC436" s="60"/>
      <c r="AD436" s="60"/>
      <c r="AE436" s="60"/>
      <c r="AF436" s="60"/>
      <c r="AG436" s="60"/>
      <c r="AH436" s="60"/>
      <c r="AI436" s="60"/>
      <c r="AJ436" s="60"/>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row>
    <row r="437" spans="2:65">
      <c r="B437" s="59"/>
      <c r="C437" s="119"/>
      <c r="D437" s="59"/>
      <c r="E437" s="59"/>
      <c r="F437" s="60"/>
      <c r="G437" s="98"/>
      <c r="H437" s="60"/>
      <c r="I437" s="60"/>
      <c r="J437" s="60"/>
      <c r="K437" s="60"/>
      <c r="L437" s="60"/>
      <c r="M437" s="60"/>
      <c r="N437" s="60"/>
      <c r="O437" s="4"/>
      <c r="P437" s="5"/>
      <c r="Q437" s="6"/>
      <c r="R437" s="6"/>
      <c r="S437" s="6"/>
      <c r="T437" s="62"/>
      <c r="U437" s="6"/>
      <c r="V437" s="60"/>
      <c r="W437" s="60"/>
      <c r="X437" s="60"/>
      <c r="Y437" s="60"/>
      <c r="Z437" s="60"/>
      <c r="AA437" s="60"/>
      <c r="AB437" s="60"/>
      <c r="AC437" s="60"/>
      <c r="AD437" s="60"/>
      <c r="AE437" s="60"/>
      <c r="AF437" s="60"/>
      <c r="AG437" s="60"/>
      <c r="AH437" s="60"/>
      <c r="AI437" s="60"/>
      <c r="AJ437" s="60"/>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row>
    <row r="438" spans="2:65">
      <c r="B438" s="59"/>
      <c r="C438" s="119"/>
      <c r="D438" s="59"/>
      <c r="E438" s="59"/>
      <c r="F438" s="60"/>
      <c r="G438" s="98"/>
      <c r="H438" s="60"/>
      <c r="I438" s="60"/>
      <c r="J438" s="60"/>
      <c r="K438" s="60"/>
      <c r="L438" s="60"/>
      <c r="M438" s="60"/>
      <c r="N438" s="60"/>
      <c r="O438" s="4"/>
      <c r="P438" s="5"/>
      <c r="Q438" s="6"/>
      <c r="R438" s="6"/>
      <c r="S438" s="6"/>
      <c r="T438" s="62"/>
      <c r="U438" s="6"/>
      <c r="V438" s="60"/>
      <c r="W438" s="60"/>
      <c r="X438" s="60"/>
      <c r="Y438" s="60"/>
      <c r="Z438" s="60"/>
      <c r="AA438" s="60"/>
      <c r="AB438" s="60"/>
      <c r="AC438" s="60"/>
      <c r="AD438" s="60"/>
      <c r="AE438" s="60"/>
      <c r="AF438" s="60"/>
      <c r="AG438" s="60"/>
      <c r="AH438" s="60"/>
      <c r="AI438" s="60"/>
      <c r="AJ438" s="60"/>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row>
    <row r="439" spans="2:65">
      <c r="B439" s="59"/>
      <c r="C439" s="119"/>
      <c r="D439" s="59"/>
      <c r="E439" s="59"/>
      <c r="F439" s="60"/>
      <c r="G439" s="98"/>
      <c r="H439" s="60"/>
      <c r="I439" s="60"/>
      <c r="J439" s="60"/>
      <c r="K439" s="60"/>
      <c r="L439" s="60"/>
      <c r="M439" s="60"/>
      <c r="N439" s="60"/>
      <c r="O439" s="4"/>
      <c r="P439" s="5"/>
      <c r="Q439" s="6"/>
      <c r="R439" s="6"/>
      <c r="S439" s="6"/>
      <c r="T439" s="62"/>
      <c r="U439" s="6"/>
      <c r="V439" s="60"/>
      <c r="W439" s="60"/>
      <c r="X439" s="60"/>
      <c r="Y439" s="60"/>
      <c r="Z439" s="60"/>
      <c r="AA439" s="60"/>
      <c r="AB439" s="60"/>
      <c r="AC439" s="60"/>
      <c r="AD439" s="60"/>
      <c r="AE439" s="60"/>
      <c r="AF439" s="60"/>
      <c r="AG439" s="60"/>
      <c r="AH439" s="60"/>
      <c r="AI439" s="60"/>
      <c r="AJ439" s="60"/>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row>
    <row r="440" spans="2:65">
      <c r="B440" s="59"/>
      <c r="C440" s="119"/>
      <c r="D440" s="59"/>
      <c r="E440" s="59"/>
      <c r="F440" s="60"/>
      <c r="G440" s="98"/>
      <c r="H440" s="60"/>
      <c r="I440" s="60"/>
      <c r="J440" s="60"/>
      <c r="K440" s="60"/>
      <c r="L440" s="60"/>
      <c r="M440" s="60"/>
      <c r="N440" s="60"/>
      <c r="O440" s="4"/>
      <c r="P440" s="5"/>
      <c r="Q440" s="6"/>
      <c r="R440" s="6"/>
      <c r="S440" s="6"/>
      <c r="T440" s="62"/>
      <c r="U440" s="6"/>
      <c r="V440" s="60"/>
      <c r="W440" s="60"/>
      <c r="X440" s="60"/>
      <c r="Y440" s="60"/>
      <c r="Z440" s="60"/>
      <c r="AA440" s="60"/>
      <c r="AB440" s="60"/>
      <c r="AC440" s="60"/>
      <c r="AD440" s="60"/>
      <c r="AE440" s="60"/>
      <c r="AF440" s="60"/>
      <c r="AG440" s="60"/>
      <c r="AH440" s="60"/>
      <c r="AI440" s="60"/>
      <c r="AJ440" s="60"/>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row>
    <row r="441" spans="2:65">
      <c r="B441" s="59"/>
      <c r="C441" s="119"/>
      <c r="D441" s="59"/>
      <c r="E441" s="59"/>
      <c r="F441" s="60"/>
      <c r="G441" s="98"/>
      <c r="H441" s="60"/>
      <c r="I441" s="60"/>
      <c r="J441" s="60"/>
      <c r="K441" s="60"/>
      <c r="L441" s="60"/>
      <c r="M441" s="60"/>
      <c r="N441" s="60"/>
      <c r="O441" s="4"/>
      <c r="P441" s="5"/>
      <c r="Q441" s="6"/>
      <c r="R441" s="6"/>
      <c r="S441" s="6"/>
      <c r="T441" s="62"/>
      <c r="U441" s="6"/>
      <c r="V441" s="60"/>
      <c r="W441" s="60"/>
      <c r="X441" s="60"/>
      <c r="Y441" s="60"/>
      <c r="Z441" s="60"/>
      <c r="AA441" s="60"/>
      <c r="AB441" s="60"/>
      <c r="AC441" s="60"/>
      <c r="AD441" s="60"/>
      <c r="AE441" s="60"/>
      <c r="AF441" s="60"/>
      <c r="AG441" s="60"/>
      <c r="AH441" s="60"/>
      <c r="AI441" s="60"/>
      <c r="AJ441" s="60"/>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row>
    <row r="442" spans="2:65">
      <c r="B442" s="59"/>
      <c r="C442" s="119"/>
      <c r="D442" s="59"/>
      <c r="E442" s="59"/>
      <c r="F442" s="60"/>
      <c r="G442" s="98"/>
      <c r="H442" s="60"/>
      <c r="I442" s="60"/>
      <c r="J442" s="60"/>
      <c r="K442" s="60"/>
      <c r="L442" s="60"/>
      <c r="M442" s="60"/>
      <c r="N442" s="60"/>
      <c r="O442" s="4"/>
      <c r="P442" s="5"/>
      <c r="Q442" s="6"/>
      <c r="R442" s="6"/>
      <c r="S442" s="6"/>
      <c r="T442" s="62"/>
      <c r="U442" s="6"/>
      <c r="V442" s="60"/>
      <c r="W442" s="60"/>
      <c r="X442" s="60"/>
      <c r="Y442" s="60"/>
      <c r="Z442" s="60"/>
      <c r="AA442" s="60"/>
      <c r="AB442" s="60"/>
      <c r="AC442" s="60"/>
      <c r="AD442" s="60"/>
      <c r="AE442" s="60"/>
      <c r="AF442" s="60"/>
      <c r="AG442" s="60"/>
      <c r="AH442" s="60"/>
      <c r="AI442" s="60"/>
      <c r="AJ442" s="60"/>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row>
    <row r="443" spans="2:65">
      <c r="B443" s="59"/>
      <c r="C443" s="119"/>
      <c r="D443" s="59"/>
      <c r="E443" s="59"/>
      <c r="F443" s="60"/>
      <c r="G443" s="98"/>
      <c r="H443" s="60"/>
      <c r="I443" s="60"/>
      <c r="J443" s="60"/>
      <c r="K443" s="60"/>
      <c r="L443" s="60"/>
      <c r="M443" s="60"/>
      <c r="N443" s="60"/>
      <c r="O443" s="4"/>
      <c r="P443" s="5"/>
      <c r="Q443" s="6"/>
      <c r="R443" s="6"/>
      <c r="S443" s="6"/>
      <c r="T443" s="62"/>
      <c r="U443" s="6"/>
      <c r="V443" s="60"/>
      <c r="W443" s="60"/>
      <c r="X443" s="60"/>
      <c r="Y443" s="60"/>
      <c r="Z443" s="60"/>
      <c r="AA443" s="60"/>
      <c r="AB443" s="60"/>
      <c r="AC443" s="60"/>
      <c r="AD443" s="60"/>
      <c r="AE443" s="60"/>
      <c r="AF443" s="60"/>
      <c r="AG443" s="60"/>
      <c r="AH443" s="60"/>
      <c r="AI443" s="60"/>
      <c r="AJ443" s="60"/>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row>
    <row r="444" spans="2:65">
      <c r="B444" s="59"/>
      <c r="C444" s="119"/>
      <c r="D444" s="59"/>
      <c r="E444" s="59"/>
      <c r="F444" s="60"/>
      <c r="G444" s="98"/>
      <c r="H444" s="60"/>
      <c r="I444" s="60"/>
      <c r="J444" s="60"/>
      <c r="K444" s="60"/>
      <c r="L444" s="60"/>
      <c r="M444" s="60"/>
      <c r="N444" s="60"/>
      <c r="O444" s="4"/>
      <c r="P444" s="5"/>
      <c r="Q444" s="6"/>
      <c r="R444" s="6"/>
      <c r="S444" s="6"/>
      <c r="T444" s="62"/>
      <c r="U444" s="6"/>
      <c r="V444" s="60"/>
      <c r="W444" s="60"/>
      <c r="X444" s="60"/>
      <c r="Y444" s="60"/>
      <c r="Z444" s="60"/>
      <c r="AA444" s="60"/>
      <c r="AB444" s="60"/>
      <c r="AC444" s="60"/>
      <c r="AD444" s="60"/>
      <c r="AE444" s="60"/>
      <c r="AF444" s="60"/>
      <c r="AG444" s="60"/>
      <c r="AH444" s="60"/>
      <c r="AI444" s="60"/>
      <c r="AJ444" s="60"/>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row>
    <row r="445" spans="2:65">
      <c r="B445" s="59"/>
      <c r="C445" s="119"/>
      <c r="D445" s="59"/>
      <c r="E445" s="59"/>
      <c r="F445" s="60"/>
      <c r="G445" s="98"/>
      <c r="H445" s="60"/>
      <c r="I445" s="60"/>
      <c r="J445" s="60"/>
      <c r="K445" s="60"/>
      <c r="L445" s="60"/>
      <c r="M445" s="60"/>
      <c r="N445" s="60"/>
      <c r="O445" s="4"/>
      <c r="P445" s="5"/>
      <c r="Q445" s="6"/>
      <c r="R445" s="6"/>
      <c r="S445" s="6"/>
      <c r="T445" s="62"/>
      <c r="U445" s="6"/>
      <c r="V445" s="60"/>
      <c r="W445" s="60"/>
      <c r="X445" s="60"/>
      <c r="Y445" s="60"/>
      <c r="Z445" s="60"/>
      <c r="AA445" s="60"/>
      <c r="AB445" s="60"/>
      <c r="AC445" s="60"/>
      <c r="AD445" s="60"/>
      <c r="AE445" s="60"/>
      <c r="AF445" s="60"/>
      <c r="AG445" s="60"/>
      <c r="AH445" s="60"/>
      <c r="AI445" s="60"/>
      <c r="AJ445" s="60"/>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row>
    <row r="446" spans="2:65">
      <c r="B446" s="59"/>
      <c r="C446" s="119"/>
      <c r="D446" s="59"/>
      <c r="E446" s="59"/>
      <c r="F446" s="60"/>
      <c r="G446" s="98"/>
      <c r="H446" s="60"/>
      <c r="I446" s="60"/>
      <c r="J446" s="60"/>
      <c r="K446" s="60"/>
      <c r="L446" s="60"/>
      <c r="M446" s="60"/>
      <c r="N446" s="60"/>
      <c r="O446" s="4"/>
      <c r="P446" s="5"/>
      <c r="Q446" s="6"/>
      <c r="R446" s="6"/>
      <c r="S446" s="6"/>
      <c r="T446" s="62"/>
      <c r="U446" s="6"/>
      <c r="V446" s="60"/>
      <c r="W446" s="60"/>
      <c r="X446" s="60"/>
      <c r="Y446" s="60"/>
      <c r="Z446" s="60"/>
      <c r="AA446" s="60"/>
      <c r="AB446" s="60"/>
      <c r="AC446" s="60"/>
      <c r="AD446" s="60"/>
      <c r="AE446" s="60"/>
      <c r="AF446" s="60"/>
      <c r="AG446" s="60"/>
      <c r="AH446" s="60"/>
      <c r="AI446" s="60"/>
      <c r="AJ446" s="60"/>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row>
    <row r="447" spans="2:65">
      <c r="B447" s="59"/>
      <c r="C447" s="119"/>
      <c r="D447" s="59"/>
      <c r="E447" s="59"/>
      <c r="F447" s="60"/>
      <c r="G447" s="98"/>
      <c r="H447" s="60"/>
      <c r="I447" s="60"/>
      <c r="J447" s="60"/>
      <c r="K447" s="60"/>
      <c r="L447" s="60"/>
      <c r="M447" s="60"/>
      <c r="N447" s="60"/>
      <c r="O447" s="4"/>
      <c r="P447" s="5"/>
      <c r="Q447" s="6"/>
      <c r="R447" s="6"/>
      <c r="S447" s="6"/>
      <c r="T447" s="62"/>
      <c r="U447" s="6"/>
      <c r="V447" s="60"/>
      <c r="W447" s="60"/>
      <c r="X447" s="60"/>
      <c r="Y447" s="60"/>
      <c r="Z447" s="60"/>
      <c r="AA447" s="60"/>
      <c r="AB447" s="60"/>
      <c r="AC447" s="60"/>
      <c r="AD447" s="60"/>
      <c r="AE447" s="60"/>
      <c r="AF447" s="60"/>
      <c r="AG447" s="60"/>
      <c r="AH447" s="60"/>
      <c r="AI447" s="60"/>
      <c r="AJ447" s="60"/>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row>
    <row r="448" spans="2:65">
      <c r="B448" s="59"/>
      <c r="C448" s="119"/>
      <c r="D448" s="59"/>
      <c r="E448" s="59"/>
      <c r="F448" s="60"/>
      <c r="G448" s="98"/>
      <c r="H448" s="60"/>
      <c r="I448" s="60"/>
      <c r="J448" s="60"/>
      <c r="K448" s="60"/>
      <c r="L448" s="60"/>
      <c r="M448" s="60"/>
      <c r="N448" s="60"/>
      <c r="O448" s="4"/>
      <c r="P448" s="5"/>
      <c r="Q448" s="6"/>
      <c r="R448" s="6"/>
      <c r="S448" s="6"/>
      <c r="T448" s="62"/>
      <c r="U448" s="6"/>
      <c r="V448" s="60"/>
      <c r="W448" s="60"/>
      <c r="X448" s="60"/>
      <c r="Y448" s="60"/>
      <c r="Z448" s="60"/>
      <c r="AA448" s="60"/>
      <c r="AB448" s="60"/>
      <c r="AC448" s="60"/>
      <c r="AD448" s="60"/>
      <c r="AE448" s="60"/>
      <c r="AF448" s="60"/>
      <c r="AG448" s="60"/>
      <c r="AH448" s="60"/>
      <c r="AI448" s="60"/>
      <c r="AJ448" s="60"/>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row>
    <row r="449" spans="2:65">
      <c r="B449" s="59"/>
      <c r="C449" s="119"/>
      <c r="D449" s="59"/>
      <c r="E449" s="59"/>
      <c r="F449" s="60"/>
      <c r="G449" s="98"/>
      <c r="H449" s="60"/>
      <c r="I449" s="60"/>
      <c r="J449" s="60"/>
      <c r="K449" s="60"/>
      <c r="L449" s="60"/>
      <c r="M449" s="60"/>
      <c r="N449" s="60"/>
      <c r="O449" s="4"/>
      <c r="P449" s="5"/>
      <c r="Q449" s="6"/>
      <c r="R449" s="6"/>
      <c r="S449" s="6"/>
      <c r="T449" s="62"/>
      <c r="U449" s="6"/>
      <c r="V449" s="60"/>
      <c r="W449" s="60"/>
      <c r="X449" s="60"/>
      <c r="Y449" s="60"/>
      <c r="Z449" s="60"/>
      <c r="AA449" s="60"/>
      <c r="AB449" s="60"/>
      <c r="AC449" s="60"/>
      <c r="AD449" s="60"/>
      <c r="AE449" s="60"/>
      <c r="AF449" s="60"/>
      <c r="AG449" s="60"/>
      <c r="AH449" s="60"/>
      <c r="AI449" s="60"/>
      <c r="AJ449" s="60"/>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row>
    <row r="450" spans="2:65">
      <c r="B450" s="59"/>
      <c r="C450" s="119"/>
      <c r="D450" s="59"/>
      <c r="E450" s="59"/>
      <c r="F450" s="60"/>
      <c r="G450" s="98"/>
      <c r="H450" s="60"/>
      <c r="I450" s="60"/>
      <c r="J450" s="60"/>
      <c r="K450" s="60"/>
      <c r="L450" s="60"/>
      <c r="M450" s="60"/>
      <c r="N450" s="60"/>
      <c r="O450" s="4"/>
      <c r="P450" s="5"/>
      <c r="Q450" s="6"/>
      <c r="R450" s="6"/>
      <c r="S450" s="6"/>
      <c r="T450" s="62"/>
      <c r="U450" s="6"/>
      <c r="V450" s="60"/>
      <c r="W450" s="60"/>
      <c r="X450" s="60"/>
      <c r="Y450" s="60"/>
      <c r="Z450" s="60"/>
      <c r="AA450" s="60"/>
      <c r="AB450" s="60"/>
      <c r="AC450" s="60"/>
      <c r="AD450" s="60"/>
      <c r="AE450" s="60"/>
      <c r="AF450" s="60"/>
      <c r="AG450" s="60"/>
      <c r="AH450" s="60"/>
      <c r="AI450" s="60"/>
      <c r="AJ450" s="60"/>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row>
    <row r="451" spans="2:65">
      <c r="B451" s="69"/>
      <c r="C451" s="120"/>
      <c r="D451" s="69"/>
      <c r="E451" s="69"/>
      <c r="F451" s="60"/>
      <c r="G451" s="98"/>
      <c r="H451" s="60"/>
      <c r="I451" s="60"/>
      <c r="J451" s="60"/>
      <c r="K451" s="60"/>
      <c r="L451" s="60"/>
      <c r="M451" s="60"/>
      <c r="N451" s="60"/>
      <c r="O451" s="4"/>
      <c r="P451" s="5"/>
      <c r="Q451" s="6"/>
      <c r="R451" s="6"/>
      <c r="S451" s="6"/>
      <c r="T451" s="62"/>
      <c r="U451" s="6"/>
      <c r="V451" s="60"/>
      <c r="W451" s="60"/>
      <c r="X451" s="60"/>
      <c r="Y451" s="60"/>
      <c r="Z451" s="60"/>
      <c r="AA451" s="60"/>
      <c r="AB451" s="60"/>
      <c r="AC451" s="60"/>
      <c r="AD451" s="60"/>
      <c r="AE451" s="60"/>
      <c r="AF451" s="60"/>
      <c r="AG451" s="60"/>
      <c r="AH451" s="60"/>
      <c r="AI451" s="60"/>
      <c r="AJ451" s="60"/>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row>
    <row r="452" spans="2:65">
      <c r="B452" s="69"/>
      <c r="C452" s="120"/>
      <c r="D452" s="69"/>
      <c r="E452" s="69"/>
      <c r="F452" s="60"/>
      <c r="G452" s="98"/>
      <c r="H452" s="60"/>
      <c r="I452" s="60"/>
      <c r="J452" s="60"/>
      <c r="K452" s="60"/>
      <c r="L452" s="60"/>
      <c r="M452" s="60"/>
      <c r="N452" s="60"/>
      <c r="O452" s="4"/>
      <c r="P452" s="5"/>
      <c r="Q452" s="6"/>
      <c r="R452" s="6"/>
      <c r="S452" s="6"/>
      <c r="T452" s="62"/>
      <c r="U452" s="6"/>
      <c r="V452" s="60"/>
      <c r="W452" s="60"/>
      <c r="X452" s="60"/>
      <c r="Y452" s="60"/>
      <c r="Z452" s="60"/>
      <c r="AA452" s="60"/>
      <c r="AB452" s="60"/>
      <c r="AC452" s="60"/>
      <c r="AD452" s="60"/>
      <c r="AE452" s="60"/>
      <c r="AF452" s="60"/>
      <c r="AG452" s="60"/>
      <c r="AH452" s="60"/>
      <c r="AI452" s="60"/>
      <c r="AJ452" s="60"/>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row>
    <row r="453" spans="2:65">
      <c r="B453" s="69"/>
      <c r="C453" s="120"/>
      <c r="D453" s="69"/>
      <c r="E453" s="69"/>
      <c r="F453" s="60"/>
      <c r="G453" s="98"/>
      <c r="H453" s="60"/>
      <c r="I453" s="60"/>
      <c r="J453" s="60"/>
      <c r="K453" s="60"/>
      <c r="L453" s="60"/>
      <c r="M453" s="60"/>
      <c r="N453" s="60"/>
      <c r="O453" s="4"/>
      <c r="P453" s="5"/>
      <c r="Q453" s="6"/>
      <c r="R453" s="6"/>
      <c r="S453" s="6"/>
      <c r="T453" s="62"/>
      <c r="U453" s="6"/>
      <c r="V453" s="60"/>
      <c r="W453" s="60"/>
      <c r="X453" s="60"/>
      <c r="Y453" s="60"/>
      <c r="Z453" s="60"/>
      <c r="AA453" s="60"/>
      <c r="AB453" s="60"/>
      <c r="AC453" s="60"/>
      <c r="AD453" s="60"/>
      <c r="AE453" s="60"/>
      <c r="AF453" s="60"/>
      <c r="AG453" s="60"/>
      <c r="AH453" s="60"/>
      <c r="AI453" s="60"/>
      <c r="AJ453" s="60"/>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row>
    <row r="454" spans="2:65">
      <c r="B454" s="69"/>
      <c r="C454" s="120"/>
      <c r="D454" s="69"/>
      <c r="E454" s="69"/>
      <c r="F454" s="60"/>
      <c r="G454" s="98"/>
      <c r="H454" s="60"/>
      <c r="I454" s="60"/>
      <c r="J454" s="60"/>
      <c r="K454" s="60"/>
      <c r="L454" s="60"/>
      <c r="M454" s="60"/>
      <c r="N454" s="60"/>
      <c r="O454" s="4"/>
      <c r="P454" s="5"/>
      <c r="Q454" s="6"/>
      <c r="R454" s="6"/>
      <c r="S454" s="6"/>
      <c r="T454" s="62"/>
      <c r="U454" s="6"/>
      <c r="V454" s="60"/>
      <c r="W454" s="60"/>
      <c r="X454" s="60"/>
      <c r="Y454" s="60"/>
      <c r="Z454" s="60"/>
      <c r="AA454" s="60"/>
      <c r="AB454" s="60"/>
      <c r="AC454" s="60"/>
      <c r="AD454" s="60"/>
      <c r="AE454" s="60"/>
      <c r="AF454" s="60"/>
      <c r="AG454" s="60"/>
      <c r="AH454" s="60"/>
      <c r="AI454" s="60"/>
      <c r="AJ454" s="60"/>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row>
    <row r="455" spans="2:65">
      <c r="B455" s="69"/>
      <c r="C455" s="120"/>
      <c r="D455" s="69"/>
      <c r="E455" s="69"/>
      <c r="F455" s="60"/>
      <c r="G455" s="98"/>
      <c r="H455" s="60"/>
      <c r="I455" s="60"/>
      <c r="J455" s="60"/>
      <c r="K455" s="60"/>
      <c r="L455" s="60"/>
      <c r="M455" s="60"/>
      <c r="N455" s="60"/>
      <c r="O455" s="4"/>
      <c r="P455" s="5"/>
      <c r="Q455" s="6"/>
      <c r="R455" s="6"/>
      <c r="S455" s="6"/>
      <c r="T455" s="62"/>
      <c r="U455" s="6"/>
      <c r="V455" s="60"/>
      <c r="W455" s="60"/>
      <c r="X455" s="60"/>
      <c r="Y455" s="60"/>
      <c r="Z455" s="60"/>
      <c r="AA455" s="60"/>
      <c r="AB455" s="60"/>
      <c r="AC455" s="60"/>
      <c r="AD455" s="60"/>
      <c r="AE455" s="60"/>
      <c r="AF455" s="60"/>
      <c r="AG455" s="60"/>
      <c r="AH455" s="60"/>
      <c r="AI455" s="60"/>
      <c r="AJ455" s="60"/>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row>
    <row r="456" spans="2:65">
      <c r="B456" s="69"/>
      <c r="C456" s="120"/>
      <c r="D456" s="69"/>
      <c r="E456" s="69"/>
      <c r="F456" s="60"/>
      <c r="G456" s="98"/>
      <c r="H456" s="60"/>
      <c r="I456" s="60"/>
      <c r="J456" s="60"/>
      <c r="K456" s="60"/>
      <c r="L456" s="60"/>
      <c r="M456" s="60"/>
      <c r="N456" s="60"/>
      <c r="O456" s="4"/>
      <c r="P456" s="5"/>
      <c r="Q456" s="70"/>
      <c r="R456" s="71"/>
      <c r="S456" s="6"/>
      <c r="T456" s="62"/>
      <c r="U456" s="6"/>
      <c r="V456" s="60"/>
      <c r="W456" s="60"/>
      <c r="X456" s="60"/>
      <c r="Y456" s="60"/>
      <c r="Z456" s="60"/>
      <c r="AA456" s="60"/>
      <c r="AB456" s="60"/>
      <c r="AC456" s="60"/>
      <c r="AD456" s="60"/>
      <c r="AE456" s="60"/>
      <c r="AF456" s="60"/>
      <c r="AG456" s="60"/>
      <c r="AH456" s="60"/>
      <c r="AI456" s="60"/>
      <c r="AJ456" s="60"/>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row>
    <row r="457" spans="2:65">
      <c r="B457" s="69"/>
      <c r="C457" s="120"/>
      <c r="D457" s="69"/>
      <c r="E457" s="69"/>
      <c r="F457" s="60"/>
      <c r="G457" s="98"/>
      <c r="H457" s="60"/>
      <c r="I457" s="60"/>
      <c r="J457" s="60"/>
      <c r="K457" s="60"/>
      <c r="L457" s="60"/>
      <c r="M457" s="60"/>
      <c r="N457" s="60"/>
      <c r="O457" s="4"/>
      <c r="P457" s="5"/>
      <c r="Q457" s="70"/>
      <c r="R457" s="72"/>
      <c r="S457" s="6"/>
      <c r="T457" s="62"/>
      <c r="U457" s="6"/>
      <c r="V457" s="60"/>
      <c r="W457" s="60"/>
      <c r="X457" s="60"/>
      <c r="Y457" s="60"/>
      <c r="Z457" s="60"/>
      <c r="AA457" s="60"/>
      <c r="AB457" s="60"/>
      <c r="AC457" s="60"/>
      <c r="AD457" s="60"/>
      <c r="AE457" s="60"/>
      <c r="AF457" s="60"/>
      <c r="AG457" s="60"/>
      <c r="AH457" s="60"/>
      <c r="AI457" s="60"/>
      <c r="AJ457" s="60"/>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row>
    <row r="458" spans="2:65">
      <c r="B458" s="69"/>
      <c r="C458" s="120"/>
      <c r="D458" s="69"/>
      <c r="E458" s="69"/>
      <c r="F458" s="60"/>
      <c r="G458" s="98"/>
      <c r="H458" s="60"/>
      <c r="I458" s="60"/>
      <c r="J458" s="60"/>
      <c r="K458" s="60"/>
      <c r="L458" s="60"/>
      <c r="M458" s="60"/>
      <c r="N458" s="60"/>
      <c r="O458" s="4"/>
      <c r="P458" s="5"/>
      <c r="Q458" s="70"/>
      <c r="R458" s="73"/>
      <c r="S458" s="6"/>
      <c r="T458" s="62"/>
      <c r="U458" s="6"/>
      <c r="V458" s="60"/>
      <c r="W458" s="60"/>
      <c r="X458" s="60"/>
      <c r="Y458" s="60"/>
      <c r="Z458" s="60"/>
      <c r="AA458" s="60"/>
      <c r="AB458" s="60"/>
      <c r="AC458" s="60"/>
      <c r="AD458" s="60"/>
      <c r="AE458" s="60"/>
      <c r="AF458" s="60"/>
      <c r="AG458" s="60"/>
      <c r="AH458" s="60"/>
      <c r="AI458" s="60"/>
      <c r="AJ458" s="60"/>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row>
    <row r="459" spans="2:65">
      <c r="B459" s="69"/>
      <c r="C459" s="120"/>
      <c r="D459" s="69"/>
      <c r="E459" s="69"/>
      <c r="F459" s="60"/>
      <c r="G459" s="98"/>
      <c r="H459" s="60"/>
      <c r="I459" s="60"/>
      <c r="J459" s="60"/>
      <c r="K459" s="60"/>
      <c r="L459" s="60"/>
      <c r="M459" s="60"/>
      <c r="N459" s="60"/>
      <c r="O459" s="4"/>
      <c r="P459" s="5"/>
      <c r="Q459" s="70"/>
      <c r="R459" s="6"/>
      <c r="S459" s="6"/>
      <c r="T459" s="62"/>
      <c r="U459" s="6"/>
      <c r="V459" s="60"/>
      <c r="W459" s="60"/>
      <c r="X459" s="60"/>
      <c r="Y459" s="60"/>
      <c r="Z459" s="60"/>
      <c r="AA459" s="60"/>
      <c r="AB459" s="60"/>
      <c r="AC459" s="60"/>
      <c r="AD459" s="60"/>
      <c r="AE459" s="60"/>
      <c r="AF459" s="60"/>
      <c r="AG459" s="60"/>
      <c r="AH459" s="60"/>
      <c r="AI459" s="60"/>
      <c r="AJ459" s="60"/>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row>
    <row r="460" spans="2:65">
      <c r="B460" s="69"/>
      <c r="C460" s="120"/>
      <c r="D460" s="69"/>
      <c r="E460" s="69"/>
      <c r="F460" s="60"/>
      <c r="G460" s="98"/>
      <c r="H460" s="60"/>
      <c r="I460" s="60"/>
      <c r="J460" s="60"/>
      <c r="K460" s="60"/>
      <c r="L460" s="60"/>
      <c r="M460" s="60"/>
      <c r="N460" s="60"/>
      <c r="O460" s="4"/>
      <c r="P460" s="5"/>
      <c r="Q460" s="70"/>
      <c r="R460" s="6"/>
      <c r="S460" s="6"/>
      <c r="T460" s="62"/>
      <c r="U460" s="6"/>
      <c r="V460" s="60"/>
      <c r="W460" s="60"/>
      <c r="X460" s="60"/>
      <c r="Y460" s="60"/>
      <c r="Z460" s="60"/>
      <c r="AA460" s="60"/>
      <c r="AB460" s="60"/>
      <c r="AC460" s="60"/>
      <c r="AD460" s="60"/>
      <c r="AE460" s="60"/>
      <c r="AF460" s="60"/>
      <c r="AG460" s="60"/>
      <c r="AH460" s="60"/>
      <c r="AI460" s="60"/>
      <c r="AJ460" s="60"/>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row>
    <row r="461" spans="2:65">
      <c r="B461" s="69"/>
      <c r="C461" s="120"/>
      <c r="D461" s="69"/>
      <c r="E461" s="69"/>
      <c r="F461" s="60"/>
      <c r="G461" s="98"/>
      <c r="H461" s="60"/>
      <c r="I461" s="60"/>
      <c r="J461" s="60"/>
      <c r="K461" s="60"/>
      <c r="L461" s="60"/>
      <c r="M461" s="60"/>
      <c r="N461" s="60"/>
      <c r="O461" s="4"/>
      <c r="P461" s="5"/>
      <c r="Q461" s="70"/>
      <c r="R461" s="6"/>
      <c r="S461" s="6"/>
      <c r="T461" s="62"/>
      <c r="U461" s="6"/>
      <c r="V461" s="60"/>
      <c r="W461" s="60"/>
      <c r="X461" s="60"/>
      <c r="Y461" s="60"/>
      <c r="Z461" s="60"/>
      <c r="AA461" s="60"/>
      <c r="AB461" s="60"/>
      <c r="AC461" s="60"/>
      <c r="AD461" s="60"/>
      <c r="AE461" s="60"/>
      <c r="AF461" s="60"/>
      <c r="AG461" s="60"/>
      <c r="AH461" s="60"/>
      <c r="AI461" s="60"/>
      <c r="AJ461" s="60"/>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row>
    <row r="462" spans="2:65">
      <c r="B462" s="69"/>
      <c r="C462" s="120"/>
      <c r="D462" s="69"/>
      <c r="E462" s="69"/>
      <c r="F462" s="60"/>
      <c r="G462" s="98"/>
      <c r="H462" s="60"/>
      <c r="I462" s="60"/>
      <c r="J462" s="60"/>
      <c r="K462" s="60"/>
      <c r="L462" s="60"/>
      <c r="M462" s="60"/>
      <c r="N462" s="60"/>
      <c r="O462" s="4"/>
      <c r="P462" s="5"/>
      <c r="Q462" s="70"/>
      <c r="R462" s="6"/>
      <c r="S462" s="6"/>
      <c r="T462" s="62"/>
      <c r="U462" s="6"/>
      <c r="V462" s="60"/>
      <c r="W462" s="60"/>
      <c r="X462" s="60"/>
      <c r="Y462" s="60"/>
      <c r="Z462" s="60"/>
      <c r="AA462" s="60"/>
      <c r="AB462" s="60"/>
      <c r="AC462" s="60"/>
      <c r="AD462" s="60"/>
      <c r="AE462" s="60"/>
      <c r="AF462" s="60"/>
      <c r="AG462" s="60"/>
      <c r="AH462" s="60"/>
      <c r="AI462" s="60"/>
      <c r="AJ462" s="60"/>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row>
    <row r="463" spans="2:65">
      <c r="B463" s="69"/>
      <c r="C463" s="120"/>
      <c r="D463" s="69"/>
      <c r="E463" s="69"/>
      <c r="F463" s="60"/>
      <c r="G463" s="98"/>
      <c r="H463" s="60"/>
      <c r="I463" s="60"/>
      <c r="J463" s="60"/>
      <c r="K463" s="60"/>
      <c r="L463" s="60"/>
      <c r="M463" s="60"/>
      <c r="N463" s="60"/>
      <c r="O463" s="4"/>
      <c r="P463" s="5"/>
      <c r="Q463" s="70"/>
      <c r="R463" s="6"/>
      <c r="S463" s="6"/>
      <c r="T463" s="62"/>
      <c r="U463" s="6"/>
      <c r="V463" s="60"/>
      <c r="W463" s="60"/>
      <c r="X463" s="60"/>
      <c r="Y463" s="60"/>
      <c r="Z463" s="60"/>
      <c r="AA463" s="60"/>
      <c r="AB463" s="60"/>
      <c r="AC463" s="60"/>
      <c r="AD463" s="60"/>
      <c r="AE463" s="60"/>
      <c r="AF463" s="60"/>
      <c r="AG463" s="60"/>
      <c r="AH463" s="60"/>
      <c r="AI463" s="60"/>
      <c r="AJ463" s="60"/>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row>
    <row r="464" spans="2:65">
      <c r="B464" s="69"/>
      <c r="C464" s="120"/>
      <c r="D464" s="69"/>
      <c r="E464" s="69"/>
      <c r="F464" s="60"/>
      <c r="G464" s="98"/>
      <c r="H464" s="60"/>
      <c r="I464" s="60"/>
      <c r="J464" s="60"/>
      <c r="K464" s="60"/>
      <c r="L464" s="60"/>
      <c r="M464" s="60"/>
      <c r="N464" s="60"/>
      <c r="O464" s="4"/>
      <c r="P464" s="5"/>
      <c r="Q464" s="70"/>
      <c r="R464" s="6"/>
      <c r="S464" s="6"/>
      <c r="T464" s="62"/>
      <c r="U464" s="6"/>
      <c r="V464" s="60"/>
      <c r="W464" s="60"/>
      <c r="X464" s="60"/>
      <c r="Y464" s="60"/>
      <c r="Z464" s="60"/>
      <c r="AA464" s="60"/>
      <c r="AB464" s="60"/>
      <c r="AC464" s="60"/>
      <c r="AD464" s="60"/>
      <c r="AE464" s="60"/>
      <c r="AF464" s="60"/>
      <c r="AG464" s="60"/>
      <c r="AH464" s="60"/>
      <c r="AI464" s="60"/>
      <c r="AJ464" s="60"/>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row>
    <row r="465" spans="2:65">
      <c r="B465" s="69"/>
      <c r="C465" s="120"/>
      <c r="D465" s="69"/>
      <c r="E465" s="69"/>
      <c r="F465" s="60"/>
      <c r="G465" s="98"/>
      <c r="H465" s="60"/>
      <c r="I465" s="60"/>
      <c r="J465" s="60"/>
      <c r="K465" s="60"/>
      <c r="L465" s="60"/>
      <c r="M465" s="60"/>
      <c r="N465" s="60"/>
      <c r="O465" s="4"/>
      <c r="P465" s="5"/>
      <c r="Q465" s="70"/>
      <c r="R465" s="6"/>
      <c r="S465" s="6"/>
      <c r="T465" s="62"/>
      <c r="U465" s="6"/>
      <c r="V465" s="60"/>
      <c r="W465" s="60"/>
      <c r="X465" s="60"/>
      <c r="Y465" s="60"/>
      <c r="Z465" s="60"/>
      <c r="AA465" s="60"/>
      <c r="AB465" s="60"/>
      <c r="AC465" s="60"/>
      <c r="AD465" s="60"/>
      <c r="AE465" s="60"/>
      <c r="AF465" s="60"/>
      <c r="AG465" s="60"/>
      <c r="AH465" s="60"/>
      <c r="AI465" s="60"/>
      <c r="AJ465" s="60"/>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row>
    <row r="466" spans="2:65">
      <c r="B466" s="69"/>
      <c r="C466" s="120"/>
      <c r="D466" s="69"/>
      <c r="E466" s="69"/>
      <c r="F466" s="60"/>
      <c r="G466" s="98"/>
      <c r="H466" s="60"/>
      <c r="I466" s="60"/>
      <c r="J466" s="60"/>
      <c r="K466" s="60"/>
      <c r="L466" s="60"/>
      <c r="M466" s="60"/>
      <c r="N466" s="60"/>
      <c r="O466" s="4"/>
      <c r="P466" s="5"/>
      <c r="Q466" s="70"/>
      <c r="R466" s="6"/>
      <c r="S466" s="6"/>
      <c r="T466" s="62"/>
      <c r="U466" s="6"/>
      <c r="V466" s="60"/>
      <c r="W466" s="60"/>
      <c r="X466" s="60"/>
      <c r="Y466" s="60"/>
      <c r="Z466" s="60"/>
      <c r="AA466" s="60"/>
      <c r="AB466" s="60"/>
      <c r="AC466" s="60"/>
      <c r="AD466" s="60"/>
      <c r="AE466" s="60"/>
      <c r="AF466" s="60"/>
      <c r="AG466" s="60"/>
      <c r="AH466" s="60"/>
      <c r="AI466" s="60"/>
      <c r="AJ466" s="60"/>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row>
    <row r="467" spans="2:65">
      <c r="B467" s="69"/>
      <c r="C467" s="120"/>
      <c r="D467" s="69"/>
      <c r="E467" s="69"/>
      <c r="F467" s="60"/>
      <c r="G467" s="98"/>
      <c r="H467" s="60"/>
      <c r="I467" s="60"/>
      <c r="J467" s="60"/>
      <c r="K467" s="60"/>
      <c r="L467" s="60"/>
      <c r="M467" s="60"/>
      <c r="N467" s="60"/>
      <c r="O467" s="4"/>
      <c r="P467" s="5"/>
      <c r="Q467" s="70"/>
      <c r="R467" s="6"/>
      <c r="S467" s="6"/>
      <c r="T467" s="62"/>
      <c r="U467" s="6"/>
      <c r="V467" s="60"/>
      <c r="W467" s="60"/>
      <c r="X467" s="60"/>
      <c r="Y467" s="60"/>
      <c r="Z467" s="60"/>
      <c r="AA467" s="60"/>
      <c r="AB467" s="60"/>
      <c r="AC467" s="60"/>
      <c r="AD467" s="60"/>
      <c r="AE467" s="60"/>
      <c r="AF467" s="60"/>
      <c r="AG467" s="60"/>
      <c r="AH467" s="60"/>
      <c r="AI467" s="60"/>
      <c r="AJ467" s="60"/>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row>
    <row r="468" spans="2:65">
      <c r="B468" s="69"/>
      <c r="C468" s="120"/>
      <c r="D468" s="69"/>
      <c r="E468" s="69"/>
      <c r="F468" s="60"/>
      <c r="G468" s="98"/>
      <c r="H468" s="60"/>
      <c r="I468" s="60"/>
      <c r="J468" s="60"/>
      <c r="K468" s="60"/>
      <c r="L468" s="60"/>
      <c r="M468" s="60"/>
      <c r="N468" s="60"/>
      <c r="O468" s="4"/>
      <c r="P468" s="5"/>
      <c r="Q468" s="70"/>
      <c r="R468" s="6"/>
      <c r="S468" s="6"/>
      <c r="T468" s="62"/>
      <c r="U468" s="6"/>
      <c r="V468" s="60"/>
      <c r="W468" s="60"/>
      <c r="X468" s="60"/>
      <c r="Y468" s="60"/>
      <c r="Z468" s="60"/>
      <c r="AA468" s="60"/>
      <c r="AB468" s="60"/>
      <c r="AC468" s="60"/>
      <c r="AD468" s="60"/>
      <c r="AE468" s="60"/>
      <c r="AF468" s="60"/>
      <c r="AG468" s="60"/>
      <c r="AH468" s="60"/>
      <c r="AI468" s="60"/>
      <c r="AJ468" s="60"/>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row>
    <row r="469" spans="2:65">
      <c r="B469" s="69"/>
      <c r="C469" s="120"/>
      <c r="D469" s="69"/>
      <c r="E469" s="69"/>
      <c r="F469" s="60"/>
      <c r="G469" s="98"/>
      <c r="H469" s="60"/>
      <c r="I469" s="60"/>
      <c r="J469" s="60"/>
      <c r="K469" s="60"/>
      <c r="L469" s="60"/>
      <c r="M469" s="60"/>
      <c r="N469" s="60"/>
      <c r="O469" s="4"/>
      <c r="P469" s="5"/>
      <c r="Q469" s="70"/>
      <c r="R469" s="6"/>
      <c r="S469" s="6"/>
      <c r="T469" s="62"/>
      <c r="U469" s="6"/>
      <c r="V469" s="60"/>
      <c r="W469" s="60"/>
      <c r="X469" s="60"/>
      <c r="Y469" s="60"/>
      <c r="Z469" s="60"/>
      <c r="AA469" s="60"/>
      <c r="AB469" s="60"/>
      <c r="AC469" s="60"/>
      <c r="AD469" s="60"/>
      <c r="AE469" s="60"/>
      <c r="AF469" s="60"/>
      <c r="AG469" s="60"/>
      <c r="AH469" s="60"/>
      <c r="AI469" s="60"/>
      <c r="AJ469" s="60"/>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row>
    <row r="470" spans="2:65">
      <c r="B470" s="69"/>
      <c r="C470" s="120"/>
      <c r="D470" s="69"/>
      <c r="E470" s="69"/>
      <c r="F470" s="60"/>
      <c r="G470" s="98"/>
      <c r="H470" s="60"/>
      <c r="I470" s="60"/>
      <c r="J470" s="60"/>
      <c r="K470" s="60"/>
      <c r="L470" s="60"/>
      <c r="M470" s="60"/>
      <c r="N470" s="60"/>
      <c r="O470" s="4"/>
      <c r="P470" s="5"/>
      <c r="Q470" s="70"/>
      <c r="R470" s="6"/>
      <c r="S470" s="6"/>
      <c r="T470" s="62"/>
      <c r="U470" s="6"/>
      <c r="V470" s="60"/>
      <c r="W470" s="60"/>
      <c r="X470" s="60"/>
      <c r="Y470" s="60"/>
      <c r="Z470" s="60"/>
      <c r="AA470" s="60"/>
      <c r="AB470" s="60"/>
      <c r="AC470" s="60"/>
      <c r="AD470" s="60"/>
      <c r="AE470" s="60"/>
      <c r="AF470" s="60"/>
      <c r="AG470" s="60"/>
      <c r="AH470" s="60"/>
      <c r="AI470" s="60"/>
      <c r="AJ470" s="60"/>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row>
    <row r="471" spans="2:65">
      <c r="B471" s="69"/>
      <c r="C471" s="120"/>
      <c r="D471" s="69"/>
      <c r="E471" s="69"/>
      <c r="F471" s="60"/>
      <c r="G471" s="98"/>
      <c r="H471" s="60"/>
      <c r="I471" s="60"/>
      <c r="J471" s="60"/>
      <c r="K471" s="60"/>
      <c r="L471" s="60"/>
      <c r="M471" s="60"/>
      <c r="N471" s="60"/>
      <c r="O471" s="4"/>
      <c r="P471" s="5"/>
      <c r="Q471" s="70"/>
      <c r="R471" s="6"/>
      <c r="S471" s="6"/>
      <c r="T471" s="62"/>
      <c r="U471" s="6"/>
      <c r="V471" s="60"/>
      <c r="W471" s="60"/>
      <c r="X471" s="60"/>
      <c r="Y471" s="60"/>
      <c r="Z471" s="60"/>
      <c r="AA471" s="60"/>
      <c r="AB471" s="60"/>
      <c r="AC471" s="60"/>
      <c r="AD471" s="60"/>
      <c r="AE471" s="60"/>
      <c r="AF471" s="60"/>
      <c r="AG471" s="60"/>
      <c r="AH471" s="60"/>
      <c r="AI471" s="60"/>
      <c r="AJ471" s="60"/>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row>
    <row r="472" spans="2:65" ht="15.3" thickBot="1">
      <c r="B472" s="69"/>
      <c r="C472" s="120"/>
      <c r="D472" s="69"/>
      <c r="E472" s="69"/>
      <c r="F472" s="60"/>
      <c r="G472" s="98"/>
      <c r="H472" s="60"/>
      <c r="I472" s="60"/>
      <c r="J472" s="60"/>
      <c r="K472" s="60"/>
      <c r="L472" s="60"/>
      <c r="M472" s="60"/>
      <c r="N472" s="60"/>
      <c r="O472" s="74"/>
      <c r="P472" s="64"/>
      <c r="Q472" s="75"/>
      <c r="R472" s="76"/>
      <c r="S472" s="76"/>
      <c r="T472" s="67"/>
      <c r="U472" s="76"/>
      <c r="V472" s="60"/>
      <c r="W472" s="60"/>
      <c r="X472" s="60"/>
      <c r="Y472" s="60"/>
      <c r="Z472" s="60"/>
      <c r="AA472" s="60"/>
      <c r="AB472" s="60"/>
      <c r="AC472" s="60"/>
      <c r="AD472" s="60"/>
      <c r="AE472" s="60"/>
      <c r="AF472" s="60"/>
      <c r="AG472" s="60"/>
      <c r="AH472" s="60"/>
      <c r="AI472" s="60"/>
      <c r="AJ472" s="60"/>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row>
    <row r="473" spans="2:65">
      <c r="B473" s="69"/>
      <c r="C473" s="120"/>
      <c r="D473" s="69"/>
      <c r="E473" s="69"/>
      <c r="F473" s="60"/>
      <c r="G473" s="98"/>
      <c r="H473" s="60"/>
      <c r="I473" s="60"/>
      <c r="J473" s="60"/>
      <c r="K473" s="60"/>
      <c r="L473" s="60"/>
      <c r="M473" s="60"/>
      <c r="N473" s="60"/>
      <c r="O473" s="60"/>
      <c r="P473" s="5"/>
      <c r="Q473" s="70"/>
      <c r="R473" s="70"/>
      <c r="S473" s="6"/>
      <c r="T473" s="73"/>
      <c r="U473" s="6"/>
      <c r="V473" s="60"/>
      <c r="W473" s="60"/>
      <c r="X473" s="60"/>
      <c r="Y473" s="60"/>
      <c r="Z473" s="60"/>
      <c r="AA473" s="60"/>
      <c r="AB473" s="60"/>
      <c r="AC473" s="60"/>
      <c r="AD473" s="60"/>
      <c r="AE473" s="60"/>
      <c r="AF473" s="60"/>
      <c r="AG473" s="60"/>
      <c r="AH473" s="60"/>
      <c r="AI473" s="60"/>
      <c r="AJ473" s="60"/>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row>
    <row r="474" spans="2:65">
      <c r="B474" s="69"/>
      <c r="C474" s="120"/>
      <c r="D474" s="69"/>
      <c r="E474" s="69"/>
      <c r="F474" s="60"/>
      <c r="G474" s="98"/>
      <c r="H474" s="60"/>
      <c r="I474" s="60"/>
      <c r="J474" s="60"/>
      <c r="K474" s="60"/>
      <c r="L474" s="60"/>
      <c r="M474" s="60"/>
      <c r="N474" s="60"/>
      <c r="O474" s="60"/>
      <c r="P474" s="5"/>
      <c r="Q474" s="73"/>
      <c r="R474" s="73"/>
      <c r="S474" s="6"/>
      <c r="T474" s="73"/>
      <c r="U474" s="73"/>
      <c r="V474" s="60"/>
      <c r="W474" s="60"/>
      <c r="X474" s="60"/>
      <c r="Y474" s="60"/>
      <c r="Z474" s="60"/>
      <c r="AA474" s="60"/>
      <c r="AB474" s="60"/>
      <c r="AC474" s="60"/>
      <c r="AD474" s="60"/>
      <c r="AE474" s="60"/>
      <c r="AF474" s="60"/>
      <c r="AG474" s="60"/>
      <c r="AH474" s="60"/>
      <c r="AI474" s="60"/>
      <c r="AJ474" s="60"/>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row>
    <row r="475" spans="2:65">
      <c r="B475" s="69"/>
      <c r="C475" s="120"/>
      <c r="D475" s="69"/>
      <c r="E475" s="69"/>
      <c r="F475" s="60"/>
      <c r="G475" s="98"/>
      <c r="H475" s="60"/>
      <c r="I475" s="60"/>
      <c r="J475" s="60"/>
      <c r="K475" s="60"/>
      <c r="L475" s="60"/>
      <c r="M475" s="60"/>
      <c r="N475" s="60"/>
      <c r="O475" s="60"/>
      <c r="P475" s="5"/>
      <c r="Q475" s="73"/>
      <c r="R475" s="73"/>
      <c r="S475" s="6"/>
      <c r="T475" s="73"/>
      <c r="U475" s="73"/>
      <c r="V475" s="60"/>
      <c r="W475" s="60"/>
      <c r="X475" s="60"/>
      <c r="Y475" s="60"/>
      <c r="Z475" s="60"/>
      <c r="AA475" s="60"/>
      <c r="AB475" s="60"/>
      <c r="AC475" s="60"/>
      <c r="AD475" s="60"/>
      <c r="AE475" s="60"/>
      <c r="AF475" s="60"/>
      <c r="AG475" s="60"/>
      <c r="AH475" s="60"/>
      <c r="AI475" s="60"/>
      <c r="AJ475" s="60"/>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row>
    <row r="476" spans="2:65">
      <c r="B476" s="69"/>
      <c r="C476" s="120"/>
      <c r="D476" s="69"/>
      <c r="E476" s="69"/>
      <c r="F476" s="60"/>
      <c r="G476" s="98"/>
      <c r="H476" s="60"/>
      <c r="I476" s="60"/>
      <c r="J476" s="60"/>
      <c r="K476" s="60"/>
      <c r="L476" s="60"/>
      <c r="M476" s="60"/>
      <c r="N476" s="60"/>
      <c r="O476" s="3"/>
      <c r="P476" s="16"/>
      <c r="Q476" s="16"/>
      <c r="R476" s="16"/>
      <c r="S476" s="3"/>
      <c r="T476" s="3"/>
      <c r="U476" s="3"/>
      <c r="V476" s="60"/>
      <c r="W476" s="60"/>
      <c r="X476" s="60"/>
      <c r="Y476" s="60"/>
      <c r="Z476" s="60"/>
      <c r="AA476" s="60"/>
      <c r="AB476" s="60"/>
      <c r="AC476" s="60"/>
      <c r="AD476" s="60"/>
      <c r="AE476" s="60"/>
      <c r="AF476" s="60"/>
      <c r="AG476" s="60"/>
      <c r="AH476" s="60"/>
      <c r="AI476" s="60"/>
      <c r="AJ476" s="60"/>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row>
    <row r="477" spans="2:65">
      <c r="B477" s="69"/>
      <c r="C477" s="120"/>
      <c r="D477" s="69"/>
      <c r="E477" s="69"/>
      <c r="F477" s="60"/>
      <c r="G477" s="98"/>
      <c r="H477" s="60"/>
      <c r="I477" s="60"/>
      <c r="J477" s="60"/>
      <c r="K477" s="60"/>
      <c r="L477" s="60"/>
      <c r="M477" s="60"/>
      <c r="N477" s="60"/>
      <c r="O477" s="4"/>
      <c r="P477" s="61"/>
      <c r="Q477" s="61"/>
      <c r="R477" s="61"/>
      <c r="S477" s="12"/>
      <c r="T477" s="12"/>
      <c r="U477" s="3"/>
      <c r="V477" s="60"/>
      <c r="W477" s="60"/>
      <c r="X477" s="60"/>
      <c r="Y477" s="60"/>
      <c r="Z477" s="60"/>
      <c r="AA477" s="60"/>
      <c r="AB477" s="60"/>
      <c r="AC477" s="60"/>
      <c r="AD477" s="60"/>
      <c r="AE477" s="60"/>
      <c r="AF477" s="60"/>
      <c r="AG477" s="60"/>
      <c r="AH477" s="60"/>
      <c r="AI477" s="60"/>
      <c r="AJ477" s="60"/>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row>
    <row r="478" spans="2:65">
      <c r="B478" s="69"/>
      <c r="C478" s="120"/>
      <c r="D478" s="69"/>
      <c r="E478" s="69"/>
      <c r="F478" s="60"/>
      <c r="G478" s="98"/>
      <c r="H478" s="60"/>
      <c r="I478" s="60"/>
      <c r="J478" s="60"/>
      <c r="K478" s="60"/>
      <c r="L478" s="60"/>
      <c r="M478" s="60"/>
      <c r="N478" s="60"/>
      <c r="O478" s="3"/>
      <c r="P478" s="3"/>
      <c r="Q478" s="3"/>
      <c r="R478" s="3"/>
      <c r="S478" s="3"/>
      <c r="T478" s="3"/>
      <c r="U478" s="3"/>
      <c r="V478" s="60"/>
      <c r="W478" s="60"/>
      <c r="X478" s="60"/>
      <c r="Y478" s="60"/>
      <c r="Z478" s="60"/>
      <c r="AA478" s="60"/>
      <c r="AB478" s="60"/>
      <c r="AC478" s="60"/>
      <c r="AD478" s="60"/>
      <c r="AE478" s="60"/>
      <c r="AF478" s="60"/>
      <c r="AG478" s="60"/>
      <c r="AH478" s="60"/>
      <c r="AI478" s="60"/>
      <c r="AJ478" s="60"/>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row>
    <row r="479" spans="2:65">
      <c r="B479" s="69"/>
      <c r="C479" s="120"/>
      <c r="D479" s="69"/>
      <c r="E479" s="69"/>
      <c r="F479" s="60"/>
      <c r="G479" s="98"/>
      <c r="H479" s="60"/>
      <c r="I479" s="60"/>
      <c r="J479" s="60"/>
      <c r="K479" s="60"/>
      <c r="L479" s="60"/>
      <c r="M479" s="60"/>
      <c r="N479" s="60"/>
      <c r="O479" s="4"/>
      <c r="P479" s="4"/>
      <c r="Q479" s="68"/>
      <c r="R479" s="61"/>
      <c r="S479" s="12"/>
      <c r="T479" s="12"/>
      <c r="U479" s="3"/>
      <c r="V479" s="60"/>
      <c r="W479" s="60"/>
      <c r="X479" s="60"/>
      <c r="Y479" s="60"/>
      <c r="Z479" s="60"/>
      <c r="AA479" s="60"/>
      <c r="AB479" s="60"/>
      <c r="AC479" s="60"/>
      <c r="AD479" s="60"/>
      <c r="AE479" s="60"/>
      <c r="AF479" s="60"/>
      <c r="AG479" s="60"/>
      <c r="AH479" s="60"/>
      <c r="AI479" s="60"/>
      <c r="AJ479" s="60"/>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row>
    <row r="480" spans="2:65">
      <c r="B480" s="69"/>
      <c r="C480" s="120"/>
      <c r="D480" s="69"/>
      <c r="E480" s="69"/>
      <c r="F480" s="60"/>
      <c r="G480" s="98"/>
      <c r="H480" s="60"/>
      <c r="I480" s="60"/>
      <c r="J480" s="60"/>
      <c r="K480" s="60"/>
      <c r="L480" s="60"/>
      <c r="M480" s="60"/>
      <c r="N480" s="60"/>
      <c r="O480" s="3"/>
      <c r="P480" s="3"/>
      <c r="Q480" s="3"/>
      <c r="R480" s="3"/>
      <c r="S480" s="3"/>
      <c r="T480" s="16"/>
      <c r="U480" s="62"/>
      <c r="V480" s="60"/>
      <c r="W480" s="60"/>
      <c r="X480" s="60"/>
      <c r="Y480" s="60"/>
      <c r="Z480" s="60"/>
      <c r="AA480" s="60"/>
      <c r="AB480" s="60"/>
      <c r="AC480" s="60"/>
      <c r="AD480" s="60"/>
      <c r="AE480" s="60"/>
      <c r="AF480" s="60"/>
      <c r="AG480" s="60"/>
      <c r="AH480" s="60"/>
      <c r="AI480" s="60"/>
      <c r="AJ480" s="60"/>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row>
    <row r="481" spans="2:65">
      <c r="B481" s="69"/>
      <c r="C481" s="120"/>
      <c r="D481" s="69"/>
      <c r="E481" s="69"/>
      <c r="F481" s="60"/>
      <c r="G481" s="98"/>
      <c r="H481" s="60"/>
      <c r="I481" s="60"/>
      <c r="J481" s="60"/>
      <c r="K481" s="60"/>
      <c r="L481" s="60"/>
      <c r="M481" s="60"/>
      <c r="N481" s="60"/>
      <c r="O481" s="3"/>
      <c r="P481" s="63"/>
      <c r="Q481" s="63"/>
      <c r="R481" s="5"/>
      <c r="S481" s="5"/>
      <c r="T481" s="16"/>
      <c r="U481" s="62"/>
      <c r="V481" s="60"/>
      <c r="W481" s="60"/>
      <c r="X481" s="60"/>
      <c r="Y481" s="60"/>
      <c r="Z481" s="60"/>
      <c r="AA481" s="60"/>
      <c r="AB481" s="60"/>
      <c r="AC481" s="60"/>
      <c r="AD481" s="60"/>
      <c r="AE481" s="60"/>
      <c r="AF481" s="60"/>
      <c r="AG481" s="60"/>
      <c r="AH481" s="60"/>
      <c r="AI481" s="60"/>
      <c r="AJ481" s="60"/>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row>
    <row r="482" spans="2:65" ht="15.3" thickBot="1">
      <c r="B482" s="69"/>
      <c r="C482" s="120"/>
      <c r="D482" s="69"/>
      <c r="E482" s="69"/>
      <c r="F482" s="60"/>
      <c r="G482" s="98"/>
      <c r="H482" s="60"/>
      <c r="I482" s="60"/>
      <c r="J482" s="60"/>
      <c r="K482" s="60"/>
      <c r="L482" s="60"/>
      <c r="M482" s="60"/>
      <c r="N482" s="60"/>
      <c r="O482" s="64"/>
      <c r="P482" s="65"/>
      <c r="Q482" s="65"/>
      <c r="R482" s="65"/>
      <c r="S482" s="66"/>
      <c r="T482" s="66"/>
      <c r="U482" s="67"/>
      <c r="V482" s="60"/>
      <c r="W482" s="60"/>
      <c r="X482" s="60"/>
      <c r="Y482" s="60"/>
      <c r="Z482" s="60"/>
      <c r="AA482" s="60"/>
      <c r="AB482" s="60"/>
      <c r="AC482" s="60"/>
      <c r="AD482" s="60"/>
      <c r="AE482" s="60"/>
      <c r="AF482" s="60"/>
      <c r="AG482" s="60"/>
      <c r="AH482" s="60"/>
      <c r="AI482" s="60"/>
      <c r="AJ482" s="60"/>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row>
    <row r="483" spans="2:65">
      <c r="B483" s="69"/>
      <c r="C483" s="120"/>
      <c r="D483" s="69"/>
      <c r="E483" s="69"/>
      <c r="F483" s="60"/>
      <c r="G483" s="98"/>
      <c r="H483" s="60"/>
      <c r="I483" s="60"/>
      <c r="J483" s="60"/>
      <c r="K483" s="60"/>
      <c r="L483" s="60"/>
      <c r="M483" s="60"/>
      <c r="N483" s="60"/>
      <c r="O483" s="4"/>
      <c r="P483" s="61"/>
      <c r="Q483" s="61"/>
      <c r="R483" s="61"/>
      <c r="S483" s="12"/>
      <c r="T483" s="12"/>
      <c r="U483" s="62"/>
      <c r="V483" s="60"/>
      <c r="W483" s="60"/>
      <c r="X483" s="60"/>
      <c r="Y483" s="60"/>
      <c r="Z483" s="60"/>
      <c r="AA483" s="60"/>
      <c r="AB483" s="60"/>
      <c r="AC483" s="60"/>
      <c r="AD483" s="60"/>
      <c r="AE483" s="60"/>
      <c r="AF483" s="60"/>
      <c r="AG483" s="60"/>
      <c r="AH483" s="60"/>
      <c r="AI483" s="60"/>
      <c r="AJ483" s="60"/>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row>
    <row r="484" spans="2:65">
      <c r="B484" s="69"/>
      <c r="C484" s="120"/>
      <c r="D484" s="69"/>
      <c r="E484" s="69"/>
      <c r="F484" s="60"/>
      <c r="G484" s="98"/>
      <c r="H484" s="60"/>
      <c r="I484" s="60"/>
      <c r="J484" s="60"/>
      <c r="K484" s="60"/>
      <c r="L484" s="60"/>
      <c r="M484" s="60"/>
      <c r="N484" s="60"/>
      <c r="O484" s="4"/>
      <c r="P484" s="5"/>
      <c r="Q484" s="6"/>
      <c r="R484" s="6"/>
      <c r="S484" s="6"/>
      <c r="T484" s="62"/>
      <c r="U484" s="6"/>
      <c r="V484" s="60"/>
      <c r="W484" s="60"/>
      <c r="X484" s="60"/>
      <c r="Y484" s="60"/>
      <c r="Z484" s="60"/>
      <c r="AA484" s="60"/>
      <c r="AB484" s="60"/>
      <c r="AC484" s="60"/>
      <c r="AD484" s="60"/>
      <c r="AE484" s="60"/>
      <c r="AF484" s="60"/>
      <c r="AG484" s="60"/>
      <c r="AH484" s="60"/>
      <c r="AI484" s="60"/>
      <c r="AJ484" s="60"/>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row>
    <row r="485" spans="2:65">
      <c r="B485" s="69"/>
      <c r="C485" s="120"/>
      <c r="D485" s="69"/>
      <c r="E485" s="69"/>
      <c r="F485" s="60"/>
      <c r="G485" s="98"/>
      <c r="H485" s="60"/>
      <c r="I485" s="60"/>
      <c r="J485" s="60"/>
      <c r="K485" s="60"/>
      <c r="L485" s="60"/>
      <c r="M485" s="60"/>
      <c r="N485" s="60"/>
      <c r="O485" s="4"/>
      <c r="P485" s="5"/>
      <c r="Q485" s="6"/>
      <c r="R485" s="6"/>
      <c r="S485" s="6"/>
      <c r="T485" s="62"/>
      <c r="U485" s="6"/>
      <c r="V485" s="60"/>
      <c r="W485" s="60"/>
      <c r="X485" s="60"/>
      <c r="Y485" s="60"/>
      <c r="Z485" s="60"/>
      <c r="AA485" s="60"/>
      <c r="AB485" s="60"/>
      <c r="AC485" s="60"/>
      <c r="AD485" s="60"/>
      <c r="AE485" s="60"/>
      <c r="AF485" s="60"/>
      <c r="AG485" s="60"/>
      <c r="AH485" s="60"/>
      <c r="AI485" s="60"/>
      <c r="AJ485" s="60"/>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row>
    <row r="486" spans="2:65">
      <c r="B486" s="69"/>
      <c r="C486" s="120"/>
      <c r="D486" s="69"/>
      <c r="E486" s="69"/>
      <c r="F486" s="60"/>
      <c r="G486" s="98"/>
      <c r="H486" s="60"/>
      <c r="I486" s="60"/>
      <c r="J486" s="60"/>
      <c r="K486" s="60"/>
      <c r="L486" s="60"/>
      <c r="M486" s="60"/>
      <c r="N486" s="60"/>
      <c r="O486" s="4"/>
      <c r="P486" s="5"/>
      <c r="Q486" s="6"/>
      <c r="R486" s="6"/>
      <c r="S486" s="6"/>
      <c r="T486" s="62"/>
      <c r="U486" s="6"/>
      <c r="V486" s="60"/>
      <c r="W486" s="60"/>
      <c r="X486" s="60"/>
      <c r="Y486" s="60"/>
      <c r="Z486" s="60"/>
      <c r="AA486" s="60"/>
      <c r="AB486" s="60"/>
      <c r="AC486" s="60"/>
      <c r="AD486" s="60"/>
      <c r="AE486" s="60"/>
      <c r="AF486" s="60"/>
      <c r="AG486" s="60"/>
      <c r="AH486" s="60"/>
      <c r="AI486" s="60"/>
      <c r="AJ486" s="60"/>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row>
    <row r="487" spans="2:65">
      <c r="B487" s="69"/>
      <c r="C487" s="120"/>
      <c r="D487" s="69"/>
      <c r="E487" s="69"/>
      <c r="F487" s="60"/>
      <c r="G487" s="98"/>
      <c r="H487" s="60"/>
      <c r="I487" s="60"/>
      <c r="J487" s="60"/>
      <c r="K487" s="60"/>
      <c r="L487" s="60"/>
      <c r="M487" s="60"/>
      <c r="N487" s="60"/>
      <c r="O487" s="4"/>
      <c r="P487" s="5"/>
      <c r="Q487" s="6"/>
      <c r="R487" s="6"/>
      <c r="S487" s="6"/>
      <c r="T487" s="62"/>
      <c r="U487" s="6"/>
      <c r="V487" s="60"/>
      <c r="W487" s="60"/>
      <c r="X487" s="60"/>
      <c r="Y487" s="60"/>
      <c r="Z487" s="60"/>
      <c r="AA487" s="60"/>
      <c r="AB487" s="60"/>
      <c r="AC487" s="60"/>
      <c r="AD487" s="60"/>
      <c r="AE487" s="60"/>
      <c r="AF487" s="60"/>
      <c r="AG487" s="60"/>
      <c r="AH487" s="60"/>
      <c r="AI487" s="60"/>
      <c r="AJ487" s="60"/>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row>
    <row r="488" spans="2:65">
      <c r="B488" s="69"/>
      <c r="C488" s="120"/>
      <c r="D488" s="69"/>
      <c r="E488" s="69"/>
      <c r="F488" s="60"/>
      <c r="G488" s="98"/>
      <c r="H488" s="60"/>
      <c r="I488" s="60"/>
      <c r="J488" s="60"/>
      <c r="K488" s="60"/>
      <c r="L488" s="60"/>
      <c r="M488" s="60"/>
      <c r="N488" s="60"/>
      <c r="O488" s="4"/>
      <c r="P488" s="5"/>
      <c r="Q488" s="6"/>
      <c r="R488" s="6"/>
      <c r="S488" s="6"/>
      <c r="T488" s="62"/>
      <c r="U488" s="6"/>
      <c r="V488" s="60"/>
      <c r="W488" s="60"/>
      <c r="X488" s="60"/>
      <c r="Y488" s="60"/>
      <c r="Z488" s="60"/>
      <c r="AA488" s="60"/>
      <c r="AB488" s="60"/>
      <c r="AC488" s="60"/>
      <c r="AD488" s="60"/>
      <c r="AE488" s="60"/>
      <c r="AF488" s="60"/>
      <c r="AG488" s="60"/>
      <c r="AH488" s="60"/>
      <c r="AI488" s="60"/>
      <c r="AJ488" s="60"/>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row>
    <row r="489" spans="2:65">
      <c r="B489" s="69"/>
      <c r="C489" s="120"/>
      <c r="D489" s="69"/>
      <c r="E489" s="69"/>
      <c r="F489" s="60"/>
      <c r="G489" s="98"/>
      <c r="H489" s="60"/>
      <c r="I489" s="60"/>
      <c r="J489" s="60"/>
      <c r="K489" s="60"/>
      <c r="L489" s="60"/>
      <c r="M489" s="60"/>
      <c r="N489" s="60"/>
      <c r="O489" s="4"/>
      <c r="P489" s="5"/>
      <c r="Q489" s="6"/>
      <c r="R489" s="6"/>
      <c r="S489" s="6"/>
      <c r="T489" s="62"/>
      <c r="U489" s="6"/>
      <c r="V489" s="60"/>
      <c r="W489" s="60"/>
      <c r="X489" s="60"/>
      <c r="Y489" s="60"/>
      <c r="Z489" s="60"/>
      <c r="AA489" s="60"/>
      <c r="AB489" s="60"/>
      <c r="AC489" s="60"/>
      <c r="AD489" s="60"/>
      <c r="AE489" s="60"/>
      <c r="AF489" s="60"/>
      <c r="AG489" s="60"/>
      <c r="AH489" s="60"/>
      <c r="AI489" s="60"/>
      <c r="AJ489" s="60"/>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row>
    <row r="490" spans="2:65">
      <c r="B490" s="69"/>
      <c r="C490" s="120"/>
      <c r="D490" s="69"/>
      <c r="E490" s="69"/>
      <c r="F490" s="60"/>
      <c r="G490" s="98"/>
      <c r="H490" s="60"/>
      <c r="I490" s="60"/>
      <c r="J490" s="60"/>
      <c r="K490" s="60"/>
      <c r="L490" s="60"/>
      <c r="M490" s="60"/>
      <c r="N490" s="60"/>
      <c r="O490" s="4"/>
      <c r="P490" s="5"/>
      <c r="Q490" s="6"/>
      <c r="R490" s="6"/>
      <c r="S490" s="6"/>
      <c r="T490" s="62"/>
      <c r="U490" s="6"/>
      <c r="V490" s="60"/>
      <c r="W490" s="60"/>
      <c r="X490" s="60"/>
      <c r="Y490" s="60"/>
      <c r="Z490" s="60"/>
      <c r="AA490" s="60"/>
      <c r="AB490" s="60"/>
      <c r="AC490" s="60"/>
      <c r="AD490" s="60"/>
      <c r="AE490" s="60"/>
      <c r="AF490" s="60"/>
      <c r="AG490" s="60"/>
      <c r="AH490" s="60"/>
      <c r="AI490" s="60"/>
      <c r="AJ490" s="60"/>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row>
    <row r="491" spans="2:65">
      <c r="B491" s="69"/>
      <c r="C491" s="120"/>
      <c r="D491" s="69"/>
      <c r="E491" s="69"/>
      <c r="F491" s="60"/>
      <c r="G491" s="98"/>
      <c r="H491" s="60"/>
      <c r="I491" s="60"/>
      <c r="J491" s="60"/>
      <c r="K491" s="60"/>
      <c r="L491" s="60"/>
      <c r="M491" s="60"/>
      <c r="N491" s="60"/>
      <c r="O491" s="4"/>
      <c r="P491" s="5"/>
      <c r="Q491" s="6"/>
      <c r="R491" s="6"/>
      <c r="S491" s="6"/>
      <c r="T491" s="62"/>
      <c r="U491" s="6"/>
      <c r="V491" s="60"/>
      <c r="W491" s="60"/>
      <c r="X491" s="60"/>
      <c r="Y491" s="60"/>
      <c r="Z491" s="60"/>
      <c r="AA491" s="60"/>
      <c r="AB491" s="60"/>
      <c r="AC491" s="60"/>
      <c r="AD491" s="60"/>
      <c r="AE491" s="60"/>
      <c r="AF491" s="60"/>
      <c r="AG491" s="60"/>
      <c r="AH491" s="60"/>
      <c r="AI491" s="60"/>
      <c r="AJ491" s="60"/>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row>
    <row r="492" spans="2:65">
      <c r="B492" s="69"/>
      <c r="C492" s="120"/>
      <c r="D492" s="69"/>
      <c r="E492" s="69"/>
      <c r="F492" s="60"/>
      <c r="G492" s="98"/>
      <c r="H492" s="60"/>
      <c r="I492" s="60"/>
      <c r="J492" s="60"/>
      <c r="K492" s="60"/>
      <c r="L492" s="60"/>
      <c r="M492" s="60"/>
      <c r="N492" s="60"/>
      <c r="O492" s="4"/>
      <c r="P492" s="5"/>
      <c r="Q492" s="6"/>
      <c r="R492" s="6"/>
      <c r="S492" s="6"/>
      <c r="T492" s="62"/>
      <c r="U492" s="6"/>
      <c r="V492" s="60"/>
      <c r="W492" s="60"/>
      <c r="X492" s="60"/>
      <c r="Y492" s="60"/>
      <c r="Z492" s="60"/>
      <c r="AA492" s="60"/>
      <c r="AB492" s="60"/>
      <c r="AC492" s="60"/>
      <c r="AD492" s="60"/>
      <c r="AE492" s="60"/>
      <c r="AF492" s="60"/>
      <c r="AG492" s="60"/>
      <c r="AH492" s="60"/>
      <c r="AI492" s="60"/>
      <c r="AJ492" s="60"/>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row>
    <row r="493" spans="2:65">
      <c r="B493" s="69"/>
      <c r="C493" s="120"/>
      <c r="D493" s="69"/>
      <c r="E493" s="69"/>
      <c r="F493" s="60"/>
      <c r="G493" s="98"/>
      <c r="H493" s="60"/>
      <c r="I493" s="60"/>
      <c r="J493" s="60"/>
      <c r="K493" s="60"/>
      <c r="L493" s="60"/>
      <c r="M493" s="60"/>
      <c r="N493" s="60"/>
      <c r="O493" s="4"/>
      <c r="P493" s="5"/>
      <c r="Q493" s="77"/>
      <c r="R493" s="6"/>
      <c r="S493" s="6"/>
      <c r="T493" s="62"/>
      <c r="U493" s="6"/>
      <c r="V493" s="60"/>
      <c r="W493" s="60"/>
      <c r="X493" s="60"/>
      <c r="Y493" s="60"/>
      <c r="Z493" s="60"/>
      <c r="AA493" s="60"/>
      <c r="AB493" s="60"/>
      <c r="AC493" s="60"/>
      <c r="AD493" s="60"/>
      <c r="AE493" s="60"/>
      <c r="AF493" s="60"/>
      <c r="AG493" s="60"/>
      <c r="AH493" s="60"/>
      <c r="AI493" s="60"/>
      <c r="AJ493" s="60"/>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row>
    <row r="494" spans="2:65">
      <c r="B494" s="69"/>
      <c r="C494" s="120"/>
      <c r="D494" s="69"/>
      <c r="E494" s="69"/>
      <c r="F494" s="60"/>
      <c r="G494" s="98"/>
      <c r="H494" s="60"/>
      <c r="I494" s="60"/>
      <c r="J494" s="60"/>
      <c r="K494" s="60"/>
      <c r="L494" s="60"/>
      <c r="M494" s="60"/>
      <c r="N494" s="60"/>
      <c r="O494" s="4"/>
      <c r="P494" s="5"/>
      <c r="Q494" s="78"/>
      <c r="R494" s="6"/>
      <c r="S494" s="6"/>
      <c r="T494" s="62"/>
      <c r="U494" s="6"/>
      <c r="V494" s="60"/>
      <c r="W494" s="60"/>
      <c r="X494" s="60"/>
      <c r="Y494" s="60"/>
      <c r="Z494" s="60"/>
      <c r="AA494" s="60"/>
      <c r="AB494" s="60"/>
      <c r="AC494" s="60"/>
      <c r="AD494" s="60"/>
      <c r="AE494" s="60"/>
      <c r="AF494" s="60"/>
      <c r="AG494" s="60"/>
      <c r="AH494" s="60"/>
      <c r="AI494" s="60"/>
      <c r="AJ494" s="60"/>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row>
    <row r="495" spans="2:65" ht="15.3" thickBot="1">
      <c r="B495" s="69"/>
      <c r="C495" s="120"/>
      <c r="D495" s="69"/>
      <c r="E495" s="69"/>
      <c r="F495" s="60"/>
      <c r="G495" s="98"/>
      <c r="H495" s="60"/>
      <c r="I495" s="60"/>
      <c r="J495" s="60"/>
      <c r="K495" s="60"/>
      <c r="L495" s="60"/>
      <c r="M495" s="60"/>
      <c r="N495" s="60"/>
      <c r="O495" s="4"/>
      <c r="P495" s="5"/>
      <c r="Q495" s="76"/>
      <c r="R495" s="76"/>
      <c r="S495" s="76"/>
      <c r="T495" s="67"/>
      <c r="U495" s="76"/>
      <c r="V495" s="60"/>
      <c r="W495" s="60"/>
      <c r="X495" s="60"/>
      <c r="Y495" s="60"/>
      <c r="Z495" s="60"/>
      <c r="AA495" s="60"/>
      <c r="AB495" s="60"/>
      <c r="AC495" s="60"/>
      <c r="AD495" s="60"/>
      <c r="AE495" s="60"/>
      <c r="AF495" s="60"/>
      <c r="AG495" s="60"/>
      <c r="AH495" s="60"/>
      <c r="AI495" s="60"/>
      <c r="AJ495" s="60"/>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row>
    <row r="496" spans="2:65">
      <c r="B496" s="69"/>
      <c r="C496" s="120"/>
      <c r="D496" s="69"/>
      <c r="E496" s="69"/>
      <c r="F496" s="60"/>
      <c r="G496" s="98"/>
      <c r="H496" s="60"/>
      <c r="I496" s="60"/>
      <c r="J496" s="60"/>
      <c r="K496" s="60"/>
      <c r="L496" s="60"/>
      <c r="M496" s="60"/>
      <c r="N496" s="60"/>
      <c r="O496" s="4"/>
      <c r="P496" s="5"/>
      <c r="Q496" s="6"/>
      <c r="R496" s="6"/>
      <c r="S496" s="6"/>
      <c r="T496" s="62"/>
      <c r="U496" s="6"/>
      <c r="V496" s="60"/>
      <c r="W496" s="60"/>
      <c r="X496" s="60"/>
      <c r="Y496" s="60"/>
      <c r="Z496" s="60"/>
      <c r="AA496" s="60"/>
      <c r="AB496" s="60"/>
      <c r="AC496" s="60"/>
      <c r="AD496" s="60"/>
      <c r="AE496" s="60"/>
      <c r="AF496" s="60"/>
      <c r="AG496" s="60"/>
      <c r="AH496" s="60"/>
      <c r="AI496" s="60"/>
      <c r="AJ496" s="60"/>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row>
    <row r="497" spans="2:65">
      <c r="B497" s="69"/>
      <c r="C497" s="120"/>
      <c r="D497" s="69"/>
      <c r="E497" s="69"/>
      <c r="F497" s="60"/>
      <c r="G497" s="98"/>
      <c r="H497" s="60"/>
      <c r="I497" s="60"/>
      <c r="J497" s="60"/>
      <c r="K497" s="60"/>
      <c r="L497" s="60"/>
      <c r="M497" s="60"/>
      <c r="N497" s="60"/>
      <c r="O497" s="4"/>
      <c r="P497" s="5"/>
      <c r="Q497" s="6"/>
      <c r="R497" s="6"/>
      <c r="S497" s="6"/>
      <c r="T497" s="62"/>
      <c r="U497" s="6"/>
      <c r="V497" s="60"/>
      <c r="W497" s="60"/>
      <c r="X497" s="60"/>
      <c r="Y497" s="60"/>
      <c r="Z497" s="60"/>
      <c r="AA497" s="60"/>
      <c r="AB497" s="60"/>
      <c r="AC497" s="60"/>
      <c r="AD497" s="60"/>
      <c r="AE497" s="60"/>
      <c r="AF497" s="60"/>
      <c r="AG497" s="60"/>
      <c r="AH497" s="60"/>
      <c r="AI497" s="60"/>
      <c r="AJ497" s="60"/>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row>
    <row r="498" spans="2:65">
      <c r="B498" s="69"/>
      <c r="C498" s="120"/>
      <c r="D498" s="69"/>
      <c r="E498" s="69"/>
      <c r="F498" s="60"/>
      <c r="G498" s="98"/>
      <c r="H498" s="60"/>
      <c r="I498" s="60"/>
      <c r="J498" s="60"/>
      <c r="K498" s="60"/>
      <c r="L498" s="60"/>
      <c r="M498" s="60"/>
      <c r="N498" s="60"/>
      <c r="O498" s="4"/>
      <c r="P498" s="5"/>
      <c r="Q498" s="6"/>
      <c r="R498" s="6"/>
      <c r="S498" s="6"/>
      <c r="T498" s="62"/>
      <c r="U498" s="6"/>
      <c r="V498" s="60"/>
      <c r="W498" s="60"/>
      <c r="X498" s="60"/>
      <c r="Y498" s="60"/>
      <c r="Z498" s="60"/>
      <c r="AA498" s="60"/>
      <c r="AB498" s="60"/>
      <c r="AC498" s="60"/>
      <c r="AD498" s="60"/>
      <c r="AE498" s="60"/>
      <c r="AF498" s="60"/>
      <c r="AG498" s="60"/>
      <c r="AH498" s="60"/>
      <c r="AI498" s="60"/>
      <c r="AJ498" s="60"/>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row>
    <row r="499" spans="2:65">
      <c r="B499" s="69"/>
      <c r="C499" s="120"/>
      <c r="D499" s="69"/>
      <c r="E499" s="69"/>
      <c r="F499" s="60"/>
      <c r="G499" s="98"/>
      <c r="H499" s="60"/>
      <c r="I499" s="60"/>
      <c r="J499" s="60"/>
      <c r="K499" s="60"/>
      <c r="L499" s="60"/>
      <c r="M499" s="60"/>
      <c r="N499" s="60"/>
      <c r="O499" s="4"/>
      <c r="P499" s="5"/>
      <c r="Q499" s="6"/>
      <c r="R499" s="6"/>
      <c r="S499" s="6"/>
      <c r="T499" s="62"/>
      <c r="U499" s="6"/>
      <c r="V499" s="60"/>
      <c r="W499" s="60"/>
      <c r="X499" s="60"/>
      <c r="Y499" s="60"/>
      <c r="Z499" s="60"/>
      <c r="AA499" s="60"/>
      <c r="AB499" s="60"/>
      <c r="AC499" s="60"/>
      <c r="AD499" s="60"/>
      <c r="AE499" s="60"/>
      <c r="AF499" s="60"/>
      <c r="AG499" s="60"/>
      <c r="AH499" s="60"/>
      <c r="AI499" s="60"/>
      <c r="AJ499" s="60"/>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row>
    <row r="500" spans="2:65">
      <c r="B500" s="69"/>
      <c r="C500" s="120"/>
      <c r="D500" s="69"/>
      <c r="E500" s="69"/>
      <c r="F500" s="60"/>
      <c r="G500" s="98"/>
      <c r="H500" s="60"/>
      <c r="I500" s="60"/>
      <c r="J500" s="60"/>
      <c r="K500" s="60"/>
      <c r="L500" s="60"/>
      <c r="M500" s="60"/>
      <c r="N500" s="60"/>
      <c r="O500" s="4"/>
      <c r="P500" s="5"/>
      <c r="Q500" s="6"/>
      <c r="R500" s="6"/>
      <c r="S500" s="6"/>
      <c r="T500" s="62"/>
      <c r="U500" s="6"/>
      <c r="V500" s="60"/>
      <c r="W500" s="60"/>
      <c r="X500" s="60"/>
      <c r="Y500" s="60"/>
      <c r="Z500" s="60"/>
      <c r="AA500" s="60"/>
      <c r="AB500" s="60"/>
      <c r="AC500" s="60"/>
      <c r="AD500" s="60"/>
      <c r="AE500" s="60"/>
      <c r="AF500" s="60"/>
      <c r="AG500" s="60"/>
      <c r="AH500" s="60"/>
      <c r="AI500" s="60"/>
      <c r="AJ500" s="60"/>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row>
    <row r="501" spans="2:65">
      <c r="B501" s="69"/>
      <c r="C501" s="120"/>
      <c r="D501" s="69"/>
      <c r="E501" s="69"/>
      <c r="F501" s="60"/>
      <c r="G501" s="98"/>
      <c r="H501" s="60"/>
      <c r="I501" s="60"/>
      <c r="J501" s="60"/>
      <c r="K501" s="60"/>
      <c r="L501" s="60"/>
      <c r="M501" s="60"/>
      <c r="N501" s="60"/>
      <c r="O501" s="4"/>
      <c r="P501" s="5"/>
      <c r="Q501" s="6"/>
      <c r="R501" s="6"/>
      <c r="S501" s="6"/>
      <c r="T501" s="62"/>
      <c r="U501" s="6"/>
      <c r="V501" s="60"/>
      <c r="W501" s="60"/>
      <c r="X501" s="60"/>
      <c r="Y501" s="60"/>
      <c r="Z501" s="60"/>
      <c r="AA501" s="60"/>
      <c r="AB501" s="60"/>
      <c r="AC501" s="60"/>
      <c r="AD501" s="60"/>
      <c r="AE501" s="60"/>
      <c r="AF501" s="60"/>
      <c r="AG501" s="60"/>
      <c r="AH501" s="60"/>
      <c r="AI501" s="60"/>
      <c r="AJ501" s="60"/>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row>
    <row r="502" spans="2:65">
      <c r="B502" s="69"/>
      <c r="C502" s="120"/>
      <c r="D502" s="69"/>
      <c r="E502" s="69"/>
      <c r="F502" s="60"/>
      <c r="G502" s="98"/>
      <c r="H502" s="60"/>
      <c r="I502" s="60"/>
      <c r="J502" s="60"/>
      <c r="K502" s="60"/>
      <c r="L502" s="60"/>
      <c r="M502" s="60"/>
      <c r="N502" s="60"/>
      <c r="O502" s="4"/>
      <c r="P502" s="5"/>
      <c r="Q502" s="6"/>
      <c r="R502" s="6"/>
      <c r="S502" s="6"/>
      <c r="T502" s="62"/>
      <c r="U502" s="6"/>
      <c r="V502" s="60"/>
      <c r="W502" s="60"/>
      <c r="X502" s="60"/>
      <c r="Y502" s="60"/>
      <c r="Z502" s="60"/>
      <c r="AA502" s="60"/>
      <c r="AB502" s="60"/>
      <c r="AC502" s="60"/>
      <c r="AD502" s="60"/>
      <c r="AE502" s="60"/>
      <c r="AF502" s="60"/>
      <c r="AG502" s="60"/>
      <c r="AH502" s="60"/>
      <c r="AI502" s="60"/>
      <c r="AJ502" s="60"/>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row>
    <row r="503" spans="2:65">
      <c r="B503" s="69"/>
      <c r="C503" s="120"/>
      <c r="D503" s="69"/>
      <c r="E503" s="69"/>
      <c r="F503" s="60"/>
      <c r="G503" s="98"/>
      <c r="H503" s="60"/>
      <c r="I503" s="60"/>
      <c r="J503" s="60"/>
      <c r="K503" s="60"/>
      <c r="L503" s="60"/>
      <c r="M503" s="60"/>
      <c r="N503" s="60"/>
      <c r="O503" s="4"/>
      <c r="P503" s="5"/>
      <c r="Q503" s="6"/>
      <c r="R503" s="6"/>
      <c r="S503" s="6"/>
      <c r="T503" s="62"/>
      <c r="U503" s="6"/>
      <c r="V503" s="60"/>
      <c r="W503" s="60"/>
      <c r="X503" s="60"/>
      <c r="Y503" s="60"/>
      <c r="Z503" s="60"/>
      <c r="AA503" s="60"/>
      <c r="AB503" s="60"/>
      <c r="AC503" s="60"/>
      <c r="AD503" s="60"/>
      <c r="AE503" s="60"/>
      <c r="AF503" s="60"/>
      <c r="AG503" s="60"/>
      <c r="AH503" s="60"/>
      <c r="AI503" s="60"/>
      <c r="AJ503" s="60"/>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row>
    <row r="504" spans="2:65">
      <c r="B504" s="69"/>
      <c r="C504" s="120"/>
      <c r="D504" s="69"/>
      <c r="E504" s="69"/>
      <c r="F504" s="60"/>
      <c r="G504" s="98"/>
      <c r="H504" s="60"/>
      <c r="I504" s="60"/>
      <c r="J504" s="60"/>
      <c r="K504" s="60"/>
      <c r="L504" s="60"/>
      <c r="M504" s="60"/>
      <c r="N504" s="60"/>
      <c r="O504" s="4"/>
      <c r="P504" s="5"/>
      <c r="Q504" s="6"/>
      <c r="R504" s="6"/>
      <c r="S504" s="6"/>
      <c r="T504" s="62"/>
      <c r="U504" s="6"/>
      <c r="V504" s="60"/>
      <c r="W504" s="60"/>
      <c r="X504" s="60"/>
      <c r="Y504" s="60"/>
      <c r="Z504" s="60"/>
      <c r="AA504" s="60"/>
      <c r="AB504" s="60"/>
      <c r="AC504" s="60"/>
      <c r="AD504" s="60"/>
      <c r="AE504" s="60"/>
      <c r="AF504" s="60"/>
      <c r="AG504" s="60"/>
      <c r="AH504" s="60"/>
      <c r="AI504" s="60"/>
      <c r="AJ504" s="60"/>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row>
    <row r="505" spans="2:65">
      <c r="B505" s="69"/>
      <c r="C505" s="120"/>
      <c r="D505" s="69"/>
      <c r="E505" s="69"/>
      <c r="F505" s="60"/>
      <c r="G505" s="98"/>
      <c r="H505" s="60"/>
      <c r="I505" s="60"/>
      <c r="J505" s="60"/>
      <c r="K505" s="60"/>
      <c r="L505" s="60"/>
      <c r="M505" s="60"/>
      <c r="N505" s="60"/>
      <c r="O505" s="4"/>
      <c r="P505" s="5"/>
      <c r="Q505" s="6"/>
      <c r="R505" s="6"/>
      <c r="S505" s="6"/>
      <c r="T505" s="62"/>
      <c r="U505" s="6"/>
      <c r="V505" s="60"/>
      <c r="W505" s="60"/>
      <c r="X505" s="60"/>
      <c r="Y505" s="60"/>
      <c r="Z505" s="60"/>
      <c r="AA505" s="60"/>
      <c r="AB505" s="60"/>
      <c r="AC505" s="60"/>
      <c r="AD505" s="60"/>
      <c r="AE505" s="60"/>
      <c r="AF505" s="60"/>
      <c r="AG505" s="60"/>
      <c r="AH505" s="60"/>
      <c r="AI505" s="60"/>
      <c r="AJ505" s="60"/>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row>
    <row r="506" spans="2:65">
      <c r="B506" s="69"/>
      <c r="C506" s="120"/>
      <c r="D506" s="69"/>
      <c r="E506" s="69"/>
      <c r="F506" s="60"/>
      <c r="G506" s="98"/>
      <c r="H506" s="60"/>
      <c r="I506" s="60"/>
      <c r="J506" s="60"/>
      <c r="K506" s="60"/>
      <c r="L506" s="60"/>
      <c r="M506" s="60"/>
      <c r="N506" s="60"/>
      <c r="O506" s="4"/>
      <c r="P506" s="5"/>
      <c r="Q506" s="6"/>
      <c r="R506" s="6"/>
      <c r="S506" s="6"/>
      <c r="T506" s="62"/>
      <c r="U506" s="6"/>
      <c r="V506" s="60"/>
      <c r="W506" s="60"/>
      <c r="X506" s="60"/>
      <c r="Y506" s="60"/>
      <c r="Z506" s="60"/>
      <c r="AA506" s="60"/>
      <c r="AB506" s="60"/>
      <c r="AC506" s="60"/>
      <c r="AD506" s="60"/>
      <c r="AE506" s="60"/>
      <c r="AF506" s="60"/>
      <c r="AG506" s="60"/>
      <c r="AH506" s="60"/>
      <c r="AI506" s="60"/>
      <c r="AJ506" s="60"/>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row>
    <row r="507" spans="2:65">
      <c r="B507" s="69"/>
      <c r="C507" s="120"/>
      <c r="D507" s="69"/>
      <c r="E507" s="69"/>
      <c r="F507" s="60"/>
      <c r="G507" s="98"/>
      <c r="H507" s="60"/>
      <c r="I507" s="60"/>
      <c r="J507" s="60"/>
      <c r="K507" s="60"/>
      <c r="L507" s="60"/>
      <c r="M507" s="60"/>
      <c r="N507" s="60"/>
      <c r="O507" s="4"/>
      <c r="P507" s="5"/>
      <c r="Q507" s="6"/>
      <c r="R507" s="6"/>
      <c r="S507" s="6"/>
      <c r="T507" s="62"/>
      <c r="U507" s="6"/>
      <c r="V507" s="60"/>
      <c r="W507" s="60"/>
      <c r="X507" s="60"/>
      <c r="Y507" s="60"/>
      <c r="Z507" s="60"/>
      <c r="AA507" s="60"/>
      <c r="AB507" s="60"/>
      <c r="AC507" s="60"/>
      <c r="AD507" s="60"/>
      <c r="AE507" s="60"/>
      <c r="AF507" s="60"/>
      <c r="AG507" s="60"/>
      <c r="AH507" s="60"/>
      <c r="AI507" s="60"/>
      <c r="AJ507" s="60"/>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row>
    <row r="508" spans="2:65" ht="15.3" thickBot="1">
      <c r="B508" s="69"/>
      <c r="C508" s="120"/>
      <c r="D508" s="69"/>
      <c r="E508" s="69"/>
      <c r="F508" s="60"/>
      <c r="G508" s="98"/>
      <c r="H508" s="60"/>
      <c r="I508" s="60"/>
      <c r="J508" s="60"/>
      <c r="K508" s="60"/>
      <c r="L508" s="60"/>
      <c r="M508" s="60"/>
      <c r="N508" s="60"/>
      <c r="O508" s="4"/>
      <c r="P508" s="5"/>
      <c r="Q508" s="76"/>
      <c r="R508" s="76"/>
      <c r="S508" s="76"/>
      <c r="T508" s="67"/>
      <c r="U508" s="76"/>
      <c r="V508" s="60"/>
      <c r="W508" s="60"/>
      <c r="X508" s="60"/>
      <c r="Y508" s="60"/>
      <c r="Z508" s="60"/>
      <c r="AA508" s="60"/>
      <c r="AB508" s="60"/>
      <c r="AC508" s="60"/>
      <c r="AD508" s="60"/>
      <c r="AE508" s="60"/>
      <c r="AF508" s="60"/>
      <c r="AG508" s="60"/>
      <c r="AH508" s="60"/>
      <c r="AI508" s="60"/>
      <c r="AJ508" s="60"/>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row>
    <row r="509" spans="2:65">
      <c r="B509" s="69"/>
      <c r="C509" s="120"/>
      <c r="D509" s="69"/>
      <c r="E509" s="69"/>
      <c r="F509" s="60"/>
      <c r="G509" s="98"/>
      <c r="H509" s="60"/>
      <c r="I509" s="60"/>
      <c r="J509" s="60"/>
      <c r="K509" s="60"/>
      <c r="L509" s="60"/>
      <c r="M509" s="60"/>
      <c r="N509" s="60"/>
      <c r="O509" s="4"/>
      <c r="P509" s="5"/>
      <c r="Q509" s="6"/>
      <c r="R509" s="6"/>
      <c r="S509" s="6"/>
      <c r="T509" s="62"/>
      <c r="U509" s="6"/>
      <c r="V509" s="60"/>
      <c r="W509" s="60"/>
      <c r="X509" s="60"/>
      <c r="Y509" s="60"/>
      <c r="Z509" s="60"/>
      <c r="AA509" s="60"/>
      <c r="AB509" s="60"/>
      <c r="AC509" s="60"/>
      <c r="AD509" s="60"/>
      <c r="AE509" s="60"/>
      <c r="AF509" s="60"/>
      <c r="AG509" s="60"/>
      <c r="AH509" s="60"/>
      <c r="AI509" s="60"/>
      <c r="AJ509" s="60"/>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row>
    <row r="510" spans="2:65">
      <c r="B510" s="69"/>
      <c r="C510" s="120"/>
      <c r="D510" s="69"/>
      <c r="E510" s="69"/>
      <c r="F510" s="60"/>
      <c r="G510" s="98"/>
      <c r="H510" s="60"/>
      <c r="I510" s="60"/>
      <c r="J510" s="60"/>
      <c r="K510" s="60"/>
      <c r="L510" s="60"/>
      <c r="M510" s="60"/>
      <c r="N510" s="60"/>
      <c r="O510" s="4"/>
      <c r="P510" s="5"/>
      <c r="Q510" s="6"/>
      <c r="R510" s="6"/>
      <c r="S510" s="6"/>
      <c r="T510" s="62"/>
      <c r="U510" s="6"/>
      <c r="V510" s="60"/>
      <c r="W510" s="60"/>
      <c r="X510" s="60"/>
      <c r="Y510" s="60"/>
      <c r="Z510" s="60"/>
      <c r="AA510" s="60"/>
      <c r="AB510" s="60"/>
      <c r="AC510" s="60"/>
      <c r="AD510" s="60"/>
      <c r="AE510" s="60"/>
      <c r="AF510" s="60"/>
      <c r="AG510" s="60"/>
      <c r="AH510" s="60"/>
      <c r="AI510" s="60"/>
      <c r="AJ510" s="60"/>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row>
    <row r="511" spans="2:65">
      <c r="B511" s="69"/>
      <c r="C511" s="120"/>
      <c r="D511" s="69"/>
      <c r="E511" s="69"/>
      <c r="F511" s="60"/>
      <c r="G511" s="98"/>
      <c r="H511" s="60"/>
      <c r="I511" s="60"/>
      <c r="J511" s="60"/>
      <c r="K511" s="60"/>
      <c r="L511" s="60"/>
      <c r="M511" s="60"/>
      <c r="N511" s="60"/>
      <c r="O511" s="4"/>
      <c r="P511" s="5"/>
      <c r="Q511" s="6"/>
      <c r="R511" s="6"/>
      <c r="S511" s="6"/>
      <c r="T511" s="62"/>
      <c r="U511" s="6"/>
      <c r="V511" s="60"/>
      <c r="W511" s="60"/>
      <c r="X511" s="60"/>
      <c r="Y511" s="60"/>
      <c r="Z511" s="60"/>
      <c r="AA511" s="60"/>
      <c r="AB511" s="60"/>
      <c r="AC511" s="60"/>
      <c r="AD511" s="60"/>
      <c r="AE511" s="60"/>
      <c r="AF511" s="60"/>
      <c r="AG511" s="60"/>
      <c r="AH511" s="60"/>
      <c r="AI511" s="60"/>
      <c r="AJ511" s="60"/>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row>
    <row r="512" spans="2:65">
      <c r="B512" s="69"/>
      <c r="C512" s="120"/>
      <c r="D512" s="69"/>
      <c r="E512" s="69"/>
      <c r="F512" s="60"/>
      <c r="G512" s="98"/>
      <c r="H512" s="60"/>
      <c r="I512" s="60"/>
      <c r="J512" s="60"/>
      <c r="K512" s="60"/>
      <c r="L512" s="60"/>
      <c r="M512" s="60"/>
      <c r="N512" s="60"/>
      <c r="O512" s="4"/>
      <c r="P512" s="5"/>
      <c r="Q512" s="6"/>
      <c r="R512" s="6"/>
      <c r="S512" s="6"/>
      <c r="T512" s="62"/>
      <c r="U512" s="6"/>
      <c r="V512" s="60"/>
      <c r="W512" s="60"/>
      <c r="X512" s="60"/>
      <c r="Y512" s="60"/>
      <c r="Z512" s="60"/>
      <c r="AA512" s="60"/>
      <c r="AB512" s="60"/>
      <c r="AC512" s="60"/>
      <c r="AD512" s="60"/>
      <c r="AE512" s="60"/>
      <c r="AF512" s="60"/>
      <c r="AG512" s="60"/>
      <c r="AH512" s="60"/>
      <c r="AI512" s="60"/>
      <c r="AJ512" s="60"/>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row>
    <row r="513" spans="2:65">
      <c r="B513" s="69"/>
      <c r="C513" s="120"/>
      <c r="D513" s="69"/>
      <c r="E513" s="69"/>
      <c r="F513" s="60"/>
      <c r="G513" s="98"/>
      <c r="H513" s="60"/>
      <c r="I513" s="60"/>
      <c r="J513" s="60"/>
      <c r="K513" s="60"/>
      <c r="L513" s="60"/>
      <c r="M513" s="60"/>
      <c r="N513" s="60"/>
      <c r="O513" s="4"/>
      <c r="P513" s="5"/>
      <c r="Q513" s="6"/>
      <c r="R513" s="6"/>
      <c r="S513" s="6"/>
      <c r="T513" s="62"/>
      <c r="U513" s="6"/>
      <c r="V513" s="60"/>
      <c r="W513" s="60"/>
      <c r="X513" s="60"/>
      <c r="Y513" s="60"/>
      <c r="Z513" s="60"/>
      <c r="AA513" s="60"/>
      <c r="AB513" s="60"/>
      <c r="AC513" s="60"/>
      <c r="AD513" s="60"/>
      <c r="AE513" s="60"/>
      <c r="AF513" s="60"/>
      <c r="AG513" s="60"/>
      <c r="AH513" s="60"/>
      <c r="AI513" s="60"/>
      <c r="AJ513" s="60"/>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row>
    <row r="514" spans="2:65">
      <c r="B514" s="69"/>
      <c r="C514" s="120"/>
      <c r="D514" s="69"/>
      <c r="E514" s="69"/>
      <c r="F514" s="60"/>
      <c r="G514" s="98"/>
      <c r="H514" s="60"/>
      <c r="I514" s="60"/>
      <c r="J514" s="60"/>
      <c r="K514" s="60"/>
      <c r="L514" s="60"/>
      <c r="M514" s="60"/>
      <c r="N514" s="60"/>
      <c r="O514" s="4"/>
      <c r="P514" s="5"/>
      <c r="Q514" s="6"/>
      <c r="R514" s="6"/>
      <c r="S514" s="6"/>
      <c r="T514" s="62"/>
      <c r="U514" s="6"/>
      <c r="V514" s="60"/>
      <c r="W514" s="60"/>
      <c r="X514" s="60"/>
      <c r="Y514" s="60"/>
      <c r="Z514" s="60"/>
      <c r="AA514" s="60"/>
      <c r="AB514" s="60"/>
      <c r="AC514" s="60"/>
      <c r="AD514" s="60"/>
      <c r="AE514" s="60"/>
      <c r="AF514" s="60"/>
      <c r="AG514" s="60"/>
      <c r="AH514" s="60"/>
      <c r="AI514" s="60"/>
      <c r="AJ514" s="60"/>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row>
    <row r="515" spans="2:65">
      <c r="B515" s="69"/>
      <c r="C515" s="120"/>
      <c r="D515" s="69"/>
      <c r="E515" s="69"/>
      <c r="F515" s="60"/>
      <c r="G515" s="98"/>
      <c r="H515" s="60"/>
      <c r="I515" s="60"/>
      <c r="J515" s="60"/>
      <c r="K515" s="60"/>
      <c r="L515" s="60"/>
      <c r="M515" s="60"/>
      <c r="N515" s="60"/>
      <c r="O515" s="4"/>
      <c r="P515" s="5"/>
      <c r="Q515" s="6"/>
      <c r="R515" s="6"/>
      <c r="S515" s="6"/>
      <c r="T515" s="62"/>
      <c r="U515" s="6"/>
      <c r="V515" s="60"/>
      <c r="W515" s="60"/>
      <c r="X515" s="60"/>
      <c r="Y515" s="60"/>
      <c r="Z515" s="60"/>
      <c r="AA515" s="60"/>
      <c r="AB515" s="60"/>
      <c r="AC515" s="60"/>
      <c r="AD515" s="60"/>
      <c r="AE515" s="60"/>
      <c r="AF515" s="60"/>
      <c r="AG515" s="60"/>
      <c r="AH515" s="60"/>
      <c r="AI515" s="60"/>
      <c r="AJ515" s="60"/>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row>
    <row r="516" spans="2:65">
      <c r="B516" s="69"/>
      <c r="C516" s="120"/>
      <c r="D516" s="69"/>
      <c r="E516" s="69"/>
      <c r="F516" s="60"/>
      <c r="G516" s="98"/>
      <c r="H516" s="60"/>
      <c r="I516" s="60"/>
      <c r="J516" s="60"/>
      <c r="K516" s="60"/>
      <c r="L516" s="60"/>
      <c r="M516" s="60"/>
      <c r="N516" s="60"/>
      <c r="O516" s="4"/>
      <c r="P516" s="5"/>
      <c r="Q516" s="6"/>
      <c r="R516" s="6"/>
      <c r="S516" s="6"/>
      <c r="T516" s="62"/>
      <c r="U516" s="6"/>
      <c r="V516" s="60"/>
      <c r="W516" s="60"/>
      <c r="X516" s="60"/>
      <c r="Y516" s="60"/>
      <c r="Z516" s="60"/>
      <c r="AA516" s="60"/>
      <c r="AB516" s="60"/>
      <c r="AC516" s="60"/>
      <c r="AD516" s="60"/>
      <c r="AE516" s="60"/>
      <c r="AF516" s="60"/>
      <c r="AG516" s="60"/>
      <c r="AH516" s="60"/>
      <c r="AI516" s="60"/>
      <c r="AJ516" s="60"/>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row>
    <row r="517" spans="2:65">
      <c r="B517" s="69"/>
      <c r="C517" s="120"/>
      <c r="D517" s="69"/>
      <c r="E517" s="69"/>
      <c r="F517" s="60"/>
      <c r="G517" s="98"/>
      <c r="H517" s="60"/>
      <c r="I517" s="60"/>
      <c r="J517" s="60"/>
      <c r="K517" s="60"/>
      <c r="L517" s="60"/>
      <c r="M517" s="60"/>
      <c r="N517" s="60"/>
      <c r="O517" s="4"/>
      <c r="P517" s="5"/>
      <c r="Q517" s="6"/>
      <c r="R517" s="6"/>
      <c r="S517" s="6"/>
      <c r="T517" s="62"/>
      <c r="U517" s="6"/>
      <c r="V517" s="60"/>
      <c r="W517" s="60"/>
      <c r="X517" s="60"/>
      <c r="Y517" s="60"/>
      <c r="Z517" s="60"/>
      <c r="AA517" s="60"/>
      <c r="AB517" s="60"/>
      <c r="AC517" s="60"/>
      <c r="AD517" s="60"/>
      <c r="AE517" s="60"/>
      <c r="AF517" s="60"/>
      <c r="AG517" s="60"/>
      <c r="AH517" s="60"/>
      <c r="AI517" s="60"/>
      <c r="AJ517" s="60"/>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row>
    <row r="518" spans="2:65">
      <c r="B518" s="69"/>
      <c r="C518" s="120"/>
      <c r="D518" s="69"/>
      <c r="E518" s="69"/>
      <c r="F518" s="60"/>
      <c r="G518" s="98"/>
      <c r="H518" s="60"/>
      <c r="I518" s="60"/>
      <c r="J518" s="60"/>
      <c r="K518" s="60"/>
      <c r="L518" s="60"/>
      <c r="M518" s="60"/>
      <c r="N518" s="60"/>
      <c r="O518" s="4"/>
      <c r="P518" s="5"/>
      <c r="Q518" s="6"/>
      <c r="R518" s="6"/>
      <c r="S518" s="6"/>
      <c r="T518" s="62"/>
      <c r="U518" s="6"/>
      <c r="V518" s="60"/>
      <c r="W518" s="60"/>
      <c r="X518" s="60"/>
      <c r="Y518" s="60"/>
      <c r="Z518" s="60"/>
      <c r="AA518" s="60"/>
      <c r="AB518" s="60"/>
      <c r="AC518" s="60"/>
      <c r="AD518" s="60"/>
      <c r="AE518" s="60"/>
      <c r="AF518" s="60"/>
      <c r="AG518" s="60"/>
      <c r="AH518" s="60"/>
      <c r="AI518" s="60"/>
      <c r="AJ518" s="60"/>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row>
    <row r="519" spans="2:65">
      <c r="B519" s="69"/>
      <c r="C519" s="120"/>
      <c r="D519" s="69"/>
      <c r="E519" s="69"/>
      <c r="F519" s="60"/>
      <c r="G519" s="98"/>
      <c r="H519" s="60"/>
      <c r="I519" s="60"/>
      <c r="J519" s="60"/>
      <c r="K519" s="60"/>
      <c r="L519" s="60"/>
      <c r="M519" s="60"/>
      <c r="N519" s="60"/>
      <c r="O519" s="4"/>
      <c r="P519" s="5"/>
      <c r="Q519" s="6"/>
      <c r="R519" s="6"/>
      <c r="S519" s="6"/>
      <c r="T519" s="62"/>
      <c r="U519" s="6"/>
      <c r="V519" s="60"/>
      <c r="W519" s="60"/>
      <c r="X519" s="60"/>
      <c r="Y519" s="60"/>
      <c r="Z519" s="60"/>
      <c r="AA519" s="60"/>
      <c r="AB519" s="60"/>
      <c r="AC519" s="60"/>
      <c r="AD519" s="60"/>
      <c r="AE519" s="60"/>
      <c r="AF519" s="60"/>
      <c r="AG519" s="60"/>
      <c r="AH519" s="60"/>
      <c r="AI519" s="60"/>
      <c r="AJ519" s="60"/>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row>
    <row r="520" spans="2:65">
      <c r="B520" s="69"/>
      <c r="C520" s="120"/>
      <c r="D520" s="69"/>
      <c r="E520" s="69"/>
      <c r="F520" s="60"/>
      <c r="G520" s="98"/>
      <c r="H520" s="60"/>
      <c r="I520" s="60"/>
      <c r="J520" s="60"/>
      <c r="K520" s="60"/>
      <c r="L520" s="60"/>
      <c r="M520" s="60"/>
      <c r="N520" s="60"/>
      <c r="O520" s="4"/>
      <c r="P520" s="5"/>
      <c r="Q520" s="6"/>
      <c r="R520" s="6"/>
      <c r="S520" s="6"/>
      <c r="T520" s="62"/>
      <c r="U520" s="6"/>
      <c r="V520" s="60"/>
      <c r="W520" s="60"/>
      <c r="X520" s="60"/>
      <c r="Y520" s="60"/>
      <c r="Z520" s="60"/>
      <c r="AA520" s="60"/>
      <c r="AB520" s="60"/>
      <c r="AC520" s="60"/>
      <c r="AD520" s="60"/>
      <c r="AE520" s="60"/>
      <c r="AF520" s="60"/>
      <c r="AG520" s="60"/>
      <c r="AH520" s="60"/>
      <c r="AI520" s="60"/>
      <c r="AJ520" s="60"/>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row>
    <row r="521" spans="2:65">
      <c r="B521" s="69"/>
      <c r="C521" s="120"/>
      <c r="D521" s="69"/>
      <c r="E521" s="69"/>
      <c r="F521" s="60"/>
      <c r="G521" s="98"/>
      <c r="H521" s="60"/>
      <c r="I521" s="60"/>
      <c r="J521" s="60"/>
      <c r="K521" s="60"/>
      <c r="L521" s="60"/>
      <c r="M521" s="60"/>
      <c r="N521" s="60"/>
      <c r="O521" s="4"/>
      <c r="P521" s="5"/>
      <c r="Q521" s="6"/>
      <c r="R521" s="6"/>
      <c r="S521" s="6"/>
      <c r="T521" s="62"/>
      <c r="U521" s="6"/>
      <c r="V521" s="60"/>
      <c r="W521" s="60"/>
      <c r="X521" s="60"/>
      <c r="Y521" s="60"/>
      <c r="Z521" s="60"/>
      <c r="AA521" s="60"/>
      <c r="AB521" s="60"/>
      <c r="AC521" s="60"/>
      <c r="AD521" s="60"/>
      <c r="AE521" s="60"/>
      <c r="AF521" s="60"/>
      <c r="AG521" s="60"/>
      <c r="AH521" s="60"/>
      <c r="AI521" s="60"/>
      <c r="AJ521" s="60"/>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row>
    <row r="522" spans="2:65">
      <c r="B522" s="69"/>
      <c r="C522" s="120"/>
      <c r="D522" s="69"/>
      <c r="E522" s="69"/>
      <c r="F522" s="60"/>
      <c r="G522" s="98"/>
      <c r="H522" s="60"/>
      <c r="I522" s="60"/>
      <c r="J522" s="60"/>
      <c r="K522" s="60"/>
      <c r="L522" s="60"/>
      <c r="M522" s="60"/>
      <c r="N522" s="60"/>
      <c r="O522" s="4"/>
      <c r="P522" s="5"/>
      <c r="Q522" s="6"/>
      <c r="R522" s="6"/>
      <c r="S522" s="6"/>
      <c r="T522" s="62"/>
      <c r="U522" s="6"/>
      <c r="V522" s="60"/>
      <c r="W522" s="60"/>
      <c r="X522" s="60"/>
      <c r="Y522" s="60"/>
      <c r="Z522" s="60"/>
      <c r="AA522" s="60"/>
      <c r="AB522" s="60"/>
      <c r="AC522" s="60"/>
      <c r="AD522" s="60"/>
      <c r="AE522" s="60"/>
      <c r="AF522" s="60"/>
      <c r="AG522" s="60"/>
      <c r="AH522" s="60"/>
      <c r="AI522" s="60"/>
      <c r="AJ522" s="60"/>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row>
    <row r="523" spans="2:65">
      <c r="B523" s="69"/>
      <c r="C523" s="120"/>
      <c r="D523" s="69"/>
      <c r="E523" s="69"/>
      <c r="F523" s="60"/>
      <c r="G523" s="98"/>
      <c r="H523" s="60"/>
      <c r="I523" s="60"/>
      <c r="J523" s="60"/>
      <c r="K523" s="60"/>
      <c r="L523" s="60"/>
      <c r="M523" s="60"/>
      <c r="N523" s="60"/>
      <c r="O523" s="4"/>
      <c r="P523" s="5"/>
      <c r="Q523" s="6"/>
      <c r="R523" s="6"/>
      <c r="S523" s="6"/>
      <c r="T523" s="62"/>
      <c r="U523" s="6"/>
      <c r="V523" s="60"/>
      <c r="W523" s="60"/>
      <c r="X523" s="60"/>
      <c r="Y523" s="60"/>
      <c r="Z523" s="60"/>
      <c r="AA523" s="60"/>
      <c r="AB523" s="60"/>
      <c r="AC523" s="60"/>
      <c r="AD523" s="60"/>
      <c r="AE523" s="60"/>
      <c r="AF523" s="60"/>
      <c r="AG523" s="60"/>
      <c r="AH523" s="60"/>
      <c r="AI523" s="60"/>
      <c r="AJ523" s="60"/>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row>
    <row r="524" spans="2:65">
      <c r="B524" s="69"/>
      <c r="C524" s="120"/>
      <c r="D524" s="69"/>
      <c r="E524" s="69"/>
      <c r="F524" s="60"/>
      <c r="G524" s="98"/>
      <c r="H524" s="60"/>
      <c r="I524" s="60"/>
      <c r="J524" s="60"/>
      <c r="K524" s="60"/>
      <c r="L524" s="60"/>
      <c r="M524" s="60"/>
      <c r="N524" s="60"/>
      <c r="O524" s="4"/>
      <c r="P524" s="5"/>
      <c r="Q524" s="6"/>
      <c r="R524" s="6"/>
      <c r="S524" s="6"/>
      <c r="T524" s="62"/>
      <c r="U524" s="6"/>
      <c r="V524" s="60"/>
      <c r="W524" s="60"/>
      <c r="X524" s="60"/>
      <c r="Y524" s="60"/>
      <c r="Z524" s="60"/>
      <c r="AA524" s="60"/>
      <c r="AB524" s="60"/>
      <c r="AC524" s="60"/>
      <c r="AD524" s="60"/>
      <c r="AE524" s="60"/>
      <c r="AF524" s="60"/>
      <c r="AG524" s="60"/>
      <c r="AH524" s="60"/>
      <c r="AI524" s="60"/>
      <c r="AJ524" s="60"/>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row>
    <row r="525" spans="2:65">
      <c r="B525" s="69"/>
      <c r="C525" s="120"/>
      <c r="D525" s="69"/>
      <c r="E525" s="69"/>
      <c r="F525" s="60"/>
      <c r="G525" s="98"/>
      <c r="H525" s="60"/>
      <c r="I525" s="60"/>
      <c r="J525" s="60"/>
      <c r="K525" s="60"/>
      <c r="L525" s="60"/>
      <c r="M525" s="60"/>
      <c r="N525" s="60"/>
      <c r="O525" s="4"/>
      <c r="P525" s="5"/>
      <c r="Q525" s="6"/>
      <c r="R525" s="6"/>
      <c r="S525" s="6"/>
      <c r="T525" s="62"/>
      <c r="U525" s="6"/>
      <c r="V525" s="60"/>
      <c r="W525" s="60"/>
      <c r="X525" s="60"/>
      <c r="Y525" s="60"/>
      <c r="Z525" s="60"/>
      <c r="AA525" s="60"/>
      <c r="AB525" s="60"/>
      <c r="AC525" s="60"/>
      <c r="AD525" s="60"/>
      <c r="AE525" s="60"/>
      <c r="AF525" s="60"/>
      <c r="AG525" s="60"/>
      <c r="AH525" s="60"/>
      <c r="AI525" s="60"/>
      <c r="AJ525" s="60"/>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row>
    <row r="526" spans="2:65">
      <c r="B526" s="69"/>
      <c r="C526" s="120"/>
      <c r="D526" s="69"/>
      <c r="E526" s="69"/>
      <c r="F526" s="60"/>
      <c r="G526" s="98"/>
      <c r="H526" s="60"/>
      <c r="I526" s="60"/>
      <c r="J526" s="60"/>
      <c r="K526" s="60"/>
      <c r="L526" s="60"/>
      <c r="M526" s="60"/>
      <c r="N526" s="60"/>
      <c r="O526" s="4"/>
      <c r="P526" s="5"/>
      <c r="Q526" s="6"/>
      <c r="R526" s="6"/>
      <c r="S526" s="6"/>
      <c r="T526" s="62"/>
      <c r="U526" s="6"/>
      <c r="V526" s="60"/>
      <c r="W526" s="60"/>
      <c r="X526" s="60"/>
      <c r="Y526" s="60"/>
      <c r="Z526" s="60"/>
      <c r="AA526" s="60"/>
      <c r="AB526" s="60"/>
      <c r="AC526" s="60"/>
      <c r="AD526" s="60"/>
      <c r="AE526" s="60"/>
      <c r="AF526" s="60"/>
      <c r="AG526" s="60"/>
      <c r="AH526" s="60"/>
      <c r="AI526" s="60"/>
      <c r="AJ526" s="60"/>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row>
    <row r="527" spans="2:65">
      <c r="B527" s="69"/>
      <c r="C527" s="120"/>
      <c r="D527" s="69"/>
      <c r="E527" s="69"/>
      <c r="F527" s="60"/>
      <c r="G527" s="98"/>
      <c r="H527" s="60"/>
      <c r="I527" s="60"/>
      <c r="J527" s="60"/>
      <c r="K527" s="60"/>
      <c r="L527" s="60"/>
      <c r="M527" s="60"/>
      <c r="N527" s="60"/>
      <c r="O527" s="4"/>
      <c r="P527" s="5"/>
      <c r="Q527" s="6"/>
      <c r="R527" s="6"/>
      <c r="S527" s="6"/>
      <c r="T527" s="62"/>
      <c r="U527" s="6"/>
      <c r="V527" s="60"/>
      <c r="W527" s="60"/>
      <c r="X527" s="60"/>
      <c r="Y527" s="60"/>
      <c r="Z527" s="60"/>
      <c r="AA527" s="60"/>
      <c r="AB527" s="60"/>
      <c r="AC527" s="60"/>
      <c r="AD527" s="60"/>
      <c r="AE527" s="60"/>
      <c r="AF527" s="60"/>
      <c r="AG527" s="60"/>
      <c r="AH527" s="60"/>
      <c r="AI527" s="60"/>
      <c r="AJ527" s="60"/>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row>
    <row r="528" spans="2:65">
      <c r="B528" s="69"/>
      <c r="C528" s="120"/>
      <c r="D528" s="69"/>
      <c r="E528" s="69"/>
      <c r="F528" s="60"/>
      <c r="G528" s="98"/>
      <c r="H528" s="60"/>
      <c r="I528" s="60"/>
      <c r="J528" s="60"/>
      <c r="K528" s="60"/>
      <c r="L528" s="60"/>
      <c r="M528" s="60"/>
      <c r="N528" s="60"/>
      <c r="O528" s="4"/>
      <c r="P528" s="5"/>
      <c r="Q528" s="6"/>
      <c r="R528" s="6"/>
      <c r="S528" s="6"/>
      <c r="T528" s="62"/>
      <c r="U528" s="6"/>
      <c r="V528" s="60"/>
      <c r="W528" s="60"/>
      <c r="X528" s="60"/>
      <c r="Y528" s="60"/>
      <c r="Z528" s="60"/>
      <c r="AA528" s="60"/>
      <c r="AB528" s="60"/>
      <c r="AC528" s="60"/>
      <c r="AD528" s="60"/>
      <c r="AE528" s="60"/>
      <c r="AF528" s="60"/>
      <c r="AG528" s="60"/>
      <c r="AH528" s="60"/>
      <c r="AI528" s="60"/>
      <c r="AJ528" s="60"/>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row>
    <row r="529" spans="2:65">
      <c r="B529" s="69"/>
      <c r="C529" s="120"/>
      <c r="D529" s="69"/>
      <c r="E529" s="69"/>
      <c r="F529" s="60"/>
      <c r="G529" s="98"/>
      <c r="H529" s="60"/>
      <c r="I529" s="60"/>
      <c r="J529" s="60"/>
      <c r="K529" s="60"/>
      <c r="L529" s="60"/>
      <c r="M529" s="60"/>
      <c r="N529" s="60"/>
      <c r="O529" s="4"/>
      <c r="P529" s="5"/>
      <c r="Q529" s="6"/>
      <c r="R529" s="6"/>
      <c r="S529" s="6"/>
      <c r="T529" s="62"/>
      <c r="U529" s="6"/>
      <c r="V529" s="60"/>
      <c r="W529" s="60"/>
      <c r="X529" s="60"/>
      <c r="Y529" s="60"/>
      <c r="Z529" s="60"/>
      <c r="AA529" s="60"/>
      <c r="AB529" s="60"/>
      <c r="AC529" s="60"/>
      <c r="AD529" s="60"/>
      <c r="AE529" s="60"/>
      <c r="AF529" s="60"/>
      <c r="AG529" s="60"/>
      <c r="AH529" s="60"/>
      <c r="AI529" s="60"/>
      <c r="AJ529" s="60"/>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row>
    <row r="530" spans="2:65">
      <c r="B530" s="69"/>
      <c r="C530" s="120"/>
      <c r="D530" s="69"/>
      <c r="E530" s="69"/>
      <c r="F530" s="60"/>
      <c r="G530" s="98"/>
      <c r="H530" s="60"/>
      <c r="I530" s="60"/>
      <c r="J530" s="60"/>
      <c r="K530" s="60"/>
      <c r="L530" s="60"/>
      <c r="M530" s="60"/>
      <c r="N530" s="60"/>
      <c r="O530" s="4"/>
      <c r="P530" s="5"/>
      <c r="Q530" s="6"/>
      <c r="R530" s="6"/>
      <c r="S530" s="6"/>
      <c r="T530" s="62"/>
      <c r="U530" s="6"/>
      <c r="V530" s="60"/>
      <c r="W530" s="60"/>
      <c r="X530" s="60"/>
      <c r="Y530" s="60"/>
      <c r="Z530" s="60"/>
      <c r="AA530" s="60"/>
      <c r="AB530" s="60"/>
      <c r="AC530" s="60"/>
      <c r="AD530" s="60"/>
      <c r="AE530" s="60"/>
      <c r="AF530" s="60"/>
      <c r="AG530" s="60"/>
      <c r="AH530" s="60"/>
      <c r="AI530" s="60"/>
      <c r="AJ530" s="60"/>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row>
    <row r="531" spans="2:65">
      <c r="B531" s="69"/>
      <c r="C531" s="120"/>
      <c r="D531" s="69"/>
      <c r="E531" s="69"/>
      <c r="F531" s="60"/>
      <c r="G531" s="98"/>
      <c r="H531" s="60"/>
      <c r="I531" s="60"/>
      <c r="J531" s="60"/>
      <c r="K531" s="60"/>
      <c r="L531" s="60"/>
      <c r="M531" s="60"/>
      <c r="N531" s="60"/>
      <c r="O531" s="4"/>
      <c r="P531" s="5"/>
      <c r="Q531" s="6"/>
      <c r="R531" s="6"/>
      <c r="S531" s="6"/>
      <c r="T531" s="62"/>
      <c r="U531" s="6"/>
      <c r="V531" s="60"/>
      <c r="W531" s="60"/>
      <c r="X531" s="60"/>
      <c r="Y531" s="60"/>
      <c r="Z531" s="60"/>
      <c r="AA531" s="60"/>
      <c r="AB531" s="60"/>
      <c r="AC531" s="60"/>
      <c r="AD531" s="60"/>
      <c r="AE531" s="60"/>
      <c r="AF531" s="60"/>
      <c r="AG531" s="60"/>
      <c r="AH531" s="60"/>
      <c r="AI531" s="60"/>
      <c r="AJ531" s="60"/>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row>
    <row r="532" spans="2:65">
      <c r="B532" s="69"/>
      <c r="C532" s="120"/>
      <c r="D532" s="69"/>
      <c r="E532" s="69"/>
      <c r="F532" s="60"/>
      <c r="G532" s="98"/>
      <c r="H532" s="60"/>
      <c r="I532" s="60"/>
      <c r="J532" s="60"/>
      <c r="K532" s="60"/>
      <c r="L532" s="60"/>
      <c r="M532" s="60"/>
      <c r="N532" s="60"/>
      <c r="O532" s="4"/>
      <c r="P532" s="5"/>
      <c r="Q532" s="6"/>
      <c r="R532" s="6"/>
      <c r="S532" s="6"/>
      <c r="T532" s="62"/>
      <c r="U532" s="6"/>
      <c r="V532" s="60"/>
      <c r="W532" s="60"/>
      <c r="X532" s="60"/>
      <c r="Y532" s="60"/>
      <c r="Z532" s="60"/>
      <c r="AA532" s="60"/>
      <c r="AB532" s="60"/>
      <c r="AC532" s="60"/>
      <c r="AD532" s="60"/>
      <c r="AE532" s="60"/>
      <c r="AF532" s="60"/>
      <c r="AG532" s="60"/>
      <c r="AH532" s="60"/>
      <c r="AI532" s="60"/>
      <c r="AJ532" s="60"/>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row>
    <row r="533" spans="2:65">
      <c r="B533" s="69"/>
      <c r="C533" s="120"/>
      <c r="D533" s="69"/>
      <c r="E533" s="69"/>
      <c r="F533" s="60"/>
      <c r="G533" s="98"/>
      <c r="H533" s="60"/>
      <c r="I533" s="60"/>
      <c r="J533" s="60"/>
      <c r="K533" s="60"/>
      <c r="L533" s="60"/>
      <c r="M533" s="60"/>
      <c r="N533" s="60"/>
      <c r="O533" s="4"/>
      <c r="P533" s="5"/>
      <c r="Q533" s="6"/>
      <c r="R533" s="6"/>
      <c r="S533" s="6"/>
      <c r="T533" s="62"/>
      <c r="U533" s="6"/>
      <c r="V533" s="60"/>
      <c r="W533" s="60"/>
      <c r="X533" s="60"/>
      <c r="Y533" s="60"/>
      <c r="Z533" s="60"/>
      <c r="AA533" s="60"/>
      <c r="AB533" s="60"/>
      <c r="AC533" s="60"/>
      <c r="AD533" s="60"/>
      <c r="AE533" s="60"/>
      <c r="AF533" s="60"/>
      <c r="AG533" s="60"/>
      <c r="AH533" s="60"/>
      <c r="AI533" s="60"/>
      <c r="AJ533" s="60"/>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row>
    <row r="534" spans="2:65">
      <c r="B534" s="69"/>
      <c r="C534" s="120"/>
      <c r="D534" s="69"/>
      <c r="E534" s="69"/>
      <c r="F534" s="60"/>
      <c r="G534" s="98"/>
      <c r="H534" s="60"/>
      <c r="I534" s="60"/>
      <c r="J534" s="60"/>
      <c r="K534" s="60"/>
      <c r="L534" s="60"/>
      <c r="M534" s="60"/>
      <c r="N534" s="60"/>
      <c r="O534" s="4"/>
      <c r="P534" s="5"/>
      <c r="Q534" s="6"/>
      <c r="R534" s="6"/>
      <c r="S534" s="6"/>
      <c r="T534" s="62"/>
      <c r="U534" s="6"/>
      <c r="V534" s="60"/>
      <c r="W534" s="60"/>
      <c r="X534" s="60"/>
      <c r="Y534" s="60"/>
      <c r="Z534" s="60"/>
      <c r="AA534" s="60"/>
      <c r="AB534" s="60"/>
      <c r="AC534" s="60"/>
      <c r="AD534" s="60"/>
      <c r="AE534" s="60"/>
      <c r="AF534" s="60"/>
      <c r="AG534" s="60"/>
      <c r="AH534" s="60"/>
      <c r="AI534" s="60"/>
      <c r="AJ534" s="60"/>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row>
    <row r="535" spans="2:65">
      <c r="B535" s="69"/>
      <c r="C535" s="120"/>
      <c r="D535" s="69"/>
      <c r="E535" s="69"/>
      <c r="F535" s="60"/>
      <c r="G535" s="98"/>
      <c r="H535" s="60"/>
      <c r="I535" s="60"/>
      <c r="J535" s="60"/>
      <c r="K535" s="60"/>
      <c r="L535" s="60"/>
      <c r="M535" s="60"/>
      <c r="N535" s="60"/>
      <c r="O535" s="4"/>
      <c r="P535" s="5"/>
      <c r="Q535" s="6"/>
      <c r="R535" s="6"/>
      <c r="S535" s="6"/>
      <c r="T535" s="62"/>
      <c r="U535" s="6"/>
      <c r="V535" s="60"/>
      <c r="W535" s="60"/>
      <c r="X535" s="60"/>
      <c r="Y535" s="60"/>
      <c r="Z535" s="60"/>
      <c r="AA535" s="60"/>
      <c r="AB535" s="60"/>
      <c r="AC535" s="60"/>
      <c r="AD535" s="60"/>
      <c r="AE535" s="60"/>
      <c r="AF535" s="60"/>
      <c r="AG535" s="60"/>
      <c r="AH535" s="60"/>
      <c r="AI535" s="60"/>
      <c r="AJ535" s="60"/>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row>
    <row r="536" spans="2:65">
      <c r="B536" s="69"/>
      <c r="C536" s="120"/>
      <c r="D536" s="69"/>
      <c r="E536" s="69"/>
      <c r="F536" s="60"/>
      <c r="G536" s="98"/>
      <c r="H536" s="60"/>
      <c r="I536" s="60"/>
      <c r="J536" s="60"/>
      <c r="K536" s="60"/>
      <c r="L536" s="60"/>
      <c r="M536" s="60"/>
      <c r="N536" s="60"/>
      <c r="O536" s="4"/>
      <c r="P536" s="5"/>
      <c r="Q536" s="6"/>
      <c r="R536" s="6"/>
      <c r="S536" s="6"/>
      <c r="T536" s="62"/>
      <c r="U536" s="6"/>
      <c r="V536" s="60"/>
      <c r="W536" s="60"/>
      <c r="X536" s="60"/>
      <c r="Y536" s="60"/>
      <c r="Z536" s="60"/>
      <c r="AA536" s="60"/>
      <c r="AB536" s="60"/>
      <c r="AC536" s="60"/>
      <c r="AD536" s="60"/>
      <c r="AE536" s="60"/>
      <c r="AF536" s="60"/>
      <c r="AG536" s="60"/>
      <c r="AH536" s="60"/>
      <c r="AI536" s="60"/>
      <c r="AJ536" s="60"/>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row>
    <row r="537" spans="2:65">
      <c r="B537" s="69"/>
      <c r="C537" s="120"/>
      <c r="D537" s="69"/>
      <c r="E537" s="69"/>
      <c r="F537" s="60"/>
      <c r="G537" s="98"/>
      <c r="H537" s="60"/>
      <c r="I537" s="60"/>
      <c r="J537" s="60"/>
      <c r="K537" s="60"/>
      <c r="L537" s="60"/>
      <c r="M537" s="60"/>
      <c r="N537" s="60"/>
      <c r="O537" s="4"/>
      <c r="P537" s="5"/>
      <c r="Q537" s="6"/>
      <c r="R537" s="6"/>
      <c r="S537" s="6"/>
      <c r="T537" s="62"/>
      <c r="U537" s="6"/>
      <c r="V537" s="60"/>
      <c r="W537" s="60"/>
      <c r="X537" s="60"/>
      <c r="Y537" s="60"/>
      <c r="Z537" s="60"/>
      <c r="AA537" s="60"/>
      <c r="AB537" s="60"/>
      <c r="AC537" s="60"/>
      <c r="AD537" s="60"/>
      <c r="AE537" s="60"/>
      <c r="AF537" s="60"/>
      <c r="AG537" s="60"/>
      <c r="AH537" s="60"/>
      <c r="AI537" s="60"/>
      <c r="AJ537" s="60"/>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row>
    <row r="538" spans="2:65">
      <c r="B538" s="69"/>
      <c r="C538" s="120"/>
      <c r="D538" s="69"/>
      <c r="E538" s="69"/>
      <c r="F538" s="60"/>
      <c r="G538" s="98"/>
      <c r="H538" s="60"/>
      <c r="I538" s="60"/>
      <c r="J538" s="60"/>
      <c r="K538" s="60"/>
      <c r="L538" s="60"/>
      <c r="M538" s="60"/>
      <c r="N538" s="60"/>
      <c r="O538" s="4"/>
      <c r="P538" s="5"/>
      <c r="Q538" s="6"/>
      <c r="R538" s="6"/>
      <c r="S538" s="6"/>
      <c r="T538" s="62"/>
      <c r="U538" s="6"/>
      <c r="V538" s="60"/>
      <c r="W538" s="60"/>
      <c r="X538" s="60"/>
      <c r="Y538" s="60"/>
      <c r="Z538" s="60"/>
      <c r="AA538" s="60"/>
      <c r="AB538" s="60"/>
      <c r="AC538" s="60"/>
      <c r="AD538" s="60"/>
      <c r="AE538" s="60"/>
      <c r="AF538" s="60"/>
      <c r="AG538" s="60"/>
      <c r="AH538" s="60"/>
      <c r="AI538" s="60"/>
      <c r="AJ538" s="60"/>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row>
    <row r="539" spans="2:65">
      <c r="B539" s="69"/>
      <c r="C539" s="120"/>
      <c r="D539" s="69"/>
      <c r="E539" s="69"/>
      <c r="F539" s="60"/>
      <c r="G539" s="98"/>
      <c r="H539" s="60"/>
      <c r="I539" s="60"/>
      <c r="J539" s="60"/>
      <c r="K539" s="60"/>
      <c r="L539" s="60"/>
      <c r="M539" s="60"/>
      <c r="N539" s="60"/>
      <c r="O539" s="4"/>
      <c r="P539" s="5"/>
      <c r="Q539" s="6"/>
      <c r="R539" s="6"/>
      <c r="S539" s="6"/>
      <c r="T539" s="62"/>
      <c r="U539" s="6"/>
      <c r="V539" s="60"/>
      <c r="W539" s="60"/>
      <c r="X539" s="60"/>
      <c r="Y539" s="60"/>
      <c r="Z539" s="60"/>
      <c r="AA539" s="60"/>
      <c r="AB539" s="60"/>
      <c r="AC539" s="60"/>
      <c r="AD539" s="60"/>
      <c r="AE539" s="60"/>
      <c r="AF539" s="60"/>
      <c r="AG539" s="60"/>
      <c r="AH539" s="60"/>
      <c r="AI539" s="60"/>
      <c r="AJ539" s="60"/>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row>
    <row r="540" spans="2:65">
      <c r="B540" s="69"/>
      <c r="C540" s="120"/>
      <c r="D540" s="69"/>
      <c r="E540" s="69"/>
      <c r="F540" s="60"/>
      <c r="G540" s="98"/>
      <c r="H540" s="60"/>
      <c r="I540" s="60"/>
      <c r="J540" s="60"/>
      <c r="K540" s="60"/>
      <c r="L540" s="60"/>
      <c r="M540" s="60"/>
      <c r="N540" s="60"/>
      <c r="O540" s="4"/>
      <c r="P540" s="5"/>
      <c r="Q540" s="6"/>
      <c r="R540" s="6"/>
      <c r="S540" s="6"/>
      <c r="T540" s="62"/>
      <c r="U540" s="6"/>
      <c r="V540" s="60"/>
      <c r="W540" s="60"/>
      <c r="X540" s="60"/>
      <c r="Y540" s="60"/>
      <c r="Z540" s="60"/>
      <c r="AA540" s="60"/>
      <c r="AB540" s="60"/>
      <c r="AC540" s="60"/>
      <c r="AD540" s="60"/>
      <c r="AE540" s="60"/>
      <c r="AF540" s="60"/>
      <c r="AG540" s="60"/>
      <c r="AH540" s="60"/>
      <c r="AI540" s="60"/>
      <c r="AJ540" s="60"/>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row>
    <row r="541" spans="2:65">
      <c r="B541" s="69"/>
      <c r="C541" s="120"/>
      <c r="D541" s="69"/>
      <c r="E541" s="69"/>
      <c r="F541" s="60"/>
      <c r="G541" s="98"/>
      <c r="H541" s="60"/>
      <c r="I541" s="60"/>
      <c r="J541" s="60"/>
      <c r="K541" s="60"/>
      <c r="L541" s="60"/>
      <c r="M541" s="60"/>
      <c r="N541" s="60"/>
      <c r="O541" s="4"/>
      <c r="P541" s="5"/>
      <c r="Q541" s="6"/>
      <c r="R541" s="6"/>
      <c r="S541" s="6"/>
      <c r="T541" s="62"/>
      <c r="U541" s="6"/>
      <c r="V541" s="60"/>
      <c r="W541" s="60"/>
      <c r="X541" s="60"/>
      <c r="Y541" s="60"/>
      <c r="Z541" s="60"/>
      <c r="AA541" s="60"/>
      <c r="AB541" s="60"/>
      <c r="AC541" s="60"/>
      <c r="AD541" s="60"/>
      <c r="AE541" s="60"/>
      <c r="AF541" s="60"/>
      <c r="AG541" s="60"/>
      <c r="AH541" s="60"/>
      <c r="AI541" s="60"/>
      <c r="AJ541" s="60"/>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row>
    <row r="542" spans="2:65">
      <c r="B542" s="69"/>
      <c r="C542" s="120"/>
      <c r="D542" s="69"/>
      <c r="E542" s="69"/>
      <c r="F542" s="60"/>
      <c r="G542" s="98"/>
      <c r="H542" s="60"/>
      <c r="I542" s="60"/>
      <c r="J542" s="60"/>
      <c r="K542" s="60"/>
      <c r="L542" s="60"/>
      <c r="M542" s="60"/>
      <c r="N542" s="60"/>
      <c r="O542" s="4"/>
      <c r="P542" s="5"/>
      <c r="Q542" s="6"/>
      <c r="R542" s="6"/>
      <c r="S542" s="6"/>
      <c r="T542" s="62"/>
      <c r="U542" s="6"/>
      <c r="V542" s="60"/>
      <c r="W542" s="60"/>
      <c r="X542" s="60"/>
      <c r="Y542" s="60"/>
      <c r="Z542" s="60"/>
      <c r="AA542" s="60"/>
      <c r="AB542" s="60"/>
      <c r="AC542" s="60"/>
      <c r="AD542" s="60"/>
      <c r="AE542" s="60"/>
      <c r="AF542" s="60"/>
      <c r="AG542" s="60"/>
      <c r="AH542" s="60"/>
      <c r="AI542" s="60"/>
      <c r="AJ542" s="60"/>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row>
    <row r="543" spans="2:65">
      <c r="B543" s="69"/>
      <c r="C543" s="120"/>
      <c r="D543" s="69"/>
      <c r="E543" s="69"/>
      <c r="F543" s="60"/>
      <c r="G543" s="98"/>
      <c r="H543" s="60"/>
      <c r="I543" s="60"/>
      <c r="J543" s="60"/>
      <c r="K543" s="60"/>
      <c r="L543" s="60"/>
      <c r="M543" s="60"/>
      <c r="N543" s="60"/>
      <c r="O543" s="4"/>
      <c r="P543" s="5"/>
      <c r="Q543" s="6"/>
      <c r="R543" s="6"/>
      <c r="S543" s="6"/>
      <c r="T543" s="62"/>
      <c r="U543" s="6"/>
      <c r="V543" s="60"/>
      <c r="W543" s="60"/>
      <c r="X543" s="60"/>
      <c r="Y543" s="60"/>
      <c r="Z543" s="60"/>
      <c r="AA543" s="60"/>
      <c r="AB543" s="60"/>
      <c r="AC543" s="60"/>
      <c r="AD543" s="60"/>
      <c r="AE543" s="60"/>
      <c r="AF543" s="60"/>
      <c r="AG543" s="60"/>
      <c r="AH543" s="60"/>
      <c r="AI543" s="60"/>
      <c r="AJ543" s="60"/>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row>
    <row r="544" spans="2:65" ht="15.3">
      <c r="B544" s="79"/>
      <c r="C544" s="100"/>
      <c r="D544" s="79"/>
      <c r="E544" s="79"/>
      <c r="F544" s="8"/>
      <c r="G544" s="99"/>
      <c r="H544" s="8"/>
      <c r="I544" s="8"/>
      <c r="J544" s="8"/>
      <c r="K544" s="8"/>
      <c r="L544" s="8"/>
      <c r="M544" s="8"/>
      <c r="N544" s="8"/>
      <c r="O544" s="4"/>
      <c r="P544" s="5"/>
      <c r="Q544" s="6"/>
      <c r="R544" s="6"/>
      <c r="S544" s="6"/>
      <c r="T544" s="62"/>
      <c r="U544" s="6"/>
      <c r="V544" s="8"/>
      <c r="W544" s="8"/>
      <c r="X544" s="8"/>
      <c r="Y544" s="8"/>
      <c r="Z544" s="8"/>
      <c r="AA544" s="8"/>
      <c r="AB544" s="8"/>
      <c r="AC544" s="8"/>
      <c r="AD544" s="8"/>
      <c r="AE544" s="8"/>
      <c r="AF544" s="8"/>
      <c r="AG544" s="8"/>
      <c r="AH544" s="8"/>
      <c r="AI544" s="8"/>
      <c r="AJ544" s="8"/>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row>
    <row r="545" spans="2:65" ht="15.6" thickBot="1">
      <c r="B545" s="79"/>
      <c r="C545" s="100"/>
      <c r="D545" s="79"/>
      <c r="E545" s="79"/>
      <c r="F545" s="8"/>
      <c r="G545" s="99"/>
      <c r="H545" s="8"/>
      <c r="I545" s="8"/>
      <c r="J545" s="8"/>
      <c r="K545" s="8"/>
      <c r="L545" s="8"/>
      <c r="M545" s="8"/>
      <c r="N545" s="8"/>
      <c r="O545" s="4"/>
      <c r="P545" s="5"/>
      <c r="Q545" s="76"/>
      <c r="R545" s="76"/>
      <c r="S545" s="76"/>
      <c r="T545" s="67"/>
      <c r="U545" s="76"/>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row>
    <row r="546" spans="2:65" ht="15.6" thickBot="1">
      <c r="B546" s="79"/>
      <c r="C546" s="100"/>
      <c r="D546" s="79"/>
      <c r="E546" s="79"/>
      <c r="F546" s="8"/>
      <c r="G546" s="99"/>
      <c r="H546" s="8"/>
      <c r="I546" s="8"/>
      <c r="J546" s="8"/>
      <c r="K546" s="8"/>
      <c r="L546" s="8"/>
      <c r="M546" s="8"/>
      <c r="N546" s="8"/>
      <c r="O546" s="4"/>
      <c r="P546" s="5"/>
      <c r="Q546" s="76"/>
      <c r="R546" s="76"/>
      <c r="S546" s="76"/>
      <c r="T546" s="67"/>
      <c r="U546" s="76"/>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row>
    <row r="547" spans="2:65" ht="15.3">
      <c r="B547" s="79"/>
      <c r="C547" s="100"/>
      <c r="D547" s="79"/>
      <c r="E547" s="79"/>
      <c r="F547" s="8"/>
      <c r="G547" s="99"/>
      <c r="H547" s="8"/>
      <c r="I547" s="8"/>
      <c r="J547" s="8"/>
      <c r="K547" s="8"/>
      <c r="L547" s="8"/>
      <c r="M547" s="8"/>
      <c r="N547" s="8"/>
      <c r="O547" s="60"/>
      <c r="P547" s="5"/>
      <c r="Q547" s="70"/>
      <c r="R547" s="70"/>
      <c r="S547" s="70"/>
      <c r="T547" s="73"/>
      <c r="U547" s="70"/>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row>
    <row r="548" spans="2:65" ht="15.3">
      <c r="B548" s="79"/>
      <c r="C548" s="100"/>
      <c r="D548" s="79"/>
      <c r="E548" s="79"/>
      <c r="F548" s="8"/>
      <c r="G548" s="99"/>
      <c r="H548" s="8"/>
      <c r="I548" s="8"/>
      <c r="J548" s="8"/>
      <c r="K548" s="8"/>
      <c r="L548" s="8"/>
      <c r="M548" s="8"/>
      <c r="N548" s="8"/>
      <c r="O548" s="8"/>
      <c r="P548" s="8"/>
      <c r="Q548" s="8"/>
      <c r="R548" s="8"/>
      <c r="S548" s="8"/>
      <c r="T548" s="8"/>
      <c r="U548" s="8"/>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row>
    <row r="549" spans="2:65" ht="15.3">
      <c r="B549" s="79"/>
      <c r="C549" s="100"/>
      <c r="D549" s="79"/>
      <c r="E549" s="79"/>
      <c r="F549" s="8"/>
      <c r="G549" s="99"/>
      <c r="H549" s="8"/>
      <c r="I549" s="8"/>
      <c r="J549" s="8"/>
      <c r="K549" s="8"/>
      <c r="L549" s="8"/>
      <c r="M549" s="8"/>
      <c r="N549" s="8"/>
      <c r="O549" s="8"/>
      <c r="P549" s="8"/>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row>
    <row r="550" spans="2:65" ht="15.3">
      <c r="B550" s="79"/>
      <c r="C550" s="100"/>
      <c r="D550" s="79"/>
      <c r="E550" s="79"/>
      <c r="F550" s="8"/>
      <c r="G550" s="99"/>
      <c r="H550" s="8"/>
      <c r="I550" s="8"/>
      <c r="J550" s="8"/>
      <c r="K550" s="8"/>
      <c r="L550" s="8"/>
      <c r="M550" s="8"/>
      <c r="N550" s="8"/>
      <c r="O550" s="8"/>
      <c r="P550" s="8"/>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row>
    <row r="551" spans="2:65" ht="15.3">
      <c r="B551" s="79"/>
      <c r="C551" s="100"/>
      <c r="D551" s="79"/>
      <c r="E551" s="79"/>
      <c r="F551" s="8"/>
      <c r="G551" s="99"/>
      <c r="H551" s="8"/>
      <c r="I551" s="8"/>
      <c r="J551" s="8"/>
      <c r="K551" s="8"/>
      <c r="L551" s="8"/>
      <c r="M551" s="8"/>
      <c r="N551" s="8"/>
      <c r="O551" s="8"/>
      <c r="P551" s="8"/>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row>
    <row r="552" spans="2:65" ht="15.3">
      <c r="B552" s="79"/>
      <c r="C552" s="100"/>
      <c r="D552" s="79"/>
      <c r="E552" s="79"/>
      <c r="F552" s="8"/>
      <c r="G552" s="99"/>
      <c r="H552" s="8"/>
      <c r="I552" s="8"/>
      <c r="J552" s="8"/>
      <c r="K552" s="8"/>
      <c r="L552" s="8"/>
      <c r="M552" s="8"/>
      <c r="N552" s="8"/>
      <c r="O552" s="8"/>
      <c r="P552" s="8"/>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row>
    <row r="553" spans="2:65" ht="15.3">
      <c r="B553" s="79"/>
      <c r="C553" s="100"/>
      <c r="D553" s="79"/>
      <c r="E553" s="79"/>
      <c r="F553" s="8"/>
      <c r="G553" s="99"/>
      <c r="H553" s="8"/>
      <c r="I553" s="8"/>
      <c r="J553" s="8"/>
      <c r="K553" s="8"/>
      <c r="L553" s="8"/>
      <c r="M553" s="8"/>
      <c r="N553" s="8"/>
      <c r="O553" s="8"/>
      <c r="P553" s="8"/>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row>
    <row r="554" spans="2:65" ht="15.3">
      <c r="B554" s="79"/>
      <c r="C554" s="100"/>
      <c r="D554" s="79"/>
      <c r="E554" s="79"/>
      <c r="F554" s="8"/>
      <c r="G554" s="99"/>
      <c r="H554" s="8"/>
      <c r="I554" s="8"/>
      <c r="J554" s="8"/>
      <c r="K554" s="8"/>
      <c r="L554" s="8"/>
      <c r="M554" s="8"/>
      <c r="N554" s="8"/>
      <c r="O554" s="8"/>
      <c r="P554" s="8"/>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row>
    <row r="555" spans="2:65" ht="15.3">
      <c r="B555" s="79"/>
      <c r="C555" s="100"/>
      <c r="D555" s="79"/>
      <c r="E555" s="79"/>
      <c r="F555" s="8"/>
      <c r="G555" s="99"/>
      <c r="H555" s="8"/>
      <c r="I555" s="8"/>
      <c r="J555" s="8"/>
      <c r="K555" s="8"/>
      <c r="L555" s="8"/>
      <c r="M555" s="8"/>
      <c r="N555" s="8"/>
      <c r="O555" s="8"/>
      <c r="P555" s="8"/>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row>
    <row r="556" spans="2:65" ht="15.3">
      <c r="B556" s="79"/>
      <c r="C556" s="100"/>
      <c r="D556" s="79"/>
      <c r="E556" s="79"/>
      <c r="F556" s="8"/>
      <c r="G556" s="99"/>
      <c r="H556" s="8"/>
      <c r="I556" s="8"/>
      <c r="J556" s="8"/>
      <c r="K556" s="8"/>
      <c r="L556" s="8"/>
      <c r="M556" s="8"/>
      <c r="N556" s="8"/>
      <c r="O556" s="8"/>
      <c r="P556" s="8"/>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row>
    <row r="557" spans="2:65" ht="15.3">
      <c r="B557" s="79"/>
      <c r="C557" s="100"/>
      <c r="D557" s="79"/>
      <c r="E557" s="79"/>
      <c r="F557" s="8"/>
      <c r="G557" s="99"/>
      <c r="H557" s="8"/>
      <c r="I557" s="8"/>
      <c r="J557" s="8"/>
      <c r="K557" s="8"/>
      <c r="L557" s="8"/>
      <c r="M557" s="8"/>
      <c r="N557" s="8"/>
      <c r="O557" s="8"/>
      <c r="P557" s="8"/>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row>
    <row r="558" spans="2:65" ht="15.3">
      <c r="B558" s="79"/>
      <c r="C558" s="100"/>
      <c r="D558" s="79"/>
      <c r="E558" s="79"/>
      <c r="F558" s="8"/>
      <c r="G558" s="99"/>
      <c r="H558" s="8"/>
      <c r="I558" s="8"/>
      <c r="J558" s="8"/>
      <c r="K558" s="8"/>
      <c r="L558" s="8"/>
      <c r="M558" s="8"/>
      <c r="N558" s="8"/>
      <c r="O558" s="8"/>
      <c r="P558" s="8"/>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row>
    <row r="559" spans="2:65" ht="15.3">
      <c r="B559" s="79"/>
      <c r="C559" s="100"/>
      <c r="D559" s="79"/>
      <c r="E559" s="79"/>
      <c r="F559" s="8"/>
      <c r="G559" s="99"/>
      <c r="H559" s="8"/>
      <c r="I559" s="8"/>
      <c r="J559" s="8"/>
      <c r="K559" s="8"/>
      <c r="L559" s="8"/>
      <c r="M559" s="8"/>
      <c r="N559" s="8"/>
      <c r="O559" s="8"/>
      <c r="P559" s="8"/>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row>
    <row r="560" spans="2:65" ht="15.3">
      <c r="B560" s="79"/>
      <c r="C560" s="100"/>
      <c r="D560" s="79"/>
      <c r="E560" s="79"/>
      <c r="F560" s="8"/>
      <c r="G560" s="99"/>
      <c r="H560" s="8"/>
      <c r="I560" s="8"/>
      <c r="J560" s="8"/>
      <c r="K560" s="8"/>
      <c r="L560" s="8"/>
      <c r="M560" s="8"/>
      <c r="N560" s="8"/>
      <c r="O560" s="8"/>
      <c r="P560" s="8"/>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row>
    <row r="561" spans="2:65" ht="15.3">
      <c r="B561" s="79"/>
      <c r="C561" s="100"/>
      <c r="D561" s="79"/>
      <c r="E561" s="79"/>
      <c r="F561" s="8"/>
      <c r="G561" s="99"/>
      <c r="H561" s="8"/>
      <c r="I561" s="8"/>
      <c r="J561" s="8"/>
      <c r="K561" s="8"/>
      <c r="L561" s="8"/>
      <c r="M561" s="8"/>
      <c r="N561" s="8"/>
      <c r="O561" s="8"/>
      <c r="P561" s="8"/>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row>
    <row r="562" spans="2:65" ht="15.3">
      <c r="B562" s="79"/>
      <c r="C562" s="100"/>
      <c r="D562" s="79"/>
      <c r="E562" s="79"/>
      <c r="F562" s="8"/>
      <c r="G562" s="99"/>
      <c r="H562" s="8"/>
      <c r="I562" s="8"/>
      <c r="J562" s="8"/>
      <c r="K562" s="8"/>
      <c r="L562" s="8"/>
      <c r="M562" s="8"/>
      <c r="N562" s="8"/>
      <c r="O562" s="8"/>
      <c r="P562" s="8"/>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row>
    <row r="563" spans="2:65" ht="15.3">
      <c r="B563" s="79"/>
      <c r="C563" s="100"/>
      <c r="D563" s="79"/>
      <c r="E563" s="79"/>
      <c r="F563" s="8"/>
      <c r="G563" s="99"/>
      <c r="H563" s="8"/>
      <c r="I563" s="8"/>
      <c r="J563" s="8"/>
      <c r="K563" s="8"/>
      <c r="L563" s="8"/>
      <c r="M563" s="8"/>
      <c r="N563" s="8"/>
      <c r="O563" s="8"/>
      <c r="P563" s="8"/>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row>
    <row r="564" spans="2:65" ht="15.3">
      <c r="B564" s="79"/>
      <c r="C564" s="100"/>
      <c r="D564" s="79"/>
      <c r="E564" s="79"/>
      <c r="F564" s="8"/>
      <c r="G564" s="99"/>
      <c r="H564" s="8"/>
      <c r="I564" s="8"/>
      <c r="J564" s="8"/>
      <c r="K564" s="8"/>
      <c r="L564" s="8"/>
      <c r="M564" s="8"/>
      <c r="N564" s="8"/>
      <c r="O564" s="8"/>
      <c r="P564" s="8"/>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row>
    <row r="565" spans="2:65" ht="15.3">
      <c r="B565" s="79"/>
      <c r="C565" s="100"/>
      <c r="D565" s="79"/>
      <c r="E565" s="79"/>
      <c r="F565" s="8"/>
      <c r="G565" s="99"/>
      <c r="H565" s="8"/>
      <c r="I565" s="8"/>
      <c r="J565" s="8"/>
      <c r="K565" s="8"/>
      <c r="L565" s="8"/>
      <c r="M565" s="8"/>
      <c r="N565" s="8"/>
      <c r="O565" s="8"/>
      <c r="P565" s="8"/>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row>
    <row r="566" spans="2:65" ht="15.3">
      <c r="B566" s="79"/>
      <c r="C566" s="100"/>
      <c r="D566" s="79"/>
      <c r="E566" s="79"/>
      <c r="F566" s="8"/>
      <c r="G566" s="99"/>
      <c r="H566" s="8"/>
      <c r="I566" s="8"/>
      <c r="J566" s="8"/>
      <c r="K566" s="8"/>
      <c r="L566" s="8"/>
      <c r="M566" s="8"/>
      <c r="N566" s="8"/>
      <c r="O566" s="8"/>
      <c r="P566" s="8"/>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row>
    <row r="567" spans="2:65" ht="15.3">
      <c r="B567" s="79"/>
      <c r="C567" s="100"/>
      <c r="D567" s="79"/>
      <c r="E567" s="79"/>
      <c r="F567" s="8"/>
      <c r="G567" s="99"/>
      <c r="H567" s="8"/>
      <c r="I567" s="8"/>
      <c r="J567" s="8"/>
      <c r="K567" s="8"/>
      <c r="L567" s="8"/>
      <c r="M567" s="8"/>
      <c r="N567" s="8"/>
      <c r="O567" s="8"/>
      <c r="P567" s="8"/>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row>
    <row r="568" spans="2:65" ht="15.3">
      <c r="B568" s="79"/>
      <c r="C568" s="100"/>
      <c r="D568" s="79"/>
      <c r="E568" s="79"/>
      <c r="F568" s="8"/>
      <c r="G568" s="99"/>
      <c r="H568" s="8"/>
      <c r="I568" s="8"/>
      <c r="J568" s="8"/>
      <c r="K568" s="8"/>
      <c r="L568" s="8"/>
      <c r="M568" s="8"/>
      <c r="N568" s="8"/>
      <c r="O568" s="8"/>
      <c r="P568" s="8"/>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row>
    <row r="569" spans="2:65" ht="15.3">
      <c r="B569" s="79"/>
      <c r="C569" s="100"/>
      <c r="D569" s="79"/>
      <c r="E569" s="79"/>
      <c r="F569" s="8"/>
      <c r="G569" s="99"/>
      <c r="H569" s="8"/>
      <c r="I569" s="8"/>
      <c r="J569" s="8"/>
      <c r="K569" s="8"/>
      <c r="L569" s="8"/>
      <c r="M569" s="8"/>
      <c r="N569" s="8"/>
      <c r="O569" s="8"/>
      <c r="P569" s="8"/>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row>
    <row r="570" spans="2:65" ht="15.3">
      <c r="B570" s="79"/>
      <c r="C570" s="100"/>
      <c r="D570" s="79"/>
      <c r="E570" s="79"/>
      <c r="F570" s="8"/>
      <c r="G570" s="99"/>
      <c r="H570" s="8"/>
      <c r="I570" s="8"/>
      <c r="J570" s="8"/>
      <c r="K570" s="8"/>
      <c r="L570" s="8"/>
      <c r="M570" s="8"/>
      <c r="N570" s="8"/>
      <c r="O570" s="8"/>
      <c r="P570" s="8"/>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row>
    <row r="571" spans="2:65" ht="15.3">
      <c r="B571" s="79"/>
      <c r="C571" s="100"/>
      <c r="D571" s="79"/>
      <c r="E571" s="79"/>
      <c r="F571" s="8"/>
      <c r="G571" s="99"/>
      <c r="H571" s="8"/>
      <c r="I571" s="8"/>
      <c r="J571" s="8"/>
      <c r="K571" s="8"/>
      <c r="L571" s="8"/>
      <c r="M571" s="8"/>
      <c r="N571" s="8"/>
      <c r="O571" s="8"/>
      <c r="P571" s="8"/>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row>
    <row r="572" spans="2:65" ht="15.3">
      <c r="B572" s="79"/>
      <c r="C572" s="100"/>
      <c r="D572" s="79"/>
      <c r="E572" s="79"/>
      <c r="F572" s="8"/>
      <c r="G572" s="99"/>
      <c r="H572" s="8"/>
      <c r="I572" s="8"/>
      <c r="J572" s="8"/>
      <c r="K572" s="8"/>
      <c r="L572" s="8"/>
      <c r="M572" s="8"/>
      <c r="N572" s="8"/>
      <c r="O572" s="8"/>
      <c r="P572" s="8"/>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row>
    <row r="573" spans="2:65" ht="15.3">
      <c r="B573" s="79"/>
      <c r="C573" s="100"/>
      <c r="D573" s="79"/>
      <c r="E573" s="79"/>
      <c r="F573" s="8"/>
      <c r="G573" s="99"/>
      <c r="H573" s="8"/>
      <c r="I573" s="8"/>
      <c r="J573" s="8"/>
      <c r="K573" s="8"/>
      <c r="L573" s="8"/>
      <c r="M573" s="8"/>
      <c r="N573" s="8"/>
      <c r="O573" s="8"/>
      <c r="P573" s="8"/>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row>
    <row r="574" spans="2:65" ht="15.3">
      <c r="B574" s="79"/>
      <c r="C574" s="100"/>
      <c r="D574" s="79"/>
      <c r="E574" s="79"/>
      <c r="F574" s="8"/>
      <c r="G574" s="99"/>
      <c r="H574" s="8"/>
      <c r="I574" s="8"/>
      <c r="J574" s="8"/>
      <c r="K574" s="8"/>
      <c r="L574" s="8"/>
      <c r="M574" s="8"/>
      <c r="N574" s="8"/>
      <c r="O574" s="8"/>
      <c r="P574" s="8"/>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row>
    <row r="575" spans="2:65" ht="15.3">
      <c r="B575" s="79"/>
      <c r="C575" s="100"/>
      <c r="D575" s="79"/>
      <c r="E575" s="79"/>
      <c r="F575" s="8"/>
      <c r="G575" s="99"/>
      <c r="H575" s="8"/>
      <c r="I575" s="8"/>
      <c r="J575" s="8"/>
      <c r="K575" s="8"/>
      <c r="L575" s="8"/>
      <c r="M575" s="8"/>
      <c r="N575" s="8"/>
      <c r="O575" s="8"/>
      <c r="P575" s="8"/>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row>
    <row r="576" spans="2:65" ht="15.3">
      <c r="B576" s="79"/>
      <c r="C576" s="100"/>
      <c r="D576" s="79"/>
      <c r="E576" s="79"/>
      <c r="F576" s="8"/>
      <c r="G576" s="99"/>
      <c r="H576" s="8"/>
      <c r="I576" s="8"/>
      <c r="J576" s="8"/>
      <c r="K576" s="8"/>
      <c r="L576" s="8"/>
      <c r="M576" s="8"/>
      <c r="N576" s="8"/>
      <c r="O576" s="8"/>
      <c r="P576" s="8"/>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row>
    <row r="577" spans="2:65" ht="15.3">
      <c r="B577" s="79"/>
      <c r="C577" s="100"/>
      <c r="D577" s="79"/>
      <c r="E577" s="79"/>
      <c r="F577" s="8"/>
      <c r="G577" s="99"/>
      <c r="H577" s="8"/>
      <c r="I577" s="8"/>
      <c r="J577" s="8"/>
      <c r="K577" s="8"/>
      <c r="L577" s="8"/>
      <c r="M577" s="8"/>
      <c r="N577" s="8"/>
      <c r="O577" s="8"/>
      <c r="P577" s="8"/>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row>
    <row r="578" spans="2:65" ht="15.3">
      <c r="B578" s="79"/>
      <c r="C578" s="100"/>
      <c r="D578" s="79"/>
      <c r="E578" s="79"/>
      <c r="F578" s="8"/>
      <c r="G578" s="99"/>
      <c r="H578" s="8"/>
      <c r="I578" s="8"/>
      <c r="J578" s="8"/>
      <c r="K578" s="8"/>
      <c r="L578" s="8"/>
      <c r="M578" s="8"/>
      <c r="N578" s="8"/>
      <c r="O578" s="8"/>
      <c r="P578" s="8"/>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row>
    <row r="579" spans="2:65" ht="15.3">
      <c r="B579" s="79"/>
      <c r="C579" s="100"/>
      <c r="D579" s="79"/>
      <c r="E579" s="79"/>
      <c r="F579" s="8"/>
      <c r="G579" s="99"/>
      <c r="H579" s="8"/>
      <c r="I579" s="8"/>
      <c r="J579" s="8"/>
      <c r="K579" s="8"/>
      <c r="L579" s="8"/>
      <c r="M579" s="8"/>
      <c r="N579" s="8"/>
      <c r="O579" s="8"/>
      <c r="P579" s="8"/>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row>
    <row r="580" spans="2:65" ht="15.3">
      <c r="B580" s="79"/>
      <c r="C580" s="100"/>
      <c r="D580" s="79"/>
      <c r="E580" s="79"/>
      <c r="F580" s="8"/>
      <c r="G580" s="99"/>
      <c r="H580" s="8"/>
      <c r="I580" s="8"/>
      <c r="J580" s="8"/>
      <c r="K580" s="8"/>
      <c r="L580" s="8"/>
      <c r="M580" s="8"/>
      <c r="N580" s="8"/>
      <c r="O580" s="8"/>
      <c r="P580" s="8"/>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row>
    <row r="581" spans="2:65" ht="15.3">
      <c r="B581" s="79"/>
      <c r="C581" s="100"/>
      <c r="D581" s="79"/>
      <c r="E581" s="79"/>
      <c r="F581" s="8"/>
      <c r="G581" s="99"/>
      <c r="H581" s="8"/>
      <c r="I581" s="8"/>
      <c r="J581" s="8"/>
      <c r="K581" s="8"/>
      <c r="L581" s="8"/>
      <c r="M581" s="8"/>
      <c r="N581" s="8"/>
      <c r="O581" s="8"/>
      <c r="P581" s="8"/>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row>
    <row r="582" spans="2:65" ht="15.3">
      <c r="B582" s="79"/>
      <c r="C582" s="100"/>
      <c r="D582" s="79"/>
      <c r="E582" s="79"/>
      <c r="F582" s="8"/>
      <c r="G582" s="99"/>
      <c r="H582" s="8"/>
      <c r="I582" s="8"/>
      <c r="J582" s="8"/>
      <c r="K582" s="8"/>
      <c r="L582" s="8"/>
      <c r="M582" s="8"/>
      <c r="N582" s="8"/>
      <c r="O582" s="8"/>
      <c r="P582" s="8"/>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row>
    <row r="583" spans="2:65" ht="15.3">
      <c r="B583" s="79"/>
      <c r="C583" s="100"/>
      <c r="D583" s="79"/>
      <c r="E583" s="79"/>
      <c r="F583" s="8"/>
      <c r="G583" s="99"/>
      <c r="H583" s="8"/>
      <c r="I583" s="8"/>
      <c r="J583" s="8"/>
      <c r="K583" s="8"/>
      <c r="L583" s="8"/>
      <c r="M583" s="8"/>
      <c r="N583" s="8"/>
      <c r="O583" s="8"/>
      <c r="P583" s="8"/>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row>
    <row r="584" spans="2:65" ht="15.3">
      <c r="B584" s="79"/>
      <c r="C584" s="100"/>
      <c r="D584" s="79"/>
      <c r="E584" s="79"/>
      <c r="F584" s="8"/>
      <c r="G584" s="99"/>
      <c r="H584" s="8"/>
      <c r="I584" s="8"/>
      <c r="J584" s="8"/>
      <c r="K584" s="8"/>
      <c r="L584" s="8"/>
      <c r="M584" s="8"/>
      <c r="N584" s="8"/>
      <c r="O584" s="8"/>
      <c r="P584" s="8"/>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row>
    <row r="585" spans="2:65" ht="15.3">
      <c r="B585" s="79"/>
      <c r="C585" s="100"/>
      <c r="D585" s="79"/>
      <c r="E585" s="79"/>
      <c r="F585" s="8"/>
      <c r="G585" s="99"/>
      <c r="H585" s="8"/>
      <c r="I585" s="8"/>
      <c r="J585" s="8"/>
      <c r="K585" s="8"/>
      <c r="L585" s="8"/>
      <c r="M585" s="8"/>
      <c r="N585" s="8"/>
      <c r="O585" s="8"/>
      <c r="P585" s="8"/>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row>
    <row r="586" spans="2:65" ht="15.3">
      <c r="B586" s="79"/>
      <c r="C586" s="100"/>
      <c r="D586" s="79"/>
      <c r="E586" s="79"/>
      <c r="F586" s="8"/>
      <c r="G586" s="99"/>
      <c r="H586" s="8"/>
      <c r="I586" s="8"/>
      <c r="J586" s="8"/>
      <c r="K586" s="8"/>
      <c r="L586" s="8"/>
      <c r="M586" s="8"/>
      <c r="N586" s="8"/>
      <c r="O586" s="8"/>
      <c r="P586" s="8"/>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row>
    <row r="587" spans="2:65" ht="15.3">
      <c r="B587" s="79"/>
      <c r="C587" s="100"/>
      <c r="D587" s="79"/>
      <c r="E587" s="79"/>
      <c r="F587" s="8"/>
      <c r="G587" s="99"/>
      <c r="H587" s="8"/>
      <c r="I587" s="8"/>
      <c r="J587" s="8"/>
      <c r="K587" s="8"/>
      <c r="L587" s="8"/>
      <c r="M587" s="8"/>
      <c r="N587" s="8"/>
      <c r="O587" s="8"/>
      <c r="P587" s="8"/>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row>
    <row r="588" spans="2:65" ht="15.3">
      <c r="B588" s="79"/>
      <c r="C588" s="100"/>
      <c r="D588" s="79"/>
      <c r="E588" s="79"/>
      <c r="F588" s="8"/>
      <c r="G588" s="99"/>
      <c r="H588" s="8"/>
      <c r="I588" s="8"/>
      <c r="J588" s="8"/>
      <c r="K588" s="8"/>
      <c r="L588" s="8"/>
      <c r="M588" s="8"/>
      <c r="N588" s="8"/>
      <c r="O588" s="8"/>
      <c r="P588" s="8"/>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row>
    <row r="589" spans="2:65" ht="15.3">
      <c r="B589" s="79"/>
      <c r="C589" s="100"/>
      <c r="D589" s="79"/>
      <c r="E589" s="79"/>
      <c r="F589" s="8"/>
      <c r="G589" s="99"/>
      <c r="H589" s="8"/>
      <c r="I589" s="8"/>
      <c r="J589" s="8"/>
      <c r="K589" s="8"/>
      <c r="L589" s="8"/>
      <c r="M589" s="8"/>
      <c r="N589" s="8"/>
      <c r="O589" s="8"/>
      <c r="P589" s="8"/>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row>
    <row r="590" spans="2:65" ht="15.3">
      <c r="B590" s="79"/>
      <c r="C590" s="100"/>
      <c r="D590" s="79"/>
      <c r="E590" s="79"/>
      <c r="F590" s="8"/>
      <c r="G590" s="99"/>
      <c r="H590" s="8"/>
      <c r="I590" s="8"/>
      <c r="J590" s="8"/>
      <c r="K590" s="8"/>
      <c r="L590" s="8"/>
      <c r="M590" s="8"/>
      <c r="N590" s="8"/>
      <c r="O590" s="8"/>
      <c r="P590" s="8"/>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row>
    <row r="591" spans="2:65" ht="15.3">
      <c r="B591" s="79"/>
      <c r="C591" s="100"/>
      <c r="D591" s="79"/>
      <c r="E591" s="79"/>
      <c r="F591" s="8"/>
      <c r="G591" s="99"/>
      <c r="H591" s="8"/>
      <c r="I591" s="8"/>
      <c r="J591" s="8"/>
      <c r="K591" s="8"/>
      <c r="L591" s="8"/>
      <c r="M591" s="8"/>
      <c r="N591" s="8"/>
      <c r="O591" s="8"/>
      <c r="P591" s="8"/>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row>
    <row r="592" spans="2:65" ht="15.3">
      <c r="B592" s="79"/>
      <c r="C592" s="100"/>
      <c r="D592" s="79"/>
      <c r="E592" s="79"/>
      <c r="F592" s="8"/>
      <c r="G592" s="99"/>
      <c r="H592" s="8"/>
      <c r="I592" s="8"/>
      <c r="J592" s="8"/>
      <c r="K592" s="8"/>
      <c r="L592" s="8"/>
      <c r="M592" s="8"/>
      <c r="N592" s="8"/>
      <c r="O592" s="8"/>
      <c r="P592" s="8"/>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row>
    <row r="593" spans="2:46" ht="15.6">
      <c r="B593" s="79"/>
      <c r="C593" s="100"/>
      <c r="D593" s="79"/>
      <c r="E593" s="79"/>
      <c r="F593" s="79"/>
      <c r="G593" s="100"/>
      <c r="H593" s="79"/>
      <c r="I593" s="79"/>
      <c r="J593" s="79"/>
      <c r="K593" s="79"/>
      <c r="L593" s="79"/>
      <c r="M593" s="79"/>
      <c r="N593" s="79"/>
      <c r="O593" s="79"/>
      <c r="P593" s="79"/>
      <c r="Q593" s="79"/>
      <c r="R593" s="79"/>
      <c r="S593" s="79"/>
      <c r="T593" s="79"/>
      <c r="U593" s="79"/>
      <c r="V593" s="79"/>
      <c r="W593" s="79"/>
      <c r="X593" s="79"/>
      <c r="Y593" s="79"/>
      <c r="Z593" s="79"/>
      <c r="AA593" s="79"/>
      <c r="AB593" s="79"/>
      <c r="AC593" s="79"/>
      <c r="AD593" s="79"/>
      <c r="AE593" s="79"/>
      <c r="AF593" s="79"/>
      <c r="AG593" s="79"/>
      <c r="AH593" s="79"/>
      <c r="AI593" s="79"/>
      <c r="AJ593" s="79"/>
      <c r="AK593" s="79"/>
      <c r="AL593" s="9"/>
      <c r="AM593" s="9"/>
      <c r="AN593" s="9"/>
      <c r="AO593" s="9"/>
      <c r="AP593" s="9"/>
      <c r="AQ593" s="9"/>
      <c r="AR593" s="9"/>
      <c r="AS593" s="9"/>
      <c r="AT593" s="9"/>
    </row>
    <row r="594" spans="2:46" ht="15.6">
      <c r="B594" s="79"/>
      <c r="C594" s="100"/>
      <c r="D594" s="79"/>
      <c r="E594" s="79"/>
      <c r="F594" s="79"/>
      <c r="G594" s="100"/>
      <c r="H594" s="79"/>
      <c r="I594" s="79"/>
      <c r="J594" s="79"/>
      <c r="K594" s="79"/>
      <c r="L594" s="79"/>
      <c r="M594" s="79"/>
      <c r="N594" s="79"/>
      <c r="O594" s="79"/>
      <c r="P594" s="79"/>
      <c r="Q594" s="79"/>
      <c r="R594" s="79"/>
      <c r="S594" s="79"/>
      <c r="T594" s="79"/>
      <c r="U594" s="79"/>
      <c r="V594" s="79"/>
      <c r="W594" s="79"/>
      <c r="X594" s="79"/>
      <c r="Y594" s="79"/>
      <c r="Z594" s="79"/>
      <c r="AA594" s="79"/>
      <c r="AB594" s="79"/>
      <c r="AC594" s="79"/>
      <c r="AD594" s="79"/>
      <c r="AE594" s="79"/>
      <c r="AF594" s="79"/>
      <c r="AG594" s="79"/>
      <c r="AH594" s="79"/>
      <c r="AI594" s="79"/>
      <c r="AJ594" s="79"/>
      <c r="AK594" s="79"/>
      <c r="AL594" s="9"/>
      <c r="AM594" s="9"/>
      <c r="AN594" s="9"/>
      <c r="AO594" s="9"/>
      <c r="AP594" s="9"/>
      <c r="AQ594" s="9"/>
      <c r="AR594" s="9"/>
      <c r="AS594" s="9"/>
      <c r="AT594" s="9"/>
    </row>
    <row r="595" spans="2:46" ht="15.6">
      <c r="B595" s="79"/>
      <c r="C595" s="100"/>
      <c r="D595" s="79"/>
      <c r="E595" s="79"/>
      <c r="F595" s="79"/>
      <c r="G595" s="100"/>
      <c r="H595" s="79"/>
      <c r="I595" s="79"/>
      <c r="J595" s="79"/>
      <c r="K595" s="79"/>
      <c r="L595" s="79"/>
      <c r="M595" s="79"/>
      <c r="N595" s="79"/>
      <c r="O595" s="79"/>
      <c r="P595" s="79"/>
      <c r="Q595" s="79"/>
      <c r="R595" s="79"/>
      <c r="S595" s="79"/>
      <c r="T595" s="79"/>
      <c r="U595" s="79"/>
      <c r="V595" s="79"/>
      <c r="W595" s="79"/>
      <c r="X595" s="79"/>
      <c r="Y595" s="79"/>
      <c r="Z595" s="79"/>
      <c r="AA595" s="79"/>
      <c r="AB595" s="79"/>
      <c r="AC595" s="79"/>
      <c r="AD595" s="79"/>
      <c r="AE595" s="79"/>
      <c r="AF595" s="79"/>
      <c r="AG595" s="79"/>
      <c r="AH595" s="79"/>
      <c r="AI595" s="79"/>
      <c r="AJ595" s="79"/>
      <c r="AK595" s="79"/>
      <c r="AL595" s="9"/>
      <c r="AM595" s="9"/>
      <c r="AN595" s="9"/>
      <c r="AO595" s="9"/>
      <c r="AP595" s="9"/>
      <c r="AQ595" s="9"/>
      <c r="AR595" s="9"/>
      <c r="AS595" s="9"/>
      <c r="AT595" s="9"/>
    </row>
    <row r="596" spans="2:46" ht="15.6">
      <c r="B596" s="79"/>
      <c r="C596" s="100"/>
      <c r="D596" s="79"/>
      <c r="E596" s="79"/>
      <c r="F596" s="79"/>
      <c r="G596" s="100"/>
      <c r="H596" s="79"/>
      <c r="I596" s="79"/>
      <c r="J596" s="79"/>
      <c r="K596" s="79"/>
      <c r="L596" s="79"/>
      <c r="M596" s="79"/>
      <c r="N596" s="79"/>
      <c r="O596" s="79"/>
      <c r="P596" s="79"/>
      <c r="Q596" s="79"/>
      <c r="R596" s="79"/>
      <c r="S596" s="79"/>
      <c r="T596" s="79"/>
      <c r="U596" s="79"/>
      <c r="V596" s="79"/>
      <c r="W596" s="79"/>
      <c r="X596" s="79"/>
      <c r="Y596" s="79"/>
      <c r="Z596" s="79"/>
      <c r="AA596" s="79"/>
      <c r="AB596" s="79"/>
      <c r="AC596" s="79"/>
      <c r="AD596" s="79"/>
      <c r="AE596" s="79"/>
      <c r="AF596" s="79"/>
      <c r="AG596" s="79"/>
      <c r="AH596" s="79"/>
      <c r="AI596" s="79"/>
      <c r="AJ596" s="79"/>
      <c r="AK596" s="79"/>
      <c r="AL596" s="9"/>
      <c r="AM596" s="9"/>
      <c r="AN596" s="9"/>
      <c r="AO596" s="9"/>
      <c r="AP596" s="9"/>
      <c r="AQ596" s="9"/>
      <c r="AR596" s="9"/>
      <c r="AS596" s="9"/>
      <c r="AT596" s="9"/>
    </row>
    <row r="597" spans="2:46" ht="15.6">
      <c r="B597" s="79"/>
      <c r="C597" s="100"/>
      <c r="D597" s="79"/>
      <c r="E597" s="79"/>
      <c r="F597" s="79"/>
      <c r="G597" s="100"/>
      <c r="H597" s="79"/>
      <c r="I597" s="79"/>
      <c r="J597" s="79"/>
      <c r="K597" s="79"/>
      <c r="L597" s="79"/>
      <c r="M597" s="79"/>
      <c r="N597" s="79"/>
      <c r="O597" s="79"/>
      <c r="P597" s="79"/>
      <c r="Q597" s="79"/>
      <c r="R597" s="79"/>
      <c r="S597" s="79"/>
      <c r="T597" s="79"/>
      <c r="U597" s="79"/>
      <c r="V597" s="79"/>
      <c r="W597" s="79"/>
      <c r="X597" s="79"/>
      <c r="Y597" s="79"/>
      <c r="Z597" s="79"/>
      <c r="AA597" s="79"/>
      <c r="AB597" s="79"/>
      <c r="AC597" s="79"/>
      <c r="AD597" s="79"/>
      <c r="AE597" s="79"/>
      <c r="AF597" s="79"/>
      <c r="AG597" s="79"/>
      <c r="AH597" s="79"/>
      <c r="AI597" s="79"/>
      <c r="AJ597" s="79"/>
      <c r="AK597" s="79"/>
      <c r="AL597" s="9"/>
      <c r="AM597" s="9"/>
      <c r="AN597" s="9"/>
      <c r="AO597" s="9"/>
      <c r="AP597" s="9"/>
      <c r="AQ597" s="9"/>
      <c r="AR597" s="9"/>
      <c r="AS597" s="9"/>
      <c r="AT597" s="9"/>
    </row>
    <row r="598" spans="2:46" ht="15.6">
      <c r="B598" s="79"/>
      <c r="C598" s="100"/>
      <c r="D598" s="79"/>
      <c r="E598" s="79"/>
      <c r="F598" s="79"/>
      <c r="G598" s="100"/>
      <c r="H598" s="79"/>
      <c r="I598" s="79"/>
      <c r="J598" s="79"/>
      <c r="K598" s="79"/>
      <c r="L598" s="79"/>
      <c r="M598" s="79"/>
      <c r="N598" s="79"/>
      <c r="O598" s="79"/>
      <c r="P598" s="79"/>
      <c r="Q598" s="79"/>
      <c r="R598" s="79"/>
      <c r="S598" s="79"/>
      <c r="T598" s="79"/>
      <c r="U598" s="79"/>
      <c r="V598" s="79"/>
      <c r="W598" s="79"/>
      <c r="X598" s="79"/>
      <c r="Y598" s="79"/>
      <c r="Z598" s="79"/>
      <c r="AA598" s="79"/>
      <c r="AB598" s="79"/>
      <c r="AC598" s="79"/>
      <c r="AD598" s="79"/>
      <c r="AE598" s="79"/>
      <c r="AF598" s="79"/>
      <c r="AG598" s="79"/>
      <c r="AH598" s="79"/>
      <c r="AI598" s="79"/>
      <c r="AJ598" s="79"/>
      <c r="AK598" s="79"/>
      <c r="AL598" s="9"/>
      <c r="AM598" s="9"/>
      <c r="AN598" s="9"/>
      <c r="AO598" s="9"/>
      <c r="AP598" s="9"/>
      <c r="AQ598" s="9"/>
      <c r="AR598" s="9"/>
      <c r="AS598" s="9"/>
      <c r="AT598" s="9"/>
    </row>
    <row r="599" spans="2:46" ht="15.6">
      <c r="B599" s="79"/>
      <c r="C599" s="100"/>
      <c r="D599" s="79"/>
      <c r="E599" s="79"/>
      <c r="F599" s="79"/>
      <c r="G599" s="100"/>
      <c r="H599" s="79"/>
      <c r="I599" s="79"/>
      <c r="J599" s="79"/>
      <c r="K599" s="79"/>
      <c r="L599" s="79"/>
      <c r="M599" s="79"/>
      <c r="N599" s="79"/>
      <c r="O599" s="79"/>
      <c r="P599" s="79"/>
      <c r="Q599" s="79"/>
      <c r="R599" s="79"/>
      <c r="S599" s="79"/>
      <c r="T599" s="79"/>
      <c r="U599" s="79"/>
      <c r="V599" s="79"/>
      <c r="W599" s="79"/>
      <c r="X599" s="79"/>
      <c r="Y599" s="79"/>
      <c r="Z599" s="79"/>
      <c r="AA599" s="79"/>
      <c r="AB599" s="79"/>
      <c r="AC599" s="79"/>
      <c r="AD599" s="79"/>
      <c r="AE599" s="79"/>
      <c r="AF599" s="79"/>
      <c r="AG599" s="79"/>
      <c r="AH599" s="79"/>
      <c r="AI599" s="79"/>
      <c r="AJ599" s="79"/>
      <c r="AK599" s="79"/>
      <c r="AL599" s="9"/>
      <c r="AM599" s="9"/>
      <c r="AN599" s="9"/>
      <c r="AO599" s="9"/>
      <c r="AP599" s="9"/>
      <c r="AQ599" s="9"/>
      <c r="AR599" s="9"/>
      <c r="AS599" s="9"/>
      <c r="AT599" s="9"/>
    </row>
    <row r="600" spans="2:46" ht="15.6">
      <c r="B600" s="79"/>
      <c r="C600" s="100"/>
      <c r="D600" s="79"/>
      <c r="E600" s="79"/>
      <c r="F600" s="79"/>
      <c r="G600" s="100"/>
      <c r="H600" s="79"/>
      <c r="I600" s="79"/>
      <c r="J600" s="79"/>
      <c r="K600" s="79"/>
      <c r="L600" s="79"/>
      <c r="M600" s="79"/>
      <c r="N600" s="79"/>
      <c r="O600" s="79"/>
      <c r="P600" s="79"/>
      <c r="Q600" s="79"/>
      <c r="R600" s="79"/>
      <c r="S600" s="79"/>
      <c r="T600" s="79"/>
      <c r="U600" s="79"/>
      <c r="V600" s="79"/>
      <c r="W600" s="79"/>
      <c r="X600" s="79"/>
      <c r="Y600" s="79"/>
      <c r="Z600" s="79"/>
      <c r="AA600" s="79"/>
      <c r="AB600" s="79"/>
      <c r="AC600" s="79"/>
      <c r="AD600" s="79"/>
      <c r="AE600" s="79"/>
      <c r="AF600" s="79"/>
      <c r="AG600" s="79"/>
      <c r="AH600" s="79"/>
      <c r="AI600" s="79"/>
      <c r="AJ600" s="79"/>
      <c r="AK600" s="79"/>
      <c r="AL600" s="9"/>
      <c r="AM600" s="9"/>
      <c r="AN600" s="9"/>
      <c r="AO600" s="9"/>
      <c r="AP600" s="9"/>
      <c r="AQ600" s="9"/>
      <c r="AR600" s="9"/>
      <c r="AS600" s="9"/>
      <c r="AT600" s="9"/>
    </row>
    <row r="601" spans="2:46" ht="15.6">
      <c r="B601" s="79"/>
      <c r="C601" s="100"/>
      <c r="D601" s="79"/>
      <c r="E601" s="79"/>
      <c r="F601" s="79"/>
      <c r="G601" s="100"/>
      <c r="H601" s="79"/>
      <c r="I601" s="79"/>
      <c r="J601" s="79"/>
      <c r="K601" s="79"/>
      <c r="L601" s="79"/>
      <c r="M601" s="79"/>
      <c r="N601" s="79"/>
      <c r="O601" s="79"/>
      <c r="P601" s="79"/>
      <c r="Q601" s="79"/>
      <c r="R601" s="79"/>
      <c r="S601" s="79"/>
      <c r="T601" s="79"/>
      <c r="U601" s="79"/>
      <c r="V601" s="79"/>
      <c r="W601" s="79"/>
      <c r="X601" s="79"/>
      <c r="Y601" s="79"/>
      <c r="Z601" s="79"/>
      <c r="AA601" s="79"/>
      <c r="AB601" s="79"/>
      <c r="AC601" s="79"/>
      <c r="AD601" s="79"/>
      <c r="AE601" s="79"/>
      <c r="AF601" s="79"/>
      <c r="AG601" s="79"/>
      <c r="AH601" s="79"/>
      <c r="AI601" s="79"/>
      <c r="AJ601" s="79"/>
      <c r="AK601" s="79"/>
      <c r="AL601" s="9"/>
      <c r="AM601" s="9"/>
      <c r="AN601" s="9"/>
      <c r="AO601" s="9"/>
      <c r="AP601" s="9"/>
      <c r="AQ601" s="9"/>
      <c r="AR601" s="9"/>
      <c r="AS601" s="9"/>
      <c r="AT601" s="9"/>
    </row>
    <row r="602" spans="2:46" ht="15.6">
      <c r="B602" s="79"/>
      <c r="C602" s="100"/>
      <c r="D602" s="79"/>
      <c r="E602" s="79"/>
      <c r="F602" s="79"/>
      <c r="G602" s="100"/>
      <c r="H602" s="79"/>
      <c r="I602" s="79"/>
      <c r="J602" s="79"/>
      <c r="K602" s="79"/>
      <c r="L602" s="79"/>
      <c r="M602" s="79"/>
      <c r="N602" s="79"/>
      <c r="O602" s="79"/>
      <c r="P602" s="79"/>
      <c r="Q602" s="79"/>
      <c r="R602" s="79"/>
      <c r="S602" s="79"/>
      <c r="T602" s="79"/>
      <c r="U602" s="79"/>
      <c r="V602" s="79"/>
      <c r="W602" s="79"/>
      <c r="X602" s="79"/>
      <c r="Y602" s="79"/>
      <c r="Z602" s="79"/>
      <c r="AA602" s="79"/>
      <c r="AB602" s="79"/>
      <c r="AC602" s="79"/>
      <c r="AD602" s="79"/>
      <c r="AE602" s="79"/>
      <c r="AF602" s="79"/>
      <c r="AG602" s="79"/>
      <c r="AH602" s="79"/>
      <c r="AI602" s="79"/>
      <c r="AJ602" s="79"/>
      <c r="AK602" s="79"/>
      <c r="AL602" s="9"/>
      <c r="AM602" s="9"/>
      <c r="AN602" s="9"/>
      <c r="AO602" s="9"/>
      <c r="AP602" s="9"/>
      <c r="AQ602" s="9"/>
      <c r="AR602" s="9"/>
      <c r="AS602" s="9"/>
      <c r="AT602" s="9"/>
    </row>
    <row r="603" spans="2:46" ht="15.6">
      <c r="B603" s="79"/>
      <c r="C603" s="100"/>
      <c r="D603" s="79"/>
      <c r="E603" s="79"/>
      <c r="F603" s="79"/>
      <c r="G603" s="100"/>
      <c r="H603" s="79"/>
      <c r="I603" s="79"/>
      <c r="J603" s="79"/>
      <c r="K603" s="79"/>
      <c r="L603" s="79"/>
      <c r="M603" s="79"/>
      <c r="N603" s="79"/>
      <c r="O603" s="79"/>
      <c r="P603" s="79"/>
      <c r="Q603" s="79"/>
      <c r="R603" s="79"/>
      <c r="S603" s="79"/>
      <c r="T603" s="79"/>
      <c r="U603" s="79"/>
      <c r="V603" s="79"/>
      <c r="W603" s="79"/>
      <c r="X603" s="79"/>
      <c r="Y603" s="79"/>
      <c r="Z603" s="79"/>
      <c r="AA603" s="79"/>
      <c r="AB603" s="79"/>
      <c r="AC603" s="79"/>
      <c r="AD603" s="79"/>
      <c r="AE603" s="79"/>
      <c r="AF603" s="79"/>
      <c r="AG603" s="79"/>
      <c r="AH603" s="79"/>
      <c r="AI603" s="79"/>
      <c r="AJ603" s="79"/>
      <c r="AK603" s="79"/>
      <c r="AL603" s="9"/>
      <c r="AM603" s="9"/>
      <c r="AN603" s="9"/>
      <c r="AO603" s="9"/>
      <c r="AP603" s="9"/>
      <c r="AQ603" s="9"/>
      <c r="AR603" s="9"/>
      <c r="AS603" s="9"/>
      <c r="AT603" s="9"/>
    </row>
    <row r="604" spans="2:46" ht="15.6">
      <c r="B604" s="79"/>
      <c r="C604" s="100"/>
      <c r="D604" s="79"/>
      <c r="E604" s="79"/>
      <c r="F604" s="79"/>
      <c r="G604" s="100"/>
      <c r="H604" s="79"/>
      <c r="I604" s="79"/>
      <c r="J604" s="79"/>
      <c r="K604" s="79"/>
      <c r="L604" s="79"/>
      <c r="M604" s="79"/>
      <c r="N604" s="79"/>
      <c r="O604" s="79"/>
      <c r="P604" s="79"/>
      <c r="Q604" s="79"/>
      <c r="R604" s="79"/>
      <c r="S604" s="79"/>
      <c r="T604" s="79"/>
      <c r="U604" s="79"/>
      <c r="V604" s="79"/>
      <c r="W604" s="79"/>
      <c r="X604" s="79"/>
      <c r="Y604" s="79"/>
      <c r="Z604" s="79"/>
      <c r="AA604" s="79"/>
      <c r="AB604" s="79"/>
      <c r="AC604" s="79"/>
      <c r="AD604" s="79"/>
      <c r="AE604" s="79"/>
      <c r="AF604" s="79"/>
      <c r="AG604" s="79"/>
      <c r="AH604" s="79"/>
      <c r="AI604" s="79"/>
      <c r="AJ604" s="79"/>
      <c r="AK604" s="79"/>
      <c r="AL604" s="9"/>
      <c r="AM604" s="9"/>
      <c r="AN604" s="9"/>
      <c r="AO604" s="9"/>
      <c r="AP604" s="9"/>
      <c r="AQ604" s="9"/>
      <c r="AR604" s="9"/>
      <c r="AS604" s="9"/>
      <c r="AT604" s="9"/>
    </row>
    <row r="605" spans="2:46" ht="15.6">
      <c r="B605" s="79"/>
      <c r="C605" s="100"/>
      <c r="D605" s="79"/>
      <c r="E605" s="79"/>
      <c r="F605" s="79"/>
      <c r="G605" s="100"/>
      <c r="H605" s="79"/>
      <c r="I605" s="79"/>
      <c r="J605" s="79"/>
      <c r="K605" s="79"/>
      <c r="L605" s="79"/>
      <c r="M605" s="79"/>
      <c r="N605" s="79"/>
      <c r="O605" s="79"/>
      <c r="P605" s="79"/>
      <c r="Q605" s="79"/>
      <c r="R605" s="79"/>
      <c r="S605" s="79"/>
      <c r="T605" s="79"/>
      <c r="U605" s="79"/>
      <c r="V605" s="79"/>
      <c r="W605" s="79"/>
      <c r="X605" s="79"/>
      <c r="Y605" s="79"/>
      <c r="Z605" s="79"/>
      <c r="AA605" s="79"/>
      <c r="AB605" s="79"/>
      <c r="AC605" s="79"/>
      <c r="AD605" s="79"/>
      <c r="AE605" s="79"/>
      <c r="AF605" s="79"/>
      <c r="AG605" s="79"/>
      <c r="AH605" s="79"/>
      <c r="AI605" s="79"/>
      <c r="AJ605" s="79"/>
      <c r="AK605" s="79"/>
      <c r="AL605" s="9"/>
      <c r="AM605" s="9"/>
      <c r="AN605" s="9"/>
      <c r="AO605" s="9"/>
      <c r="AP605" s="9"/>
      <c r="AQ605" s="9"/>
      <c r="AR605" s="9"/>
      <c r="AS605" s="9"/>
      <c r="AT605" s="9"/>
    </row>
    <row r="606" spans="2:46" ht="15.6">
      <c r="B606" s="79"/>
      <c r="C606" s="100"/>
      <c r="D606" s="79"/>
      <c r="E606" s="79"/>
      <c r="F606" s="79"/>
      <c r="G606" s="100"/>
      <c r="H606" s="79"/>
      <c r="I606" s="79"/>
      <c r="J606" s="79"/>
      <c r="K606" s="79"/>
      <c r="L606" s="79"/>
      <c r="M606" s="79"/>
      <c r="N606" s="79"/>
      <c r="O606" s="79"/>
      <c r="P606" s="79"/>
      <c r="Q606" s="79"/>
      <c r="R606" s="79"/>
      <c r="S606" s="79"/>
      <c r="T606" s="79"/>
      <c r="U606" s="79"/>
      <c r="V606" s="79"/>
      <c r="W606" s="79"/>
      <c r="X606" s="79"/>
      <c r="Y606" s="79"/>
      <c r="Z606" s="79"/>
      <c r="AA606" s="79"/>
      <c r="AB606" s="79"/>
      <c r="AC606" s="79"/>
      <c r="AD606" s="79"/>
      <c r="AE606" s="79"/>
      <c r="AF606" s="79"/>
      <c r="AG606" s="79"/>
      <c r="AH606" s="79"/>
      <c r="AI606" s="79"/>
      <c r="AJ606" s="79"/>
      <c r="AK606" s="79"/>
      <c r="AL606" s="9"/>
      <c r="AM606" s="9"/>
      <c r="AN606" s="9"/>
      <c r="AO606" s="9"/>
      <c r="AP606" s="9"/>
      <c r="AQ606" s="9"/>
      <c r="AR606" s="9"/>
      <c r="AS606" s="9"/>
      <c r="AT606" s="9"/>
    </row>
    <row r="607" spans="2:46" ht="15.6">
      <c r="B607" s="79"/>
      <c r="C607" s="100"/>
      <c r="D607" s="79"/>
      <c r="E607" s="79"/>
      <c r="F607" s="79"/>
      <c r="G607" s="100"/>
      <c r="H607" s="79"/>
      <c r="I607" s="79"/>
      <c r="J607" s="79"/>
      <c r="K607" s="79"/>
      <c r="L607" s="79"/>
      <c r="M607" s="79"/>
      <c r="N607" s="79"/>
      <c r="O607" s="79"/>
      <c r="P607" s="79"/>
      <c r="Q607" s="79"/>
      <c r="R607" s="79"/>
      <c r="S607" s="79"/>
      <c r="T607" s="79"/>
      <c r="U607" s="79"/>
      <c r="V607" s="79"/>
      <c r="W607" s="79"/>
      <c r="X607" s="79"/>
      <c r="Y607" s="79"/>
      <c r="Z607" s="79"/>
      <c r="AA607" s="79"/>
      <c r="AB607" s="79"/>
      <c r="AC607" s="79"/>
      <c r="AD607" s="79"/>
      <c r="AE607" s="79"/>
      <c r="AF607" s="79"/>
      <c r="AG607" s="79"/>
      <c r="AH607" s="79"/>
      <c r="AI607" s="79"/>
      <c r="AJ607" s="79"/>
      <c r="AK607" s="79"/>
      <c r="AL607" s="9"/>
      <c r="AM607" s="9"/>
      <c r="AN607" s="9"/>
      <c r="AO607" s="9"/>
      <c r="AP607" s="9"/>
      <c r="AQ607" s="9"/>
      <c r="AR607" s="9"/>
      <c r="AS607" s="9"/>
      <c r="AT607" s="9"/>
    </row>
    <row r="608" spans="2:46" ht="15.6">
      <c r="B608" s="79"/>
      <c r="C608" s="100"/>
      <c r="D608" s="79"/>
      <c r="E608" s="79"/>
      <c r="F608" s="79"/>
      <c r="G608" s="100"/>
      <c r="H608" s="79"/>
      <c r="I608" s="79"/>
      <c r="J608" s="79"/>
      <c r="K608" s="79"/>
      <c r="L608" s="79"/>
      <c r="M608" s="79"/>
      <c r="N608" s="79"/>
      <c r="O608" s="79"/>
      <c r="P608" s="79"/>
      <c r="Q608" s="79"/>
      <c r="R608" s="79"/>
      <c r="S608" s="79"/>
      <c r="T608" s="79"/>
      <c r="U608" s="79"/>
      <c r="V608" s="79"/>
      <c r="W608" s="79"/>
      <c r="X608" s="79"/>
      <c r="Y608" s="79"/>
      <c r="Z608" s="79"/>
      <c r="AA608" s="79"/>
      <c r="AB608" s="79"/>
      <c r="AC608" s="79"/>
      <c r="AD608" s="79"/>
      <c r="AE608" s="79"/>
      <c r="AF608" s="79"/>
      <c r="AG608" s="79"/>
      <c r="AH608" s="79"/>
      <c r="AI608" s="79"/>
      <c r="AJ608" s="79"/>
      <c r="AK608" s="79"/>
      <c r="AL608" s="9"/>
      <c r="AM608" s="9"/>
      <c r="AN608" s="9"/>
      <c r="AO608" s="9"/>
      <c r="AP608" s="9"/>
      <c r="AQ608" s="9"/>
      <c r="AR608" s="9"/>
      <c r="AS608" s="9"/>
      <c r="AT608" s="9"/>
    </row>
    <row r="609" spans="2:46" ht="15.6">
      <c r="B609" s="79"/>
      <c r="C609" s="100"/>
      <c r="D609" s="79"/>
      <c r="E609" s="79"/>
      <c r="F609" s="79"/>
      <c r="G609" s="100"/>
      <c r="H609" s="79"/>
      <c r="I609" s="79"/>
      <c r="J609" s="79"/>
      <c r="K609" s="79"/>
      <c r="L609" s="79"/>
      <c r="M609" s="79"/>
      <c r="N609" s="79"/>
      <c r="O609" s="79"/>
      <c r="P609" s="79"/>
      <c r="Q609" s="79"/>
      <c r="R609" s="79"/>
      <c r="S609" s="79"/>
      <c r="T609" s="79"/>
      <c r="U609" s="79"/>
      <c r="V609" s="79"/>
      <c r="W609" s="79"/>
      <c r="X609" s="79"/>
      <c r="Y609" s="79"/>
      <c r="Z609" s="79"/>
      <c r="AA609" s="79"/>
      <c r="AB609" s="79"/>
      <c r="AC609" s="79"/>
      <c r="AD609" s="79"/>
      <c r="AE609" s="79"/>
      <c r="AF609" s="79"/>
      <c r="AG609" s="79"/>
      <c r="AH609" s="79"/>
      <c r="AI609" s="79"/>
      <c r="AJ609" s="79"/>
      <c r="AK609" s="79"/>
      <c r="AL609" s="9"/>
      <c r="AM609" s="9"/>
      <c r="AN609" s="9"/>
      <c r="AO609" s="9"/>
      <c r="AP609" s="9"/>
      <c r="AQ609" s="9"/>
      <c r="AR609" s="9"/>
      <c r="AS609" s="9"/>
      <c r="AT609" s="9"/>
    </row>
    <row r="610" spans="2:46" ht="15.6">
      <c r="B610" s="79"/>
      <c r="C610" s="100"/>
      <c r="D610" s="79"/>
      <c r="E610" s="79"/>
      <c r="F610" s="79"/>
      <c r="G610" s="100"/>
      <c r="H610" s="79"/>
      <c r="I610" s="79"/>
      <c r="J610" s="79"/>
      <c r="K610" s="79"/>
      <c r="L610" s="79"/>
      <c r="M610" s="79"/>
      <c r="N610" s="79"/>
      <c r="O610" s="79"/>
      <c r="P610" s="79"/>
      <c r="Q610" s="79"/>
      <c r="R610" s="79"/>
      <c r="S610" s="79"/>
      <c r="T610" s="79"/>
      <c r="U610" s="79"/>
      <c r="V610" s="79"/>
      <c r="W610" s="79"/>
      <c r="X610" s="79"/>
      <c r="Y610" s="79"/>
      <c r="Z610" s="79"/>
      <c r="AA610" s="79"/>
      <c r="AB610" s="79"/>
      <c r="AC610" s="79"/>
      <c r="AD610" s="79"/>
      <c r="AE610" s="79"/>
      <c r="AF610" s="79"/>
      <c r="AG610" s="79"/>
      <c r="AH610" s="79"/>
      <c r="AI610" s="79"/>
      <c r="AJ610" s="79"/>
      <c r="AK610" s="79"/>
      <c r="AL610" s="9"/>
      <c r="AM610" s="9"/>
      <c r="AN610" s="9"/>
      <c r="AO610" s="9"/>
      <c r="AP610" s="9"/>
      <c r="AQ610" s="9"/>
      <c r="AR610" s="9"/>
      <c r="AS610" s="9"/>
      <c r="AT610" s="9"/>
    </row>
    <row r="611" spans="2:46" ht="15.6">
      <c r="B611" s="79"/>
      <c r="C611" s="100"/>
      <c r="D611" s="79"/>
      <c r="E611" s="79"/>
      <c r="F611" s="79"/>
      <c r="G611" s="100"/>
      <c r="H611" s="79"/>
      <c r="I611" s="79"/>
      <c r="J611" s="79"/>
      <c r="K611" s="79"/>
      <c r="L611" s="79"/>
      <c r="M611" s="79"/>
      <c r="N611" s="79"/>
      <c r="O611" s="79"/>
      <c r="P611" s="79"/>
      <c r="Q611" s="79"/>
      <c r="R611" s="79"/>
      <c r="S611" s="79"/>
      <c r="T611" s="79"/>
      <c r="U611" s="79"/>
      <c r="V611" s="79"/>
      <c r="W611" s="79"/>
      <c r="X611" s="79"/>
      <c r="Y611" s="79"/>
      <c r="Z611" s="79"/>
      <c r="AA611" s="79"/>
      <c r="AB611" s="79"/>
      <c r="AC611" s="79"/>
      <c r="AD611" s="79"/>
      <c r="AE611" s="79"/>
      <c r="AF611" s="79"/>
      <c r="AG611" s="79"/>
      <c r="AH611" s="79"/>
      <c r="AI611" s="79"/>
      <c r="AJ611" s="79"/>
      <c r="AK611" s="79"/>
      <c r="AL611" s="9"/>
      <c r="AM611" s="9"/>
      <c r="AN611" s="9"/>
      <c r="AO611" s="9"/>
      <c r="AP611" s="9"/>
      <c r="AQ611" s="9"/>
      <c r="AR611" s="9"/>
      <c r="AS611" s="9"/>
      <c r="AT611" s="9"/>
    </row>
    <row r="612" spans="2:46" ht="15.6">
      <c r="B612" s="79"/>
      <c r="C612" s="100"/>
      <c r="D612" s="79"/>
      <c r="E612" s="79"/>
      <c r="F612" s="79"/>
      <c r="G612" s="100"/>
      <c r="H612" s="79"/>
      <c r="I612" s="79"/>
      <c r="J612" s="79"/>
      <c r="K612" s="79"/>
      <c r="L612" s="79"/>
      <c r="M612" s="79"/>
      <c r="N612" s="79"/>
      <c r="O612" s="79"/>
      <c r="P612" s="79"/>
      <c r="Q612" s="79"/>
      <c r="R612" s="79"/>
      <c r="S612" s="79"/>
      <c r="T612" s="79"/>
      <c r="U612" s="79"/>
      <c r="V612" s="79"/>
      <c r="W612" s="79"/>
      <c r="X612" s="79"/>
      <c r="Y612" s="79"/>
      <c r="Z612" s="79"/>
      <c r="AA612" s="79"/>
      <c r="AB612" s="79"/>
      <c r="AC612" s="79"/>
      <c r="AD612" s="79"/>
      <c r="AE612" s="79"/>
      <c r="AF612" s="79"/>
      <c r="AG612" s="79"/>
      <c r="AH612" s="79"/>
      <c r="AI612" s="79"/>
      <c r="AJ612" s="79"/>
      <c r="AK612" s="79"/>
      <c r="AL612" s="9"/>
      <c r="AM612" s="9"/>
      <c r="AN612" s="9"/>
      <c r="AO612" s="9"/>
      <c r="AP612" s="9"/>
      <c r="AQ612" s="9"/>
      <c r="AR612" s="9"/>
      <c r="AS612" s="9"/>
      <c r="AT612" s="9"/>
    </row>
    <row r="613" spans="2:46" ht="15.6">
      <c r="B613" s="79"/>
      <c r="C613" s="100"/>
      <c r="D613" s="79"/>
      <c r="E613" s="79"/>
      <c r="F613" s="79"/>
      <c r="G613" s="100"/>
      <c r="H613" s="79"/>
      <c r="I613" s="79"/>
      <c r="J613" s="79"/>
      <c r="K613" s="79"/>
      <c r="L613" s="79"/>
      <c r="M613" s="79"/>
      <c r="N613" s="79"/>
      <c r="O613" s="79"/>
      <c r="P613" s="79"/>
      <c r="Q613" s="79"/>
      <c r="R613" s="79"/>
      <c r="S613" s="79"/>
      <c r="T613" s="79"/>
      <c r="U613" s="79"/>
      <c r="V613" s="79"/>
      <c r="W613" s="79"/>
      <c r="X613" s="79"/>
      <c r="Y613" s="79"/>
      <c r="Z613" s="79"/>
      <c r="AA613" s="79"/>
      <c r="AB613" s="79"/>
      <c r="AC613" s="79"/>
      <c r="AD613" s="79"/>
      <c r="AE613" s="79"/>
      <c r="AF613" s="79"/>
      <c r="AG613" s="79"/>
      <c r="AH613" s="79"/>
      <c r="AI613" s="79"/>
      <c r="AJ613" s="79"/>
      <c r="AK613" s="79"/>
      <c r="AL613" s="9"/>
      <c r="AM613" s="9"/>
      <c r="AN613" s="9"/>
      <c r="AO613" s="9"/>
      <c r="AP613" s="9"/>
      <c r="AQ613" s="9"/>
      <c r="AR613" s="9"/>
      <c r="AS613" s="9"/>
      <c r="AT613" s="9"/>
    </row>
    <row r="614" spans="2:46" ht="15.6">
      <c r="B614" s="79"/>
      <c r="C614" s="100"/>
      <c r="D614" s="79"/>
      <c r="E614" s="79"/>
      <c r="F614" s="79"/>
      <c r="G614" s="100"/>
      <c r="H614" s="79"/>
      <c r="I614" s="79"/>
      <c r="J614" s="79"/>
      <c r="K614" s="79"/>
      <c r="L614" s="79"/>
      <c r="M614" s="79"/>
      <c r="N614" s="79"/>
      <c r="O614" s="79"/>
      <c r="P614" s="79"/>
      <c r="Q614" s="79"/>
      <c r="R614" s="79"/>
      <c r="S614" s="79"/>
      <c r="T614" s="79"/>
      <c r="U614" s="79"/>
      <c r="V614" s="79"/>
      <c r="W614" s="79"/>
      <c r="X614" s="79"/>
      <c r="Y614" s="79"/>
      <c r="Z614" s="79"/>
      <c r="AA614" s="79"/>
      <c r="AB614" s="79"/>
      <c r="AC614" s="79"/>
      <c r="AD614" s="79"/>
      <c r="AE614" s="79"/>
      <c r="AF614" s="79"/>
      <c r="AG614" s="79"/>
      <c r="AH614" s="79"/>
      <c r="AI614" s="79"/>
      <c r="AJ614" s="79"/>
      <c r="AK614" s="79"/>
      <c r="AL614" s="9"/>
      <c r="AM614" s="9"/>
      <c r="AN614" s="9"/>
      <c r="AO614" s="9"/>
      <c r="AP614" s="9"/>
      <c r="AQ614" s="9"/>
      <c r="AR614" s="9"/>
      <c r="AS614" s="9"/>
      <c r="AT614" s="9"/>
    </row>
    <row r="615" spans="2:46" ht="15.6">
      <c r="B615" s="79"/>
      <c r="C615" s="100"/>
      <c r="D615" s="79"/>
      <c r="E615" s="79"/>
      <c r="F615" s="79"/>
      <c r="G615" s="100"/>
      <c r="H615" s="79"/>
      <c r="I615" s="79"/>
      <c r="J615" s="79"/>
      <c r="K615" s="79"/>
      <c r="L615" s="79"/>
      <c r="M615" s="79"/>
      <c r="N615" s="79"/>
      <c r="O615" s="79"/>
      <c r="P615" s="79"/>
      <c r="Q615" s="79"/>
      <c r="R615" s="79"/>
      <c r="S615" s="79"/>
      <c r="T615" s="79"/>
      <c r="U615" s="79"/>
      <c r="V615" s="79"/>
      <c r="W615" s="79"/>
      <c r="X615" s="79"/>
      <c r="Y615" s="79"/>
      <c r="Z615" s="79"/>
      <c r="AA615" s="79"/>
      <c r="AB615" s="79"/>
      <c r="AC615" s="79"/>
      <c r="AD615" s="79"/>
      <c r="AE615" s="79"/>
      <c r="AF615" s="79"/>
      <c r="AG615" s="79"/>
      <c r="AH615" s="79"/>
      <c r="AI615" s="79"/>
      <c r="AJ615" s="79"/>
      <c r="AK615" s="79"/>
      <c r="AL615" s="9"/>
      <c r="AM615" s="9"/>
      <c r="AN615" s="9"/>
      <c r="AO615" s="9"/>
      <c r="AP615" s="9"/>
      <c r="AQ615" s="9"/>
      <c r="AR615" s="9"/>
      <c r="AS615" s="9"/>
      <c r="AT615" s="9"/>
    </row>
    <row r="616" spans="2:46" ht="15.6">
      <c r="B616" s="79"/>
      <c r="C616" s="100"/>
      <c r="D616" s="79"/>
      <c r="E616" s="79"/>
      <c r="F616" s="79"/>
      <c r="G616" s="100"/>
      <c r="H616" s="79"/>
      <c r="I616" s="79"/>
      <c r="J616" s="79"/>
      <c r="K616" s="79"/>
      <c r="L616" s="79"/>
      <c r="M616" s="79"/>
      <c r="N616" s="79"/>
      <c r="O616" s="79"/>
      <c r="P616" s="79"/>
      <c r="Q616" s="79"/>
      <c r="R616" s="79"/>
      <c r="S616" s="79"/>
      <c r="T616" s="79"/>
      <c r="U616" s="79"/>
      <c r="V616" s="79"/>
      <c r="W616" s="79"/>
      <c r="X616" s="79"/>
      <c r="Y616" s="79"/>
      <c r="Z616" s="79"/>
      <c r="AA616" s="79"/>
      <c r="AB616" s="79"/>
      <c r="AC616" s="79"/>
      <c r="AD616" s="79"/>
      <c r="AE616" s="79"/>
      <c r="AF616" s="79"/>
      <c r="AG616" s="79"/>
      <c r="AH616" s="79"/>
      <c r="AI616" s="79"/>
      <c r="AJ616" s="79"/>
      <c r="AK616" s="79"/>
      <c r="AL616" s="9"/>
      <c r="AM616" s="9"/>
      <c r="AN616" s="9"/>
      <c r="AO616" s="9"/>
      <c r="AP616" s="9"/>
      <c r="AQ616" s="9"/>
      <c r="AR616" s="9"/>
      <c r="AS616" s="9"/>
      <c r="AT616" s="9"/>
    </row>
    <row r="617" spans="2:46" ht="15.6">
      <c r="B617" s="79"/>
      <c r="C617" s="100"/>
      <c r="D617" s="79"/>
      <c r="E617" s="79"/>
      <c r="F617" s="79"/>
      <c r="G617" s="100"/>
      <c r="H617" s="79"/>
      <c r="I617" s="79"/>
      <c r="J617" s="79"/>
      <c r="K617" s="79"/>
      <c r="L617" s="79"/>
      <c r="M617" s="79"/>
      <c r="N617" s="79"/>
      <c r="O617" s="79"/>
      <c r="P617" s="79"/>
      <c r="Q617" s="79"/>
      <c r="R617" s="79"/>
      <c r="S617" s="79"/>
      <c r="T617" s="79"/>
      <c r="U617" s="79"/>
      <c r="V617" s="79"/>
      <c r="W617" s="79"/>
      <c r="X617" s="79"/>
      <c r="Y617" s="79"/>
      <c r="Z617" s="79"/>
      <c r="AA617" s="79"/>
      <c r="AB617" s="79"/>
      <c r="AC617" s="79"/>
      <c r="AD617" s="79"/>
      <c r="AE617" s="79"/>
      <c r="AF617" s="79"/>
      <c r="AG617" s="79"/>
      <c r="AH617" s="79"/>
      <c r="AI617" s="79"/>
      <c r="AJ617" s="79"/>
      <c r="AK617" s="79"/>
      <c r="AL617" s="9"/>
      <c r="AM617" s="9"/>
      <c r="AN617" s="9"/>
      <c r="AO617" s="9"/>
      <c r="AP617" s="9"/>
      <c r="AQ617" s="9"/>
      <c r="AR617" s="9"/>
      <c r="AS617" s="9"/>
      <c r="AT617" s="9"/>
    </row>
    <row r="618" spans="2:46" ht="15.6">
      <c r="B618" s="79"/>
      <c r="C618" s="100"/>
      <c r="D618" s="79"/>
      <c r="E618" s="79"/>
      <c r="F618" s="79"/>
      <c r="G618" s="100"/>
      <c r="H618" s="79"/>
      <c r="I618" s="79"/>
      <c r="J618" s="79"/>
      <c r="K618" s="79"/>
      <c r="L618" s="79"/>
      <c r="M618" s="79"/>
      <c r="N618" s="79"/>
      <c r="O618" s="79"/>
      <c r="P618" s="79"/>
      <c r="Q618" s="79"/>
      <c r="R618" s="79"/>
      <c r="S618" s="79"/>
      <c r="T618" s="79"/>
      <c r="U618" s="79"/>
      <c r="V618" s="79"/>
      <c r="W618" s="79"/>
      <c r="X618" s="79"/>
      <c r="Y618" s="79"/>
      <c r="Z618" s="79"/>
      <c r="AA618" s="79"/>
      <c r="AB618" s="79"/>
      <c r="AC618" s="79"/>
      <c r="AD618" s="79"/>
      <c r="AE618" s="79"/>
      <c r="AF618" s="79"/>
      <c r="AG618" s="79"/>
      <c r="AH618" s="79"/>
      <c r="AI618" s="79"/>
      <c r="AJ618" s="79"/>
      <c r="AK618" s="79"/>
      <c r="AL618" s="9"/>
      <c r="AM618" s="9"/>
      <c r="AN618" s="9"/>
      <c r="AO618" s="9"/>
      <c r="AP618" s="9"/>
      <c r="AQ618" s="9"/>
      <c r="AR618" s="9"/>
      <c r="AS618" s="9"/>
      <c r="AT618" s="9"/>
    </row>
    <row r="619" spans="2:46" ht="15.6">
      <c r="B619" s="79"/>
      <c r="C619" s="100"/>
      <c r="D619" s="79"/>
      <c r="E619" s="79"/>
      <c r="F619" s="79"/>
      <c r="G619" s="100"/>
      <c r="H619" s="79"/>
      <c r="I619" s="79"/>
      <c r="J619" s="79"/>
      <c r="K619" s="79"/>
      <c r="L619" s="79"/>
      <c r="M619" s="79"/>
      <c r="N619" s="79"/>
      <c r="O619" s="79"/>
      <c r="P619" s="79"/>
      <c r="Q619" s="79"/>
      <c r="R619" s="79"/>
      <c r="S619" s="79"/>
      <c r="T619" s="79"/>
      <c r="U619" s="79"/>
      <c r="V619" s="79"/>
      <c r="W619" s="79"/>
      <c r="X619" s="79"/>
      <c r="Y619" s="79"/>
      <c r="Z619" s="79"/>
      <c r="AA619" s="79"/>
      <c r="AB619" s="79"/>
      <c r="AC619" s="79"/>
      <c r="AD619" s="79"/>
      <c r="AE619" s="79"/>
      <c r="AF619" s="79"/>
      <c r="AG619" s="79"/>
      <c r="AH619" s="79"/>
      <c r="AI619" s="79"/>
      <c r="AJ619" s="79"/>
      <c r="AK619" s="79"/>
      <c r="AL619" s="9"/>
      <c r="AM619" s="9"/>
      <c r="AN619" s="9"/>
      <c r="AO619" s="9"/>
      <c r="AP619" s="9"/>
      <c r="AQ619" s="9"/>
      <c r="AR619" s="9"/>
      <c r="AS619" s="9"/>
      <c r="AT619" s="9"/>
    </row>
    <row r="620" spans="2:46" ht="15.6">
      <c r="B620" s="79"/>
      <c r="C620" s="100"/>
      <c r="D620" s="79"/>
      <c r="E620" s="79"/>
      <c r="F620" s="79"/>
      <c r="G620" s="100"/>
      <c r="H620" s="79"/>
      <c r="I620" s="79"/>
      <c r="J620" s="79"/>
      <c r="K620" s="79"/>
      <c r="L620" s="79"/>
      <c r="M620" s="79"/>
      <c r="N620" s="79"/>
      <c r="O620" s="79"/>
      <c r="P620" s="79"/>
      <c r="Q620" s="79"/>
      <c r="R620" s="79"/>
      <c r="S620" s="79"/>
      <c r="T620" s="79"/>
      <c r="U620" s="79"/>
      <c r="V620" s="79"/>
      <c r="W620" s="79"/>
      <c r="X620" s="79"/>
      <c r="Y620" s="79"/>
      <c r="Z620" s="79"/>
      <c r="AA620" s="79"/>
      <c r="AB620" s="79"/>
      <c r="AC620" s="79"/>
      <c r="AD620" s="79"/>
      <c r="AE620" s="79"/>
      <c r="AF620" s="79"/>
      <c r="AG620" s="79"/>
      <c r="AH620" s="79"/>
      <c r="AI620" s="79"/>
      <c r="AJ620" s="79"/>
      <c r="AK620" s="79"/>
      <c r="AL620" s="9"/>
      <c r="AM620" s="9"/>
      <c r="AN620" s="9"/>
      <c r="AO620" s="9"/>
      <c r="AP620" s="9"/>
      <c r="AQ620" s="9"/>
      <c r="AR620" s="9"/>
      <c r="AS620" s="9"/>
      <c r="AT620" s="9"/>
    </row>
    <row r="621" spans="2:46" ht="15.6">
      <c r="B621" s="79"/>
      <c r="C621" s="100"/>
      <c r="D621" s="79"/>
      <c r="E621" s="79"/>
      <c r="F621" s="79"/>
      <c r="G621" s="100"/>
      <c r="H621" s="79"/>
      <c r="I621" s="79"/>
      <c r="J621" s="79"/>
      <c r="K621" s="79"/>
      <c r="L621" s="79"/>
      <c r="M621" s="79"/>
      <c r="N621" s="79"/>
      <c r="O621" s="79"/>
      <c r="P621" s="79"/>
      <c r="Q621" s="79"/>
      <c r="R621" s="79"/>
      <c r="S621" s="79"/>
      <c r="T621" s="79"/>
      <c r="U621" s="79"/>
      <c r="V621" s="79"/>
      <c r="W621" s="79"/>
      <c r="X621" s="79"/>
      <c r="Y621" s="79"/>
      <c r="Z621" s="79"/>
      <c r="AA621" s="79"/>
      <c r="AB621" s="79"/>
      <c r="AC621" s="79"/>
      <c r="AD621" s="79"/>
      <c r="AE621" s="79"/>
      <c r="AF621" s="79"/>
      <c r="AG621" s="79"/>
      <c r="AH621" s="79"/>
      <c r="AI621" s="79"/>
      <c r="AJ621" s="79"/>
      <c r="AK621" s="79"/>
      <c r="AL621" s="9"/>
      <c r="AM621" s="9"/>
      <c r="AN621" s="9"/>
      <c r="AO621" s="9"/>
      <c r="AP621" s="9"/>
      <c r="AQ621" s="9"/>
      <c r="AR621" s="9"/>
      <c r="AS621" s="9"/>
      <c r="AT621" s="9"/>
    </row>
    <row r="622" spans="2:46" ht="15.6">
      <c r="B622" s="79"/>
      <c r="C622" s="100"/>
      <c r="D622" s="79"/>
      <c r="E622" s="79"/>
      <c r="F622" s="79"/>
      <c r="G622" s="100"/>
      <c r="H622" s="79"/>
      <c r="I622" s="79"/>
      <c r="J622" s="79"/>
      <c r="K622" s="79"/>
      <c r="L622" s="79"/>
      <c r="M622" s="79"/>
      <c r="N622" s="79"/>
      <c r="O622" s="79"/>
      <c r="P622" s="79"/>
      <c r="Q622" s="79"/>
      <c r="R622" s="79"/>
      <c r="S622" s="79"/>
      <c r="T622" s="79"/>
      <c r="U622" s="79"/>
      <c r="V622" s="79"/>
      <c r="W622" s="79"/>
      <c r="X622" s="79"/>
      <c r="Y622" s="79"/>
      <c r="Z622" s="79"/>
      <c r="AA622" s="79"/>
      <c r="AB622" s="79"/>
      <c r="AC622" s="79"/>
      <c r="AD622" s="79"/>
      <c r="AE622" s="79"/>
      <c r="AF622" s="79"/>
      <c r="AG622" s="79"/>
      <c r="AH622" s="79"/>
      <c r="AI622" s="79"/>
      <c r="AJ622" s="79"/>
      <c r="AK622" s="79"/>
      <c r="AL622" s="9"/>
      <c r="AM622" s="9"/>
      <c r="AN622" s="9"/>
      <c r="AO622" s="9"/>
      <c r="AP622" s="9"/>
      <c r="AQ622" s="9"/>
      <c r="AR622" s="9"/>
      <c r="AS622" s="9"/>
      <c r="AT622" s="9"/>
    </row>
    <row r="623" spans="2:46" ht="15.6">
      <c r="B623" s="79"/>
      <c r="C623" s="100"/>
      <c r="D623" s="79"/>
      <c r="E623" s="79"/>
      <c r="F623" s="79"/>
      <c r="G623" s="100"/>
      <c r="H623" s="79"/>
      <c r="I623" s="79"/>
      <c r="J623" s="79"/>
      <c r="K623" s="79"/>
      <c r="L623" s="79"/>
      <c r="M623" s="79"/>
      <c r="N623" s="79"/>
      <c r="O623" s="79"/>
      <c r="P623" s="79"/>
      <c r="Q623" s="79"/>
      <c r="R623" s="79"/>
      <c r="S623" s="79"/>
      <c r="T623" s="79"/>
      <c r="U623" s="79"/>
      <c r="V623" s="79"/>
      <c r="W623" s="79"/>
      <c r="X623" s="79"/>
      <c r="Y623" s="79"/>
      <c r="Z623" s="79"/>
      <c r="AA623" s="79"/>
      <c r="AB623" s="79"/>
      <c r="AC623" s="79"/>
      <c r="AD623" s="79"/>
      <c r="AE623" s="79"/>
      <c r="AF623" s="79"/>
      <c r="AG623" s="79"/>
      <c r="AH623" s="79"/>
      <c r="AI623" s="79"/>
      <c r="AJ623" s="79"/>
      <c r="AK623" s="79"/>
      <c r="AL623" s="9"/>
      <c r="AM623" s="9"/>
      <c r="AN623" s="9"/>
      <c r="AO623" s="9"/>
      <c r="AP623" s="9"/>
      <c r="AQ623" s="9"/>
      <c r="AR623" s="9"/>
      <c r="AS623" s="9"/>
      <c r="AT623" s="9"/>
    </row>
    <row r="624" spans="2:46" ht="15.6">
      <c r="B624" s="79"/>
      <c r="C624" s="100"/>
      <c r="D624" s="79"/>
      <c r="E624" s="79"/>
      <c r="F624" s="79"/>
      <c r="G624" s="100"/>
      <c r="H624" s="79"/>
      <c r="I624" s="79"/>
      <c r="J624" s="79"/>
      <c r="K624" s="79"/>
      <c r="L624" s="79"/>
      <c r="M624" s="79"/>
      <c r="N624" s="79"/>
      <c r="O624" s="79"/>
      <c r="P624" s="79"/>
      <c r="Q624" s="79"/>
      <c r="R624" s="79"/>
      <c r="S624" s="79"/>
      <c r="T624" s="79"/>
      <c r="U624" s="79"/>
      <c r="V624" s="79"/>
      <c r="W624" s="79"/>
      <c r="X624" s="79"/>
      <c r="Y624" s="79"/>
      <c r="Z624" s="79"/>
      <c r="AA624" s="79"/>
      <c r="AB624" s="79"/>
      <c r="AC624" s="79"/>
      <c r="AD624" s="79"/>
      <c r="AE624" s="79"/>
      <c r="AF624" s="79"/>
      <c r="AG624" s="79"/>
      <c r="AH624" s="79"/>
      <c r="AI624" s="79"/>
      <c r="AJ624" s="79"/>
      <c r="AK624" s="79"/>
      <c r="AL624" s="9"/>
      <c r="AM624" s="9"/>
      <c r="AN624" s="9"/>
      <c r="AO624" s="9"/>
      <c r="AP624" s="9"/>
      <c r="AQ624" s="9"/>
      <c r="AR624" s="9"/>
      <c r="AS624" s="9"/>
      <c r="AT624" s="9"/>
    </row>
    <row r="625" spans="2:46" ht="15.6">
      <c r="B625" s="79"/>
      <c r="C625" s="100"/>
      <c r="D625" s="79"/>
      <c r="E625" s="79"/>
      <c r="F625" s="79"/>
      <c r="G625" s="100"/>
      <c r="H625" s="79"/>
      <c r="I625" s="79"/>
      <c r="J625" s="79"/>
      <c r="K625" s="79"/>
      <c r="L625" s="79"/>
      <c r="M625" s="79"/>
      <c r="N625" s="79"/>
      <c r="O625" s="79"/>
      <c r="P625" s="79"/>
      <c r="Q625" s="79"/>
      <c r="R625" s="79"/>
      <c r="S625" s="79"/>
      <c r="T625" s="79"/>
      <c r="U625" s="79"/>
      <c r="V625" s="79"/>
      <c r="W625" s="79"/>
      <c r="X625" s="79"/>
      <c r="Y625" s="79"/>
      <c r="Z625" s="79"/>
      <c r="AA625" s="79"/>
      <c r="AB625" s="79"/>
      <c r="AC625" s="79"/>
      <c r="AD625" s="79"/>
      <c r="AE625" s="79"/>
      <c r="AF625" s="79"/>
      <c r="AG625" s="79"/>
      <c r="AH625" s="79"/>
      <c r="AI625" s="79"/>
      <c r="AJ625" s="79"/>
      <c r="AK625" s="79"/>
      <c r="AL625" s="9"/>
      <c r="AM625" s="9"/>
      <c r="AN625" s="9"/>
      <c r="AO625" s="9"/>
      <c r="AP625" s="9"/>
      <c r="AQ625" s="9"/>
      <c r="AR625" s="9"/>
      <c r="AS625" s="9"/>
      <c r="AT625" s="9"/>
    </row>
    <row r="626" spans="2:46" ht="15.6">
      <c r="B626" s="79"/>
      <c r="C626" s="100"/>
      <c r="D626" s="79"/>
      <c r="E626" s="79"/>
      <c r="F626" s="79"/>
      <c r="G626" s="100"/>
      <c r="H626" s="79"/>
      <c r="I626" s="79"/>
      <c r="J626" s="79"/>
      <c r="K626" s="79"/>
      <c r="L626" s="79"/>
      <c r="M626" s="79"/>
      <c r="N626" s="79"/>
      <c r="O626" s="79"/>
      <c r="P626" s="79"/>
      <c r="Q626" s="79"/>
      <c r="R626" s="79"/>
      <c r="S626" s="79"/>
      <c r="T626" s="79"/>
      <c r="U626" s="79"/>
      <c r="V626" s="79"/>
      <c r="W626" s="79"/>
      <c r="X626" s="79"/>
      <c r="Y626" s="79"/>
      <c r="Z626" s="79"/>
      <c r="AA626" s="79"/>
      <c r="AB626" s="79"/>
      <c r="AC626" s="79"/>
      <c r="AD626" s="79"/>
      <c r="AE626" s="79"/>
      <c r="AF626" s="79"/>
      <c r="AG626" s="79"/>
      <c r="AH626" s="79"/>
      <c r="AI626" s="79"/>
      <c r="AJ626" s="79"/>
      <c r="AK626" s="79"/>
      <c r="AL626" s="9"/>
      <c r="AM626" s="9"/>
      <c r="AN626" s="9"/>
      <c r="AO626" s="9"/>
      <c r="AP626" s="9"/>
      <c r="AQ626" s="9"/>
      <c r="AR626" s="9"/>
      <c r="AS626" s="9"/>
      <c r="AT626" s="9"/>
    </row>
    <row r="627" spans="2:46" ht="15.6">
      <c r="B627" s="79"/>
      <c r="C627" s="100"/>
      <c r="D627" s="79"/>
      <c r="E627" s="79"/>
      <c r="F627" s="79"/>
      <c r="G627" s="100"/>
      <c r="H627" s="79"/>
      <c r="I627" s="79"/>
      <c r="J627" s="79"/>
      <c r="K627" s="79"/>
      <c r="L627" s="79"/>
      <c r="M627" s="79"/>
      <c r="N627" s="79"/>
      <c r="O627" s="79"/>
      <c r="P627" s="79"/>
      <c r="Q627" s="79"/>
      <c r="R627" s="79"/>
      <c r="S627" s="79"/>
      <c r="T627" s="79"/>
      <c r="U627" s="79"/>
      <c r="V627" s="79"/>
      <c r="W627" s="79"/>
      <c r="X627" s="79"/>
      <c r="Y627" s="79"/>
      <c r="Z627" s="79"/>
      <c r="AA627" s="79"/>
      <c r="AB627" s="79"/>
      <c r="AC627" s="79"/>
      <c r="AD627" s="79"/>
      <c r="AE627" s="79"/>
      <c r="AF627" s="79"/>
      <c r="AG627" s="79"/>
      <c r="AH627" s="79"/>
      <c r="AI627" s="79"/>
      <c r="AJ627" s="79"/>
      <c r="AK627" s="79"/>
      <c r="AL627" s="9"/>
      <c r="AM627" s="9"/>
      <c r="AN627" s="9"/>
      <c r="AO627" s="9"/>
      <c r="AP627" s="9"/>
      <c r="AQ627" s="9"/>
      <c r="AR627" s="9"/>
      <c r="AS627" s="9"/>
      <c r="AT627" s="9"/>
    </row>
    <row r="628" spans="2:46" ht="15.6">
      <c r="B628" s="79"/>
      <c r="C628" s="100"/>
      <c r="D628" s="79"/>
      <c r="E628" s="79"/>
      <c r="F628" s="79"/>
      <c r="G628" s="100"/>
      <c r="H628" s="79"/>
      <c r="I628" s="79"/>
      <c r="J628" s="79"/>
      <c r="K628" s="79"/>
      <c r="L628" s="79"/>
      <c r="M628" s="79"/>
      <c r="N628" s="79"/>
      <c r="O628" s="79"/>
      <c r="P628" s="79"/>
      <c r="Q628" s="79"/>
      <c r="R628" s="79"/>
      <c r="S628" s="79"/>
      <c r="T628" s="79"/>
      <c r="U628" s="79"/>
      <c r="V628" s="79"/>
      <c r="W628" s="79"/>
      <c r="X628" s="79"/>
      <c r="Y628" s="79"/>
      <c r="Z628" s="79"/>
      <c r="AA628" s="79"/>
      <c r="AB628" s="79"/>
      <c r="AC628" s="79"/>
      <c r="AD628" s="79"/>
      <c r="AE628" s="79"/>
      <c r="AF628" s="79"/>
      <c r="AG628" s="79"/>
      <c r="AH628" s="79"/>
      <c r="AI628" s="79"/>
      <c r="AJ628" s="79"/>
      <c r="AK628" s="79"/>
      <c r="AL628" s="9"/>
      <c r="AM628" s="9"/>
      <c r="AN628" s="9"/>
      <c r="AO628" s="9"/>
      <c r="AP628" s="9"/>
      <c r="AQ628" s="9"/>
      <c r="AR628" s="9"/>
      <c r="AS628" s="9"/>
      <c r="AT628" s="9"/>
    </row>
    <row r="629" spans="2:46" ht="15.6">
      <c r="B629" s="79"/>
      <c r="C629" s="100"/>
      <c r="D629" s="79"/>
      <c r="E629" s="79"/>
      <c r="F629" s="79"/>
      <c r="G629" s="100"/>
      <c r="H629" s="79"/>
      <c r="I629" s="79"/>
      <c r="J629" s="79"/>
      <c r="K629" s="79"/>
      <c r="L629" s="79"/>
      <c r="M629" s="79"/>
      <c r="N629" s="79"/>
      <c r="O629" s="79"/>
      <c r="P629" s="79"/>
      <c r="Q629" s="79"/>
      <c r="R629" s="79"/>
      <c r="S629" s="79"/>
      <c r="T629" s="79"/>
      <c r="U629" s="79"/>
      <c r="V629" s="79"/>
      <c r="W629" s="79"/>
      <c r="X629" s="79"/>
      <c r="Y629" s="79"/>
      <c r="Z629" s="79"/>
      <c r="AA629" s="79"/>
      <c r="AB629" s="79"/>
      <c r="AC629" s="79"/>
      <c r="AD629" s="79"/>
      <c r="AE629" s="79"/>
      <c r="AF629" s="79"/>
      <c r="AG629" s="79"/>
      <c r="AH629" s="79"/>
      <c r="AI629" s="79"/>
      <c r="AJ629" s="79"/>
      <c r="AK629" s="79"/>
      <c r="AL629" s="9"/>
      <c r="AM629" s="9"/>
      <c r="AN629" s="9"/>
      <c r="AO629" s="9"/>
      <c r="AP629" s="9"/>
      <c r="AQ629" s="9"/>
      <c r="AR629" s="9"/>
      <c r="AS629" s="9"/>
      <c r="AT629" s="9"/>
    </row>
    <row r="630" spans="2:46" ht="15.6">
      <c r="B630" s="79"/>
      <c r="C630" s="100"/>
      <c r="D630" s="79"/>
      <c r="E630" s="79"/>
      <c r="F630" s="79"/>
      <c r="G630" s="100"/>
      <c r="H630" s="79"/>
      <c r="I630" s="79"/>
      <c r="J630" s="79"/>
      <c r="K630" s="79"/>
      <c r="L630" s="79"/>
      <c r="M630" s="79"/>
      <c r="N630" s="79"/>
      <c r="O630" s="79"/>
      <c r="P630" s="79"/>
      <c r="Q630" s="79"/>
      <c r="R630" s="79"/>
      <c r="S630" s="79"/>
      <c r="T630" s="79"/>
      <c r="U630" s="79"/>
      <c r="V630" s="79"/>
      <c r="W630" s="79"/>
      <c r="X630" s="79"/>
      <c r="Y630" s="79"/>
      <c r="Z630" s="79"/>
      <c r="AA630" s="79"/>
      <c r="AB630" s="79"/>
      <c r="AC630" s="79"/>
      <c r="AD630" s="79"/>
      <c r="AE630" s="79"/>
      <c r="AF630" s="79"/>
      <c r="AG630" s="79"/>
      <c r="AH630" s="79"/>
      <c r="AI630" s="79"/>
      <c r="AJ630" s="79"/>
      <c r="AK630" s="79"/>
      <c r="AL630" s="9"/>
      <c r="AM630" s="9"/>
      <c r="AN630" s="9"/>
      <c r="AO630" s="9"/>
      <c r="AP630" s="9"/>
      <c r="AQ630" s="9"/>
      <c r="AR630" s="9"/>
      <c r="AS630" s="9"/>
      <c r="AT630" s="9"/>
    </row>
    <row r="631" spans="2:46" ht="15.6">
      <c r="B631" s="79"/>
      <c r="C631" s="100"/>
      <c r="D631" s="79"/>
      <c r="E631" s="79"/>
      <c r="F631" s="79"/>
      <c r="G631" s="100"/>
      <c r="H631" s="79"/>
      <c r="I631" s="79"/>
      <c r="J631" s="79"/>
      <c r="K631" s="79"/>
      <c r="L631" s="79"/>
      <c r="M631" s="79"/>
      <c r="N631" s="79"/>
      <c r="O631" s="79"/>
      <c r="P631" s="79"/>
      <c r="Q631" s="79"/>
      <c r="R631" s="79"/>
      <c r="S631" s="79"/>
      <c r="T631" s="79"/>
      <c r="U631" s="79"/>
      <c r="V631" s="79"/>
      <c r="W631" s="79"/>
      <c r="X631" s="79"/>
      <c r="Y631" s="79"/>
      <c r="Z631" s="79"/>
      <c r="AA631" s="79"/>
      <c r="AB631" s="79"/>
      <c r="AC631" s="79"/>
      <c r="AD631" s="79"/>
      <c r="AE631" s="79"/>
      <c r="AF631" s="79"/>
      <c r="AG631" s="79"/>
      <c r="AH631" s="79"/>
      <c r="AI631" s="79"/>
      <c r="AJ631" s="79"/>
      <c r="AK631" s="79"/>
      <c r="AL631" s="9"/>
      <c r="AM631" s="9"/>
      <c r="AN631" s="9"/>
      <c r="AO631" s="9"/>
      <c r="AP631" s="9"/>
      <c r="AQ631" s="9"/>
      <c r="AR631" s="9"/>
      <c r="AS631" s="9"/>
      <c r="AT631" s="9"/>
    </row>
    <row r="632" spans="2:46" ht="15.6">
      <c r="B632" s="79"/>
      <c r="C632" s="100"/>
      <c r="D632" s="79"/>
      <c r="E632" s="79"/>
      <c r="F632" s="79"/>
      <c r="G632" s="100"/>
      <c r="H632" s="79"/>
      <c r="I632" s="79"/>
      <c r="J632" s="79"/>
      <c r="K632" s="79"/>
      <c r="L632" s="79"/>
      <c r="M632" s="79"/>
      <c r="N632" s="79"/>
      <c r="O632" s="79"/>
      <c r="P632" s="79"/>
      <c r="Q632" s="79"/>
      <c r="R632" s="79"/>
      <c r="S632" s="79"/>
      <c r="T632" s="79"/>
      <c r="U632" s="79"/>
      <c r="V632" s="79"/>
      <c r="W632" s="79"/>
      <c r="X632" s="79"/>
      <c r="Y632" s="79"/>
      <c r="Z632" s="79"/>
      <c r="AA632" s="79"/>
      <c r="AB632" s="79"/>
      <c r="AC632" s="79"/>
      <c r="AD632" s="79"/>
      <c r="AE632" s="79"/>
      <c r="AF632" s="79"/>
      <c r="AG632" s="79"/>
      <c r="AH632" s="79"/>
      <c r="AI632" s="79"/>
      <c r="AJ632" s="79"/>
      <c r="AK632" s="79"/>
      <c r="AL632" s="9"/>
      <c r="AM632" s="9"/>
      <c r="AN632" s="9"/>
      <c r="AO632" s="9"/>
      <c r="AP632" s="9"/>
      <c r="AQ632" s="9"/>
      <c r="AR632" s="9"/>
      <c r="AS632" s="9"/>
      <c r="AT632" s="9"/>
    </row>
    <row r="633" spans="2:46" ht="15.6">
      <c r="B633" s="79"/>
      <c r="C633" s="100"/>
      <c r="D633" s="79"/>
      <c r="E633" s="79"/>
      <c r="F633" s="79"/>
      <c r="G633" s="100"/>
      <c r="H633" s="79"/>
      <c r="I633" s="79"/>
      <c r="J633" s="79"/>
      <c r="K633" s="79"/>
      <c r="L633" s="79"/>
      <c r="M633" s="79"/>
      <c r="N633" s="79"/>
      <c r="O633" s="79"/>
      <c r="P633" s="79"/>
      <c r="Q633" s="79"/>
      <c r="R633" s="79"/>
      <c r="S633" s="79"/>
      <c r="T633" s="79"/>
      <c r="U633" s="79"/>
      <c r="V633" s="79"/>
      <c r="W633" s="79"/>
      <c r="X633" s="79"/>
      <c r="Y633" s="79"/>
      <c r="Z633" s="79"/>
      <c r="AA633" s="79"/>
      <c r="AB633" s="79"/>
      <c r="AC633" s="79"/>
      <c r="AD633" s="79"/>
      <c r="AE633" s="79"/>
      <c r="AF633" s="79"/>
      <c r="AG633" s="79"/>
      <c r="AH633" s="79"/>
      <c r="AI633" s="79"/>
      <c r="AJ633" s="79"/>
      <c r="AK633" s="79"/>
      <c r="AL633" s="9"/>
      <c r="AM633" s="9"/>
      <c r="AN633" s="9"/>
      <c r="AO633" s="9"/>
      <c r="AP633" s="9"/>
      <c r="AQ633" s="9"/>
      <c r="AR633" s="9"/>
      <c r="AS633" s="9"/>
      <c r="AT633" s="9"/>
    </row>
    <row r="634" spans="2:46" ht="15.6">
      <c r="B634" s="79"/>
      <c r="C634" s="100"/>
      <c r="D634" s="79"/>
      <c r="E634" s="79"/>
      <c r="F634" s="79"/>
      <c r="G634" s="100"/>
      <c r="H634" s="79"/>
      <c r="I634" s="79"/>
      <c r="J634" s="79"/>
      <c r="K634" s="79"/>
      <c r="L634" s="79"/>
      <c r="M634" s="79"/>
      <c r="N634" s="79"/>
      <c r="O634" s="79"/>
      <c r="P634" s="79"/>
      <c r="Q634" s="79"/>
      <c r="R634" s="79"/>
      <c r="S634" s="79"/>
      <c r="T634" s="79"/>
      <c r="U634" s="79"/>
      <c r="V634" s="79"/>
      <c r="W634" s="79"/>
      <c r="X634" s="79"/>
      <c r="Y634" s="79"/>
      <c r="Z634" s="79"/>
      <c r="AA634" s="79"/>
      <c r="AB634" s="79"/>
      <c r="AC634" s="79"/>
      <c r="AD634" s="79"/>
      <c r="AE634" s="79"/>
      <c r="AF634" s="79"/>
      <c r="AG634" s="79"/>
      <c r="AH634" s="79"/>
      <c r="AI634" s="79"/>
      <c r="AJ634" s="79"/>
      <c r="AK634" s="79"/>
      <c r="AL634" s="9"/>
      <c r="AM634" s="9"/>
      <c r="AN634" s="9"/>
      <c r="AO634" s="9"/>
      <c r="AP634" s="9"/>
      <c r="AQ634" s="9"/>
      <c r="AR634" s="9"/>
      <c r="AS634" s="9"/>
      <c r="AT634" s="9"/>
    </row>
    <row r="635" spans="2:46" ht="15.3">
      <c r="B635" s="79"/>
      <c r="C635" s="100"/>
      <c r="D635" s="79"/>
      <c r="E635" s="79"/>
      <c r="F635" s="79"/>
      <c r="G635" s="100"/>
      <c r="H635" s="79"/>
      <c r="I635" s="79"/>
      <c r="J635" s="79"/>
      <c r="K635" s="79"/>
      <c r="L635" s="79"/>
      <c r="M635" s="79"/>
      <c r="N635" s="79"/>
      <c r="O635" s="79"/>
      <c r="P635" s="79"/>
      <c r="Q635" s="79"/>
      <c r="R635" s="79"/>
      <c r="S635" s="79"/>
      <c r="T635" s="79"/>
      <c r="U635" s="79"/>
      <c r="V635" s="79"/>
      <c r="W635" s="79"/>
      <c r="X635" s="79"/>
      <c r="Y635" s="79"/>
      <c r="Z635" s="79"/>
      <c r="AA635" s="79"/>
      <c r="AB635" s="79"/>
      <c r="AC635" s="79"/>
      <c r="AD635" s="79"/>
      <c r="AE635" s="79"/>
      <c r="AF635" s="79"/>
      <c r="AG635" s="79"/>
      <c r="AH635" s="79"/>
      <c r="AI635" s="79"/>
      <c r="AJ635" s="79"/>
      <c r="AK635" s="79"/>
    </row>
    <row r="636" spans="2:46" ht="15.3">
      <c r="B636" s="79"/>
      <c r="C636" s="100"/>
      <c r="D636" s="79"/>
      <c r="E636" s="79"/>
      <c r="F636" s="79"/>
      <c r="G636" s="100"/>
      <c r="H636" s="79"/>
      <c r="I636" s="79"/>
      <c r="J636" s="79"/>
      <c r="K636" s="79"/>
      <c r="L636" s="79"/>
      <c r="M636" s="79"/>
      <c r="N636" s="79"/>
      <c r="O636" s="79"/>
      <c r="P636" s="79"/>
      <c r="Q636" s="79"/>
      <c r="R636" s="79"/>
      <c r="S636" s="79"/>
      <c r="T636" s="79"/>
      <c r="U636" s="79"/>
      <c r="V636" s="79"/>
      <c r="W636" s="79"/>
      <c r="X636" s="79"/>
      <c r="Y636" s="79"/>
      <c r="Z636" s="79"/>
      <c r="AA636" s="79"/>
      <c r="AB636" s="79"/>
      <c r="AC636" s="79"/>
      <c r="AD636" s="79"/>
      <c r="AE636" s="79"/>
      <c r="AF636" s="79"/>
      <c r="AG636" s="79"/>
      <c r="AH636" s="79"/>
      <c r="AI636" s="79"/>
      <c r="AJ636" s="79"/>
      <c r="AK636" s="79"/>
    </row>
    <row r="637" spans="2:46" ht="15.3">
      <c r="B637" s="79"/>
      <c r="C637" s="100"/>
      <c r="D637" s="79"/>
      <c r="E637" s="79"/>
      <c r="F637" s="79"/>
      <c r="G637" s="100"/>
      <c r="H637" s="79"/>
      <c r="I637" s="79"/>
      <c r="J637" s="79"/>
      <c r="K637" s="79"/>
      <c r="L637" s="79"/>
      <c r="M637" s="79"/>
      <c r="N637" s="79"/>
      <c r="O637" s="79"/>
      <c r="P637" s="79"/>
      <c r="Q637" s="79"/>
      <c r="R637" s="79"/>
      <c r="S637" s="79"/>
      <c r="T637" s="79"/>
      <c r="U637" s="79"/>
      <c r="V637" s="79"/>
      <c r="W637" s="79"/>
      <c r="X637" s="79"/>
      <c r="Y637" s="79"/>
      <c r="Z637" s="79"/>
      <c r="AA637" s="79"/>
      <c r="AB637" s="79"/>
      <c r="AC637" s="79"/>
      <c r="AD637" s="79"/>
      <c r="AE637" s="79"/>
      <c r="AF637" s="79"/>
      <c r="AG637" s="79"/>
      <c r="AH637" s="79"/>
      <c r="AI637" s="79"/>
      <c r="AJ637" s="79"/>
      <c r="AK637" s="79"/>
    </row>
    <row r="638" spans="2:46" ht="15.3">
      <c r="B638" s="79"/>
      <c r="C638" s="100"/>
      <c r="D638" s="79"/>
      <c r="E638" s="79"/>
      <c r="F638" s="79"/>
      <c r="G638" s="100"/>
      <c r="H638" s="79"/>
      <c r="I638" s="79"/>
      <c r="J638" s="79"/>
      <c r="K638" s="79"/>
      <c r="L638" s="79"/>
      <c r="M638" s="79"/>
      <c r="N638" s="79"/>
      <c r="O638" s="79"/>
      <c r="P638" s="79"/>
      <c r="Q638" s="79"/>
      <c r="R638" s="79"/>
      <c r="S638" s="79"/>
      <c r="T638" s="79"/>
      <c r="U638" s="79"/>
      <c r="V638" s="79"/>
      <c r="W638" s="79"/>
      <c r="X638" s="79"/>
      <c r="Y638" s="79"/>
      <c r="Z638" s="79"/>
      <c r="AA638" s="79"/>
      <c r="AB638" s="79"/>
      <c r="AC638" s="79"/>
      <c r="AD638" s="79"/>
      <c r="AE638" s="79"/>
      <c r="AF638" s="79"/>
      <c r="AG638" s="79"/>
      <c r="AH638" s="79"/>
      <c r="AI638" s="79"/>
      <c r="AJ638" s="79"/>
      <c r="AK638" s="79"/>
    </row>
    <row r="639" spans="2:46" ht="15.3">
      <c r="B639" s="79"/>
      <c r="C639" s="100"/>
      <c r="D639" s="79"/>
      <c r="E639" s="79"/>
      <c r="F639" s="79"/>
      <c r="G639" s="100"/>
      <c r="H639" s="79"/>
      <c r="I639" s="79"/>
      <c r="J639" s="79"/>
      <c r="K639" s="79"/>
      <c r="L639" s="79"/>
      <c r="M639" s="79"/>
      <c r="N639" s="79"/>
      <c r="O639" s="79"/>
      <c r="P639" s="79"/>
      <c r="Q639" s="79"/>
      <c r="R639" s="79"/>
      <c r="S639" s="79"/>
      <c r="T639" s="79"/>
      <c r="U639" s="79"/>
      <c r="V639" s="79"/>
      <c r="W639" s="79"/>
      <c r="X639" s="79"/>
      <c r="Y639" s="79"/>
      <c r="Z639" s="79"/>
      <c r="AA639" s="79"/>
      <c r="AB639" s="79"/>
      <c r="AC639" s="79"/>
      <c r="AD639" s="79"/>
      <c r="AE639" s="79"/>
      <c r="AF639" s="79"/>
      <c r="AG639" s="79"/>
      <c r="AH639" s="79"/>
      <c r="AI639" s="79"/>
      <c r="AJ639" s="79"/>
      <c r="AK639" s="79"/>
    </row>
    <row r="640" spans="2:46" ht="15.3">
      <c r="B640" s="79"/>
      <c r="C640" s="100"/>
      <c r="D640" s="79"/>
      <c r="E640" s="79"/>
      <c r="F640" s="79"/>
      <c r="G640" s="100"/>
      <c r="H640" s="79"/>
      <c r="I640" s="79"/>
      <c r="J640" s="79"/>
      <c r="K640" s="79"/>
      <c r="L640" s="79"/>
      <c r="M640" s="79"/>
      <c r="N640" s="79"/>
      <c r="O640" s="79"/>
      <c r="P640" s="79"/>
      <c r="Q640" s="79"/>
      <c r="R640" s="79"/>
      <c r="S640" s="79"/>
      <c r="T640" s="79"/>
      <c r="U640" s="79"/>
      <c r="V640" s="79"/>
      <c r="W640" s="79"/>
      <c r="X640" s="79"/>
      <c r="Y640" s="79"/>
      <c r="Z640" s="79"/>
      <c r="AA640" s="79"/>
      <c r="AB640" s="79"/>
      <c r="AC640" s="79"/>
      <c r="AD640" s="79"/>
      <c r="AE640" s="79"/>
      <c r="AF640" s="79"/>
      <c r="AG640" s="79"/>
      <c r="AH640" s="79"/>
      <c r="AI640" s="79"/>
      <c r="AJ640" s="79"/>
      <c r="AK640" s="79"/>
    </row>
    <row r="641" spans="2:37" ht="15.3">
      <c r="B641" s="79"/>
      <c r="C641" s="100"/>
      <c r="D641" s="79"/>
      <c r="E641" s="79"/>
      <c r="F641" s="79"/>
      <c r="G641" s="100"/>
      <c r="H641" s="79"/>
      <c r="I641" s="79"/>
      <c r="J641" s="79"/>
      <c r="K641" s="79"/>
      <c r="L641" s="79"/>
      <c r="M641" s="79"/>
      <c r="N641" s="79"/>
      <c r="O641" s="79"/>
      <c r="P641" s="79"/>
      <c r="Q641" s="79"/>
      <c r="R641" s="79"/>
      <c r="S641" s="79"/>
      <c r="T641" s="79"/>
      <c r="U641" s="79"/>
      <c r="V641" s="79"/>
      <c r="W641" s="79"/>
      <c r="X641" s="79"/>
      <c r="Y641" s="79"/>
      <c r="Z641" s="79"/>
      <c r="AA641" s="79"/>
      <c r="AB641" s="79"/>
      <c r="AC641" s="79"/>
      <c r="AD641" s="79"/>
      <c r="AE641" s="79"/>
      <c r="AF641" s="79"/>
      <c r="AG641" s="79"/>
      <c r="AH641" s="79"/>
      <c r="AI641" s="79"/>
      <c r="AJ641" s="79"/>
      <c r="AK641" s="79"/>
    </row>
    <row r="642" spans="2:37" ht="15.3">
      <c r="B642" s="79"/>
      <c r="C642" s="100"/>
      <c r="D642" s="79"/>
      <c r="E642" s="79"/>
      <c r="F642" s="79"/>
      <c r="G642" s="100"/>
      <c r="H642" s="79"/>
      <c r="I642" s="79"/>
      <c r="J642" s="79"/>
      <c r="K642" s="79"/>
      <c r="L642" s="79"/>
      <c r="M642" s="79"/>
      <c r="N642" s="79"/>
      <c r="O642" s="79"/>
      <c r="P642" s="79"/>
      <c r="Q642" s="79"/>
      <c r="R642" s="79"/>
      <c r="S642" s="79"/>
      <c r="T642" s="79"/>
      <c r="U642" s="79"/>
      <c r="V642" s="79"/>
      <c r="W642" s="79"/>
      <c r="X642" s="79"/>
      <c r="Y642" s="79"/>
      <c r="Z642" s="79"/>
      <c r="AA642" s="79"/>
      <c r="AB642" s="79"/>
      <c r="AC642" s="79"/>
      <c r="AD642" s="79"/>
      <c r="AE642" s="79"/>
      <c r="AF642" s="79"/>
      <c r="AG642" s="79"/>
      <c r="AH642" s="79"/>
      <c r="AI642" s="79"/>
      <c r="AJ642" s="79"/>
      <c r="AK642" s="79"/>
    </row>
    <row r="643" spans="2:37" ht="15.3">
      <c r="B643" s="79"/>
      <c r="C643" s="100"/>
      <c r="D643" s="79"/>
      <c r="E643" s="79"/>
      <c r="F643" s="79"/>
      <c r="G643" s="100"/>
      <c r="H643" s="79"/>
      <c r="I643" s="79"/>
      <c r="J643" s="79"/>
      <c r="K643" s="79"/>
      <c r="L643" s="79"/>
      <c r="M643" s="79"/>
      <c r="N643" s="79"/>
      <c r="O643" s="79"/>
      <c r="P643" s="79"/>
      <c r="Q643" s="79"/>
      <c r="R643" s="79"/>
      <c r="S643" s="79"/>
      <c r="T643" s="79"/>
      <c r="U643" s="79"/>
      <c r="V643" s="79"/>
      <c r="W643" s="79"/>
      <c r="X643" s="79"/>
      <c r="Y643" s="79"/>
      <c r="Z643" s="79"/>
      <c r="AA643" s="79"/>
      <c r="AB643" s="79"/>
      <c r="AC643" s="79"/>
      <c r="AD643" s="79"/>
      <c r="AE643" s="79"/>
      <c r="AF643" s="79"/>
      <c r="AG643" s="79"/>
      <c r="AH643" s="79"/>
      <c r="AI643" s="79"/>
      <c r="AJ643" s="79"/>
      <c r="AK643" s="79"/>
    </row>
    <row r="644" spans="2:37" ht="15.3">
      <c r="B644" s="79"/>
      <c r="C644" s="100"/>
      <c r="D644" s="79"/>
      <c r="E644" s="79"/>
      <c r="F644" s="79"/>
      <c r="G644" s="100"/>
      <c r="H644" s="79"/>
      <c r="I644" s="79"/>
      <c r="J644" s="79"/>
      <c r="K644" s="79"/>
      <c r="L644" s="79"/>
      <c r="M644" s="79"/>
      <c r="N644" s="79"/>
      <c r="O644" s="79"/>
      <c r="P644" s="79"/>
      <c r="Q644" s="79"/>
      <c r="R644" s="79"/>
      <c r="S644" s="79"/>
      <c r="T644" s="79"/>
      <c r="U644" s="79"/>
      <c r="V644" s="79"/>
      <c r="W644" s="79"/>
      <c r="X644" s="79"/>
      <c r="Y644" s="79"/>
      <c r="Z644" s="79"/>
      <c r="AA644" s="79"/>
      <c r="AB644" s="79"/>
      <c r="AC644" s="79"/>
      <c r="AD644" s="79"/>
      <c r="AE644" s="79"/>
      <c r="AF644" s="79"/>
      <c r="AG644" s="79"/>
      <c r="AH644" s="79"/>
      <c r="AI644" s="79"/>
      <c r="AJ644" s="79"/>
      <c r="AK644" s="79"/>
    </row>
    <row r="645" spans="2:37" ht="15.3">
      <c r="B645" s="79"/>
      <c r="C645" s="100"/>
      <c r="D645" s="79"/>
      <c r="E645" s="79"/>
      <c r="F645" s="79"/>
      <c r="G645" s="100"/>
      <c r="H645" s="79"/>
      <c r="I645" s="79"/>
      <c r="J645" s="79"/>
      <c r="K645" s="79"/>
      <c r="L645" s="79"/>
      <c r="M645" s="79"/>
      <c r="N645" s="79"/>
      <c r="O645" s="79"/>
      <c r="P645" s="79"/>
      <c r="Q645" s="79"/>
      <c r="R645" s="79"/>
      <c r="S645" s="79"/>
      <c r="T645" s="79"/>
      <c r="U645" s="79"/>
      <c r="V645" s="79"/>
      <c r="W645" s="79"/>
      <c r="X645" s="79"/>
      <c r="Y645" s="79"/>
      <c r="Z645" s="79"/>
      <c r="AA645" s="79"/>
      <c r="AB645" s="79"/>
      <c r="AC645" s="79"/>
      <c r="AD645" s="79"/>
      <c r="AE645" s="79"/>
      <c r="AF645" s="79"/>
      <c r="AG645" s="79"/>
      <c r="AH645" s="79"/>
      <c r="AI645" s="79"/>
      <c r="AJ645" s="79"/>
      <c r="AK645" s="79"/>
    </row>
    <row r="646" spans="2:37" ht="15.3">
      <c r="B646" s="79"/>
      <c r="C646" s="100"/>
      <c r="D646" s="79"/>
      <c r="E646" s="79"/>
      <c r="F646" s="79"/>
      <c r="G646" s="100"/>
      <c r="H646" s="79"/>
      <c r="I646" s="79"/>
      <c r="J646" s="79"/>
      <c r="K646" s="79"/>
      <c r="L646" s="79"/>
      <c r="M646" s="79"/>
      <c r="N646" s="79"/>
      <c r="O646" s="79"/>
      <c r="P646" s="79"/>
      <c r="Q646" s="79"/>
      <c r="R646" s="79"/>
      <c r="S646" s="79"/>
      <c r="T646" s="79"/>
      <c r="U646" s="79"/>
      <c r="V646" s="79"/>
      <c r="W646" s="79"/>
      <c r="X646" s="79"/>
      <c r="Y646" s="79"/>
      <c r="Z646" s="79"/>
      <c r="AA646" s="79"/>
      <c r="AB646" s="79"/>
      <c r="AC646" s="79"/>
      <c r="AD646" s="79"/>
      <c r="AE646" s="79"/>
      <c r="AF646" s="79"/>
      <c r="AG646" s="79"/>
      <c r="AH646" s="79"/>
      <c r="AI646" s="79"/>
      <c r="AJ646" s="79"/>
      <c r="AK646" s="79"/>
    </row>
    <row r="647" spans="2:37" ht="15.3">
      <c r="B647" s="79"/>
      <c r="C647" s="100"/>
      <c r="D647" s="79"/>
      <c r="E647" s="79"/>
      <c r="F647" s="79"/>
      <c r="G647" s="100"/>
      <c r="H647" s="79"/>
      <c r="I647" s="79"/>
      <c r="J647" s="79"/>
      <c r="K647" s="79"/>
      <c r="L647" s="79"/>
      <c r="M647" s="79"/>
      <c r="N647" s="79"/>
      <c r="O647" s="79"/>
      <c r="P647" s="79"/>
      <c r="Q647" s="79"/>
      <c r="R647" s="79"/>
      <c r="S647" s="79"/>
      <c r="T647" s="79"/>
      <c r="U647" s="79"/>
      <c r="V647" s="79"/>
      <c r="W647" s="79"/>
      <c r="X647" s="79"/>
      <c r="Y647" s="79"/>
      <c r="Z647" s="79"/>
      <c r="AA647" s="79"/>
      <c r="AB647" s="79"/>
      <c r="AC647" s="79"/>
      <c r="AD647" s="79"/>
      <c r="AE647" s="79"/>
      <c r="AF647" s="79"/>
      <c r="AG647" s="79"/>
      <c r="AH647" s="79"/>
      <c r="AI647" s="79"/>
      <c r="AJ647" s="79"/>
      <c r="AK647" s="79"/>
    </row>
    <row r="648" spans="2:37" ht="15.3">
      <c r="B648" s="79"/>
      <c r="C648" s="100"/>
      <c r="D648" s="79"/>
      <c r="E648" s="79"/>
      <c r="F648" s="79"/>
      <c r="G648" s="100"/>
      <c r="H648" s="79"/>
      <c r="I648" s="79"/>
      <c r="J648" s="79"/>
      <c r="K648" s="79"/>
      <c r="L648" s="79"/>
      <c r="M648" s="79"/>
      <c r="N648" s="79"/>
      <c r="O648" s="79"/>
      <c r="P648" s="79"/>
      <c r="Q648" s="79"/>
      <c r="R648" s="79"/>
      <c r="S648" s="79"/>
      <c r="T648" s="79"/>
      <c r="U648" s="79"/>
      <c r="V648" s="79"/>
      <c r="W648" s="79"/>
      <c r="X648" s="79"/>
      <c r="Y648" s="79"/>
      <c r="Z648" s="79"/>
      <c r="AA648" s="79"/>
      <c r="AB648" s="79"/>
      <c r="AC648" s="79"/>
      <c r="AD648" s="79"/>
      <c r="AE648" s="79"/>
      <c r="AF648" s="79"/>
      <c r="AG648" s="79"/>
      <c r="AH648" s="79"/>
      <c r="AI648" s="79"/>
      <c r="AJ648" s="79"/>
      <c r="AK648" s="79"/>
    </row>
    <row r="649" spans="2:37" ht="15.3">
      <c r="B649" s="79"/>
      <c r="C649" s="100"/>
      <c r="D649" s="79"/>
      <c r="E649" s="79"/>
      <c r="F649" s="79"/>
      <c r="G649" s="100"/>
      <c r="H649" s="79"/>
      <c r="I649" s="79"/>
      <c r="J649" s="79"/>
      <c r="K649" s="79"/>
      <c r="L649" s="79"/>
      <c r="M649" s="79"/>
      <c r="N649" s="79"/>
      <c r="O649" s="79"/>
      <c r="P649" s="79"/>
      <c r="Q649" s="79"/>
      <c r="R649" s="79"/>
      <c r="S649" s="79"/>
      <c r="T649" s="79"/>
      <c r="U649" s="79"/>
      <c r="V649" s="79"/>
      <c r="W649" s="79"/>
      <c r="X649" s="79"/>
      <c r="Y649" s="79"/>
      <c r="Z649" s="79"/>
      <c r="AA649" s="79"/>
      <c r="AB649" s="79"/>
      <c r="AC649" s="79"/>
      <c r="AD649" s="79"/>
      <c r="AE649" s="79"/>
      <c r="AF649" s="79"/>
      <c r="AG649" s="79"/>
      <c r="AH649" s="79"/>
      <c r="AI649" s="79"/>
      <c r="AJ649" s="79"/>
      <c r="AK649" s="79"/>
    </row>
    <row r="650" spans="2:37" ht="15.3">
      <c r="B650" s="79"/>
      <c r="C650" s="100"/>
      <c r="D650" s="79"/>
      <c r="E650" s="79"/>
      <c r="F650" s="79"/>
      <c r="G650" s="100"/>
      <c r="H650" s="79"/>
      <c r="I650" s="79"/>
      <c r="J650" s="79"/>
      <c r="K650" s="79"/>
      <c r="L650" s="79"/>
      <c r="M650" s="79"/>
      <c r="N650" s="79"/>
      <c r="O650" s="79"/>
      <c r="P650" s="79"/>
      <c r="Q650" s="79"/>
      <c r="R650" s="79"/>
      <c r="S650" s="79"/>
      <c r="T650" s="79"/>
      <c r="U650" s="79"/>
      <c r="V650" s="79"/>
      <c r="W650" s="79"/>
      <c r="X650" s="79"/>
      <c r="Y650" s="79"/>
      <c r="Z650" s="79"/>
      <c r="AA650" s="79"/>
      <c r="AB650" s="79"/>
      <c r="AC650" s="79"/>
      <c r="AD650" s="79"/>
      <c r="AE650" s="79"/>
      <c r="AF650" s="79"/>
      <c r="AG650" s="79"/>
      <c r="AH650" s="79"/>
      <c r="AI650" s="79"/>
      <c r="AJ650" s="79"/>
      <c r="AK650" s="79"/>
    </row>
    <row r="651" spans="2:37" ht="15.3">
      <c r="B651" s="79"/>
      <c r="C651" s="100"/>
      <c r="D651" s="79"/>
      <c r="E651" s="79"/>
      <c r="F651" s="79"/>
      <c r="G651" s="100"/>
      <c r="H651" s="79"/>
      <c r="I651" s="79"/>
      <c r="J651" s="79"/>
      <c r="K651" s="79"/>
      <c r="L651" s="79"/>
      <c r="M651" s="79"/>
      <c r="N651" s="79"/>
      <c r="O651" s="79"/>
      <c r="P651" s="79"/>
      <c r="Q651" s="79"/>
      <c r="R651" s="79"/>
      <c r="S651" s="79"/>
      <c r="T651" s="79"/>
      <c r="U651" s="79"/>
      <c r="V651" s="79"/>
      <c r="W651" s="79"/>
      <c r="X651" s="79"/>
      <c r="Y651" s="79"/>
      <c r="Z651" s="79"/>
      <c r="AA651" s="79"/>
      <c r="AB651" s="79"/>
      <c r="AC651" s="79"/>
      <c r="AD651" s="79"/>
      <c r="AE651" s="79"/>
      <c r="AF651" s="79"/>
      <c r="AG651" s="79"/>
      <c r="AH651" s="79"/>
      <c r="AI651" s="79"/>
      <c r="AJ651" s="79"/>
      <c r="AK651" s="79"/>
    </row>
    <row r="652" spans="2:37" ht="15.3">
      <c r="B652" s="79"/>
      <c r="C652" s="100"/>
      <c r="D652" s="79"/>
      <c r="E652" s="79"/>
      <c r="F652" s="79"/>
      <c r="G652" s="100"/>
      <c r="H652" s="79"/>
      <c r="I652" s="79"/>
      <c r="J652" s="79"/>
      <c r="K652" s="79"/>
      <c r="L652" s="79"/>
      <c r="M652" s="79"/>
      <c r="N652" s="79"/>
      <c r="O652" s="79"/>
      <c r="P652" s="79"/>
      <c r="Q652" s="79"/>
      <c r="R652" s="79"/>
      <c r="S652" s="79"/>
      <c r="T652" s="79"/>
      <c r="U652" s="79"/>
      <c r="V652" s="79"/>
      <c r="W652" s="79"/>
      <c r="X652" s="79"/>
      <c r="Y652" s="79"/>
      <c r="Z652" s="79"/>
      <c r="AA652" s="79"/>
      <c r="AB652" s="79"/>
      <c r="AC652" s="79"/>
      <c r="AD652" s="79"/>
      <c r="AE652" s="79"/>
      <c r="AF652" s="79"/>
      <c r="AG652" s="79"/>
      <c r="AH652" s="79"/>
      <c r="AI652" s="79"/>
      <c r="AJ652" s="79"/>
      <c r="AK652" s="79"/>
    </row>
    <row r="653" spans="2:37" ht="15.3">
      <c r="B653" s="79"/>
      <c r="C653" s="100"/>
      <c r="D653" s="79"/>
      <c r="E653" s="79"/>
      <c r="F653" s="79"/>
      <c r="G653" s="100"/>
      <c r="H653" s="79"/>
      <c r="I653" s="79"/>
      <c r="J653" s="79"/>
      <c r="K653" s="79"/>
      <c r="L653" s="79"/>
      <c r="M653" s="79"/>
      <c r="N653" s="79"/>
      <c r="O653" s="79"/>
      <c r="P653" s="79"/>
      <c r="Q653" s="79"/>
      <c r="R653" s="79"/>
      <c r="S653" s="79"/>
      <c r="T653" s="79"/>
      <c r="U653" s="79"/>
      <c r="V653" s="79"/>
      <c r="W653" s="79"/>
      <c r="X653" s="79"/>
      <c r="Y653" s="79"/>
      <c r="Z653" s="79"/>
      <c r="AA653" s="79"/>
      <c r="AB653" s="79"/>
      <c r="AC653" s="79"/>
      <c r="AD653" s="79"/>
      <c r="AE653" s="79"/>
      <c r="AF653" s="79"/>
      <c r="AG653" s="79"/>
      <c r="AH653" s="79"/>
      <c r="AI653" s="79"/>
      <c r="AJ653" s="79"/>
      <c r="AK653" s="79"/>
    </row>
    <row r="654" spans="2:37" ht="15.3">
      <c r="B654" s="79"/>
      <c r="C654" s="100"/>
      <c r="D654" s="79"/>
      <c r="E654" s="79"/>
      <c r="F654" s="79"/>
      <c r="G654" s="100"/>
      <c r="H654" s="79"/>
      <c r="I654" s="79"/>
      <c r="J654" s="79"/>
      <c r="K654" s="79"/>
      <c r="L654" s="79"/>
      <c r="M654" s="79"/>
      <c r="N654" s="79"/>
      <c r="O654" s="79"/>
      <c r="P654" s="79"/>
      <c r="Q654" s="79"/>
      <c r="R654" s="79"/>
      <c r="S654" s="79"/>
      <c r="T654" s="79"/>
      <c r="U654" s="79"/>
      <c r="V654" s="79"/>
      <c r="W654" s="79"/>
      <c r="X654" s="79"/>
      <c r="Y654" s="79"/>
      <c r="Z654" s="79"/>
      <c r="AA654" s="79"/>
      <c r="AB654" s="79"/>
      <c r="AC654" s="79"/>
      <c r="AD654" s="79"/>
      <c r="AE654" s="79"/>
      <c r="AF654" s="79"/>
      <c r="AG654" s="79"/>
      <c r="AH654" s="79"/>
      <c r="AI654" s="79"/>
      <c r="AJ654" s="79"/>
      <c r="AK654" s="79"/>
    </row>
    <row r="655" spans="2:37" ht="15.3">
      <c r="B655" s="79"/>
      <c r="C655" s="100"/>
      <c r="D655" s="79"/>
      <c r="E655" s="79"/>
      <c r="F655" s="79"/>
      <c r="G655" s="100"/>
      <c r="H655" s="79"/>
      <c r="I655" s="79"/>
      <c r="J655" s="79"/>
      <c r="K655" s="79"/>
      <c r="L655" s="79"/>
      <c r="M655" s="79"/>
      <c r="N655" s="79"/>
      <c r="O655" s="79"/>
      <c r="P655" s="79"/>
      <c r="Q655" s="79"/>
      <c r="R655" s="79"/>
      <c r="S655" s="79"/>
      <c r="T655" s="79"/>
      <c r="U655" s="79"/>
      <c r="V655" s="79"/>
      <c r="W655" s="79"/>
      <c r="X655" s="79"/>
      <c r="Y655" s="79"/>
      <c r="Z655" s="79"/>
      <c r="AA655" s="79"/>
      <c r="AB655" s="79"/>
      <c r="AC655" s="79"/>
      <c r="AD655" s="79"/>
      <c r="AE655" s="79"/>
      <c r="AF655" s="79"/>
      <c r="AG655" s="79"/>
      <c r="AH655" s="79"/>
      <c r="AI655" s="79"/>
      <c r="AJ655" s="79"/>
      <c r="AK655" s="79"/>
    </row>
    <row r="656" spans="2:37" ht="15.3">
      <c r="B656" s="79"/>
      <c r="C656" s="100"/>
      <c r="D656" s="79"/>
      <c r="E656" s="79"/>
      <c r="F656" s="79"/>
      <c r="G656" s="100"/>
      <c r="H656" s="79"/>
      <c r="I656" s="79"/>
      <c r="J656" s="79"/>
      <c r="K656" s="79"/>
      <c r="L656" s="79"/>
      <c r="M656" s="79"/>
      <c r="N656" s="79"/>
      <c r="O656" s="79"/>
      <c r="P656" s="79"/>
      <c r="Q656" s="79"/>
      <c r="R656" s="79"/>
      <c r="S656" s="79"/>
      <c r="T656" s="79"/>
      <c r="U656" s="79"/>
      <c r="V656" s="79"/>
      <c r="W656" s="79"/>
      <c r="X656" s="79"/>
      <c r="Y656" s="79"/>
      <c r="Z656" s="79"/>
      <c r="AA656" s="79"/>
      <c r="AB656" s="79"/>
      <c r="AC656" s="79"/>
      <c r="AD656" s="79"/>
      <c r="AE656" s="79"/>
      <c r="AF656" s="79"/>
      <c r="AG656" s="79"/>
      <c r="AH656" s="79"/>
      <c r="AI656" s="79"/>
      <c r="AJ656" s="79"/>
      <c r="AK656" s="79"/>
    </row>
    <row r="657" spans="2:37" ht="15.3">
      <c r="B657" s="79"/>
      <c r="C657" s="100"/>
      <c r="D657" s="79"/>
      <c r="E657" s="79"/>
      <c r="F657" s="79"/>
      <c r="G657" s="100"/>
      <c r="H657" s="79"/>
      <c r="I657" s="79"/>
      <c r="J657" s="79"/>
      <c r="K657" s="79"/>
      <c r="L657" s="79"/>
      <c r="M657" s="79"/>
      <c r="N657" s="79"/>
      <c r="O657" s="79"/>
      <c r="P657" s="79"/>
      <c r="Q657" s="79"/>
      <c r="R657" s="79"/>
      <c r="S657" s="79"/>
      <c r="T657" s="79"/>
      <c r="U657" s="79"/>
      <c r="V657" s="79"/>
      <c r="W657" s="79"/>
      <c r="X657" s="79"/>
      <c r="Y657" s="79"/>
      <c r="Z657" s="79"/>
      <c r="AA657" s="79"/>
      <c r="AB657" s="79"/>
      <c r="AC657" s="79"/>
      <c r="AD657" s="79"/>
      <c r="AE657" s="79"/>
      <c r="AF657" s="79"/>
      <c r="AG657" s="79"/>
      <c r="AH657" s="79"/>
      <c r="AI657" s="79"/>
      <c r="AJ657" s="79"/>
      <c r="AK657" s="79"/>
    </row>
    <row r="658" spans="2:37" ht="15.3">
      <c r="B658" s="79"/>
      <c r="C658" s="100"/>
      <c r="D658" s="79"/>
      <c r="E658" s="79"/>
      <c r="F658" s="79"/>
      <c r="G658" s="100"/>
      <c r="H658" s="79"/>
      <c r="I658" s="79"/>
      <c r="J658" s="79"/>
      <c r="K658" s="79"/>
      <c r="L658" s="79"/>
      <c r="M658" s="79"/>
      <c r="N658" s="79"/>
      <c r="O658" s="79"/>
      <c r="P658" s="79"/>
      <c r="Q658" s="79"/>
      <c r="R658" s="79"/>
      <c r="S658" s="79"/>
      <c r="T658" s="79"/>
      <c r="U658" s="79"/>
      <c r="V658" s="79"/>
      <c r="W658" s="79"/>
      <c r="X658" s="79"/>
      <c r="Y658" s="79"/>
      <c r="Z658" s="79"/>
      <c r="AA658" s="79"/>
      <c r="AB658" s="79"/>
      <c r="AC658" s="79"/>
      <c r="AD658" s="79"/>
      <c r="AE658" s="79"/>
      <c r="AF658" s="79"/>
      <c r="AG658" s="79"/>
      <c r="AH658" s="79"/>
      <c r="AI658" s="79"/>
      <c r="AJ658" s="79"/>
      <c r="AK658" s="79"/>
    </row>
    <row r="659" spans="2:37" ht="15.3">
      <c r="B659" s="79"/>
      <c r="C659" s="100"/>
      <c r="D659" s="79"/>
      <c r="E659" s="79"/>
      <c r="F659" s="79"/>
      <c r="G659" s="100"/>
      <c r="H659" s="79"/>
      <c r="I659" s="79"/>
      <c r="J659" s="79"/>
      <c r="K659" s="79"/>
      <c r="L659" s="79"/>
      <c r="M659" s="79"/>
      <c r="N659" s="79"/>
      <c r="O659" s="79"/>
      <c r="P659" s="79"/>
      <c r="Q659" s="79"/>
      <c r="R659" s="79"/>
      <c r="S659" s="79"/>
      <c r="T659" s="79"/>
      <c r="U659" s="79"/>
      <c r="V659" s="79"/>
      <c r="W659" s="79"/>
      <c r="X659" s="79"/>
      <c r="Y659" s="79"/>
      <c r="Z659" s="79"/>
      <c r="AA659" s="79"/>
      <c r="AB659" s="79"/>
      <c r="AC659" s="79"/>
      <c r="AD659" s="79"/>
      <c r="AE659" s="79"/>
      <c r="AF659" s="79"/>
      <c r="AG659" s="79"/>
      <c r="AH659" s="79"/>
      <c r="AI659" s="79"/>
      <c r="AJ659" s="79"/>
      <c r="AK659" s="79"/>
    </row>
    <row r="660" spans="2:37" ht="15.3">
      <c r="B660" s="79"/>
      <c r="C660" s="100"/>
      <c r="D660" s="79"/>
      <c r="E660" s="79"/>
      <c r="F660" s="79"/>
      <c r="G660" s="100"/>
      <c r="H660" s="79"/>
      <c r="I660" s="79"/>
      <c r="J660" s="79"/>
      <c r="K660" s="79"/>
      <c r="L660" s="79"/>
      <c r="M660" s="79"/>
      <c r="N660" s="79"/>
      <c r="O660" s="79"/>
      <c r="P660" s="79"/>
      <c r="Q660" s="79"/>
      <c r="R660" s="79"/>
      <c r="S660" s="79"/>
      <c r="T660" s="79"/>
      <c r="U660" s="79"/>
      <c r="V660" s="79"/>
      <c r="W660" s="79"/>
      <c r="X660" s="79"/>
      <c r="Y660" s="79"/>
      <c r="Z660" s="79"/>
      <c r="AA660" s="79"/>
      <c r="AB660" s="79"/>
      <c r="AC660" s="79"/>
      <c r="AD660" s="79"/>
      <c r="AE660" s="79"/>
      <c r="AF660" s="79"/>
      <c r="AG660" s="79"/>
      <c r="AH660" s="79"/>
      <c r="AI660" s="79"/>
      <c r="AJ660" s="79"/>
      <c r="AK660" s="79"/>
    </row>
    <row r="661" spans="2:37" ht="15.3">
      <c r="B661" s="79"/>
      <c r="C661" s="100"/>
      <c r="D661" s="79"/>
      <c r="E661" s="79"/>
      <c r="F661" s="79"/>
      <c r="G661" s="100"/>
      <c r="H661" s="79"/>
      <c r="I661" s="79"/>
      <c r="J661" s="79"/>
      <c r="K661" s="79"/>
      <c r="L661" s="79"/>
      <c r="M661" s="79"/>
      <c r="N661" s="79"/>
      <c r="O661" s="79"/>
      <c r="P661" s="79"/>
      <c r="Q661" s="79"/>
      <c r="R661" s="79"/>
      <c r="S661" s="79"/>
      <c r="T661" s="79"/>
      <c r="U661" s="79"/>
      <c r="V661" s="79"/>
      <c r="W661" s="79"/>
      <c r="X661" s="79"/>
      <c r="Y661" s="79"/>
      <c r="Z661" s="79"/>
      <c r="AA661" s="79"/>
      <c r="AB661" s="79"/>
      <c r="AC661" s="79"/>
      <c r="AD661" s="79"/>
      <c r="AE661" s="79"/>
      <c r="AF661" s="79"/>
      <c r="AG661" s="79"/>
      <c r="AH661" s="79"/>
      <c r="AI661" s="79"/>
      <c r="AJ661" s="79"/>
      <c r="AK661" s="79"/>
    </row>
    <row r="662" spans="2:37" ht="15.3">
      <c r="B662" s="79"/>
      <c r="C662" s="100"/>
      <c r="D662" s="79"/>
      <c r="E662" s="79"/>
      <c r="F662" s="79"/>
      <c r="G662" s="100"/>
      <c r="H662" s="79"/>
      <c r="I662" s="79"/>
      <c r="J662" s="79"/>
      <c r="K662" s="79"/>
      <c r="L662" s="79"/>
      <c r="M662" s="79"/>
      <c r="N662" s="79"/>
      <c r="O662" s="79"/>
      <c r="P662" s="79"/>
      <c r="Q662" s="79"/>
      <c r="R662" s="79"/>
      <c r="S662" s="79"/>
      <c r="T662" s="79"/>
      <c r="U662" s="79"/>
      <c r="V662" s="79"/>
      <c r="W662" s="79"/>
      <c r="X662" s="79"/>
      <c r="Y662" s="79"/>
      <c r="Z662" s="79"/>
      <c r="AA662" s="79"/>
      <c r="AB662" s="79"/>
      <c r="AC662" s="79"/>
      <c r="AD662" s="79"/>
      <c r="AE662" s="79"/>
      <c r="AF662" s="79"/>
      <c r="AG662" s="79"/>
      <c r="AH662" s="79"/>
      <c r="AI662" s="79"/>
      <c r="AJ662" s="79"/>
      <c r="AK662" s="79"/>
    </row>
    <row r="663" spans="2:37" ht="15.3">
      <c r="B663" s="79"/>
      <c r="C663" s="100"/>
      <c r="D663" s="79"/>
      <c r="E663" s="79"/>
      <c r="F663" s="79"/>
      <c r="G663" s="100"/>
      <c r="H663" s="79"/>
      <c r="I663" s="79"/>
      <c r="J663" s="79"/>
      <c r="K663" s="79"/>
      <c r="L663" s="79"/>
      <c r="M663" s="79"/>
      <c r="N663" s="79"/>
      <c r="O663" s="79"/>
      <c r="P663" s="79"/>
      <c r="Q663" s="79"/>
      <c r="R663" s="79"/>
      <c r="S663" s="79"/>
      <c r="T663" s="79"/>
      <c r="U663" s="79"/>
      <c r="V663" s="79"/>
      <c r="W663" s="79"/>
      <c r="X663" s="79"/>
      <c r="Y663" s="79"/>
      <c r="Z663" s="79"/>
      <c r="AA663" s="79"/>
      <c r="AB663" s="79"/>
      <c r="AC663" s="79"/>
      <c r="AD663" s="79"/>
      <c r="AE663" s="79"/>
      <c r="AF663" s="79"/>
      <c r="AG663" s="79"/>
      <c r="AH663" s="79"/>
      <c r="AI663" s="79"/>
      <c r="AJ663" s="79"/>
      <c r="AK663" s="79"/>
    </row>
    <row r="664" spans="2:37" ht="15.3">
      <c r="B664" s="79"/>
      <c r="C664" s="100"/>
      <c r="D664" s="79"/>
      <c r="E664" s="79"/>
      <c r="F664" s="79"/>
      <c r="G664" s="100"/>
      <c r="H664" s="79"/>
      <c r="I664" s="79"/>
      <c r="J664" s="79"/>
      <c r="K664" s="79"/>
      <c r="L664" s="79"/>
      <c r="M664" s="79"/>
      <c r="N664" s="79"/>
      <c r="O664" s="79"/>
      <c r="P664" s="79"/>
      <c r="Q664" s="79"/>
      <c r="R664" s="79"/>
      <c r="S664" s="79"/>
      <c r="T664" s="79"/>
      <c r="U664" s="79"/>
      <c r="V664" s="79"/>
      <c r="W664" s="79"/>
      <c r="X664" s="79"/>
      <c r="Y664" s="79"/>
      <c r="Z664" s="79"/>
      <c r="AA664" s="79"/>
      <c r="AB664" s="79"/>
      <c r="AC664" s="79"/>
      <c r="AD664" s="79"/>
      <c r="AE664" s="79"/>
      <c r="AF664" s="79"/>
      <c r="AG664" s="79"/>
      <c r="AH664" s="79"/>
      <c r="AI664" s="79"/>
      <c r="AJ664" s="79"/>
      <c r="AK664" s="79"/>
    </row>
    <row r="665" spans="2:37" ht="15.3">
      <c r="B665" s="79"/>
      <c r="C665" s="100"/>
      <c r="D665" s="79"/>
      <c r="E665" s="79"/>
      <c r="F665" s="79"/>
      <c r="G665" s="100"/>
      <c r="H665" s="79"/>
      <c r="I665" s="79"/>
      <c r="J665" s="79"/>
      <c r="K665" s="79"/>
      <c r="L665" s="79"/>
      <c r="M665" s="79"/>
      <c r="N665" s="79"/>
      <c r="O665" s="79"/>
      <c r="P665" s="79"/>
      <c r="Q665" s="79"/>
      <c r="R665" s="79"/>
      <c r="S665" s="79"/>
      <c r="T665" s="79"/>
      <c r="U665" s="79"/>
      <c r="V665" s="79"/>
      <c r="W665" s="79"/>
      <c r="X665" s="79"/>
      <c r="Y665" s="79"/>
      <c r="Z665" s="79"/>
      <c r="AA665" s="79"/>
      <c r="AB665" s="79"/>
      <c r="AC665" s="79"/>
      <c r="AD665" s="79"/>
      <c r="AE665" s="79"/>
      <c r="AF665" s="79"/>
      <c r="AG665" s="79"/>
      <c r="AH665" s="79"/>
      <c r="AI665" s="79"/>
      <c r="AJ665" s="79"/>
      <c r="AK665" s="79"/>
    </row>
    <row r="666" spans="2:37" ht="15.3">
      <c r="B666" s="79"/>
      <c r="C666" s="100"/>
      <c r="D666" s="79"/>
      <c r="E666" s="79"/>
      <c r="F666" s="79"/>
      <c r="G666" s="100"/>
      <c r="H666" s="79"/>
      <c r="I666" s="79"/>
      <c r="J666" s="79"/>
      <c r="K666" s="79"/>
      <c r="L666" s="79"/>
      <c r="M666" s="79"/>
      <c r="N666" s="79"/>
      <c r="O666" s="79"/>
      <c r="P666" s="79"/>
      <c r="Q666" s="79"/>
      <c r="R666" s="79"/>
      <c r="S666" s="79"/>
      <c r="T666" s="79"/>
      <c r="U666" s="79"/>
      <c r="V666" s="79"/>
      <c r="W666" s="79"/>
      <c r="X666" s="79"/>
      <c r="Y666" s="79"/>
      <c r="Z666" s="79"/>
      <c r="AA666" s="79"/>
      <c r="AB666" s="79"/>
      <c r="AC666" s="79"/>
      <c r="AD666" s="79"/>
      <c r="AE666" s="79"/>
      <c r="AF666" s="79"/>
      <c r="AG666" s="79"/>
      <c r="AH666" s="79"/>
      <c r="AI666" s="79"/>
      <c r="AJ666" s="79"/>
      <c r="AK666" s="79"/>
    </row>
    <row r="667" spans="2:37" ht="15.3">
      <c r="B667" s="79"/>
      <c r="C667" s="100"/>
      <c r="D667" s="79"/>
      <c r="E667" s="79"/>
      <c r="F667" s="79"/>
      <c r="G667" s="100"/>
      <c r="H667" s="79"/>
      <c r="I667" s="79"/>
      <c r="J667" s="79"/>
      <c r="K667" s="79"/>
      <c r="L667" s="79"/>
      <c r="M667" s="79"/>
      <c r="N667" s="79"/>
      <c r="O667" s="79"/>
      <c r="P667" s="79"/>
      <c r="Q667" s="79"/>
      <c r="R667" s="79"/>
      <c r="S667" s="79"/>
      <c r="T667" s="79"/>
      <c r="U667" s="79"/>
      <c r="V667" s="79"/>
      <c r="W667" s="79"/>
      <c r="X667" s="79"/>
      <c r="Y667" s="79"/>
      <c r="Z667" s="79"/>
      <c r="AA667" s="79"/>
      <c r="AB667" s="79"/>
      <c r="AC667" s="79"/>
      <c r="AD667" s="79"/>
      <c r="AE667" s="79"/>
      <c r="AF667" s="79"/>
      <c r="AG667" s="79"/>
      <c r="AH667" s="79"/>
      <c r="AI667" s="79"/>
      <c r="AJ667" s="79"/>
      <c r="AK667" s="79"/>
    </row>
    <row r="668" spans="2:37">
      <c r="B668" s="80"/>
      <c r="C668" s="101"/>
      <c r="D668" s="80"/>
      <c r="E668" s="80"/>
      <c r="F668" s="80"/>
      <c r="G668" s="101"/>
      <c r="H668" s="80"/>
      <c r="I668" s="80"/>
      <c r="J668" s="80"/>
      <c r="K668" s="80"/>
    </row>
    <row r="669" spans="2:37">
      <c r="B669" s="80"/>
      <c r="C669" s="101"/>
      <c r="D669" s="80"/>
      <c r="E669" s="80"/>
      <c r="F669" s="80"/>
      <c r="G669" s="101"/>
      <c r="H669" s="80"/>
      <c r="I669" s="80"/>
      <c r="J669" s="80"/>
      <c r="K669" s="80"/>
    </row>
    <row r="670" spans="2:37">
      <c r="B670" s="80"/>
      <c r="C670" s="101"/>
      <c r="D670" s="80"/>
      <c r="E670" s="80"/>
      <c r="F670" s="80"/>
      <c r="G670" s="101"/>
      <c r="H670" s="80"/>
      <c r="I670" s="80"/>
      <c r="J670" s="80"/>
      <c r="K670" s="80"/>
    </row>
    <row r="671" spans="2:37">
      <c r="B671" s="80"/>
      <c r="C671" s="101"/>
      <c r="D671" s="80"/>
      <c r="E671" s="80"/>
      <c r="F671" s="80"/>
      <c r="G671" s="101"/>
      <c r="H671" s="80"/>
      <c r="I671" s="80"/>
      <c r="J671" s="80"/>
      <c r="K671" s="80"/>
    </row>
    <row r="672" spans="2:37">
      <c r="B672" s="80"/>
      <c r="C672" s="101"/>
      <c r="D672" s="80"/>
      <c r="E672" s="80"/>
      <c r="F672" s="80"/>
      <c r="G672" s="101"/>
      <c r="H672" s="80"/>
      <c r="I672" s="80"/>
      <c r="J672" s="80"/>
      <c r="K672" s="80"/>
    </row>
    <row r="673" spans="2:11">
      <c r="B673" s="80"/>
      <c r="C673" s="101"/>
      <c r="D673" s="80"/>
      <c r="E673" s="80"/>
      <c r="F673" s="80"/>
      <c r="G673" s="101"/>
      <c r="H673" s="80"/>
      <c r="I673" s="80"/>
      <c r="J673" s="80"/>
      <c r="K673" s="80"/>
    </row>
    <row r="674" spans="2:11">
      <c r="B674" s="80"/>
      <c r="C674" s="101"/>
      <c r="D674" s="80"/>
      <c r="E674" s="80"/>
      <c r="F674" s="80"/>
      <c r="G674" s="101"/>
      <c r="H674" s="80"/>
      <c r="I674" s="80"/>
      <c r="J674" s="80"/>
      <c r="K674" s="80"/>
    </row>
    <row r="675" spans="2:11">
      <c r="B675" s="80"/>
      <c r="C675" s="101"/>
      <c r="D675" s="80"/>
      <c r="E675" s="80"/>
      <c r="F675" s="80"/>
      <c r="G675" s="101"/>
      <c r="H675" s="80"/>
      <c r="I675" s="80"/>
      <c r="J675" s="80"/>
      <c r="K675" s="80"/>
    </row>
    <row r="676" spans="2:11">
      <c r="B676" s="80"/>
      <c r="C676" s="101"/>
      <c r="D676" s="80"/>
      <c r="E676" s="80"/>
      <c r="F676" s="80"/>
      <c r="G676" s="101"/>
      <c r="H676" s="80"/>
      <c r="I676" s="80"/>
      <c r="J676" s="80"/>
      <c r="K676" s="80"/>
    </row>
    <row r="677" spans="2:11">
      <c r="B677" s="80"/>
      <c r="C677" s="101"/>
      <c r="D677" s="80"/>
      <c r="E677" s="80"/>
      <c r="F677" s="80"/>
      <c r="G677" s="101"/>
      <c r="H677" s="80"/>
      <c r="I677" s="80"/>
      <c r="J677" s="80"/>
      <c r="K677" s="80"/>
    </row>
    <row r="678" spans="2:11">
      <c r="B678" s="80"/>
      <c r="C678" s="101"/>
      <c r="D678" s="80"/>
      <c r="E678" s="80"/>
      <c r="F678" s="80"/>
      <c r="G678" s="101"/>
      <c r="H678" s="80"/>
      <c r="I678" s="80"/>
      <c r="J678" s="80"/>
      <c r="K678" s="80"/>
    </row>
    <row r="679" spans="2:11">
      <c r="B679" s="80"/>
      <c r="C679" s="101"/>
      <c r="D679" s="80"/>
      <c r="E679" s="80"/>
      <c r="F679" s="80"/>
      <c r="G679" s="101"/>
      <c r="H679" s="80"/>
      <c r="I679" s="80"/>
      <c r="J679" s="80"/>
      <c r="K679" s="80"/>
    </row>
    <row r="680" spans="2:11">
      <c r="B680" s="80"/>
      <c r="C680" s="101"/>
      <c r="D680" s="80"/>
      <c r="E680" s="80"/>
      <c r="F680" s="80"/>
      <c r="G680" s="101"/>
      <c r="H680" s="80"/>
      <c r="I680" s="80"/>
      <c r="J680" s="80"/>
      <c r="K680" s="80"/>
    </row>
    <row r="681" spans="2:11">
      <c r="B681" s="80"/>
      <c r="C681" s="101"/>
      <c r="D681" s="80"/>
      <c r="E681" s="80"/>
      <c r="F681" s="80"/>
      <c r="G681" s="101"/>
      <c r="H681" s="80"/>
      <c r="I681" s="80"/>
      <c r="J681" s="80"/>
      <c r="K681" s="80"/>
    </row>
    <row r="682" spans="2:11">
      <c r="B682" s="80"/>
      <c r="C682" s="101"/>
      <c r="D682" s="80"/>
      <c r="E682" s="80"/>
      <c r="F682" s="80"/>
      <c r="G682" s="101"/>
      <c r="H682" s="80"/>
      <c r="I682" s="80"/>
      <c r="J682" s="80"/>
      <c r="K682" s="80"/>
    </row>
    <row r="683" spans="2:11">
      <c r="B683" s="80"/>
      <c r="C683" s="101"/>
      <c r="D683" s="80"/>
      <c r="E683" s="80"/>
      <c r="F683" s="80"/>
      <c r="G683" s="101"/>
      <c r="H683" s="80"/>
      <c r="I683" s="80"/>
      <c r="J683" s="80"/>
      <c r="K683" s="80"/>
    </row>
    <row r="684" spans="2:11">
      <c r="B684" s="80"/>
      <c r="C684" s="101"/>
      <c r="D684" s="80"/>
      <c r="E684" s="80"/>
      <c r="F684" s="80"/>
      <c r="G684" s="101"/>
      <c r="H684" s="80"/>
      <c r="I684" s="80"/>
      <c r="J684" s="80"/>
      <c r="K684" s="80"/>
    </row>
    <row r="685" spans="2:11">
      <c r="B685" s="80"/>
      <c r="C685" s="101"/>
      <c r="D685" s="80"/>
      <c r="E685" s="80"/>
      <c r="F685" s="80"/>
      <c r="G685" s="101"/>
      <c r="H685" s="80"/>
      <c r="I685" s="80"/>
      <c r="J685" s="80"/>
      <c r="K685" s="80"/>
    </row>
    <row r="686" spans="2:11">
      <c r="B686" s="80"/>
      <c r="C686" s="101"/>
      <c r="D686" s="80"/>
      <c r="E686" s="80"/>
      <c r="F686" s="80"/>
      <c r="G686" s="101"/>
      <c r="H686" s="80"/>
      <c r="I686" s="80"/>
      <c r="J686" s="80"/>
      <c r="K686" s="80"/>
    </row>
    <row r="687" spans="2:11">
      <c r="B687" s="80"/>
      <c r="C687" s="101"/>
      <c r="D687" s="80"/>
      <c r="E687" s="80"/>
      <c r="F687" s="80"/>
      <c r="G687" s="101"/>
      <c r="H687" s="80"/>
      <c r="I687" s="80"/>
      <c r="J687" s="80"/>
      <c r="K687" s="80"/>
    </row>
    <row r="688" spans="2:11">
      <c r="B688" s="80"/>
      <c r="C688" s="101"/>
      <c r="D688" s="80"/>
      <c r="E688" s="80"/>
      <c r="F688" s="80"/>
      <c r="G688" s="101"/>
      <c r="H688" s="80"/>
      <c r="I688" s="80"/>
      <c r="J688" s="80"/>
      <c r="K688" s="80"/>
    </row>
    <row r="689" spans="2:11">
      <c r="B689" s="80"/>
      <c r="C689" s="101"/>
      <c r="D689" s="80"/>
      <c r="E689" s="80"/>
      <c r="F689" s="80"/>
      <c r="G689" s="101"/>
      <c r="H689" s="80"/>
      <c r="I689" s="80"/>
      <c r="J689" s="80"/>
      <c r="K689" s="80"/>
    </row>
    <row r="690" spans="2:11">
      <c r="B690" s="80"/>
      <c r="C690" s="101"/>
      <c r="D690" s="80"/>
      <c r="E690" s="80"/>
      <c r="F690" s="80"/>
      <c r="G690" s="101"/>
      <c r="H690" s="80"/>
      <c r="I690" s="80"/>
      <c r="J690" s="80"/>
      <c r="K690" s="80"/>
    </row>
    <row r="691" spans="2:11">
      <c r="B691" s="80"/>
      <c r="C691" s="101"/>
      <c r="D691" s="80"/>
      <c r="E691" s="80"/>
      <c r="F691" s="80"/>
      <c r="G691" s="101"/>
      <c r="H691" s="80"/>
      <c r="I691" s="80"/>
      <c r="J691" s="80"/>
      <c r="K691" s="80"/>
    </row>
    <row r="692" spans="2:11">
      <c r="B692" s="80"/>
      <c r="C692" s="101"/>
      <c r="D692" s="80"/>
      <c r="E692" s="80"/>
      <c r="F692" s="80"/>
      <c r="G692" s="101"/>
      <c r="H692" s="80"/>
      <c r="I692" s="80"/>
      <c r="J692" s="80"/>
      <c r="K692" s="80"/>
    </row>
    <row r="693" spans="2:11">
      <c r="B693" s="80"/>
      <c r="C693" s="101"/>
      <c r="D693" s="80"/>
      <c r="E693" s="80"/>
      <c r="F693" s="80"/>
      <c r="G693" s="101"/>
      <c r="H693" s="80"/>
      <c r="I693" s="80"/>
      <c r="J693" s="80"/>
      <c r="K693" s="80"/>
    </row>
    <row r="694" spans="2:11">
      <c r="B694" s="80"/>
      <c r="C694" s="101"/>
      <c r="D694" s="80"/>
      <c r="E694" s="80"/>
      <c r="F694" s="80"/>
      <c r="G694" s="101"/>
      <c r="H694" s="80"/>
      <c r="I694" s="80"/>
      <c r="J694" s="80"/>
      <c r="K694" s="80"/>
    </row>
    <row r="695" spans="2:11">
      <c r="B695" s="80"/>
      <c r="C695" s="101"/>
      <c r="D695" s="80"/>
      <c r="E695" s="80"/>
      <c r="F695" s="80"/>
      <c r="G695" s="101"/>
      <c r="H695" s="80"/>
      <c r="I695" s="80"/>
      <c r="J695" s="80"/>
      <c r="K695" s="80"/>
    </row>
    <row r="696" spans="2:11">
      <c r="B696" s="80"/>
      <c r="C696" s="101"/>
      <c r="D696" s="80"/>
      <c r="E696" s="80"/>
      <c r="F696" s="80"/>
      <c r="G696" s="101"/>
      <c r="H696" s="80"/>
      <c r="I696" s="80"/>
      <c r="J696" s="80"/>
      <c r="K696" s="80"/>
    </row>
    <row r="697" spans="2:11">
      <c r="B697" s="80"/>
      <c r="C697" s="101"/>
      <c r="D697" s="80"/>
      <c r="E697" s="80"/>
      <c r="F697" s="80"/>
      <c r="G697" s="101"/>
      <c r="H697" s="80"/>
      <c r="I697" s="80"/>
      <c r="J697" s="80"/>
      <c r="K697" s="80"/>
    </row>
    <row r="698" spans="2:11">
      <c r="B698" s="80"/>
      <c r="C698" s="101"/>
      <c r="D698" s="80"/>
      <c r="E698" s="80"/>
      <c r="F698" s="80"/>
      <c r="G698" s="101"/>
      <c r="H698" s="80"/>
      <c r="I698" s="80"/>
      <c r="J698" s="80"/>
      <c r="K698" s="80"/>
    </row>
    <row r="699" spans="2:11">
      <c r="B699" s="80"/>
      <c r="C699" s="101"/>
      <c r="D699" s="80"/>
      <c r="E699" s="80"/>
      <c r="F699" s="80"/>
      <c r="G699" s="101"/>
      <c r="H699" s="80"/>
      <c r="I699" s="80"/>
      <c r="J699" s="80"/>
      <c r="K699" s="80"/>
    </row>
    <row r="700" spans="2:11">
      <c r="B700" s="80"/>
      <c r="C700" s="101"/>
      <c r="D700" s="80"/>
      <c r="E700" s="80"/>
      <c r="F700" s="80"/>
      <c r="G700" s="101"/>
      <c r="H700" s="80"/>
      <c r="I700" s="80"/>
      <c r="J700" s="80"/>
      <c r="K700" s="80"/>
    </row>
    <row r="701" spans="2:11">
      <c r="B701" s="80"/>
      <c r="C701" s="101"/>
      <c r="D701" s="80"/>
      <c r="E701" s="80"/>
      <c r="F701" s="80"/>
      <c r="G701" s="101"/>
      <c r="H701" s="80"/>
      <c r="I701" s="80"/>
      <c r="J701" s="80"/>
      <c r="K701" s="80"/>
    </row>
    <row r="702" spans="2:11">
      <c r="B702" s="80"/>
      <c r="C702" s="101"/>
      <c r="D702" s="80"/>
      <c r="E702" s="80"/>
      <c r="F702" s="80"/>
      <c r="G702" s="101"/>
      <c r="H702" s="80"/>
      <c r="I702" s="80"/>
      <c r="J702" s="80"/>
      <c r="K702" s="80"/>
    </row>
    <row r="703" spans="2:11">
      <c r="B703" s="80"/>
      <c r="C703" s="101"/>
      <c r="D703" s="80"/>
      <c r="E703" s="80"/>
      <c r="F703" s="80"/>
      <c r="G703" s="101"/>
      <c r="H703" s="80"/>
      <c r="I703" s="80"/>
      <c r="J703" s="80"/>
      <c r="K703" s="80"/>
    </row>
    <row r="704" spans="2:11">
      <c r="B704" s="80"/>
      <c r="C704" s="101"/>
      <c r="D704" s="80"/>
      <c r="E704" s="80"/>
      <c r="F704" s="80"/>
      <c r="G704" s="101"/>
      <c r="H704" s="80"/>
      <c r="I704" s="80"/>
      <c r="J704" s="80"/>
      <c r="K704" s="80"/>
    </row>
    <row r="705" spans="2:11">
      <c r="B705" s="80"/>
      <c r="C705" s="101"/>
      <c r="D705" s="80"/>
      <c r="E705" s="80"/>
      <c r="F705" s="80"/>
      <c r="G705" s="101"/>
      <c r="H705" s="80"/>
      <c r="I705" s="80"/>
      <c r="J705" s="80"/>
      <c r="K705" s="80"/>
    </row>
    <row r="706" spans="2:11">
      <c r="B706" s="80"/>
      <c r="C706" s="101"/>
      <c r="D706" s="80"/>
      <c r="E706" s="80"/>
      <c r="F706" s="80"/>
      <c r="G706" s="101"/>
      <c r="H706" s="80"/>
      <c r="I706" s="80"/>
      <c r="J706" s="80"/>
      <c r="K706" s="80"/>
    </row>
    <row r="707" spans="2:11">
      <c r="B707" s="80"/>
      <c r="C707" s="101"/>
      <c r="D707" s="80"/>
      <c r="E707" s="80"/>
      <c r="F707" s="80"/>
      <c r="G707" s="101"/>
      <c r="H707" s="80"/>
      <c r="I707" s="80"/>
      <c r="J707" s="80"/>
      <c r="K707" s="80"/>
    </row>
    <row r="708" spans="2:11">
      <c r="B708" s="80"/>
      <c r="C708" s="101"/>
      <c r="D708" s="80"/>
      <c r="E708" s="80"/>
      <c r="F708" s="80"/>
      <c r="G708" s="101"/>
      <c r="H708" s="80"/>
      <c r="I708" s="80"/>
      <c r="J708" s="80"/>
      <c r="K708" s="80"/>
    </row>
    <row r="709" spans="2:11">
      <c r="B709" s="80"/>
      <c r="C709" s="101"/>
      <c r="D709" s="80"/>
      <c r="E709" s="80"/>
      <c r="F709" s="80"/>
      <c r="G709" s="101"/>
      <c r="H709" s="80"/>
      <c r="I709" s="80"/>
      <c r="J709" s="80"/>
      <c r="K709" s="80"/>
    </row>
    <row r="710" spans="2:11">
      <c r="B710" s="80"/>
      <c r="C710" s="101"/>
      <c r="D710" s="80"/>
      <c r="E710" s="80"/>
      <c r="F710" s="80"/>
      <c r="G710" s="101"/>
      <c r="H710" s="80"/>
      <c r="I710" s="80"/>
      <c r="J710" s="80"/>
      <c r="K710" s="80"/>
    </row>
    <row r="711" spans="2:11">
      <c r="B711" s="80"/>
      <c r="C711" s="101"/>
      <c r="D711" s="80"/>
      <c r="E711" s="80"/>
      <c r="F711" s="80"/>
      <c r="G711" s="101"/>
      <c r="H711" s="80"/>
      <c r="I711" s="80"/>
      <c r="J711" s="80"/>
      <c r="K711" s="80"/>
    </row>
    <row r="712" spans="2:11">
      <c r="B712" s="80"/>
      <c r="C712" s="101"/>
      <c r="D712" s="80"/>
      <c r="E712" s="80"/>
      <c r="F712" s="80"/>
      <c r="G712" s="101"/>
      <c r="H712" s="80"/>
      <c r="I712" s="80"/>
      <c r="J712" s="80"/>
      <c r="K712" s="80"/>
    </row>
    <row r="713" spans="2:11">
      <c r="B713" s="80"/>
      <c r="C713" s="101"/>
      <c r="D713" s="80"/>
      <c r="E713" s="80"/>
      <c r="F713" s="80"/>
      <c r="G713" s="101"/>
      <c r="H713" s="80"/>
      <c r="I713" s="80"/>
      <c r="J713" s="80"/>
      <c r="K713" s="80"/>
    </row>
    <row r="714" spans="2:11">
      <c r="B714" s="80"/>
      <c r="C714" s="101"/>
      <c r="D714" s="80"/>
      <c r="E714" s="80"/>
      <c r="F714" s="80"/>
      <c r="G714" s="101"/>
      <c r="H714" s="80"/>
      <c r="I714" s="80"/>
      <c r="J714" s="80"/>
      <c r="K714" s="80"/>
    </row>
    <row r="715" spans="2:11">
      <c r="B715" s="80"/>
      <c r="C715" s="101"/>
      <c r="D715" s="80"/>
      <c r="E715" s="80"/>
      <c r="F715" s="80"/>
      <c r="G715" s="101"/>
      <c r="H715" s="80"/>
      <c r="I715" s="80"/>
      <c r="J715" s="80"/>
      <c r="K715" s="80"/>
    </row>
    <row r="716" spans="2:11">
      <c r="B716" s="80"/>
      <c r="C716" s="101"/>
      <c r="D716" s="80"/>
      <c r="E716" s="80"/>
      <c r="F716" s="80"/>
      <c r="G716" s="101"/>
      <c r="H716" s="80"/>
      <c r="I716" s="80"/>
      <c r="J716" s="80"/>
      <c r="K716" s="80"/>
    </row>
    <row r="717" spans="2:11">
      <c r="B717" s="80"/>
      <c r="C717" s="101"/>
      <c r="D717" s="80"/>
      <c r="E717" s="80"/>
      <c r="F717" s="80"/>
      <c r="G717" s="101"/>
      <c r="H717" s="80"/>
      <c r="I717" s="80"/>
      <c r="J717" s="80"/>
      <c r="K717" s="80"/>
    </row>
    <row r="718" spans="2:11">
      <c r="B718" s="80"/>
      <c r="C718" s="101"/>
      <c r="D718" s="80"/>
      <c r="E718" s="80"/>
      <c r="F718" s="80"/>
      <c r="G718" s="101"/>
      <c r="H718" s="80"/>
      <c r="I718" s="80"/>
      <c r="J718" s="80"/>
      <c r="K718" s="80"/>
    </row>
    <row r="719" spans="2:11">
      <c r="B719" s="80"/>
      <c r="C719" s="101"/>
      <c r="D719" s="80"/>
      <c r="E719" s="80"/>
      <c r="F719" s="80"/>
      <c r="G719" s="101"/>
      <c r="H719" s="80"/>
      <c r="I719" s="80"/>
      <c r="J719" s="80"/>
      <c r="K719" s="80"/>
    </row>
    <row r="720" spans="2:11">
      <c r="B720" s="80"/>
      <c r="C720" s="101"/>
      <c r="D720" s="80"/>
      <c r="E720" s="80"/>
      <c r="F720" s="80"/>
      <c r="G720" s="101"/>
      <c r="H720" s="80"/>
      <c r="I720" s="80"/>
      <c r="J720" s="80"/>
      <c r="K720" s="80"/>
    </row>
    <row r="721" spans="2:11">
      <c r="B721" s="80"/>
      <c r="C721" s="101"/>
      <c r="D721" s="80"/>
      <c r="E721" s="80"/>
      <c r="F721" s="80"/>
      <c r="G721" s="101"/>
      <c r="H721" s="80"/>
      <c r="I721" s="80"/>
      <c r="J721" s="80"/>
      <c r="K721" s="80"/>
    </row>
    <row r="722" spans="2:11">
      <c r="B722" s="80"/>
      <c r="C722" s="101"/>
      <c r="D722" s="80"/>
      <c r="E722" s="80"/>
      <c r="F722" s="80"/>
      <c r="G722" s="101"/>
      <c r="H722" s="80"/>
      <c r="I722" s="80"/>
      <c r="J722" s="80"/>
      <c r="K722" s="80"/>
    </row>
    <row r="723" spans="2:11">
      <c r="B723" s="80"/>
      <c r="C723" s="101"/>
      <c r="D723" s="80"/>
      <c r="E723" s="80"/>
      <c r="F723" s="80"/>
      <c r="G723" s="101"/>
      <c r="H723" s="80"/>
      <c r="I723" s="80"/>
      <c r="J723" s="80"/>
      <c r="K723" s="80"/>
    </row>
    <row r="724" spans="2:11">
      <c r="B724" s="80"/>
      <c r="C724" s="101"/>
      <c r="D724" s="80"/>
      <c r="E724" s="80"/>
      <c r="F724" s="80"/>
      <c r="G724" s="101"/>
      <c r="H724" s="80"/>
      <c r="I724" s="80"/>
      <c r="J724" s="80"/>
      <c r="K724" s="80"/>
    </row>
    <row r="725" spans="2:11">
      <c r="B725" s="80"/>
      <c r="C725" s="101"/>
      <c r="D725" s="80"/>
      <c r="E725" s="80"/>
      <c r="F725" s="80"/>
      <c r="G725" s="101"/>
      <c r="H725" s="80"/>
      <c r="I725" s="80"/>
      <c r="J725" s="80"/>
      <c r="K725" s="80"/>
    </row>
    <row r="726" spans="2:11">
      <c r="B726" s="80"/>
      <c r="C726" s="101"/>
      <c r="D726" s="80"/>
      <c r="E726" s="80"/>
      <c r="F726" s="80"/>
      <c r="G726" s="101"/>
      <c r="H726" s="80"/>
      <c r="I726" s="80"/>
      <c r="J726" s="80"/>
      <c r="K726" s="80"/>
    </row>
    <row r="727" spans="2:11">
      <c r="B727" s="80"/>
      <c r="C727" s="101"/>
      <c r="D727" s="80"/>
      <c r="E727" s="80"/>
      <c r="F727" s="80"/>
      <c r="G727" s="101"/>
      <c r="H727" s="80"/>
      <c r="I727" s="80"/>
      <c r="J727" s="80"/>
      <c r="K727" s="80"/>
    </row>
    <row r="728" spans="2:11">
      <c r="B728" s="80"/>
      <c r="C728" s="101"/>
      <c r="D728" s="80"/>
      <c r="E728" s="80"/>
      <c r="F728" s="80"/>
      <c r="G728" s="101"/>
      <c r="H728" s="80"/>
      <c r="I728" s="80"/>
      <c r="J728" s="80"/>
      <c r="K728" s="80"/>
    </row>
    <row r="729" spans="2:11">
      <c r="B729" s="80"/>
      <c r="C729" s="101"/>
      <c r="D729" s="80"/>
      <c r="E729" s="80"/>
      <c r="F729" s="80"/>
      <c r="G729" s="101"/>
      <c r="H729" s="80"/>
      <c r="I729" s="80"/>
      <c r="J729" s="80"/>
      <c r="K729" s="80"/>
    </row>
    <row r="730" spans="2:11">
      <c r="B730" s="80"/>
      <c r="C730" s="101"/>
      <c r="D730" s="80"/>
      <c r="E730" s="80"/>
      <c r="F730" s="80"/>
      <c r="G730" s="101"/>
      <c r="H730" s="80"/>
      <c r="I730" s="80"/>
      <c r="J730" s="80"/>
      <c r="K730" s="80"/>
    </row>
    <row r="731" spans="2:11">
      <c r="B731" s="80"/>
      <c r="C731" s="101"/>
      <c r="D731" s="80"/>
      <c r="E731" s="80"/>
      <c r="F731" s="80"/>
      <c r="G731" s="101"/>
      <c r="H731" s="80"/>
      <c r="I731" s="80"/>
      <c r="J731" s="80"/>
      <c r="K731" s="80"/>
    </row>
    <row r="732" spans="2:11">
      <c r="B732" s="80"/>
      <c r="C732" s="101"/>
      <c r="D732" s="80"/>
      <c r="E732" s="80"/>
      <c r="F732" s="80"/>
      <c r="G732" s="101"/>
      <c r="H732" s="80"/>
      <c r="I732" s="80"/>
      <c r="J732" s="80"/>
      <c r="K732" s="80"/>
    </row>
    <row r="733" spans="2:11">
      <c r="B733" s="80"/>
      <c r="C733" s="101"/>
      <c r="D733" s="80"/>
      <c r="E733" s="80"/>
      <c r="F733" s="80"/>
      <c r="G733" s="101"/>
      <c r="H733" s="80"/>
      <c r="I733" s="80"/>
      <c r="J733" s="80"/>
      <c r="K733" s="80"/>
    </row>
    <row r="734" spans="2:11">
      <c r="B734" s="80"/>
      <c r="C734" s="101"/>
      <c r="D734" s="80"/>
      <c r="E734" s="80"/>
      <c r="F734" s="80"/>
      <c r="G734" s="101"/>
      <c r="H734" s="80"/>
      <c r="I734" s="80"/>
      <c r="J734" s="80"/>
      <c r="K734" s="80"/>
    </row>
    <row r="735" spans="2:11">
      <c r="B735" s="80"/>
      <c r="C735" s="101"/>
      <c r="D735" s="80"/>
      <c r="E735" s="80"/>
      <c r="F735" s="80"/>
      <c r="G735" s="101"/>
      <c r="H735" s="80"/>
      <c r="I735" s="80"/>
      <c r="J735" s="80"/>
      <c r="K735" s="80"/>
    </row>
    <row r="736" spans="2:11">
      <c r="B736" s="80"/>
      <c r="C736" s="101"/>
      <c r="D736" s="80"/>
      <c r="E736" s="80"/>
      <c r="F736" s="80"/>
      <c r="G736" s="101"/>
      <c r="H736" s="80"/>
      <c r="I736" s="80"/>
      <c r="J736" s="80"/>
      <c r="K736" s="80"/>
    </row>
    <row r="737" spans="2:11">
      <c r="B737" s="80"/>
      <c r="C737" s="101"/>
      <c r="D737" s="80"/>
      <c r="E737" s="80"/>
      <c r="F737" s="80"/>
      <c r="G737" s="101"/>
      <c r="H737" s="80"/>
      <c r="I737" s="80"/>
      <c r="J737" s="80"/>
      <c r="K737" s="80"/>
    </row>
    <row r="738" spans="2:11">
      <c r="B738" s="80"/>
      <c r="C738" s="101"/>
      <c r="D738" s="80"/>
      <c r="E738" s="80"/>
      <c r="F738" s="80"/>
      <c r="G738" s="101"/>
      <c r="H738" s="80"/>
      <c r="I738" s="80"/>
      <c r="J738" s="80"/>
      <c r="K738" s="80"/>
    </row>
    <row r="739" spans="2:11">
      <c r="B739" s="80"/>
      <c r="C739" s="101"/>
      <c r="D739" s="80"/>
      <c r="E739" s="80"/>
      <c r="F739" s="80"/>
      <c r="G739" s="101"/>
      <c r="H739" s="80"/>
      <c r="I739" s="80"/>
      <c r="J739" s="80"/>
      <c r="K739" s="80"/>
    </row>
    <row r="740" spans="2:11">
      <c r="B740" s="80"/>
      <c r="C740" s="101"/>
      <c r="D740" s="80"/>
      <c r="E740" s="80"/>
      <c r="F740" s="80"/>
      <c r="G740" s="101"/>
      <c r="H740" s="80"/>
      <c r="I740" s="80"/>
      <c r="J740" s="80"/>
      <c r="K740" s="80"/>
    </row>
    <row r="741" spans="2:11">
      <c r="B741" s="80"/>
      <c r="C741" s="101"/>
      <c r="D741" s="80"/>
      <c r="E741" s="80"/>
      <c r="F741" s="80"/>
      <c r="G741" s="101"/>
      <c r="H741" s="80"/>
      <c r="I741" s="80"/>
      <c r="J741" s="80"/>
      <c r="K741" s="80"/>
    </row>
    <row r="742" spans="2:11">
      <c r="B742" s="80"/>
      <c r="C742" s="101"/>
      <c r="D742" s="80"/>
      <c r="E742" s="80"/>
      <c r="F742" s="80"/>
      <c r="G742" s="101"/>
      <c r="H742" s="80"/>
      <c r="I742" s="80"/>
      <c r="J742" s="80"/>
      <c r="K742" s="80"/>
    </row>
    <row r="743" spans="2:11">
      <c r="B743" s="80"/>
      <c r="C743" s="101"/>
      <c r="D743" s="80"/>
      <c r="E743" s="80"/>
      <c r="F743" s="80"/>
      <c r="G743" s="101"/>
      <c r="H743" s="80"/>
      <c r="I743" s="80"/>
      <c r="J743" s="80"/>
      <c r="K743" s="80"/>
    </row>
    <row r="744" spans="2:11">
      <c r="B744" s="80"/>
      <c r="C744" s="101"/>
      <c r="D744" s="80"/>
      <c r="E744" s="80"/>
      <c r="F744" s="80"/>
      <c r="G744" s="101"/>
      <c r="H744" s="80"/>
      <c r="I744" s="80"/>
      <c r="J744" s="80"/>
      <c r="K744" s="80"/>
    </row>
    <row r="745" spans="2:11">
      <c r="B745" s="80"/>
      <c r="C745" s="101"/>
      <c r="D745" s="80"/>
      <c r="E745" s="80"/>
      <c r="F745" s="80"/>
      <c r="G745" s="101"/>
      <c r="H745" s="80"/>
      <c r="I745" s="80"/>
      <c r="J745" s="80"/>
      <c r="K745" s="80"/>
    </row>
    <row r="746" spans="2:11">
      <c r="B746" s="80"/>
      <c r="C746" s="101"/>
      <c r="D746" s="80"/>
      <c r="E746" s="80"/>
      <c r="F746" s="80"/>
      <c r="G746" s="101"/>
      <c r="H746" s="80"/>
      <c r="I746" s="80"/>
      <c r="J746" s="80"/>
      <c r="K746" s="80"/>
    </row>
    <row r="747" spans="2:11">
      <c r="B747" s="80"/>
      <c r="C747" s="101"/>
      <c r="D747" s="80"/>
      <c r="E747" s="80"/>
      <c r="F747" s="80"/>
      <c r="G747" s="101"/>
      <c r="H747" s="80"/>
      <c r="I747" s="80"/>
      <c r="J747" s="80"/>
      <c r="K747" s="80"/>
    </row>
    <row r="748" spans="2:11">
      <c r="B748" s="80"/>
      <c r="C748" s="101"/>
      <c r="D748" s="80"/>
      <c r="E748" s="80"/>
      <c r="F748" s="80"/>
      <c r="G748" s="101"/>
      <c r="H748" s="80"/>
      <c r="I748" s="80"/>
      <c r="J748" s="80"/>
      <c r="K748" s="80"/>
    </row>
    <row r="749" spans="2:11">
      <c r="B749" s="80"/>
      <c r="C749" s="101"/>
      <c r="D749" s="80"/>
      <c r="E749" s="80"/>
      <c r="F749" s="80"/>
      <c r="G749" s="101"/>
      <c r="H749" s="80"/>
      <c r="I749" s="80"/>
      <c r="J749" s="80"/>
      <c r="K749" s="80"/>
    </row>
    <row r="750" spans="2:11">
      <c r="B750" s="80"/>
      <c r="C750" s="101"/>
      <c r="D750" s="80"/>
      <c r="E750" s="80"/>
      <c r="F750" s="80"/>
      <c r="G750" s="101"/>
      <c r="H750" s="80"/>
      <c r="I750" s="80"/>
      <c r="J750" s="80"/>
      <c r="K750" s="80"/>
    </row>
    <row r="751" spans="2:11">
      <c r="B751" s="80"/>
      <c r="C751" s="101"/>
      <c r="D751" s="80"/>
      <c r="E751" s="80"/>
      <c r="F751" s="80"/>
      <c r="G751" s="101"/>
      <c r="H751" s="80"/>
      <c r="I751" s="80"/>
      <c r="J751" s="80"/>
      <c r="K751" s="80"/>
    </row>
    <row r="752" spans="2:11">
      <c r="B752" s="80"/>
      <c r="C752" s="101"/>
      <c r="D752" s="80"/>
      <c r="E752" s="80"/>
      <c r="F752" s="80"/>
      <c r="G752" s="101"/>
      <c r="H752" s="80"/>
      <c r="I752" s="80"/>
      <c r="J752" s="80"/>
      <c r="K752" s="80"/>
    </row>
    <row r="753" spans="2:11">
      <c r="B753" s="80"/>
      <c r="C753" s="101"/>
      <c r="D753" s="80"/>
      <c r="E753" s="80"/>
      <c r="F753" s="80"/>
      <c r="G753" s="101"/>
      <c r="H753" s="80"/>
      <c r="I753" s="80"/>
      <c r="J753" s="80"/>
      <c r="K753" s="80"/>
    </row>
    <row r="754" spans="2:11">
      <c r="B754" s="80"/>
      <c r="C754" s="101"/>
      <c r="D754" s="80"/>
      <c r="E754" s="80"/>
      <c r="F754" s="80"/>
      <c r="G754" s="101"/>
      <c r="H754" s="80"/>
      <c r="I754" s="80"/>
      <c r="J754" s="80"/>
      <c r="K754" s="80"/>
    </row>
    <row r="755" spans="2:11">
      <c r="B755" s="80"/>
      <c r="C755" s="101"/>
      <c r="D755" s="80"/>
      <c r="E755" s="80"/>
      <c r="F755" s="80"/>
      <c r="G755" s="101"/>
      <c r="H755" s="80"/>
      <c r="I755" s="80"/>
      <c r="J755" s="80"/>
      <c r="K755" s="80"/>
    </row>
    <row r="756" spans="2:11">
      <c r="B756" s="80"/>
      <c r="C756" s="101"/>
      <c r="D756" s="80"/>
      <c r="E756" s="80"/>
      <c r="F756" s="80"/>
      <c r="G756" s="101"/>
      <c r="H756" s="80"/>
      <c r="I756" s="80"/>
      <c r="J756" s="80"/>
      <c r="K756" s="80"/>
    </row>
    <row r="757" spans="2:11">
      <c r="B757" s="80"/>
      <c r="C757" s="101"/>
      <c r="D757" s="80"/>
      <c r="E757" s="80"/>
      <c r="F757" s="80"/>
      <c r="G757" s="101"/>
      <c r="H757" s="80"/>
      <c r="I757" s="80"/>
      <c r="J757" s="80"/>
      <c r="K757" s="80"/>
    </row>
    <row r="758" spans="2:11">
      <c r="B758" s="80"/>
      <c r="C758" s="101"/>
      <c r="D758" s="80"/>
      <c r="E758" s="80"/>
      <c r="F758" s="80"/>
      <c r="G758" s="101"/>
      <c r="H758" s="80"/>
      <c r="I758" s="80"/>
      <c r="J758" s="80"/>
      <c r="K758" s="80"/>
    </row>
    <row r="759" spans="2:11">
      <c r="B759" s="80"/>
      <c r="C759" s="101"/>
      <c r="D759" s="80"/>
      <c r="E759" s="80"/>
      <c r="F759" s="80"/>
      <c r="G759" s="101"/>
      <c r="H759" s="80"/>
      <c r="I759" s="80"/>
      <c r="J759" s="80"/>
      <c r="K759" s="80"/>
    </row>
    <row r="760" spans="2:11">
      <c r="B760" s="80"/>
      <c r="C760" s="101"/>
      <c r="D760" s="80"/>
      <c r="E760" s="80"/>
      <c r="F760" s="80"/>
      <c r="G760" s="101"/>
      <c r="H760" s="80"/>
      <c r="I760" s="80"/>
      <c r="J760" s="80"/>
      <c r="K760" s="80"/>
    </row>
    <row r="761" spans="2:11">
      <c r="B761" s="80"/>
      <c r="C761" s="101"/>
      <c r="D761" s="80"/>
      <c r="E761" s="80"/>
      <c r="F761" s="80"/>
      <c r="G761" s="101"/>
      <c r="H761" s="80"/>
      <c r="I761" s="80"/>
      <c r="J761" s="80"/>
      <c r="K761" s="80"/>
    </row>
    <row r="762" spans="2:11">
      <c r="B762" s="80"/>
      <c r="C762" s="101"/>
      <c r="D762" s="80"/>
      <c r="E762" s="80"/>
      <c r="F762" s="80"/>
      <c r="G762" s="101"/>
      <c r="H762" s="80"/>
      <c r="I762" s="80"/>
      <c r="J762" s="80"/>
      <c r="K762" s="80"/>
    </row>
    <row r="763" spans="2:11">
      <c r="B763" s="80"/>
      <c r="C763" s="101"/>
      <c r="D763" s="80"/>
      <c r="E763" s="80"/>
      <c r="F763" s="80"/>
      <c r="G763" s="101"/>
      <c r="H763" s="80"/>
      <c r="I763" s="80"/>
      <c r="J763" s="80"/>
      <c r="K763" s="80"/>
    </row>
    <row r="764" spans="2:11">
      <c r="B764" s="80"/>
      <c r="C764" s="101"/>
      <c r="D764" s="80"/>
      <c r="E764" s="80"/>
      <c r="F764" s="80"/>
      <c r="G764" s="101"/>
      <c r="H764" s="80"/>
      <c r="I764" s="80"/>
      <c r="J764" s="80"/>
      <c r="K764" s="80"/>
    </row>
    <row r="765" spans="2:11">
      <c r="B765" s="80"/>
      <c r="C765" s="101"/>
      <c r="D765" s="80"/>
      <c r="E765" s="80"/>
      <c r="F765" s="80"/>
      <c r="G765" s="101"/>
      <c r="H765" s="80"/>
      <c r="I765" s="80"/>
      <c r="J765" s="80"/>
      <c r="K765" s="80"/>
    </row>
    <row r="766" spans="2:11">
      <c r="B766" s="80"/>
      <c r="C766" s="101"/>
      <c r="D766" s="80"/>
      <c r="E766" s="80"/>
      <c r="F766" s="80"/>
      <c r="G766" s="101"/>
      <c r="H766" s="80"/>
      <c r="I766" s="80"/>
      <c r="J766" s="80"/>
      <c r="K766" s="80"/>
    </row>
    <row r="767" spans="2:11">
      <c r="B767" s="80"/>
      <c r="C767" s="101"/>
      <c r="D767" s="80"/>
      <c r="E767" s="80"/>
      <c r="F767" s="80"/>
      <c r="G767" s="101"/>
      <c r="H767" s="80"/>
      <c r="I767" s="80"/>
      <c r="J767" s="80"/>
      <c r="K767" s="80"/>
    </row>
    <row r="768" spans="2:11">
      <c r="B768" s="80"/>
      <c r="C768" s="101"/>
      <c r="D768" s="80"/>
      <c r="E768" s="80"/>
      <c r="F768" s="80"/>
      <c r="G768" s="101"/>
      <c r="H768" s="80"/>
      <c r="I768" s="80"/>
      <c r="J768" s="80"/>
      <c r="K768" s="80"/>
    </row>
    <row r="769" spans="2:11">
      <c r="B769" s="80"/>
      <c r="C769" s="101"/>
      <c r="D769" s="80"/>
      <c r="E769" s="80"/>
      <c r="F769" s="80"/>
      <c r="G769" s="101"/>
      <c r="H769" s="80"/>
      <c r="I769" s="80"/>
      <c r="J769" s="80"/>
      <c r="K769" s="80"/>
    </row>
    <row r="770" spans="2:11">
      <c r="B770" s="80"/>
      <c r="C770" s="101"/>
      <c r="D770" s="80"/>
      <c r="E770" s="80"/>
      <c r="F770" s="80"/>
      <c r="G770" s="101"/>
      <c r="H770" s="80"/>
      <c r="I770" s="80"/>
      <c r="J770" s="80"/>
      <c r="K770" s="80"/>
    </row>
    <row r="771" spans="2:11">
      <c r="B771" s="80"/>
      <c r="C771" s="101"/>
      <c r="D771" s="80"/>
      <c r="E771" s="80"/>
      <c r="F771" s="80"/>
      <c r="G771" s="101"/>
      <c r="H771" s="80"/>
      <c r="I771" s="80"/>
      <c r="J771" s="80"/>
      <c r="K771" s="80"/>
    </row>
    <row r="772" spans="2:11">
      <c r="B772" s="80"/>
      <c r="C772" s="101"/>
      <c r="D772" s="80"/>
      <c r="E772" s="80"/>
      <c r="F772" s="80"/>
      <c r="G772" s="101"/>
      <c r="H772" s="80"/>
      <c r="I772" s="80"/>
      <c r="J772" s="80"/>
      <c r="K772" s="80"/>
    </row>
    <row r="773" spans="2:11">
      <c r="B773" s="80"/>
      <c r="C773" s="101"/>
      <c r="D773" s="80"/>
      <c r="E773" s="80"/>
      <c r="F773" s="80"/>
      <c r="G773" s="101"/>
      <c r="H773" s="80"/>
      <c r="I773" s="80"/>
      <c r="J773" s="80"/>
      <c r="K773" s="80"/>
    </row>
    <row r="774" spans="2:11">
      <c r="B774" s="80"/>
      <c r="C774" s="101"/>
      <c r="D774" s="80"/>
      <c r="E774" s="80"/>
      <c r="F774" s="80"/>
      <c r="G774" s="101"/>
      <c r="H774" s="80"/>
      <c r="I774" s="80"/>
      <c r="J774" s="80"/>
      <c r="K774" s="80"/>
    </row>
    <row r="775" spans="2:11">
      <c r="B775" s="80"/>
      <c r="C775" s="101"/>
      <c r="D775" s="80"/>
      <c r="E775" s="80"/>
      <c r="F775" s="80"/>
      <c r="G775" s="101"/>
      <c r="H775" s="80"/>
      <c r="I775" s="80"/>
      <c r="J775" s="80"/>
      <c r="K775" s="80"/>
    </row>
    <row r="776" spans="2:11">
      <c r="B776" s="80"/>
      <c r="C776" s="101"/>
      <c r="D776" s="80"/>
      <c r="E776" s="80"/>
      <c r="F776" s="80"/>
      <c r="G776" s="101"/>
      <c r="H776" s="80"/>
      <c r="I776" s="80"/>
      <c r="J776" s="80"/>
      <c r="K776" s="80"/>
    </row>
    <row r="777" spans="2:11">
      <c r="B777" s="80"/>
      <c r="C777" s="101"/>
      <c r="D777" s="80"/>
      <c r="E777" s="80"/>
      <c r="F777" s="80"/>
      <c r="G777" s="101"/>
      <c r="H777" s="80"/>
      <c r="I777" s="80"/>
      <c r="J777" s="80"/>
      <c r="K777" s="80"/>
    </row>
    <row r="778" spans="2:11">
      <c r="B778" s="80"/>
      <c r="C778" s="101"/>
      <c r="D778" s="80"/>
      <c r="E778" s="80"/>
      <c r="F778" s="80"/>
      <c r="G778" s="101"/>
      <c r="H778" s="80"/>
      <c r="I778" s="80"/>
      <c r="J778" s="80"/>
      <c r="K778" s="80"/>
    </row>
    <row r="779" spans="2:11">
      <c r="B779" s="80"/>
      <c r="C779" s="101"/>
      <c r="D779" s="80"/>
      <c r="E779" s="80"/>
      <c r="F779" s="80"/>
      <c r="G779" s="101"/>
      <c r="H779" s="80"/>
      <c r="I779" s="80"/>
      <c r="J779" s="80"/>
      <c r="K779" s="80"/>
    </row>
    <row r="780" spans="2:11">
      <c r="B780" s="80"/>
      <c r="C780" s="101"/>
      <c r="D780" s="80"/>
      <c r="E780" s="80"/>
      <c r="F780" s="80"/>
      <c r="G780" s="101"/>
      <c r="H780" s="80"/>
      <c r="I780" s="80"/>
      <c r="J780" s="80"/>
      <c r="K780" s="80"/>
    </row>
    <row r="781" spans="2:11">
      <c r="B781" s="80"/>
      <c r="C781" s="101"/>
      <c r="D781" s="80"/>
      <c r="E781" s="80"/>
      <c r="F781" s="80"/>
      <c r="G781" s="101"/>
      <c r="H781" s="80"/>
      <c r="I781" s="80"/>
      <c r="J781" s="80"/>
      <c r="K781" s="80"/>
    </row>
    <row r="782" spans="2:11">
      <c r="B782" s="80"/>
      <c r="C782" s="101"/>
      <c r="D782" s="80"/>
      <c r="E782" s="80"/>
      <c r="F782" s="80"/>
      <c r="G782" s="101"/>
      <c r="H782" s="80"/>
      <c r="I782" s="80"/>
      <c r="J782" s="80"/>
      <c r="K782" s="80"/>
    </row>
    <row r="783" spans="2:11">
      <c r="B783" s="80"/>
      <c r="C783" s="101"/>
      <c r="D783" s="80"/>
      <c r="E783" s="80"/>
      <c r="F783" s="80"/>
      <c r="G783" s="101"/>
      <c r="H783" s="80"/>
      <c r="I783" s="80"/>
      <c r="J783" s="80"/>
      <c r="K783" s="80"/>
    </row>
    <row r="784" spans="2:11">
      <c r="B784" s="80"/>
      <c r="C784" s="101"/>
      <c r="D784" s="80"/>
      <c r="E784" s="80"/>
      <c r="F784" s="80"/>
      <c r="G784" s="101"/>
      <c r="H784" s="80"/>
      <c r="I784" s="80"/>
      <c r="J784" s="80"/>
      <c r="K784" s="80"/>
    </row>
    <row r="785" spans="2:11">
      <c r="B785" s="80"/>
      <c r="C785" s="101"/>
      <c r="D785" s="80"/>
      <c r="E785" s="80"/>
      <c r="F785" s="80"/>
      <c r="G785" s="101"/>
      <c r="H785" s="80"/>
      <c r="I785" s="80"/>
      <c r="J785" s="80"/>
      <c r="K785" s="80"/>
    </row>
    <row r="786" spans="2:11">
      <c r="B786" s="80"/>
      <c r="C786" s="101"/>
      <c r="D786" s="80"/>
      <c r="E786" s="80"/>
      <c r="F786" s="80"/>
      <c r="G786" s="101"/>
      <c r="H786" s="80"/>
      <c r="I786" s="80"/>
      <c r="J786" s="80"/>
      <c r="K786" s="80"/>
    </row>
    <row r="787" spans="2:11">
      <c r="B787" s="80"/>
      <c r="C787" s="101"/>
      <c r="D787" s="80"/>
      <c r="E787" s="80"/>
      <c r="F787" s="80"/>
      <c r="G787" s="101"/>
      <c r="H787" s="80"/>
      <c r="I787" s="80"/>
      <c r="J787" s="80"/>
      <c r="K787" s="80"/>
    </row>
    <row r="788" spans="2:11">
      <c r="B788" s="80"/>
      <c r="C788" s="101"/>
      <c r="D788" s="80"/>
      <c r="E788" s="80"/>
      <c r="F788" s="80"/>
      <c r="G788" s="101"/>
      <c r="H788" s="80"/>
      <c r="I788" s="80"/>
      <c r="J788" s="80"/>
      <c r="K788" s="80"/>
    </row>
    <row r="789" spans="2:11">
      <c r="B789" s="80"/>
      <c r="C789" s="101"/>
      <c r="D789" s="80"/>
      <c r="E789" s="80"/>
      <c r="F789" s="80"/>
      <c r="G789" s="101"/>
      <c r="H789" s="80"/>
      <c r="I789" s="80"/>
      <c r="J789" s="80"/>
      <c r="K789" s="80"/>
    </row>
    <row r="790" spans="2:11">
      <c r="B790" s="80"/>
      <c r="C790" s="101"/>
      <c r="D790" s="80"/>
      <c r="E790" s="80"/>
      <c r="F790" s="80"/>
      <c r="G790" s="101"/>
      <c r="H790" s="80"/>
      <c r="I790" s="80"/>
      <c r="J790" s="80"/>
      <c r="K790" s="80"/>
    </row>
    <row r="791" spans="2:11">
      <c r="B791" s="80"/>
      <c r="C791" s="101"/>
      <c r="D791" s="80"/>
      <c r="E791" s="80"/>
      <c r="F791" s="80"/>
      <c r="G791" s="101"/>
      <c r="H791" s="80"/>
      <c r="I791" s="80"/>
      <c r="J791" s="80"/>
      <c r="K791" s="80"/>
    </row>
    <row r="792" spans="2:11">
      <c r="B792" s="80"/>
      <c r="C792" s="101"/>
      <c r="D792" s="80"/>
      <c r="E792" s="80"/>
      <c r="F792" s="80"/>
      <c r="G792" s="101"/>
      <c r="H792" s="80"/>
      <c r="I792" s="80"/>
      <c r="J792" s="80"/>
      <c r="K792" s="80"/>
    </row>
    <row r="793" spans="2:11">
      <c r="B793" s="80"/>
      <c r="C793" s="101"/>
      <c r="D793" s="80"/>
      <c r="E793" s="80"/>
      <c r="F793" s="80"/>
      <c r="G793" s="101"/>
      <c r="H793" s="80"/>
      <c r="I793" s="80"/>
      <c r="J793" s="80"/>
      <c r="K793" s="80"/>
    </row>
    <row r="794" spans="2:11">
      <c r="B794" s="80"/>
      <c r="C794" s="101"/>
      <c r="D794" s="80"/>
      <c r="E794" s="80"/>
      <c r="F794" s="80"/>
      <c r="G794" s="101"/>
      <c r="H794" s="80"/>
      <c r="I794" s="80"/>
      <c r="J794" s="80"/>
      <c r="K794" s="80"/>
    </row>
    <row r="795" spans="2:11">
      <c r="B795" s="80"/>
      <c r="C795" s="101"/>
      <c r="D795" s="80"/>
      <c r="E795" s="80"/>
      <c r="F795" s="80"/>
      <c r="G795" s="101"/>
      <c r="H795" s="80"/>
      <c r="I795" s="80"/>
      <c r="J795" s="80"/>
      <c r="K795" s="80"/>
    </row>
    <row r="796" spans="2:11">
      <c r="B796" s="80"/>
      <c r="C796" s="101"/>
      <c r="D796" s="80"/>
      <c r="E796" s="80"/>
      <c r="F796" s="80"/>
      <c r="G796" s="101"/>
      <c r="H796" s="80"/>
      <c r="I796" s="80"/>
      <c r="J796" s="80"/>
      <c r="K796" s="80"/>
    </row>
    <row r="797" spans="2:11">
      <c r="B797" s="80"/>
      <c r="C797" s="101"/>
      <c r="D797" s="80"/>
      <c r="E797" s="80"/>
      <c r="F797" s="80"/>
      <c r="G797" s="101"/>
      <c r="H797" s="80"/>
      <c r="I797" s="80"/>
      <c r="J797" s="80"/>
      <c r="K797" s="80"/>
    </row>
    <row r="798" spans="2:11">
      <c r="B798" s="80"/>
      <c r="C798" s="101"/>
      <c r="D798" s="80"/>
      <c r="E798" s="80"/>
      <c r="F798" s="80"/>
      <c r="G798" s="101"/>
      <c r="H798" s="80"/>
      <c r="I798" s="80"/>
      <c r="J798" s="80"/>
      <c r="K798" s="80"/>
    </row>
    <row r="799" spans="2:11">
      <c r="B799" s="80"/>
      <c r="C799" s="101"/>
      <c r="D799" s="80"/>
      <c r="E799" s="80"/>
      <c r="F799" s="80"/>
      <c r="G799" s="101"/>
      <c r="H799" s="80"/>
      <c r="I799" s="80"/>
      <c r="J799" s="80"/>
      <c r="K799" s="80"/>
    </row>
    <row r="800" spans="2:11">
      <c r="B800" s="80"/>
      <c r="C800" s="101"/>
      <c r="D800" s="80"/>
      <c r="E800" s="80"/>
      <c r="F800" s="80"/>
      <c r="G800" s="101"/>
      <c r="H800" s="80"/>
      <c r="I800" s="80"/>
      <c r="J800" s="80"/>
      <c r="K800" s="80"/>
    </row>
    <row r="801" spans="2:11">
      <c r="B801" s="80"/>
      <c r="C801" s="101"/>
      <c r="D801" s="80"/>
      <c r="E801" s="80"/>
      <c r="F801" s="80"/>
      <c r="G801" s="101"/>
      <c r="H801" s="80"/>
      <c r="I801" s="80"/>
      <c r="J801" s="80"/>
      <c r="K801" s="80"/>
    </row>
    <row r="802" spans="2:11">
      <c r="B802" s="80"/>
      <c r="C802" s="101"/>
      <c r="D802" s="80"/>
      <c r="E802" s="80"/>
      <c r="F802" s="80"/>
      <c r="G802" s="101"/>
      <c r="H802" s="80"/>
      <c r="I802" s="80"/>
      <c r="J802" s="80"/>
      <c r="K802" s="80"/>
    </row>
    <row r="803" spans="2:11">
      <c r="B803" s="80"/>
      <c r="C803" s="101"/>
      <c r="D803" s="80"/>
      <c r="E803" s="80"/>
      <c r="F803" s="80"/>
      <c r="G803" s="101"/>
      <c r="H803" s="80"/>
      <c r="I803" s="80"/>
      <c r="J803" s="80"/>
      <c r="K803" s="80"/>
    </row>
    <row r="804" spans="2:11">
      <c r="B804" s="80"/>
      <c r="C804" s="101"/>
      <c r="D804" s="80"/>
      <c r="E804" s="80"/>
      <c r="F804" s="80"/>
      <c r="G804" s="101"/>
      <c r="H804" s="80"/>
      <c r="I804" s="80"/>
      <c r="J804" s="80"/>
      <c r="K804" s="80"/>
    </row>
    <row r="805" spans="2:11">
      <c r="B805" s="80"/>
      <c r="C805" s="101"/>
      <c r="D805" s="80"/>
      <c r="E805" s="80"/>
      <c r="F805" s="80"/>
      <c r="G805" s="101"/>
      <c r="H805" s="80"/>
      <c r="I805" s="80"/>
      <c r="J805" s="80"/>
      <c r="K805" s="80"/>
    </row>
    <row r="806" spans="2:11">
      <c r="B806" s="80"/>
      <c r="C806" s="101"/>
      <c r="D806" s="80"/>
      <c r="E806" s="80"/>
      <c r="F806" s="80"/>
      <c r="G806" s="101"/>
      <c r="H806" s="80"/>
      <c r="I806" s="80"/>
      <c r="J806" s="80"/>
      <c r="K806" s="80"/>
    </row>
    <row r="807" spans="2:11">
      <c r="B807" s="80"/>
      <c r="C807" s="101"/>
      <c r="D807" s="80"/>
      <c r="E807" s="80"/>
      <c r="F807" s="80"/>
      <c r="G807" s="101"/>
      <c r="H807" s="80"/>
      <c r="I807" s="80"/>
      <c r="J807" s="80"/>
      <c r="K807" s="80"/>
    </row>
    <row r="808" spans="2:11">
      <c r="B808" s="80"/>
      <c r="C808" s="101"/>
      <c r="D808" s="80"/>
      <c r="E808" s="80"/>
      <c r="F808" s="80"/>
      <c r="G808" s="101"/>
      <c r="H808" s="80"/>
      <c r="I808" s="80"/>
      <c r="J808" s="80"/>
      <c r="K808" s="80"/>
    </row>
    <row r="809" spans="2:11">
      <c r="B809" s="80"/>
      <c r="C809" s="101"/>
      <c r="D809" s="80"/>
      <c r="E809" s="80"/>
      <c r="F809" s="80"/>
      <c r="G809" s="101"/>
      <c r="H809" s="80"/>
      <c r="I809" s="80"/>
      <c r="J809" s="80"/>
      <c r="K809" s="80"/>
    </row>
    <row r="810" spans="2:11">
      <c r="B810" s="80"/>
      <c r="C810" s="101"/>
      <c r="D810" s="80"/>
      <c r="E810" s="80"/>
      <c r="F810" s="80"/>
      <c r="G810" s="101"/>
      <c r="H810" s="80"/>
      <c r="I810" s="80"/>
      <c r="J810" s="80"/>
      <c r="K810" s="80"/>
    </row>
    <row r="811" spans="2:11">
      <c r="B811" s="80"/>
      <c r="C811" s="101"/>
      <c r="D811" s="80"/>
      <c r="E811" s="80"/>
      <c r="F811" s="80"/>
      <c r="G811" s="101"/>
      <c r="H811" s="80"/>
      <c r="I811" s="80"/>
      <c r="J811" s="80"/>
      <c r="K811" s="80"/>
    </row>
    <row r="812" spans="2:11">
      <c r="B812" s="80"/>
      <c r="C812" s="101"/>
      <c r="D812" s="80"/>
      <c r="E812" s="80"/>
      <c r="F812" s="80"/>
      <c r="G812" s="101"/>
      <c r="H812" s="80"/>
      <c r="I812" s="80"/>
      <c r="J812" s="80"/>
      <c r="K812" s="80"/>
    </row>
    <row r="813" spans="2:11">
      <c r="B813" s="80"/>
      <c r="C813" s="101"/>
      <c r="D813" s="80"/>
      <c r="E813" s="80"/>
      <c r="F813" s="80"/>
      <c r="G813" s="101"/>
      <c r="H813" s="80"/>
      <c r="I813" s="80"/>
      <c r="J813" s="80"/>
      <c r="K813" s="80"/>
    </row>
    <row r="814" spans="2:11">
      <c r="B814" s="80"/>
      <c r="C814" s="101"/>
      <c r="D814" s="80"/>
      <c r="E814" s="80"/>
      <c r="F814" s="80"/>
      <c r="G814" s="101"/>
      <c r="H814" s="80"/>
      <c r="I814" s="80"/>
      <c r="J814" s="80"/>
      <c r="K814" s="80"/>
    </row>
    <row r="815" spans="2:11">
      <c r="B815" s="80"/>
      <c r="C815" s="101"/>
      <c r="D815" s="80"/>
      <c r="E815" s="80"/>
      <c r="F815" s="80"/>
      <c r="G815" s="101"/>
      <c r="H815" s="80"/>
      <c r="I815" s="80"/>
      <c r="J815" s="80"/>
      <c r="K815" s="80"/>
    </row>
    <row r="816" spans="2:11">
      <c r="B816" s="80"/>
      <c r="C816" s="101"/>
      <c r="D816" s="80"/>
      <c r="E816" s="80"/>
      <c r="F816" s="80"/>
      <c r="G816" s="101"/>
      <c r="H816" s="80"/>
      <c r="I816" s="80"/>
      <c r="J816" s="80"/>
      <c r="K816" s="80"/>
    </row>
    <row r="817" spans="2:11">
      <c r="B817" s="80"/>
      <c r="C817" s="101"/>
      <c r="D817" s="80"/>
      <c r="E817" s="80"/>
      <c r="F817" s="80"/>
      <c r="G817" s="101"/>
      <c r="H817" s="80"/>
      <c r="I817" s="80"/>
      <c r="J817" s="80"/>
      <c r="K817" s="80"/>
    </row>
    <row r="818" spans="2:11">
      <c r="B818" s="80"/>
      <c r="C818" s="101"/>
      <c r="D818" s="80"/>
      <c r="E818" s="80"/>
      <c r="F818" s="80"/>
      <c r="G818" s="101"/>
      <c r="H818" s="80"/>
      <c r="I818" s="80"/>
      <c r="J818" s="80"/>
      <c r="K818" s="80"/>
    </row>
    <row r="819" spans="2:11">
      <c r="B819" s="80"/>
      <c r="C819" s="101"/>
      <c r="D819" s="80"/>
      <c r="E819" s="80"/>
      <c r="F819" s="80"/>
      <c r="G819" s="101"/>
      <c r="H819" s="80"/>
      <c r="I819" s="80"/>
      <c r="J819" s="80"/>
      <c r="K819" s="80"/>
    </row>
    <row r="820" spans="2:11">
      <c r="B820" s="80"/>
      <c r="C820" s="101"/>
      <c r="D820" s="80"/>
      <c r="E820" s="80"/>
      <c r="F820" s="80"/>
      <c r="G820" s="101"/>
      <c r="H820" s="80"/>
      <c r="I820" s="80"/>
      <c r="J820" s="80"/>
      <c r="K820" s="80"/>
    </row>
    <row r="821" spans="2:11">
      <c r="B821" s="80"/>
      <c r="C821" s="101"/>
      <c r="D821" s="80"/>
      <c r="E821" s="80"/>
      <c r="F821" s="80"/>
      <c r="G821" s="101"/>
      <c r="H821" s="80"/>
      <c r="I821" s="80"/>
      <c r="J821" s="80"/>
      <c r="K821" s="80"/>
    </row>
    <row r="822" spans="2:11">
      <c r="B822" s="80"/>
      <c r="C822" s="101"/>
      <c r="D822" s="80"/>
      <c r="E822" s="80"/>
      <c r="F822" s="80"/>
      <c r="G822" s="101"/>
      <c r="H822" s="80"/>
      <c r="I822" s="80"/>
      <c r="J822" s="80"/>
      <c r="K822" s="80"/>
    </row>
    <row r="823" spans="2:11">
      <c r="B823" s="80"/>
      <c r="C823" s="101"/>
      <c r="D823" s="80"/>
      <c r="E823" s="80"/>
      <c r="F823" s="80"/>
      <c r="G823" s="101"/>
      <c r="H823" s="80"/>
      <c r="I823" s="80"/>
      <c r="J823" s="80"/>
      <c r="K823" s="80"/>
    </row>
    <row r="824" spans="2:11">
      <c r="B824" s="80"/>
      <c r="C824" s="101"/>
      <c r="D824" s="80"/>
      <c r="E824" s="80"/>
      <c r="F824" s="80"/>
      <c r="G824" s="101"/>
      <c r="H824" s="80"/>
      <c r="I824" s="80"/>
      <c r="J824" s="80"/>
      <c r="K824" s="80"/>
    </row>
    <row r="825" spans="2:11">
      <c r="B825" s="80"/>
      <c r="C825" s="101"/>
      <c r="D825" s="80"/>
      <c r="E825" s="80"/>
      <c r="F825" s="80"/>
      <c r="G825" s="101"/>
      <c r="H825" s="80"/>
      <c r="I825" s="80"/>
      <c r="J825" s="80"/>
      <c r="K825" s="80"/>
    </row>
    <row r="826" spans="2:11">
      <c r="B826" s="80"/>
      <c r="C826" s="101"/>
      <c r="D826" s="80"/>
      <c r="E826" s="80"/>
      <c r="F826" s="80"/>
      <c r="G826" s="101"/>
      <c r="H826" s="80"/>
      <c r="I826" s="80"/>
      <c r="J826" s="80"/>
      <c r="K826" s="80"/>
    </row>
    <row r="827" spans="2:11">
      <c r="B827" s="80"/>
      <c r="C827" s="101"/>
      <c r="D827" s="80"/>
      <c r="E827" s="80"/>
      <c r="F827" s="80"/>
      <c r="G827" s="101"/>
      <c r="H827" s="80"/>
      <c r="I827" s="80"/>
      <c r="J827" s="80"/>
      <c r="K827" s="80"/>
    </row>
    <row r="828" spans="2:11">
      <c r="B828" s="80"/>
      <c r="C828" s="101"/>
      <c r="D828" s="80"/>
      <c r="E828" s="80"/>
      <c r="F828" s="80"/>
      <c r="G828" s="101"/>
      <c r="H828" s="80"/>
      <c r="I828" s="80"/>
      <c r="J828" s="80"/>
      <c r="K828" s="80"/>
    </row>
    <row r="829" spans="2:11">
      <c r="B829" s="80"/>
      <c r="C829" s="101"/>
      <c r="D829" s="80"/>
      <c r="E829" s="80"/>
      <c r="F829" s="80"/>
      <c r="G829" s="101"/>
      <c r="H829" s="80"/>
      <c r="I829" s="80"/>
      <c r="J829" s="80"/>
      <c r="K829" s="80"/>
    </row>
    <row r="830" spans="2:11">
      <c r="B830" s="80"/>
      <c r="C830" s="101"/>
      <c r="D830" s="80"/>
      <c r="E830" s="80"/>
      <c r="F830" s="80"/>
      <c r="G830" s="101"/>
      <c r="H830" s="80"/>
      <c r="I830" s="80"/>
      <c r="J830" s="80"/>
      <c r="K830" s="80"/>
    </row>
    <row r="831" spans="2:11">
      <c r="B831" s="80"/>
      <c r="C831" s="101"/>
      <c r="D831" s="80"/>
      <c r="E831" s="80"/>
      <c r="F831" s="80"/>
      <c r="G831" s="101"/>
      <c r="H831" s="80"/>
      <c r="I831" s="80"/>
      <c r="J831" s="80"/>
      <c r="K831" s="80"/>
    </row>
    <row r="832" spans="2:11">
      <c r="B832" s="80"/>
      <c r="C832" s="101"/>
      <c r="D832" s="80"/>
      <c r="E832" s="80"/>
      <c r="F832" s="80"/>
      <c r="G832" s="101"/>
      <c r="H832" s="80"/>
      <c r="I832" s="80"/>
      <c r="J832" s="80"/>
      <c r="K832" s="80"/>
    </row>
    <row r="833" spans="2:11">
      <c r="B833" s="80"/>
      <c r="C833" s="101"/>
      <c r="D833" s="80"/>
      <c r="E833" s="80"/>
      <c r="F833" s="80"/>
      <c r="G833" s="101"/>
      <c r="H833" s="80"/>
      <c r="I833" s="80"/>
      <c r="J833" s="80"/>
      <c r="K833" s="80"/>
    </row>
    <row r="834" spans="2:11">
      <c r="B834" s="80"/>
      <c r="C834" s="101"/>
      <c r="D834" s="80"/>
      <c r="E834" s="80"/>
      <c r="F834" s="80"/>
      <c r="G834" s="101"/>
      <c r="H834" s="80"/>
      <c r="I834" s="80"/>
      <c r="J834" s="80"/>
      <c r="K834" s="80"/>
    </row>
    <row r="835" spans="2:11">
      <c r="B835" s="80"/>
      <c r="C835" s="101"/>
      <c r="D835" s="80"/>
      <c r="E835" s="80"/>
      <c r="F835" s="80"/>
      <c r="G835" s="101"/>
      <c r="H835" s="80"/>
      <c r="I835" s="80"/>
      <c r="J835" s="80"/>
      <c r="K835" s="80"/>
    </row>
    <row r="836" spans="2:11">
      <c r="B836" s="80"/>
      <c r="C836" s="101"/>
      <c r="D836" s="80"/>
      <c r="E836" s="80"/>
      <c r="F836" s="80"/>
      <c r="G836" s="101"/>
      <c r="H836" s="80"/>
      <c r="I836" s="80"/>
      <c r="J836" s="80"/>
      <c r="K836" s="80"/>
    </row>
    <row r="837" spans="2:11">
      <c r="B837" s="80"/>
      <c r="C837" s="101"/>
      <c r="D837" s="80"/>
      <c r="E837" s="80"/>
      <c r="F837" s="80"/>
      <c r="G837" s="101"/>
      <c r="H837" s="80"/>
      <c r="I837" s="80"/>
      <c r="J837" s="80"/>
      <c r="K837" s="80"/>
    </row>
    <row r="838" spans="2:11">
      <c r="B838" s="80"/>
      <c r="C838" s="101"/>
      <c r="D838" s="80"/>
      <c r="E838" s="80"/>
      <c r="F838" s="80"/>
      <c r="G838" s="101"/>
      <c r="H838" s="80"/>
      <c r="I838" s="80"/>
      <c r="J838" s="80"/>
      <c r="K838" s="80"/>
    </row>
    <row r="839" spans="2:11">
      <c r="B839" s="80"/>
      <c r="C839" s="101"/>
      <c r="D839" s="80"/>
      <c r="E839" s="80"/>
      <c r="F839" s="80"/>
      <c r="G839" s="101"/>
      <c r="H839" s="80"/>
      <c r="I839" s="80"/>
      <c r="J839" s="80"/>
      <c r="K839" s="80"/>
    </row>
    <row r="840" spans="2:11">
      <c r="B840" s="80"/>
      <c r="C840" s="101"/>
      <c r="D840" s="80"/>
      <c r="E840" s="80"/>
      <c r="F840" s="80"/>
      <c r="G840" s="101"/>
      <c r="H840" s="80"/>
      <c r="I840" s="80"/>
      <c r="J840" s="80"/>
      <c r="K840" s="80"/>
    </row>
    <row r="841" spans="2:11">
      <c r="B841" s="80"/>
      <c r="C841" s="101"/>
      <c r="D841" s="80"/>
      <c r="E841" s="80"/>
      <c r="F841" s="80"/>
      <c r="G841" s="101"/>
      <c r="H841" s="80"/>
      <c r="I841" s="80"/>
      <c r="J841" s="80"/>
      <c r="K841" s="80"/>
    </row>
    <row r="842" spans="2:11">
      <c r="B842" s="80"/>
      <c r="C842" s="101"/>
      <c r="D842" s="80"/>
      <c r="E842" s="80"/>
      <c r="F842" s="80"/>
      <c r="G842" s="101"/>
      <c r="H842" s="80"/>
      <c r="I842" s="80"/>
      <c r="J842" s="80"/>
      <c r="K842" s="80"/>
    </row>
    <row r="843" spans="2:11">
      <c r="B843" s="80"/>
      <c r="C843" s="101"/>
      <c r="D843" s="80"/>
      <c r="E843" s="80"/>
      <c r="F843" s="80"/>
      <c r="G843" s="101"/>
      <c r="H843" s="80"/>
      <c r="I843" s="80"/>
      <c r="J843" s="80"/>
      <c r="K843" s="80"/>
    </row>
    <row r="844" spans="2:11">
      <c r="B844" s="80"/>
      <c r="C844" s="101"/>
      <c r="D844" s="80"/>
      <c r="E844" s="80"/>
      <c r="F844" s="80"/>
      <c r="G844" s="101"/>
      <c r="H844" s="80"/>
      <c r="I844" s="80"/>
      <c r="J844" s="80"/>
      <c r="K844" s="80"/>
    </row>
    <row r="845" spans="2:11">
      <c r="B845" s="80"/>
      <c r="C845" s="101"/>
      <c r="D845" s="80"/>
      <c r="E845" s="80"/>
      <c r="F845" s="80"/>
      <c r="G845" s="101"/>
      <c r="H845" s="80"/>
      <c r="I845" s="80"/>
      <c r="J845" s="80"/>
      <c r="K845" s="80"/>
    </row>
    <row r="846" spans="2:11">
      <c r="B846" s="80"/>
      <c r="C846" s="101"/>
      <c r="D846" s="80"/>
      <c r="E846" s="80"/>
      <c r="F846" s="80"/>
      <c r="G846" s="101"/>
      <c r="H846" s="80"/>
      <c r="I846" s="80"/>
      <c r="J846" s="80"/>
      <c r="K846" s="80"/>
    </row>
    <row r="847" spans="2:11">
      <c r="B847" s="80"/>
      <c r="C847" s="101"/>
      <c r="D847" s="80"/>
      <c r="E847" s="80"/>
      <c r="F847" s="80"/>
      <c r="G847" s="101"/>
      <c r="H847" s="80"/>
      <c r="I847" s="80"/>
      <c r="J847" s="80"/>
      <c r="K847" s="80"/>
    </row>
    <row r="848" spans="2:11">
      <c r="B848" s="80"/>
      <c r="C848" s="101"/>
      <c r="D848" s="80"/>
      <c r="E848" s="80"/>
      <c r="F848" s="80"/>
      <c r="G848" s="101"/>
      <c r="H848" s="80"/>
      <c r="I848" s="80"/>
      <c r="J848" s="80"/>
      <c r="K848" s="80"/>
    </row>
    <row r="849" spans="2:11">
      <c r="B849" s="80"/>
      <c r="C849" s="101"/>
      <c r="D849" s="80"/>
      <c r="E849" s="80"/>
      <c r="F849" s="80"/>
      <c r="G849" s="101"/>
      <c r="H849" s="80"/>
      <c r="I849" s="80"/>
      <c r="J849" s="80"/>
      <c r="K849" s="80"/>
    </row>
    <row r="850" spans="2:11">
      <c r="B850" s="80"/>
      <c r="C850" s="101"/>
      <c r="D850" s="80"/>
      <c r="E850" s="80"/>
      <c r="F850" s="80"/>
      <c r="G850" s="101"/>
      <c r="H850" s="80"/>
      <c r="I850" s="80"/>
      <c r="J850" s="80"/>
      <c r="K850" s="80"/>
    </row>
    <row r="851" spans="2:11">
      <c r="B851" s="80"/>
      <c r="C851" s="101"/>
      <c r="D851" s="80"/>
      <c r="E851" s="80"/>
      <c r="F851" s="80"/>
      <c r="G851" s="101"/>
      <c r="H851" s="80"/>
      <c r="I851" s="80"/>
      <c r="J851" s="80"/>
      <c r="K851" s="80"/>
    </row>
    <row r="852" spans="2:11">
      <c r="B852" s="80"/>
      <c r="C852" s="101"/>
      <c r="D852" s="80"/>
      <c r="E852" s="80"/>
      <c r="F852" s="80"/>
      <c r="G852" s="101"/>
      <c r="H852" s="80"/>
      <c r="I852" s="80"/>
      <c r="J852" s="80"/>
      <c r="K852" s="80"/>
    </row>
    <row r="853" spans="2:11">
      <c r="B853" s="80"/>
      <c r="C853" s="101"/>
      <c r="D853" s="80"/>
      <c r="E853" s="80"/>
      <c r="F853" s="80"/>
      <c r="G853" s="101"/>
      <c r="H853" s="80"/>
      <c r="I853" s="80"/>
      <c r="J853" s="80"/>
      <c r="K853" s="80"/>
    </row>
    <row r="854" spans="2:11">
      <c r="B854" s="80"/>
      <c r="C854" s="101"/>
      <c r="D854" s="80"/>
      <c r="E854" s="80"/>
      <c r="F854" s="80"/>
      <c r="G854" s="101"/>
      <c r="H854" s="80"/>
      <c r="I854" s="80"/>
      <c r="J854" s="80"/>
      <c r="K854" s="80"/>
    </row>
    <row r="855" spans="2:11">
      <c r="B855" s="80"/>
      <c r="C855" s="101"/>
      <c r="D855" s="80"/>
      <c r="E855" s="80"/>
      <c r="F855" s="80"/>
      <c r="G855" s="101"/>
      <c r="H855" s="80"/>
      <c r="I855" s="80"/>
      <c r="J855" s="80"/>
      <c r="K855" s="80"/>
    </row>
    <row r="856" spans="2:11">
      <c r="B856" s="80"/>
      <c r="C856" s="101"/>
      <c r="D856" s="80"/>
      <c r="E856" s="80"/>
      <c r="F856" s="80"/>
      <c r="G856" s="101"/>
      <c r="H856" s="80"/>
      <c r="I856" s="80"/>
      <c r="J856" s="80"/>
      <c r="K856" s="80"/>
    </row>
    <row r="857" spans="2:11">
      <c r="B857" s="80"/>
      <c r="C857" s="101"/>
      <c r="D857" s="80"/>
      <c r="E857" s="80"/>
      <c r="F857" s="80"/>
      <c r="G857" s="101"/>
      <c r="H857" s="80"/>
      <c r="I857" s="80"/>
      <c r="J857" s="80"/>
      <c r="K857" s="80"/>
    </row>
    <row r="858" spans="2:11">
      <c r="B858" s="80"/>
      <c r="C858" s="101"/>
      <c r="D858" s="80"/>
      <c r="E858" s="80"/>
      <c r="F858" s="80"/>
      <c r="G858" s="101"/>
      <c r="H858" s="80"/>
      <c r="I858" s="80"/>
      <c r="J858" s="80"/>
      <c r="K858" s="80"/>
    </row>
    <row r="859" spans="2:11">
      <c r="B859" s="80"/>
      <c r="C859" s="101"/>
      <c r="D859" s="80"/>
      <c r="E859" s="80"/>
      <c r="F859" s="80"/>
      <c r="G859" s="101"/>
      <c r="H859" s="80"/>
      <c r="I859" s="80"/>
      <c r="J859" s="80"/>
      <c r="K859" s="80"/>
    </row>
    <row r="860" spans="2:11">
      <c r="B860" s="80"/>
      <c r="C860" s="101"/>
      <c r="D860" s="80"/>
      <c r="E860" s="80"/>
      <c r="F860" s="80"/>
      <c r="G860" s="101"/>
      <c r="H860" s="80"/>
      <c r="I860" s="80"/>
      <c r="J860" s="80"/>
      <c r="K860" s="80"/>
    </row>
    <row r="861" spans="2:11">
      <c r="B861" s="80"/>
      <c r="C861" s="101"/>
      <c r="D861" s="80"/>
      <c r="E861" s="80"/>
      <c r="F861" s="80"/>
      <c r="G861" s="101"/>
      <c r="H861" s="80"/>
      <c r="I861" s="80"/>
      <c r="J861" s="80"/>
      <c r="K861" s="80"/>
    </row>
    <row r="862" spans="2:11">
      <c r="B862" s="80"/>
      <c r="C862" s="101"/>
      <c r="D862" s="80"/>
      <c r="E862" s="80"/>
      <c r="F862" s="80"/>
      <c r="G862" s="101"/>
      <c r="H862" s="80"/>
      <c r="I862" s="80"/>
      <c r="J862" s="80"/>
      <c r="K862" s="80"/>
    </row>
    <row r="863" spans="2:11">
      <c r="B863" s="80"/>
      <c r="C863" s="101"/>
      <c r="D863" s="80"/>
      <c r="E863" s="80"/>
      <c r="F863" s="80"/>
      <c r="G863" s="101"/>
      <c r="H863" s="80"/>
      <c r="I863" s="80"/>
      <c r="J863" s="80"/>
      <c r="K863" s="80"/>
    </row>
    <row r="864" spans="2:11">
      <c r="B864" s="80"/>
      <c r="C864" s="101"/>
      <c r="D864" s="80"/>
      <c r="E864" s="80"/>
      <c r="F864" s="80"/>
      <c r="G864" s="101"/>
      <c r="H864" s="80"/>
      <c r="I864" s="80"/>
      <c r="J864" s="80"/>
      <c r="K864" s="80"/>
    </row>
    <row r="865" spans="2:11">
      <c r="B865" s="80"/>
      <c r="C865" s="101"/>
      <c r="D865" s="80"/>
      <c r="E865" s="80"/>
      <c r="F865" s="80"/>
      <c r="G865" s="101"/>
      <c r="H865" s="80"/>
      <c r="I865" s="80"/>
      <c r="J865" s="80"/>
      <c r="K865" s="80"/>
    </row>
    <row r="866" spans="2:11">
      <c r="B866" s="80"/>
      <c r="C866" s="101"/>
      <c r="D866" s="80"/>
      <c r="E866" s="80"/>
      <c r="F866" s="80"/>
      <c r="G866" s="101"/>
      <c r="H866" s="80"/>
      <c r="I866" s="80"/>
      <c r="J866" s="80"/>
      <c r="K866" s="80"/>
    </row>
    <row r="867" spans="2:11">
      <c r="B867" s="80"/>
      <c r="C867" s="101"/>
      <c r="D867" s="80"/>
      <c r="E867" s="80"/>
      <c r="F867" s="80"/>
      <c r="G867" s="101"/>
      <c r="H867" s="80"/>
      <c r="I867" s="80"/>
      <c r="J867" s="80"/>
      <c r="K867" s="80"/>
    </row>
    <row r="868" spans="2:11">
      <c r="B868" s="80"/>
      <c r="C868" s="101"/>
      <c r="D868" s="80"/>
      <c r="E868" s="80"/>
      <c r="F868" s="80"/>
      <c r="G868" s="101"/>
      <c r="H868" s="80"/>
      <c r="I868" s="80"/>
      <c r="J868" s="80"/>
      <c r="K868" s="80"/>
    </row>
    <row r="869" spans="2:11">
      <c r="B869" s="80"/>
      <c r="C869" s="101"/>
      <c r="D869" s="80"/>
      <c r="E869" s="80"/>
      <c r="F869" s="80"/>
      <c r="G869" s="101"/>
      <c r="H869" s="80"/>
      <c r="I869" s="80"/>
      <c r="J869" s="80"/>
      <c r="K869" s="80"/>
    </row>
    <row r="870" spans="2:11">
      <c r="B870" s="80"/>
      <c r="C870" s="101"/>
      <c r="D870" s="80"/>
      <c r="E870" s="80"/>
      <c r="F870" s="80"/>
      <c r="G870" s="101"/>
      <c r="H870" s="80"/>
      <c r="I870" s="80"/>
      <c r="J870" s="80"/>
      <c r="K870" s="80"/>
    </row>
    <row r="871" spans="2:11">
      <c r="B871" s="80"/>
      <c r="C871" s="101"/>
      <c r="D871" s="80"/>
      <c r="E871" s="80"/>
      <c r="F871" s="80"/>
      <c r="G871" s="101"/>
      <c r="H871" s="80"/>
      <c r="I871" s="80"/>
      <c r="J871" s="80"/>
      <c r="K871" s="80"/>
    </row>
    <row r="872" spans="2:11">
      <c r="B872" s="80"/>
      <c r="C872" s="101"/>
      <c r="D872" s="80"/>
      <c r="E872" s="80"/>
      <c r="F872" s="80"/>
      <c r="G872" s="101"/>
      <c r="H872" s="80"/>
      <c r="I872" s="80"/>
      <c r="J872" s="80"/>
      <c r="K872" s="80"/>
    </row>
    <row r="873" spans="2:11">
      <c r="B873" s="80"/>
      <c r="C873" s="101"/>
      <c r="D873" s="80"/>
      <c r="E873" s="80"/>
      <c r="F873" s="80"/>
      <c r="G873" s="101"/>
      <c r="H873" s="80"/>
      <c r="I873" s="80"/>
      <c r="J873" s="80"/>
      <c r="K873" s="80"/>
    </row>
    <row r="874" spans="2:11">
      <c r="B874" s="80"/>
      <c r="C874" s="101"/>
      <c r="D874" s="80"/>
      <c r="E874" s="80"/>
      <c r="F874" s="80"/>
      <c r="G874" s="101"/>
      <c r="H874" s="80"/>
      <c r="I874" s="80"/>
      <c r="J874" s="80"/>
      <c r="K874" s="80"/>
    </row>
    <row r="875" spans="2:11">
      <c r="B875" s="80"/>
      <c r="C875" s="101"/>
      <c r="D875" s="80"/>
      <c r="E875" s="80"/>
      <c r="F875" s="80"/>
      <c r="G875" s="101"/>
      <c r="H875" s="80"/>
      <c r="I875" s="80"/>
      <c r="J875" s="80"/>
      <c r="K875" s="80"/>
    </row>
    <row r="876" spans="2:11">
      <c r="B876" s="80"/>
      <c r="C876" s="101"/>
      <c r="D876" s="80"/>
      <c r="E876" s="80"/>
      <c r="F876" s="80"/>
      <c r="G876" s="101"/>
      <c r="H876" s="80"/>
      <c r="I876" s="80"/>
      <c r="J876" s="80"/>
      <c r="K876" s="80"/>
    </row>
    <row r="877" spans="2:11">
      <c r="B877" s="80"/>
      <c r="C877" s="101"/>
      <c r="D877" s="80"/>
      <c r="E877" s="80"/>
      <c r="F877" s="80"/>
      <c r="G877" s="101"/>
      <c r="H877" s="80"/>
      <c r="I877" s="80"/>
      <c r="J877" s="80"/>
      <c r="K877" s="80"/>
    </row>
    <row r="878" spans="2:11">
      <c r="B878" s="80"/>
      <c r="C878" s="101"/>
      <c r="D878" s="80"/>
      <c r="E878" s="80"/>
      <c r="F878" s="80"/>
      <c r="G878" s="101"/>
      <c r="H878" s="80"/>
      <c r="I878" s="80"/>
      <c r="J878" s="80"/>
      <c r="K878" s="80"/>
    </row>
    <row r="879" spans="2:11">
      <c r="B879" s="80"/>
      <c r="C879" s="101"/>
      <c r="D879" s="80"/>
      <c r="E879" s="80"/>
      <c r="F879" s="80"/>
      <c r="G879" s="101"/>
      <c r="H879" s="80"/>
      <c r="I879" s="80"/>
      <c r="J879" s="80"/>
      <c r="K879" s="80"/>
    </row>
    <row r="880" spans="2:11">
      <c r="B880" s="80"/>
      <c r="C880" s="101"/>
      <c r="D880" s="80"/>
      <c r="E880" s="80"/>
      <c r="F880" s="80"/>
      <c r="G880" s="101"/>
      <c r="H880" s="80"/>
      <c r="I880" s="80"/>
      <c r="J880" s="80"/>
      <c r="K880" s="80"/>
    </row>
    <row r="881" spans="2:11">
      <c r="B881" s="80"/>
      <c r="C881" s="101"/>
      <c r="D881" s="80"/>
      <c r="E881" s="80"/>
      <c r="F881" s="80"/>
      <c r="G881" s="101"/>
      <c r="H881" s="80"/>
      <c r="I881" s="80"/>
      <c r="J881" s="80"/>
      <c r="K881" s="80"/>
    </row>
    <row r="882" spans="2:11">
      <c r="B882" s="80"/>
      <c r="C882" s="101"/>
      <c r="D882" s="80"/>
      <c r="E882" s="80"/>
      <c r="F882" s="80"/>
      <c r="G882" s="101"/>
      <c r="H882" s="80"/>
      <c r="I882" s="80"/>
      <c r="J882" s="80"/>
      <c r="K882" s="80"/>
    </row>
    <row r="883" spans="2:11">
      <c r="B883" s="80"/>
      <c r="C883" s="101"/>
      <c r="D883" s="80"/>
      <c r="E883" s="80"/>
      <c r="F883" s="80"/>
      <c r="G883" s="101"/>
      <c r="H883" s="80"/>
      <c r="I883" s="80"/>
      <c r="J883" s="80"/>
      <c r="K883" s="80"/>
    </row>
    <row r="884" spans="2:11">
      <c r="B884" s="80"/>
      <c r="C884" s="101"/>
      <c r="D884" s="80"/>
      <c r="E884" s="80"/>
      <c r="F884" s="80"/>
      <c r="G884" s="101"/>
      <c r="H884" s="80"/>
      <c r="I884" s="80"/>
      <c r="J884" s="80"/>
      <c r="K884" s="80"/>
    </row>
    <row r="885" spans="2:11">
      <c r="B885" s="80"/>
      <c r="C885" s="101"/>
      <c r="D885" s="80"/>
      <c r="E885" s="80"/>
      <c r="F885" s="80"/>
      <c r="G885" s="101"/>
      <c r="H885" s="80"/>
      <c r="I885" s="80"/>
      <c r="J885" s="80"/>
      <c r="K885" s="80"/>
    </row>
    <row r="886" spans="2:11">
      <c r="B886" s="80"/>
      <c r="C886" s="101"/>
      <c r="D886" s="80"/>
      <c r="E886" s="80"/>
      <c r="F886" s="80"/>
      <c r="G886" s="101"/>
      <c r="H886" s="80"/>
      <c r="I886" s="80"/>
      <c r="J886" s="80"/>
      <c r="K886" s="80"/>
    </row>
    <row r="887" spans="2:11">
      <c r="B887" s="80"/>
      <c r="C887" s="101"/>
      <c r="D887" s="80"/>
      <c r="E887" s="80"/>
      <c r="F887" s="80"/>
      <c r="G887" s="101"/>
      <c r="H887" s="80"/>
      <c r="I887" s="80"/>
      <c r="J887" s="80"/>
      <c r="K887" s="80"/>
    </row>
    <row r="888" spans="2:11">
      <c r="B888" s="80"/>
      <c r="C888" s="101"/>
      <c r="D888" s="80"/>
      <c r="E888" s="80"/>
      <c r="F888" s="80"/>
      <c r="G888" s="101"/>
      <c r="H888" s="80"/>
      <c r="I888" s="80"/>
      <c r="J888" s="80"/>
      <c r="K888" s="80"/>
    </row>
    <row r="889" spans="2:11">
      <c r="B889" s="80"/>
      <c r="C889" s="101"/>
      <c r="D889" s="80"/>
      <c r="E889" s="80"/>
      <c r="F889" s="80"/>
      <c r="G889" s="101"/>
      <c r="H889" s="80"/>
      <c r="I889" s="80"/>
      <c r="J889" s="80"/>
      <c r="K889" s="80"/>
    </row>
    <row r="890" spans="2:11">
      <c r="B890" s="80"/>
      <c r="C890" s="101"/>
      <c r="D890" s="80"/>
      <c r="E890" s="80"/>
      <c r="F890" s="80"/>
      <c r="G890" s="101"/>
      <c r="H890" s="80"/>
      <c r="I890" s="80"/>
      <c r="J890" s="80"/>
      <c r="K890" s="80"/>
    </row>
    <row r="891" spans="2:11">
      <c r="B891" s="80"/>
      <c r="C891" s="101"/>
      <c r="D891" s="80"/>
      <c r="E891" s="80"/>
      <c r="F891" s="80"/>
      <c r="G891" s="101"/>
      <c r="H891" s="80"/>
      <c r="I891" s="80"/>
      <c r="J891" s="80"/>
      <c r="K891" s="80"/>
    </row>
    <row r="892" spans="2:11">
      <c r="B892" s="80"/>
      <c r="C892" s="101"/>
      <c r="D892" s="80"/>
      <c r="E892" s="80"/>
      <c r="F892" s="80"/>
      <c r="G892" s="101"/>
      <c r="H892" s="80"/>
      <c r="I892" s="80"/>
      <c r="J892" s="80"/>
      <c r="K892" s="80"/>
    </row>
    <row r="893" spans="2:11">
      <c r="B893" s="80"/>
      <c r="C893" s="101"/>
      <c r="D893" s="80"/>
      <c r="E893" s="80"/>
      <c r="F893" s="80"/>
      <c r="G893" s="101"/>
      <c r="H893" s="80"/>
      <c r="I893" s="80"/>
      <c r="J893" s="80"/>
      <c r="K893" s="80"/>
    </row>
    <row r="894" spans="2:11">
      <c r="B894" s="80"/>
      <c r="C894" s="101"/>
      <c r="D894" s="80"/>
      <c r="E894" s="80"/>
      <c r="F894" s="80"/>
      <c r="G894" s="101"/>
      <c r="H894" s="80"/>
      <c r="I894" s="80"/>
      <c r="J894" s="80"/>
      <c r="K894" s="80"/>
    </row>
    <row r="895" spans="2:11">
      <c r="B895" s="80"/>
      <c r="C895" s="101"/>
      <c r="D895" s="80"/>
      <c r="E895" s="80"/>
      <c r="F895" s="80"/>
      <c r="G895" s="101"/>
      <c r="H895" s="80"/>
      <c r="I895" s="80"/>
      <c r="J895" s="80"/>
      <c r="K895" s="80"/>
    </row>
    <row r="896" spans="2:11">
      <c r="B896" s="80"/>
      <c r="C896" s="101"/>
      <c r="D896" s="80"/>
      <c r="E896" s="80"/>
      <c r="F896" s="80"/>
      <c r="G896" s="101"/>
      <c r="H896" s="80"/>
      <c r="I896" s="80"/>
      <c r="J896" s="80"/>
      <c r="K896" s="80"/>
    </row>
    <row r="897" spans="2:11">
      <c r="B897" s="80"/>
      <c r="C897" s="101"/>
      <c r="D897" s="80"/>
      <c r="E897" s="80"/>
      <c r="F897" s="80"/>
      <c r="G897" s="101"/>
      <c r="H897" s="80"/>
      <c r="I897" s="80"/>
      <c r="J897" s="80"/>
      <c r="K897" s="80"/>
    </row>
    <row r="898" spans="2:11">
      <c r="B898" s="80"/>
      <c r="C898" s="101"/>
      <c r="D898" s="80"/>
      <c r="E898" s="80"/>
      <c r="F898" s="80"/>
      <c r="G898" s="101"/>
      <c r="H898" s="80"/>
      <c r="I898" s="80"/>
      <c r="J898" s="80"/>
      <c r="K898" s="80"/>
    </row>
    <row r="899" spans="2:11">
      <c r="B899" s="80"/>
      <c r="C899" s="101"/>
      <c r="D899" s="80"/>
      <c r="E899" s="80"/>
      <c r="F899" s="80"/>
      <c r="G899" s="101"/>
      <c r="H899" s="80"/>
      <c r="I899" s="80"/>
      <c r="J899" s="80"/>
      <c r="K899" s="80"/>
    </row>
    <row r="900" spans="2:11">
      <c r="B900" s="80"/>
      <c r="C900" s="101"/>
      <c r="D900" s="80"/>
      <c r="E900" s="80"/>
      <c r="F900" s="80"/>
      <c r="G900" s="101"/>
      <c r="H900" s="80"/>
      <c r="I900" s="80"/>
      <c r="J900" s="80"/>
      <c r="K900" s="80"/>
    </row>
    <row r="901" spans="2:11">
      <c r="B901" s="80"/>
      <c r="C901" s="101"/>
      <c r="D901" s="80"/>
      <c r="E901" s="80"/>
      <c r="F901" s="80"/>
      <c r="G901" s="101"/>
      <c r="H901" s="80"/>
      <c r="I901" s="80"/>
      <c r="J901" s="80"/>
      <c r="K901" s="80"/>
    </row>
    <row r="902" spans="2:11">
      <c r="B902" s="80"/>
      <c r="C902" s="101"/>
      <c r="D902" s="80"/>
      <c r="E902" s="80"/>
      <c r="F902" s="80"/>
      <c r="G902" s="101"/>
      <c r="H902" s="80"/>
      <c r="I902" s="80"/>
      <c r="J902" s="80"/>
      <c r="K902" s="80"/>
    </row>
    <row r="903" spans="2:11">
      <c r="B903" s="80"/>
      <c r="C903" s="101"/>
      <c r="D903" s="80"/>
      <c r="E903" s="80"/>
      <c r="F903" s="80"/>
      <c r="G903" s="101"/>
      <c r="H903" s="80"/>
      <c r="I903" s="80"/>
      <c r="J903" s="80"/>
      <c r="K903" s="80"/>
    </row>
    <row r="904" spans="2:11">
      <c r="B904" s="80"/>
      <c r="C904" s="101"/>
      <c r="D904" s="80"/>
      <c r="E904" s="80"/>
      <c r="F904" s="80"/>
      <c r="G904" s="101"/>
      <c r="H904" s="80"/>
      <c r="I904" s="80"/>
      <c r="J904" s="80"/>
      <c r="K904" s="80"/>
    </row>
    <row r="905" spans="2:11">
      <c r="B905" s="80"/>
      <c r="C905" s="101"/>
      <c r="D905" s="80"/>
      <c r="E905" s="80"/>
      <c r="F905" s="80"/>
      <c r="G905" s="101"/>
      <c r="H905" s="80"/>
      <c r="I905" s="80"/>
      <c r="J905" s="80"/>
      <c r="K905" s="80"/>
    </row>
    <row r="906" spans="2:11">
      <c r="B906" s="80"/>
      <c r="C906" s="101"/>
      <c r="D906" s="80"/>
      <c r="E906" s="80"/>
      <c r="F906" s="80"/>
      <c r="G906" s="101"/>
      <c r="H906" s="80"/>
      <c r="I906" s="80"/>
      <c r="J906" s="80"/>
      <c r="K906" s="80"/>
    </row>
    <row r="907" spans="2:11">
      <c r="B907" s="80"/>
      <c r="C907" s="101"/>
      <c r="D907" s="80"/>
      <c r="E907" s="80"/>
      <c r="F907" s="80"/>
      <c r="G907" s="101"/>
      <c r="H907" s="80"/>
      <c r="I907" s="80"/>
      <c r="J907" s="80"/>
      <c r="K907" s="80"/>
    </row>
    <row r="908" spans="2:11">
      <c r="B908" s="80"/>
      <c r="C908" s="101"/>
      <c r="D908" s="80"/>
      <c r="E908" s="80"/>
      <c r="F908" s="80"/>
      <c r="G908" s="101"/>
      <c r="H908" s="80"/>
      <c r="I908" s="80"/>
      <c r="J908" s="80"/>
      <c r="K908" s="80"/>
    </row>
    <row r="909" spans="2:11">
      <c r="B909" s="80"/>
      <c r="C909" s="101"/>
      <c r="D909" s="80"/>
      <c r="E909" s="80"/>
      <c r="F909" s="80"/>
      <c r="G909" s="101"/>
      <c r="H909" s="80"/>
      <c r="I909" s="80"/>
      <c r="J909" s="80"/>
      <c r="K909" s="80"/>
    </row>
    <row r="910" spans="2:11">
      <c r="B910" s="80"/>
      <c r="C910" s="101"/>
      <c r="D910" s="80"/>
      <c r="E910" s="80"/>
      <c r="F910" s="80"/>
      <c r="G910" s="101"/>
      <c r="H910" s="80"/>
      <c r="I910" s="80"/>
      <c r="J910" s="80"/>
      <c r="K910" s="80"/>
    </row>
    <row r="911" spans="2:11">
      <c r="B911" s="80"/>
      <c r="C911" s="101"/>
      <c r="D911" s="80"/>
      <c r="E911" s="80"/>
      <c r="F911" s="80"/>
      <c r="G911" s="101"/>
      <c r="H911" s="80"/>
      <c r="I911" s="80"/>
      <c r="J911" s="80"/>
      <c r="K911" s="80"/>
    </row>
    <row r="912" spans="2:11">
      <c r="B912" s="80"/>
      <c r="C912" s="101"/>
      <c r="D912" s="80"/>
      <c r="E912" s="80"/>
      <c r="F912" s="80"/>
      <c r="G912" s="101"/>
      <c r="H912" s="80"/>
      <c r="I912" s="80"/>
      <c r="J912" s="80"/>
      <c r="K912" s="80"/>
    </row>
    <row r="913" spans="2:11">
      <c r="B913" s="80"/>
      <c r="C913" s="101"/>
      <c r="D913" s="80"/>
      <c r="E913" s="80"/>
      <c r="F913" s="80"/>
      <c r="G913" s="101"/>
      <c r="H913" s="80"/>
      <c r="I913" s="80"/>
      <c r="J913" s="80"/>
      <c r="K913" s="80"/>
    </row>
    <row r="914" spans="2:11">
      <c r="B914" s="80"/>
      <c r="C914" s="101"/>
      <c r="D914" s="80"/>
      <c r="E914" s="80"/>
      <c r="F914" s="80"/>
      <c r="G914" s="101"/>
      <c r="H914" s="80"/>
      <c r="I914" s="80"/>
      <c r="J914" s="80"/>
      <c r="K914" s="80"/>
    </row>
    <row r="915" spans="2:11">
      <c r="B915" s="80"/>
      <c r="C915" s="101"/>
      <c r="D915" s="80"/>
      <c r="E915" s="80"/>
      <c r="F915" s="80"/>
      <c r="G915" s="101"/>
      <c r="H915" s="80"/>
      <c r="I915" s="80"/>
      <c r="J915" s="80"/>
      <c r="K915" s="80"/>
    </row>
    <row r="916" spans="2:11">
      <c r="B916" s="80"/>
      <c r="C916" s="101"/>
      <c r="D916" s="80"/>
      <c r="E916" s="80"/>
      <c r="F916" s="80"/>
      <c r="G916" s="101"/>
      <c r="H916" s="80"/>
      <c r="I916" s="80"/>
      <c r="J916" s="80"/>
      <c r="K916" s="80"/>
    </row>
    <row r="917" spans="2:11">
      <c r="B917" s="80"/>
      <c r="C917" s="101"/>
      <c r="D917" s="80"/>
      <c r="E917" s="80"/>
      <c r="F917" s="80"/>
      <c r="G917" s="101"/>
      <c r="H917" s="80"/>
      <c r="I917" s="80"/>
      <c r="J917" s="80"/>
      <c r="K917" s="80"/>
    </row>
    <row r="918" spans="2:11">
      <c r="B918" s="80"/>
      <c r="C918" s="101"/>
      <c r="D918" s="80"/>
      <c r="E918" s="80"/>
      <c r="F918" s="80"/>
      <c r="G918" s="101"/>
      <c r="H918" s="80"/>
      <c r="I918" s="80"/>
      <c r="J918" s="80"/>
      <c r="K918" s="80"/>
    </row>
    <row r="919" spans="2:11">
      <c r="B919" s="80"/>
      <c r="C919" s="101"/>
      <c r="D919" s="80"/>
      <c r="E919" s="80"/>
      <c r="F919" s="80"/>
      <c r="G919" s="101"/>
      <c r="H919" s="80"/>
      <c r="I919" s="80"/>
      <c r="J919" s="80"/>
      <c r="K919" s="80"/>
    </row>
    <row r="920" spans="2:11">
      <c r="B920" s="80"/>
      <c r="C920" s="101"/>
      <c r="D920" s="80"/>
      <c r="E920" s="80"/>
      <c r="F920" s="80"/>
      <c r="G920" s="101"/>
      <c r="H920" s="80"/>
      <c r="I920" s="80"/>
      <c r="J920" s="80"/>
      <c r="K920" s="80"/>
    </row>
    <row r="921" spans="2:11">
      <c r="B921" s="80"/>
      <c r="C921" s="101"/>
      <c r="D921" s="80"/>
      <c r="E921" s="80"/>
      <c r="F921" s="80"/>
      <c r="G921" s="101"/>
      <c r="H921" s="80"/>
      <c r="I921" s="80"/>
      <c r="J921" s="80"/>
      <c r="K921" s="80"/>
    </row>
    <row r="922" spans="2:11">
      <c r="B922" s="80"/>
      <c r="C922" s="101"/>
      <c r="D922" s="80"/>
      <c r="E922" s="80"/>
      <c r="F922" s="80"/>
      <c r="G922" s="101"/>
      <c r="H922" s="80"/>
      <c r="I922" s="80"/>
      <c r="J922" s="80"/>
      <c r="K922" s="80"/>
    </row>
    <row r="923" spans="2:11">
      <c r="B923" s="80"/>
      <c r="C923" s="101"/>
      <c r="D923" s="80"/>
      <c r="E923" s="80"/>
      <c r="F923" s="80"/>
      <c r="G923" s="101"/>
      <c r="H923" s="80"/>
      <c r="I923" s="80"/>
      <c r="J923" s="80"/>
      <c r="K923" s="80"/>
    </row>
    <row r="924" spans="2:11">
      <c r="B924" s="80"/>
      <c r="C924" s="101"/>
      <c r="D924" s="80"/>
      <c r="E924" s="80"/>
      <c r="F924" s="80"/>
      <c r="G924" s="101"/>
      <c r="H924" s="80"/>
      <c r="I924" s="80"/>
      <c r="J924" s="80"/>
      <c r="K924" s="80"/>
    </row>
    <row r="925" spans="2:11">
      <c r="B925" s="80"/>
      <c r="C925" s="101"/>
      <c r="D925" s="80"/>
      <c r="E925" s="80"/>
      <c r="F925" s="80"/>
      <c r="G925" s="101"/>
      <c r="H925" s="80"/>
      <c r="I925" s="80"/>
      <c r="J925" s="80"/>
      <c r="K925" s="80"/>
    </row>
    <row r="926" spans="2:11">
      <c r="B926" s="80"/>
      <c r="C926" s="101"/>
      <c r="D926" s="80"/>
      <c r="E926" s="80"/>
      <c r="F926" s="80"/>
      <c r="G926" s="101"/>
      <c r="H926" s="80"/>
      <c r="I926" s="80"/>
      <c r="J926" s="80"/>
      <c r="K926" s="80"/>
    </row>
    <row r="927" spans="2:11">
      <c r="B927" s="80"/>
      <c r="C927" s="101"/>
      <c r="D927" s="80"/>
      <c r="E927" s="80"/>
      <c r="F927" s="80"/>
      <c r="G927" s="101"/>
      <c r="H927" s="80"/>
      <c r="I927" s="80"/>
      <c r="J927" s="80"/>
      <c r="K927" s="80"/>
    </row>
    <row r="928" spans="2:11">
      <c r="B928" s="80"/>
      <c r="C928" s="101"/>
      <c r="D928" s="80"/>
      <c r="E928" s="80"/>
      <c r="F928" s="80"/>
      <c r="G928" s="101"/>
      <c r="H928" s="80"/>
      <c r="I928" s="80"/>
      <c r="J928" s="80"/>
      <c r="K928" s="80"/>
    </row>
    <row r="929" spans="2:11">
      <c r="B929" s="80"/>
      <c r="C929" s="101"/>
      <c r="D929" s="80"/>
      <c r="E929" s="80"/>
      <c r="F929" s="80"/>
      <c r="G929" s="101"/>
      <c r="H929" s="80"/>
      <c r="I929" s="80"/>
      <c r="J929" s="80"/>
      <c r="K929" s="80"/>
    </row>
    <row r="930" spans="2:11">
      <c r="B930" s="80"/>
      <c r="C930" s="101"/>
      <c r="D930" s="80"/>
      <c r="E930" s="80"/>
      <c r="F930" s="80"/>
      <c r="G930" s="101"/>
      <c r="H930" s="80"/>
      <c r="I930" s="80"/>
      <c r="J930" s="80"/>
      <c r="K930" s="80"/>
    </row>
    <row r="931" spans="2:11">
      <c r="B931" s="80"/>
      <c r="C931" s="101"/>
      <c r="D931" s="80"/>
      <c r="E931" s="80"/>
      <c r="F931" s="80"/>
      <c r="G931" s="101"/>
      <c r="H931" s="80"/>
      <c r="I931" s="80"/>
      <c r="J931" s="80"/>
      <c r="K931" s="80"/>
    </row>
    <row r="932" spans="2:11">
      <c r="B932" s="80"/>
      <c r="C932" s="101"/>
      <c r="D932" s="80"/>
      <c r="E932" s="80"/>
      <c r="F932" s="80"/>
      <c r="G932" s="101"/>
      <c r="H932" s="80"/>
      <c r="I932" s="80"/>
      <c r="J932" s="80"/>
      <c r="K932" s="80"/>
    </row>
    <row r="933" spans="2:11">
      <c r="B933" s="80"/>
      <c r="C933" s="101"/>
      <c r="D933" s="80"/>
      <c r="E933" s="80"/>
      <c r="F933" s="80"/>
      <c r="G933" s="101"/>
      <c r="H933" s="80"/>
      <c r="I933" s="80"/>
      <c r="J933" s="80"/>
      <c r="K933" s="80"/>
    </row>
    <row r="934" spans="2:11">
      <c r="B934" s="80"/>
      <c r="C934" s="101"/>
      <c r="D934" s="80"/>
      <c r="E934" s="80"/>
      <c r="F934" s="80"/>
      <c r="G934" s="101"/>
      <c r="H934" s="80"/>
      <c r="I934" s="80"/>
      <c r="J934" s="80"/>
      <c r="K934" s="80"/>
    </row>
    <row r="935" spans="2:11">
      <c r="B935" s="80"/>
      <c r="C935" s="101"/>
      <c r="D935" s="80"/>
      <c r="E935" s="80"/>
      <c r="F935" s="80"/>
      <c r="G935" s="101"/>
      <c r="H935" s="80"/>
      <c r="I935" s="80"/>
      <c r="J935" s="80"/>
      <c r="K935" s="80"/>
    </row>
    <row r="936" spans="2:11">
      <c r="B936" s="80"/>
      <c r="C936" s="101"/>
      <c r="D936" s="80"/>
      <c r="E936" s="80"/>
      <c r="F936" s="80"/>
      <c r="G936" s="101"/>
      <c r="H936" s="80"/>
      <c r="I936" s="80"/>
      <c r="J936" s="80"/>
      <c r="K936" s="80"/>
    </row>
    <row r="937" spans="2:11">
      <c r="B937" s="80"/>
      <c r="C937" s="101"/>
      <c r="D937" s="80"/>
      <c r="E937" s="80"/>
      <c r="F937" s="80"/>
      <c r="G937" s="101"/>
      <c r="H937" s="80"/>
      <c r="I937" s="80"/>
      <c r="J937" s="80"/>
      <c r="K937" s="80"/>
    </row>
    <row r="938" spans="2:11">
      <c r="B938" s="80"/>
      <c r="C938" s="101"/>
      <c r="D938" s="80"/>
      <c r="E938" s="80"/>
      <c r="F938" s="80"/>
      <c r="G938" s="101"/>
      <c r="H938" s="80"/>
      <c r="I938" s="80"/>
      <c r="J938" s="80"/>
      <c r="K938" s="80"/>
    </row>
    <row r="939" spans="2:11">
      <c r="B939" s="80"/>
      <c r="C939" s="101"/>
      <c r="D939" s="80"/>
      <c r="E939" s="80"/>
      <c r="F939" s="80"/>
      <c r="G939" s="101"/>
      <c r="H939" s="80"/>
      <c r="I939" s="80"/>
      <c r="J939" s="80"/>
      <c r="K939" s="80"/>
    </row>
    <row r="940" spans="2:11">
      <c r="B940" s="80"/>
      <c r="C940" s="101"/>
      <c r="D940" s="80"/>
      <c r="E940" s="80"/>
      <c r="F940" s="80"/>
      <c r="G940" s="101"/>
      <c r="H940" s="80"/>
      <c r="I940" s="80"/>
      <c r="J940" s="80"/>
      <c r="K940" s="80"/>
    </row>
    <row r="941" spans="2:11">
      <c r="B941" s="80"/>
      <c r="C941" s="101"/>
      <c r="D941" s="80"/>
      <c r="E941" s="80"/>
      <c r="F941" s="80"/>
      <c r="G941" s="101"/>
      <c r="H941" s="80"/>
      <c r="I941" s="80"/>
      <c r="J941" s="80"/>
      <c r="K941" s="80"/>
    </row>
    <row r="942" spans="2:11">
      <c r="B942" s="80"/>
      <c r="C942" s="101"/>
      <c r="D942" s="80"/>
      <c r="E942" s="80"/>
      <c r="F942" s="80"/>
      <c r="G942" s="101"/>
      <c r="H942" s="80"/>
      <c r="I942" s="80"/>
      <c r="J942" s="80"/>
      <c r="K942" s="80"/>
    </row>
    <row r="943" spans="2:11">
      <c r="B943" s="80"/>
      <c r="C943" s="101"/>
      <c r="D943" s="80"/>
      <c r="E943" s="80"/>
      <c r="F943" s="80"/>
      <c r="G943" s="101"/>
      <c r="H943" s="80"/>
      <c r="I943" s="80"/>
      <c r="J943" s="80"/>
      <c r="K943" s="80"/>
    </row>
    <row r="944" spans="2:11">
      <c r="B944" s="80"/>
      <c r="C944" s="101"/>
      <c r="D944" s="80"/>
      <c r="E944" s="80"/>
      <c r="F944" s="80"/>
      <c r="G944" s="101"/>
      <c r="H944" s="80"/>
      <c r="I944" s="80"/>
      <c r="J944" s="80"/>
      <c r="K944" s="80"/>
    </row>
    <row r="945" spans="2:11">
      <c r="B945" s="80"/>
      <c r="C945" s="101"/>
      <c r="D945" s="80"/>
      <c r="E945" s="80"/>
      <c r="F945" s="80"/>
      <c r="G945" s="101"/>
      <c r="H945" s="80"/>
      <c r="I945" s="80"/>
      <c r="J945" s="80"/>
      <c r="K945" s="80"/>
    </row>
    <row r="946" spans="2:11">
      <c r="B946" s="80"/>
      <c r="C946" s="101"/>
      <c r="D946" s="80"/>
      <c r="E946" s="80"/>
      <c r="F946" s="80"/>
      <c r="G946" s="101"/>
      <c r="H946" s="80"/>
      <c r="I946" s="80"/>
      <c r="J946" s="80"/>
      <c r="K946" s="80"/>
    </row>
    <row r="947" spans="2:11">
      <c r="B947" s="80"/>
      <c r="C947" s="101"/>
      <c r="D947" s="80"/>
      <c r="E947" s="80"/>
      <c r="F947" s="80"/>
      <c r="G947" s="101"/>
      <c r="H947" s="80"/>
      <c r="I947" s="80"/>
      <c r="J947" s="80"/>
      <c r="K947" s="80"/>
    </row>
    <row r="948" spans="2:11">
      <c r="B948" s="80"/>
      <c r="C948" s="101"/>
      <c r="D948" s="80"/>
      <c r="E948" s="80"/>
      <c r="F948" s="80"/>
      <c r="G948" s="101"/>
      <c r="H948" s="80"/>
      <c r="I948" s="80"/>
      <c r="J948" s="80"/>
      <c r="K948" s="80"/>
    </row>
    <row r="949" spans="2:11">
      <c r="B949" s="80"/>
      <c r="C949" s="101"/>
      <c r="D949" s="80"/>
      <c r="E949" s="80"/>
      <c r="F949" s="80"/>
      <c r="G949" s="101"/>
      <c r="H949" s="80"/>
      <c r="I949" s="80"/>
      <c r="J949" s="80"/>
      <c r="K949" s="80"/>
    </row>
    <row r="950" spans="2:11">
      <c r="B950" s="80"/>
      <c r="C950" s="101"/>
      <c r="D950" s="80"/>
      <c r="E950" s="80"/>
      <c r="F950" s="80"/>
      <c r="G950" s="101"/>
      <c r="H950" s="80"/>
      <c r="I950" s="80"/>
      <c r="J950" s="80"/>
      <c r="K950" s="80"/>
    </row>
    <row r="951" spans="2:11">
      <c r="B951" s="80"/>
      <c r="C951" s="101"/>
      <c r="D951" s="80"/>
      <c r="E951" s="80"/>
      <c r="F951" s="80"/>
      <c r="G951" s="101"/>
      <c r="H951" s="80"/>
      <c r="I951" s="80"/>
      <c r="J951" s="80"/>
      <c r="K951" s="80"/>
    </row>
    <row r="952" spans="2:11">
      <c r="B952" s="80"/>
      <c r="C952" s="101"/>
      <c r="D952" s="80"/>
      <c r="E952" s="80"/>
      <c r="F952" s="80"/>
      <c r="G952" s="101"/>
      <c r="H952" s="80"/>
      <c r="I952" s="80"/>
      <c r="J952" s="80"/>
      <c r="K952" s="80"/>
    </row>
    <row r="953" spans="2:11">
      <c r="B953" s="80"/>
      <c r="C953" s="101"/>
      <c r="D953" s="80"/>
      <c r="E953" s="80"/>
      <c r="F953" s="80"/>
      <c r="G953" s="101"/>
      <c r="H953" s="80"/>
      <c r="I953" s="80"/>
      <c r="J953" s="80"/>
      <c r="K953" s="80"/>
    </row>
    <row r="954" spans="2:11">
      <c r="B954" s="80"/>
      <c r="C954" s="101"/>
      <c r="D954" s="80"/>
      <c r="E954" s="80"/>
      <c r="F954" s="80"/>
      <c r="G954" s="101"/>
      <c r="H954" s="80"/>
      <c r="I954" s="80"/>
      <c r="J954" s="80"/>
      <c r="K954" s="80"/>
    </row>
    <row r="955" spans="2:11">
      <c r="B955" s="80"/>
      <c r="C955" s="101"/>
      <c r="D955" s="80"/>
      <c r="E955" s="80"/>
      <c r="F955" s="80"/>
      <c r="G955" s="101"/>
      <c r="H955" s="80"/>
      <c r="I955" s="80"/>
      <c r="J955" s="80"/>
      <c r="K955" s="80"/>
    </row>
    <row r="956" spans="2:11">
      <c r="B956" s="80"/>
      <c r="C956" s="101"/>
      <c r="D956" s="80"/>
      <c r="E956" s="80"/>
      <c r="F956" s="80"/>
      <c r="G956" s="101"/>
      <c r="H956" s="80"/>
      <c r="I956" s="80"/>
      <c r="J956" s="80"/>
      <c r="K956" s="80"/>
    </row>
    <row r="957" spans="2:11">
      <c r="B957" s="80"/>
      <c r="C957" s="101"/>
      <c r="D957" s="80"/>
      <c r="E957" s="80"/>
      <c r="F957" s="80"/>
      <c r="G957" s="101"/>
      <c r="H957" s="80"/>
      <c r="I957" s="80"/>
      <c r="J957" s="80"/>
      <c r="K957" s="80"/>
    </row>
    <row r="958" spans="2:11">
      <c r="B958" s="80"/>
      <c r="C958" s="101"/>
      <c r="D958" s="80"/>
      <c r="E958" s="80"/>
      <c r="F958" s="80"/>
      <c r="G958" s="101"/>
      <c r="H958" s="80"/>
      <c r="I958" s="80"/>
      <c r="J958" s="80"/>
      <c r="K958" s="80"/>
    </row>
    <row r="959" spans="2:11">
      <c r="B959" s="80"/>
      <c r="C959" s="101"/>
      <c r="D959" s="80"/>
      <c r="E959" s="80"/>
      <c r="F959" s="80"/>
      <c r="G959" s="101"/>
      <c r="H959" s="80"/>
      <c r="I959" s="80"/>
      <c r="J959" s="80"/>
      <c r="K959" s="80"/>
    </row>
    <row r="960" spans="2:11">
      <c r="B960" s="80"/>
      <c r="C960" s="101"/>
      <c r="D960" s="80"/>
      <c r="E960" s="80"/>
      <c r="F960" s="80"/>
      <c r="G960" s="101"/>
      <c r="H960" s="80"/>
      <c r="I960" s="80"/>
      <c r="J960" s="80"/>
      <c r="K960" s="80"/>
    </row>
    <row r="961" spans="2:11">
      <c r="B961" s="80"/>
      <c r="C961" s="101"/>
      <c r="D961" s="80"/>
      <c r="E961" s="80"/>
      <c r="F961" s="80"/>
      <c r="G961" s="101"/>
      <c r="H961" s="80"/>
      <c r="I961" s="80"/>
      <c r="J961" s="80"/>
      <c r="K961" s="80"/>
    </row>
    <row r="962" spans="2:11">
      <c r="B962" s="80"/>
      <c r="C962" s="101"/>
      <c r="D962" s="80"/>
      <c r="E962" s="80"/>
      <c r="F962" s="80"/>
      <c r="G962" s="101"/>
      <c r="H962" s="80"/>
      <c r="I962" s="80"/>
      <c r="J962" s="80"/>
      <c r="K962" s="80"/>
    </row>
    <row r="963" spans="2:11">
      <c r="B963" s="80"/>
      <c r="C963" s="101"/>
      <c r="D963" s="80"/>
      <c r="E963" s="80"/>
      <c r="F963" s="80"/>
      <c r="G963" s="101"/>
      <c r="H963" s="80"/>
      <c r="I963" s="80"/>
      <c r="J963" s="80"/>
      <c r="K963" s="80"/>
    </row>
    <row r="964" spans="2:11">
      <c r="B964" s="80"/>
      <c r="C964" s="101"/>
      <c r="D964" s="80"/>
      <c r="E964" s="80"/>
      <c r="F964" s="80"/>
      <c r="G964" s="101"/>
      <c r="H964" s="80"/>
      <c r="I964" s="80"/>
      <c r="J964" s="80"/>
      <c r="K964" s="80"/>
    </row>
    <row r="965" spans="2:11">
      <c r="B965" s="80"/>
      <c r="C965" s="101"/>
      <c r="D965" s="80"/>
      <c r="E965" s="80"/>
      <c r="F965" s="80"/>
      <c r="G965" s="101"/>
      <c r="H965" s="80"/>
      <c r="I965" s="80"/>
      <c r="J965" s="80"/>
      <c r="K965" s="80"/>
    </row>
    <row r="966" spans="2:11">
      <c r="B966" s="80"/>
      <c r="C966" s="101"/>
      <c r="D966" s="80"/>
      <c r="E966" s="80"/>
      <c r="F966" s="80"/>
      <c r="G966" s="101"/>
      <c r="H966" s="80"/>
      <c r="I966" s="80"/>
      <c r="J966" s="80"/>
      <c r="K966" s="80"/>
    </row>
    <row r="967" spans="2:11">
      <c r="B967" s="80"/>
      <c r="C967" s="101"/>
      <c r="D967" s="80"/>
      <c r="E967" s="80"/>
      <c r="F967" s="80"/>
      <c r="G967" s="101"/>
      <c r="H967" s="80"/>
      <c r="I967" s="80"/>
      <c r="J967" s="80"/>
      <c r="K967" s="80"/>
    </row>
    <row r="968" spans="2:11">
      <c r="B968" s="80"/>
      <c r="C968" s="101"/>
      <c r="D968" s="80"/>
      <c r="E968" s="80"/>
      <c r="F968" s="80"/>
      <c r="G968" s="101"/>
      <c r="H968" s="80"/>
      <c r="I968" s="80"/>
      <c r="J968" s="80"/>
      <c r="K968" s="80"/>
    </row>
    <row r="969" spans="2:11">
      <c r="B969" s="80"/>
      <c r="C969" s="101"/>
      <c r="D969" s="80"/>
      <c r="E969" s="80"/>
      <c r="F969" s="80"/>
      <c r="G969" s="101"/>
      <c r="H969" s="80"/>
      <c r="I969" s="80"/>
      <c r="J969" s="80"/>
      <c r="K969" s="80"/>
    </row>
    <row r="970" spans="2:11">
      <c r="B970" s="80"/>
      <c r="C970" s="101"/>
      <c r="D970" s="80"/>
      <c r="E970" s="80"/>
      <c r="F970" s="80"/>
      <c r="G970" s="101"/>
      <c r="H970" s="80"/>
      <c r="I970" s="80"/>
      <c r="J970" s="80"/>
      <c r="K970" s="80"/>
    </row>
    <row r="971" spans="2:11">
      <c r="B971" s="80"/>
      <c r="C971" s="101"/>
      <c r="D971" s="80"/>
      <c r="E971" s="80"/>
      <c r="F971" s="80"/>
      <c r="G971" s="101"/>
      <c r="H971" s="80"/>
      <c r="I971" s="80"/>
      <c r="J971" s="80"/>
      <c r="K971" s="80"/>
    </row>
    <row r="972" spans="2:11">
      <c r="B972" s="80"/>
      <c r="C972" s="101"/>
      <c r="D972" s="80"/>
      <c r="E972" s="80"/>
      <c r="F972" s="80"/>
      <c r="G972" s="101"/>
      <c r="H972" s="80"/>
      <c r="I972" s="80"/>
      <c r="J972" s="80"/>
      <c r="K972" s="80"/>
    </row>
    <row r="973" spans="2:11">
      <c r="B973" s="80"/>
      <c r="C973" s="101"/>
      <c r="D973" s="80"/>
      <c r="E973" s="80"/>
      <c r="F973" s="80"/>
      <c r="G973" s="101"/>
      <c r="H973" s="80"/>
      <c r="I973" s="80"/>
      <c r="J973" s="80"/>
      <c r="K973" s="80"/>
    </row>
    <row r="974" spans="2:11">
      <c r="B974" s="80"/>
      <c r="C974" s="101"/>
      <c r="D974" s="80"/>
      <c r="E974" s="80"/>
      <c r="F974" s="80"/>
      <c r="G974" s="101"/>
      <c r="H974" s="80"/>
      <c r="I974" s="80"/>
      <c r="J974" s="80"/>
      <c r="K974" s="80"/>
    </row>
    <row r="975" spans="2:11">
      <c r="B975" s="80"/>
      <c r="C975" s="101"/>
      <c r="D975" s="80"/>
      <c r="E975" s="80"/>
      <c r="F975" s="80"/>
      <c r="G975" s="101"/>
      <c r="H975" s="80"/>
      <c r="I975" s="80"/>
      <c r="J975" s="80"/>
      <c r="K975" s="80"/>
    </row>
    <row r="976" spans="2:11">
      <c r="B976" s="80"/>
      <c r="C976" s="101"/>
      <c r="D976" s="80"/>
      <c r="E976" s="80"/>
      <c r="F976" s="80"/>
      <c r="G976" s="101"/>
      <c r="H976" s="80"/>
      <c r="I976" s="80"/>
      <c r="J976" s="80"/>
      <c r="K976" s="80"/>
    </row>
    <row r="977" spans="2:11">
      <c r="B977" s="80"/>
      <c r="C977" s="101"/>
      <c r="D977" s="80"/>
      <c r="E977" s="80"/>
      <c r="F977" s="80"/>
      <c r="G977" s="101"/>
      <c r="H977" s="80"/>
      <c r="I977" s="80"/>
      <c r="J977" s="80"/>
      <c r="K977" s="80"/>
    </row>
    <row r="978" spans="2:11">
      <c r="B978" s="80"/>
      <c r="C978" s="101"/>
      <c r="D978" s="80"/>
      <c r="E978" s="80"/>
      <c r="F978" s="80"/>
      <c r="G978" s="101"/>
      <c r="H978" s="80"/>
      <c r="I978" s="80"/>
      <c r="J978" s="80"/>
      <c r="K978" s="80"/>
    </row>
    <row r="979" spans="2:11">
      <c r="B979" s="80"/>
      <c r="C979" s="101"/>
      <c r="D979" s="80"/>
      <c r="E979" s="80"/>
      <c r="F979" s="80"/>
      <c r="G979" s="101"/>
      <c r="H979" s="80"/>
      <c r="I979" s="80"/>
      <c r="J979" s="80"/>
      <c r="K979" s="80"/>
    </row>
    <row r="980" spans="2:11">
      <c r="B980" s="80"/>
      <c r="C980" s="101"/>
      <c r="D980" s="80"/>
      <c r="E980" s="80"/>
      <c r="F980" s="80"/>
      <c r="G980" s="101"/>
      <c r="H980" s="80"/>
      <c r="I980" s="80"/>
      <c r="J980" s="80"/>
      <c r="K980" s="80"/>
    </row>
    <row r="981" spans="2:11">
      <c r="B981" s="80"/>
      <c r="C981" s="101"/>
      <c r="D981" s="80"/>
      <c r="E981" s="80"/>
      <c r="F981" s="80"/>
      <c r="G981" s="101"/>
      <c r="H981" s="80"/>
      <c r="I981" s="80"/>
      <c r="J981" s="80"/>
      <c r="K981" s="80"/>
    </row>
    <row r="982" spans="2:11">
      <c r="B982" s="80"/>
      <c r="C982" s="101"/>
      <c r="D982" s="80"/>
      <c r="E982" s="80"/>
      <c r="F982" s="80"/>
      <c r="G982" s="101"/>
      <c r="H982" s="80"/>
      <c r="I982" s="80"/>
      <c r="J982" s="80"/>
      <c r="K982" s="80"/>
    </row>
    <row r="983" spans="2:11">
      <c r="B983" s="80"/>
      <c r="C983" s="101"/>
      <c r="D983" s="80"/>
      <c r="E983" s="80"/>
      <c r="F983" s="80"/>
      <c r="G983" s="101"/>
      <c r="H983" s="80"/>
      <c r="I983" s="80"/>
      <c r="J983" s="80"/>
      <c r="K983" s="80"/>
    </row>
    <row r="984" spans="2:11">
      <c r="B984" s="80"/>
      <c r="C984" s="101"/>
      <c r="D984" s="80"/>
      <c r="E984" s="80"/>
      <c r="F984" s="80"/>
      <c r="G984" s="101"/>
      <c r="H984" s="80"/>
      <c r="I984" s="80"/>
      <c r="J984" s="80"/>
      <c r="K984" s="80"/>
    </row>
    <row r="985" spans="2:11">
      <c r="B985" s="80"/>
      <c r="C985" s="101"/>
      <c r="D985" s="80"/>
      <c r="E985" s="80"/>
      <c r="F985" s="80"/>
      <c r="G985" s="101"/>
      <c r="H985" s="80"/>
      <c r="I985" s="80"/>
      <c r="J985" s="80"/>
      <c r="K985" s="80"/>
    </row>
    <row r="986" spans="2:11">
      <c r="B986" s="80"/>
      <c r="C986" s="101"/>
      <c r="D986" s="80"/>
      <c r="E986" s="80"/>
      <c r="F986" s="80"/>
      <c r="G986" s="101"/>
      <c r="H986" s="80"/>
      <c r="I986" s="80"/>
      <c r="J986" s="80"/>
      <c r="K986" s="80"/>
    </row>
    <row r="987" spans="2:11">
      <c r="B987" s="80"/>
      <c r="C987" s="101"/>
      <c r="D987" s="80"/>
      <c r="E987" s="80"/>
      <c r="F987" s="80"/>
      <c r="G987" s="101"/>
      <c r="H987" s="80"/>
      <c r="I987" s="80"/>
      <c r="J987" s="80"/>
      <c r="K987" s="80"/>
    </row>
    <row r="988" spans="2:11">
      <c r="B988" s="80"/>
      <c r="C988" s="101"/>
      <c r="D988" s="80"/>
      <c r="E988" s="80"/>
      <c r="F988" s="80"/>
      <c r="G988" s="101"/>
      <c r="H988" s="80"/>
      <c r="I988" s="80"/>
      <c r="J988" s="80"/>
      <c r="K988" s="80"/>
    </row>
    <row r="989" spans="2:11">
      <c r="B989" s="80"/>
      <c r="C989" s="101"/>
      <c r="D989" s="80"/>
      <c r="E989" s="80"/>
      <c r="F989" s="80"/>
      <c r="G989" s="101"/>
      <c r="H989" s="80"/>
      <c r="I989" s="80"/>
      <c r="J989" s="80"/>
      <c r="K989" s="80"/>
    </row>
    <row r="990" spans="2:11">
      <c r="B990" s="80"/>
      <c r="C990" s="101"/>
      <c r="D990" s="80"/>
      <c r="E990" s="80"/>
      <c r="F990" s="80"/>
      <c r="G990" s="101"/>
      <c r="H990" s="80"/>
      <c r="I990" s="80"/>
      <c r="J990" s="80"/>
      <c r="K990" s="80"/>
    </row>
    <row r="991" spans="2:11">
      <c r="B991" s="80"/>
      <c r="C991" s="101"/>
      <c r="D991" s="80"/>
      <c r="E991" s="80"/>
      <c r="F991" s="80"/>
      <c r="G991" s="101"/>
      <c r="H991" s="80"/>
      <c r="I991" s="80"/>
      <c r="J991" s="80"/>
      <c r="K991" s="80"/>
    </row>
    <row r="992" spans="2:11">
      <c r="B992" s="80"/>
      <c r="C992" s="101"/>
      <c r="D992" s="80"/>
      <c r="E992" s="80"/>
      <c r="F992" s="80"/>
      <c r="G992" s="101"/>
      <c r="H992" s="80"/>
      <c r="I992" s="80"/>
      <c r="J992" s="80"/>
      <c r="K992" s="80"/>
    </row>
    <row r="993" spans="2:11">
      <c r="B993" s="80"/>
      <c r="C993" s="101"/>
      <c r="D993" s="80"/>
      <c r="E993" s="80"/>
      <c r="F993" s="80"/>
      <c r="G993" s="101"/>
      <c r="H993" s="80"/>
      <c r="I993" s="80"/>
      <c r="J993" s="80"/>
      <c r="K993" s="80"/>
    </row>
    <row r="994" spans="2:11">
      <c r="B994" s="80"/>
      <c r="C994" s="101"/>
      <c r="D994" s="80"/>
      <c r="E994" s="80"/>
      <c r="F994" s="80"/>
      <c r="G994" s="101"/>
      <c r="H994" s="80"/>
      <c r="I994" s="80"/>
      <c r="J994" s="80"/>
      <c r="K994" s="80"/>
    </row>
    <row r="995" spans="2:11">
      <c r="B995" s="80"/>
      <c r="C995" s="101"/>
      <c r="D995" s="80"/>
      <c r="E995" s="80"/>
      <c r="F995" s="80"/>
      <c r="G995" s="101"/>
      <c r="H995" s="80"/>
      <c r="I995" s="80"/>
      <c r="J995" s="80"/>
      <c r="K995" s="80"/>
    </row>
    <row r="996" spans="2:11">
      <c r="B996" s="80"/>
      <c r="C996" s="101"/>
      <c r="D996" s="80"/>
      <c r="E996" s="80"/>
      <c r="F996" s="80"/>
      <c r="G996" s="101"/>
      <c r="H996" s="80"/>
      <c r="I996" s="80"/>
      <c r="J996" s="80"/>
      <c r="K996" s="80"/>
    </row>
    <row r="997" spans="2:11">
      <c r="B997" s="80"/>
      <c r="C997" s="101"/>
      <c r="D997" s="80"/>
      <c r="E997" s="80"/>
      <c r="F997" s="80"/>
      <c r="G997" s="101"/>
      <c r="H997" s="80"/>
      <c r="I997" s="80"/>
      <c r="J997" s="80"/>
      <c r="K997" s="80"/>
    </row>
    <row r="998" spans="2:11">
      <c r="B998" s="80"/>
      <c r="C998" s="101"/>
      <c r="D998" s="80"/>
      <c r="E998" s="80"/>
      <c r="F998" s="80"/>
      <c r="G998" s="101"/>
      <c r="H998" s="80"/>
      <c r="I998" s="80"/>
      <c r="J998" s="80"/>
      <c r="K998" s="80"/>
    </row>
    <row r="999" spans="2:11">
      <c r="B999" s="80"/>
      <c r="C999" s="101"/>
      <c r="D999" s="80"/>
      <c r="E999" s="80"/>
      <c r="F999" s="80"/>
      <c r="G999" s="101"/>
      <c r="H999" s="80"/>
      <c r="I999" s="80"/>
      <c r="J999" s="80"/>
      <c r="K999" s="80"/>
    </row>
    <row r="1000" spans="2:11">
      <c r="B1000" s="80"/>
      <c r="C1000" s="101"/>
      <c r="D1000" s="80"/>
      <c r="E1000" s="80"/>
      <c r="F1000" s="80"/>
      <c r="G1000" s="101"/>
      <c r="H1000" s="80"/>
      <c r="I1000" s="80"/>
      <c r="J1000" s="80"/>
      <c r="K1000" s="80"/>
    </row>
    <row r="1001" spans="2:11">
      <c r="B1001" s="80"/>
      <c r="C1001" s="101"/>
      <c r="D1001" s="80"/>
      <c r="E1001" s="80"/>
      <c r="F1001" s="80"/>
      <c r="G1001" s="101"/>
      <c r="H1001" s="80"/>
      <c r="I1001" s="80"/>
      <c r="J1001" s="80"/>
      <c r="K1001" s="80"/>
    </row>
    <row r="1002" spans="2:11">
      <c r="B1002" s="80"/>
      <c r="C1002" s="101"/>
      <c r="D1002" s="80"/>
      <c r="E1002" s="80"/>
      <c r="F1002" s="80"/>
      <c r="G1002" s="101"/>
      <c r="H1002" s="80"/>
      <c r="I1002" s="80"/>
      <c r="J1002" s="80"/>
      <c r="K1002" s="80"/>
    </row>
    <row r="1003" spans="2:11">
      <c r="B1003" s="80"/>
      <c r="C1003" s="101"/>
      <c r="D1003" s="80"/>
      <c r="E1003" s="80"/>
      <c r="F1003" s="80"/>
      <c r="G1003" s="101"/>
      <c r="H1003" s="80"/>
      <c r="I1003" s="80"/>
      <c r="J1003" s="80"/>
      <c r="K1003" s="80"/>
    </row>
    <row r="1004" spans="2:11">
      <c r="B1004" s="80"/>
      <c r="C1004" s="101"/>
      <c r="D1004" s="80"/>
      <c r="E1004" s="80"/>
      <c r="F1004" s="80"/>
      <c r="G1004" s="101"/>
      <c r="H1004" s="80"/>
      <c r="I1004" s="80"/>
      <c r="J1004" s="80"/>
      <c r="K1004" s="80"/>
    </row>
    <row r="1005" spans="2:11">
      <c r="B1005" s="80"/>
      <c r="C1005" s="101"/>
      <c r="D1005" s="80"/>
      <c r="E1005" s="80"/>
      <c r="F1005" s="80"/>
      <c r="G1005" s="101"/>
      <c r="H1005" s="80"/>
      <c r="I1005" s="80"/>
      <c r="J1005" s="80"/>
      <c r="K1005" s="80"/>
    </row>
    <row r="1006" spans="2:11">
      <c r="B1006" s="80"/>
      <c r="C1006" s="101"/>
      <c r="D1006" s="80"/>
      <c r="E1006" s="80"/>
      <c r="F1006" s="80"/>
      <c r="G1006" s="101"/>
      <c r="H1006" s="80"/>
      <c r="I1006" s="80"/>
      <c r="J1006" s="80"/>
      <c r="K1006" s="80"/>
    </row>
    <row r="1007" spans="2:11">
      <c r="B1007" s="80"/>
      <c r="C1007" s="101"/>
      <c r="D1007" s="80"/>
      <c r="E1007" s="80"/>
      <c r="F1007" s="80"/>
      <c r="G1007" s="101"/>
      <c r="H1007" s="80"/>
      <c r="I1007" s="80"/>
      <c r="J1007" s="80"/>
      <c r="K1007" s="80"/>
    </row>
    <row r="1008" spans="2:11">
      <c r="B1008" s="80"/>
      <c r="C1008" s="101"/>
      <c r="D1008" s="80"/>
      <c r="E1008" s="80"/>
      <c r="F1008" s="80"/>
      <c r="G1008" s="101"/>
      <c r="H1008" s="80"/>
      <c r="I1008" s="80"/>
      <c r="J1008" s="80"/>
      <c r="K1008" s="80"/>
    </row>
    <row r="1009" spans="2:11">
      <c r="B1009" s="80"/>
      <c r="C1009" s="101"/>
      <c r="D1009" s="80"/>
      <c r="E1009" s="80"/>
      <c r="F1009" s="80"/>
      <c r="G1009" s="101"/>
      <c r="H1009" s="80"/>
      <c r="I1009" s="80"/>
      <c r="J1009" s="80"/>
      <c r="K1009" s="80"/>
    </row>
    <row r="1010" spans="2:11">
      <c r="B1010" s="80"/>
      <c r="C1010" s="101"/>
      <c r="D1010" s="80"/>
      <c r="E1010" s="80"/>
      <c r="F1010" s="80"/>
      <c r="G1010" s="101"/>
      <c r="H1010" s="80"/>
      <c r="I1010" s="80"/>
      <c r="J1010" s="80"/>
      <c r="K1010" s="80"/>
    </row>
    <row r="1011" spans="2:11">
      <c r="B1011" s="80"/>
      <c r="C1011" s="101"/>
      <c r="D1011" s="80"/>
      <c r="E1011" s="80"/>
      <c r="F1011" s="80"/>
      <c r="G1011" s="101"/>
      <c r="H1011" s="80"/>
      <c r="I1011" s="80"/>
      <c r="J1011" s="80"/>
      <c r="K1011" s="80"/>
    </row>
    <row r="1012" spans="2:11">
      <c r="B1012" s="80"/>
      <c r="C1012" s="101"/>
      <c r="D1012" s="80"/>
      <c r="E1012" s="80"/>
      <c r="F1012" s="80"/>
      <c r="G1012" s="101"/>
      <c r="H1012" s="80"/>
      <c r="I1012" s="80"/>
      <c r="J1012" s="80"/>
      <c r="K1012" s="80"/>
    </row>
    <row r="1013" spans="2:11">
      <c r="B1013" s="80"/>
      <c r="C1013" s="101"/>
      <c r="D1013" s="80"/>
      <c r="E1013" s="80"/>
      <c r="F1013" s="80"/>
      <c r="G1013" s="101"/>
      <c r="H1013" s="80"/>
      <c r="I1013" s="80"/>
      <c r="J1013" s="80"/>
      <c r="K1013" s="80"/>
    </row>
    <row r="1014" spans="2:11">
      <c r="B1014" s="80"/>
      <c r="C1014" s="101"/>
      <c r="D1014" s="80"/>
      <c r="E1014" s="80"/>
      <c r="F1014" s="80"/>
      <c r="G1014" s="101"/>
      <c r="H1014" s="80"/>
      <c r="I1014" s="80"/>
      <c r="J1014" s="80"/>
      <c r="K1014" s="80"/>
    </row>
    <row r="1015" spans="2:11">
      <c r="B1015" s="80"/>
      <c r="C1015" s="101"/>
      <c r="D1015" s="80"/>
      <c r="E1015" s="80"/>
      <c r="F1015" s="80"/>
      <c r="G1015" s="101"/>
      <c r="H1015" s="80"/>
      <c r="I1015" s="80"/>
      <c r="J1015" s="80"/>
      <c r="K1015" s="80"/>
    </row>
    <row r="1016" spans="2:11">
      <c r="B1016" s="80"/>
      <c r="C1016" s="101"/>
      <c r="D1016" s="80"/>
      <c r="E1016" s="80"/>
      <c r="F1016" s="80"/>
      <c r="G1016" s="101"/>
      <c r="H1016" s="80"/>
      <c r="I1016" s="80"/>
      <c r="J1016" s="80"/>
      <c r="K1016" s="80"/>
    </row>
    <row r="1017" spans="2:11">
      <c r="B1017" s="80"/>
      <c r="C1017" s="101"/>
      <c r="D1017" s="80"/>
      <c r="E1017" s="80"/>
      <c r="F1017" s="80"/>
      <c r="G1017" s="101"/>
      <c r="H1017" s="80"/>
      <c r="I1017" s="80"/>
      <c r="J1017" s="80"/>
      <c r="K1017" s="80"/>
    </row>
    <row r="1018" spans="2:11">
      <c r="B1018" s="80"/>
      <c r="C1018" s="101"/>
      <c r="D1018" s="80"/>
      <c r="E1018" s="80"/>
      <c r="F1018" s="80"/>
      <c r="G1018" s="101"/>
      <c r="H1018" s="80"/>
      <c r="I1018" s="80"/>
      <c r="J1018" s="80"/>
      <c r="K1018" s="80"/>
    </row>
    <row r="1019" spans="2:11">
      <c r="B1019" s="80"/>
      <c r="C1019" s="101"/>
      <c r="D1019" s="80"/>
      <c r="E1019" s="80"/>
      <c r="F1019" s="80"/>
      <c r="G1019" s="101"/>
      <c r="H1019" s="80"/>
      <c r="I1019" s="80"/>
      <c r="J1019" s="80"/>
      <c r="K1019" s="80"/>
    </row>
    <row r="1020" spans="2:11">
      <c r="B1020" s="80"/>
      <c r="C1020" s="101"/>
      <c r="D1020" s="80"/>
      <c r="E1020" s="80"/>
      <c r="F1020" s="80"/>
      <c r="G1020" s="101"/>
      <c r="H1020" s="80"/>
      <c r="I1020" s="80"/>
      <c r="J1020" s="80"/>
      <c r="K1020" s="80"/>
    </row>
    <row r="1021" spans="2:11">
      <c r="B1021" s="80"/>
      <c r="C1021" s="101"/>
      <c r="D1021" s="80"/>
      <c r="E1021" s="80"/>
      <c r="F1021" s="80"/>
      <c r="G1021" s="101"/>
      <c r="H1021" s="80"/>
      <c r="I1021" s="80"/>
      <c r="J1021" s="80"/>
      <c r="K1021" s="80"/>
    </row>
    <row r="1022" spans="2:11">
      <c r="B1022" s="80"/>
      <c r="C1022" s="101"/>
      <c r="D1022" s="80"/>
      <c r="E1022" s="80"/>
      <c r="F1022" s="80"/>
      <c r="G1022" s="101"/>
      <c r="H1022" s="80"/>
      <c r="I1022" s="80"/>
      <c r="J1022" s="80"/>
      <c r="K1022" s="80"/>
    </row>
    <row r="1023" spans="2:11">
      <c r="B1023" s="80"/>
      <c r="C1023" s="101"/>
      <c r="D1023" s="80"/>
      <c r="E1023" s="80"/>
      <c r="F1023" s="80"/>
      <c r="G1023" s="101"/>
      <c r="H1023" s="80"/>
      <c r="I1023" s="80"/>
      <c r="J1023" s="80"/>
      <c r="K1023" s="80"/>
    </row>
    <row r="1024" spans="2:11">
      <c r="B1024" s="80"/>
      <c r="C1024" s="101"/>
      <c r="D1024" s="80"/>
      <c r="E1024" s="80"/>
      <c r="F1024" s="80"/>
      <c r="G1024" s="101"/>
      <c r="H1024" s="80"/>
      <c r="I1024" s="80"/>
      <c r="J1024" s="80"/>
      <c r="K1024" s="80"/>
    </row>
    <row r="1025" spans="2:11">
      <c r="B1025" s="80"/>
      <c r="C1025" s="101"/>
      <c r="D1025" s="80"/>
      <c r="E1025" s="80"/>
      <c r="F1025" s="80"/>
      <c r="G1025" s="101"/>
      <c r="H1025" s="80"/>
      <c r="I1025" s="80"/>
      <c r="J1025" s="80"/>
      <c r="K1025" s="80"/>
    </row>
    <row r="1026" spans="2:11">
      <c r="B1026" s="80"/>
      <c r="C1026" s="101"/>
      <c r="D1026" s="80"/>
      <c r="E1026" s="80"/>
      <c r="F1026" s="80"/>
      <c r="G1026" s="101"/>
      <c r="H1026" s="80"/>
      <c r="I1026" s="80"/>
      <c r="J1026" s="80"/>
      <c r="K1026" s="80"/>
    </row>
    <row r="1027" spans="2:11">
      <c r="B1027" s="80"/>
      <c r="C1027" s="101"/>
      <c r="D1027" s="80"/>
      <c r="E1027" s="80"/>
      <c r="F1027" s="80"/>
      <c r="G1027" s="101"/>
      <c r="H1027" s="80"/>
      <c r="I1027" s="80"/>
      <c r="J1027" s="80"/>
      <c r="K1027" s="80"/>
    </row>
    <row r="1028" spans="2:11">
      <c r="B1028" s="80"/>
      <c r="C1028" s="101"/>
      <c r="D1028" s="80"/>
      <c r="E1028" s="80"/>
      <c r="F1028" s="80"/>
      <c r="G1028" s="101"/>
      <c r="H1028" s="80"/>
      <c r="I1028" s="80"/>
      <c r="J1028" s="80"/>
      <c r="K1028" s="80"/>
    </row>
    <row r="1029" spans="2:11">
      <c r="B1029" s="80"/>
      <c r="C1029" s="101"/>
      <c r="D1029" s="80"/>
      <c r="E1029" s="80"/>
      <c r="F1029" s="80"/>
      <c r="G1029" s="101"/>
      <c r="H1029" s="80"/>
      <c r="I1029" s="80"/>
      <c r="J1029" s="80"/>
      <c r="K1029" s="80"/>
    </row>
    <row r="1030" spans="2:11">
      <c r="B1030" s="80"/>
      <c r="C1030" s="101"/>
      <c r="D1030" s="80"/>
      <c r="E1030" s="80"/>
      <c r="F1030" s="80"/>
      <c r="G1030" s="101"/>
      <c r="H1030" s="80"/>
      <c r="I1030" s="80"/>
      <c r="J1030" s="80"/>
      <c r="K1030" s="80"/>
    </row>
    <row r="1031" spans="2:11">
      <c r="B1031" s="80"/>
      <c r="C1031" s="101"/>
      <c r="D1031" s="80"/>
      <c r="E1031" s="80"/>
      <c r="F1031" s="80"/>
      <c r="G1031" s="101"/>
      <c r="H1031" s="80"/>
      <c r="I1031" s="80"/>
      <c r="J1031" s="80"/>
      <c r="K1031" s="80"/>
    </row>
    <row r="1032" spans="2:11">
      <c r="B1032" s="80"/>
      <c r="C1032" s="101"/>
      <c r="D1032" s="80"/>
      <c r="E1032" s="80"/>
      <c r="F1032" s="80"/>
      <c r="G1032" s="101"/>
      <c r="H1032" s="80"/>
      <c r="I1032" s="80"/>
      <c r="J1032" s="80"/>
      <c r="K1032" s="80"/>
    </row>
    <row r="1033" spans="2:11">
      <c r="B1033" s="80"/>
      <c r="C1033" s="101"/>
      <c r="D1033" s="80"/>
      <c r="E1033" s="80"/>
      <c r="F1033" s="80"/>
      <c r="G1033" s="101"/>
      <c r="H1033" s="80"/>
      <c r="I1033" s="80"/>
      <c r="J1033" s="80"/>
      <c r="K1033" s="80"/>
    </row>
    <row r="1034" spans="2:11">
      <c r="B1034" s="80"/>
      <c r="C1034" s="101"/>
      <c r="D1034" s="80"/>
      <c r="E1034" s="80"/>
      <c r="F1034" s="80"/>
      <c r="G1034" s="101"/>
      <c r="H1034" s="80"/>
      <c r="I1034" s="80"/>
      <c r="J1034" s="80"/>
      <c r="K1034" s="80"/>
    </row>
    <row r="1035" spans="2:11">
      <c r="B1035" s="80"/>
      <c r="C1035" s="101"/>
      <c r="D1035" s="80"/>
      <c r="E1035" s="80"/>
      <c r="F1035" s="80"/>
      <c r="G1035" s="101"/>
      <c r="H1035" s="80"/>
      <c r="I1035" s="80"/>
      <c r="J1035" s="80"/>
      <c r="K1035" s="80"/>
    </row>
    <row r="1036" spans="2:11">
      <c r="B1036" s="80"/>
      <c r="C1036" s="101"/>
      <c r="D1036" s="80"/>
      <c r="E1036" s="80"/>
      <c r="F1036" s="80"/>
      <c r="G1036" s="101"/>
      <c r="H1036" s="80"/>
      <c r="I1036" s="80"/>
      <c r="J1036" s="80"/>
      <c r="K1036" s="80"/>
    </row>
    <row r="1037" spans="2:11">
      <c r="B1037" s="80"/>
      <c r="C1037" s="101"/>
      <c r="D1037" s="80"/>
      <c r="E1037" s="80"/>
      <c r="F1037" s="80"/>
      <c r="G1037" s="101"/>
      <c r="H1037" s="80"/>
      <c r="I1037" s="80"/>
      <c r="J1037" s="80"/>
      <c r="K1037" s="80"/>
    </row>
    <row r="1038" spans="2:11">
      <c r="B1038" s="80"/>
      <c r="C1038" s="101"/>
      <c r="D1038" s="80"/>
      <c r="E1038" s="80"/>
      <c r="F1038" s="80"/>
      <c r="G1038" s="101"/>
      <c r="H1038" s="80"/>
      <c r="I1038" s="80"/>
      <c r="J1038" s="80"/>
      <c r="K1038" s="80"/>
    </row>
    <row r="1039" spans="2:11">
      <c r="B1039" s="80"/>
      <c r="C1039" s="101"/>
      <c r="D1039" s="80"/>
      <c r="E1039" s="80"/>
      <c r="F1039" s="80"/>
      <c r="G1039" s="101"/>
      <c r="H1039" s="80"/>
      <c r="I1039" s="80"/>
      <c r="J1039" s="80"/>
      <c r="K1039" s="80"/>
    </row>
    <row r="1040" spans="2:11">
      <c r="B1040" s="80"/>
      <c r="C1040" s="101"/>
      <c r="D1040" s="80"/>
      <c r="E1040" s="80"/>
      <c r="F1040" s="80"/>
      <c r="G1040" s="101"/>
      <c r="H1040" s="80"/>
      <c r="I1040" s="80"/>
      <c r="J1040" s="80"/>
      <c r="K1040" s="80"/>
    </row>
    <row r="1041" spans="2:11">
      <c r="B1041" s="80"/>
      <c r="C1041" s="101"/>
      <c r="D1041" s="80"/>
      <c r="E1041" s="80"/>
      <c r="F1041" s="80"/>
      <c r="G1041" s="101"/>
      <c r="H1041" s="80"/>
      <c r="I1041" s="80"/>
      <c r="J1041" s="80"/>
      <c r="K1041" s="80"/>
    </row>
    <row r="1042" spans="2:11">
      <c r="B1042" s="80"/>
      <c r="C1042" s="101"/>
      <c r="D1042" s="80"/>
      <c r="E1042" s="80"/>
      <c r="F1042" s="80"/>
      <c r="G1042" s="101"/>
      <c r="H1042" s="80"/>
      <c r="I1042" s="80"/>
      <c r="J1042" s="80"/>
      <c r="K1042" s="80"/>
    </row>
    <row r="1043" spans="2:11">
      <c r="B1043" s="80"/>
      <c r="C1043" s="101"/>
      <c r="D1043" s="80"/>
      <c r="E1043" s="80"/>
      <c r="F1043" s="80"/>
      <c r="G1043" s="101"/>
      <c r="H1043" s="80"/>
      <c r="I1043" s="80"/>
      <c r="J1043" s="80"/>
      <c r="K1043" s="80"/>
    </row>
    <row r="1044" spans="2:11">
      <c r="B1044" s="80"/>
      <c r="C1044" s="101"/>
      <c r="D1044" s="80"/>
      <c r="E1044" s="80"/>
      <c r="F1044" s="80"/>
      <c r="G1044" s="101"/>
      <c r="H1044" s="80"/>
      <c r="I1044" s="80"/>
      <c r="J1044" s="80"/>
      <c r="K1044" s="80"/>
    </row>
    <row r="1045" spans="2:11">
      <c r="B1045" s="80"/>
      <c r="C1045" s="101"/>
      <c r="D1045" s="80"/>
      <c r="E1045" s="80"/>
      <c r="F1045" s="80"/>
      <c r="G1045" s="101"/>
      <c r="H1045" s="80"/>
      <c r="I1045" s="80"/>
      <c r="J1045" s="80"/>
      <c r="K1045" s="80"/>
    </row>
    <row r="1046" spans="2:11">
      <c r="B1046" s="80"/>
      <c r="C1046" s="101"/>
      <c r="D1046" s="80"/>
      <c r="E1046" s="80"/>
      <c r="F1046" s="80"/>
      <c r="G1046" s="101"/>
      <c r="H1046" s="80"/>
      <c r="I1046" s="80"/>
      <c r="J1046" s="80"/>
      <c r="K1046" s="80"/>
    </row>
    <row r="1047" spans="2:11">
      <c r="B1047" s="80"/>
      <c r="C1047" s="101"/>
      <c r="D1047" s="80"/>
      <c r="E1047" s="80"/>
      <c r="F1047" s="80"/>
      <c r="G1047" s="101"/>
      <c r="H1047" s="80"/>
      <c r="I1047" s="80"/>
      <c r="J1047" s="80"/>
      <c r="K1047" s="80"/>
    </row>
    <row r="1048" spans="2:11">
      <c r="B1048" s="80"/>
      <c r="C1048" s="101"/>
      <c r="D1048" s="80"/>
      <c r="E1048" s="80"/>
      <c r="F1048" s="80"/>
      <c r="G1048" s="101"/>
      <c r="H1048" s="80"/>
      <c r="I1048" s="80"/>
      <c r="J1048" s="80"/>
      <c r="K1048" s="80"/>
    </row>
    <row r="1049" spans="2:11">
      <c r="B1049" s="80"/>
      <c r="C1049" s="101"/>
      <c r="D1049" s="80"/>
      <c r="E1049" s="80"/>
      <c r="F1049" s="80"/>
      <c r="G1049" s="101"/>
      <c r="H1049" s="80"/>
      <c r="I1049" s="80"/>
      <c r="J1049" s="80"/>
      <c r="K1049" s="80"/>
    </row>
    <row r="1050" spans="2:11">
      <c r="B1050" s="80"/>
      <c r="C1050" s="101"/>
      <c r="D1050" s="80"/>
      <c r="E1050" s="80"/>
      <c r="F1050" s="80"/>
      <c r="G1050" s="101"/>
      <c r="H1050" s="80"/>
      <c r="I1050" s="80"/>
      <c r="J1050" s="80"/>
      <c r="K1050" s="80"/>
    </row>
    <row r="1051" spans="2:11">
      <c r="B1051" s="80"/>
      <c r="C1051" s="101"/>
      <c r="D1051" s="80"/>
      <c r="E1051" s="80"/>
      <c r="F1051" s="80"/>
      <c r="G1051" s="101"/>
      <c r="H1051" s="80"/>
      <c r="I1051" s="80"/>
      <c r="J1051" s="80"/>
      <c r="K1051" s="80"/>
    </row>
    <row r="1052" spans="2:11">
      <c r="B1052" s="80"/>
      <c r="C1052" s="101"/>
      <c r="D1052" s="80"/>
      <c r="E1052" s="80"/>
      <c r="F1052" s="80"/>
      <c r="G1052" s="101"/>
      <c r="H1052" s="80"/>
      <c r="I1052" s="80"/>
      <c r="J1052" s="80"/>
      <c r="K1052" s="80"/>
    </row>
    <row r="1053" spans="2:11">
      <c r="B1053" s="80"/>
      <c r="C1053" s="101"/>
      <c r="D1053" s="80"/>
      <c r="E1053" s="80"/>
      <c r="F1053" s="80"/>
      <c r="G1053" s="101"/>
      <c r="H1053" s="80"/>
      <c r="I1053" s="80"/>
      <c r="J1053" s="80"/>
      <c r="K1053" s="80"/>
    </row>
    <row r="1054" spans="2:11">
      <c r="B1054" s="80"/>
      <c r="C1054" s="101"/>
      <c r="D1054" s="80"/>
      <c r="E1054" s="80"/>
      <c r="F1054" s="80"/>
      <c r="G1054" s="101"/>
      <c r="H1054" s="80"/>
      <c r="I1054" s="80"/>
      <c r="J1054" s="80"/>
      <c r="K1054" s="80"/>
    </row>
    <row r="1055" spans="2:11">
      <c r="B1055" s="80"/>
      <c r="C1055" s="101"/>
      <c r="D1055" s="80"/>
      <c r="E1055" s="80"/>
      <c r="F1055" s="80"/>
      <c r="G1055" s="101"/>
      <c r="H1055" s="80"/>
      <c r="I1055" s="80"/>
      <c r="J1055" s="80"/>
      <c r="K1055" s="80"/>
    </row>
    <row r="1056" spans="2:11">
      <c r="B1056" s="80"/>
      <c r="C1056" s="101"/>
      <c r="D1056" s="80"/>
      <c r="E1056" s="80"/>
      <c r="F1056" s="80"/>
      <c r="G1056" s="101"/>
      <c r="H1056" s="80"/>
      <c r="I1056" s="80"/>
      <c r="J1056" s="80"/>
      <c r="K1056" s="80"/>
    </row>
    <row r="1057" spans="2:11">
      <c r="B1057" s="80"/>
      <c r="C1057" s="101"/>
      <c r="D1057" s="80"/>
      <c r="E1057" s="80"/>
      <c r="F1057" s="80"/>
      <c r="G1057" s="101"/>
      <c r="H1057" s="80"/>
      <c r="I1057" s="80"/>
      <c r="J1057" s="80"/>
      <c r="K1057" s="80"/>
    </row>
    <row r="1058" spans="2:11">
      <c r="B1058" s="80"/>
      <c r="C1058" s="101"/>
      <c r="D1058" s="80"/>
      <c r="E1058" s="80"/>
      <c r="F1058" s="80"/>
      <c r="G1058" s="101"/>
      <c r="H1058" s="80"/>
      <c r="I1058" s="80"/>
      <c r="J1058" s="80"/>
      <c r="K1058" s="80"/>
    </row>
    <row r="1059" spans="2:11">
      <c r="B1059" s="80"/>
      <c r="C1059" s="101"/>
      <c r="D1059" s="80"/>
      <c r="E1059" s="80"/>
      <c r="F1059" s="80"/>
      <c r="G1059" s="101"/>
      <c r="H1059" s="80"/>
      <c r="I1059" s="80"/>
      <c r="J1059" s="80"/>
      <c r="K1059" s="80"/>
    </row>
    <row r="1060" spans="2:11">
      <c r="B1060" s="80"/>
      <c r="C1060" s="101"/>
      <c r="D1060" s="80"/>
      <c r="E1060" s="80"/>
      <c r="F1060" s="80"/>
      <c r="G1060" s="101"/>
      <c r="H1060" s="80"/>
      <c r="I1060" s="80"/>
      <c r="J1060" s="80"/>
      <c r="K1060" s="80"/>
    </row>
    <row r="1061" spans="2:11">
      <c r="B1061" s="80"/>
      <c r="C1061" s="101"/>
      <c r="D1061" s="80"/>
      <c r="E1061" s="80"/>
      <c r="F1061" s="80"/>
      <c r="G1061" s="101"/>
      <c r="H1061" s="80"/>
      <c r="I1061" s="80"/>
      <c r="J1061" s="80"/>
      <c r="K1061" s="80"/>
    </row>
    <row r="1062" spans="2:11">
      <c r="B1062" s="80"/>
      <c r="C1062" s="101"/>
      <c r="D1062" s="80"/>
      <c r="E1062" s="80"/>
      <c r="F1062" s="80"/>
      <c r="G1062" s="101"/>
      <c r="H1062" s="80"/>
      <c r="I1062" s="80"/>
      <c r="J1062" s="80"/>
      <c r="K1062" s="80"/>
    </row>
    <row r="1063" spans="2:11">
      <c r="B1063" s="80"/>
      <c r="C1063" s="101"/>
      <c r="D1063" s="80"/>
      <c r="E1063" s="80"/>
      <c r="F1063" s="80"/>
      <c r="G1063" s="101"/>
      <c r="H1063" s="80"/>
      <c r="I1063" s="80"/>
      <c r="J1063" s="80"/>
      <c r="K1063" s="80"/>
    </row>
    <row r="1064" spans="2:11">
      <c r="B1064" s="80"/>
      <c r="C1064" s="101"/>
      <c r="D1064" s="80"/>
      <c r="E1064" s="80"/>
      <c r="F1064" s="80"/>
      <c r="G1064" s="101"/>
      <c r="H1064" s="80"/>
      <c r="I1064" s="80"/>
      <c r="J1064" s="80"/>
      <c r="K1064" s="80"/>
    </row>
    <row r="1065" spans="2:11">
      <c r="B1065" s="80"/>
      <c r="C1065" s="101"/>
      <c r="D1065" s="80"/>
      <c r="E1065" s="80"/>
      <c r="F1065" s="80"/>
      <c r="G1065" s="101"/>
      <c r="H1065" s="80"/>
      <c r="I1065" s="80"/>
      <c r="J1065" s="80"/>
      <c r="K1065" s="80"/>
    </row>
    <row r="1066" spans="2:11">
      <c r="B1066" s="80"/>
      <c r="C1066" s="101"/>
      <c r="D1066" s="80"/>
      <c r="E1066" s="80"/>
      <c r="F1066" s="80"/>
      <c r="G1066" s="101"/>
      <c r="H1066" s="80"/>
      <c r="I1066" s="80"/>
      <c r="J1066" s="80"/>
      <c r="K1066" s="80"/>
    </row>
    <row r="1067" spans="2:11">
      <c r="B1067" s="80"/>
      <c r="C1067" s="101"/>
      <c r="D1067" s="80"/>
      <c r="E1067" s="80"/>
      <c r="F1067" s="80"/>
      <c r="G1067" s="101"/>
      <c r="H1067" s="80"/>
      <c r="I1067" s="80"/>
      <c r="J1067" s="80"/>
      <c r="K1067" s="80"/>
    </row>
    <row r="1068" spans="2:11">
      <c r="B1068" s="80"/>
      <c r="C1068" s="101"/>
      <c r="D1068" s="80"/>
      <c r="E1068" s="80"/>
      <c r="F1068" s="80"/>
      <c r="G1068" s="101"/>
      <c r="H1068" s="80"/>
      <c r="I1068" s="80"/>
      <c r="J1068" s="80"/>
      <c r="K1068" s="80"/>
    </row>
    <row r="1069" spans="2:11">
      <c r="B1069" s="80"/>
      <c r="C1069" s="101"/>
      <c r="D1069" s="80"/>
      <c r="E1069" s="80"/>
      <c r="F1069" s="80"/>
      <c r="G1069" s="101"/>
      <c r="H1069" s="80"/>
      <c r="I1069" s="80"/>
      <c r="J1069" s="80"/>
      <c r="K1069" s="80"/>
    </row>
    <row r="1070" spans="2:11">
      <c r="B1070" s="80"/>
      <c r="C1070" s="101"/>
      <c r="D1070" s="80"/>
      <c r="E1070" s="80"/>
      <c r="F1070" s="80"/>
      <c r="G1070" s="101"/>
      <c r="H1070" s="80"/>
      <c r="I1070" s="80"/>
      <c r="J1070" s="80"/>
      <c r="K1070" s="80"/>
    </row>
    <row r="1071" spans="2:11">
      <c r="B1071" s="80"/>
      <c r="C1071" s="101"/>
      <c r="D1071" s="80"/>
      <c r="E1071" s="80"/>
      <c r="F1071" s="80"/>
      <c r="G1071" s="101"/>
      <c r="H1071" s="80"/>
      <c r="I1071" s="80"/>
      <c r="J1071" s="80"/>
      <c r="K1071" s="80"/>
    </row>
    <row r="1072" spans="2:11">
      <c r="B1072" s="80"/>
      <c r="C1072" s="101"/>
      <c r="D1072" s="80"/>
      <c r="E1072" s="80"/>
      <c r="F1072" s="80"/>
      <c r="G1072" s="101"/>
      <c r="H1072" s="80"/>
      <c r="I1072" s="80"/>
      <c r="J1072" s="80"/>
      <c r="K1072" s="80"/>
    </row>
    <row r="1073" spans="2:11">
      <c r="B1073" s="80"/>
      <c r="C1073" s="101"/>
      <c r="D1073" s="80"/>
      <c r="E1073" s="80"/>
      <c r="F1073" s="80"/>
      <c r="G1073" s="101"/>
      <c r="H1073" s="80"/>
      <c r="I1073" s="80"/>
      <c r="J1073" s="80"/>
      <c r="K1073" s="80"/>
    </row>
    <row r="1074" spans="2:11">
      <c r="B1074" s="80"/>
      <c r="C1074" s="101"/>
      <c r="D1074" s="80"/>
      <c r="E1074" s="80"/>
      <c r="F1074" s="80"/>
      <c r="G1074" s="101"/>
      <c r="H1074" s="80"/>
      <c r="I1074" s="80"/>
      <c r="J1074" s="80"/>
      <c r="K1074" s="80"/>
    </row>
    <row r="1075" spans="2:11">
      <c r="B1075" s="80"/>
      <c r="C1075" s="101"/>
      <c r="D1075" s="80"/>
      <c r="E1075" s="80"/>
      <c r="F1075" s="80"/>
      <c r="G1075" s="101"/>
      <c r="H1075" s="80"/>
      <c r="I1075" s="80"/>
      <c r="J1075" s="80"/>
      <c r="K1075" s="80"/>
    </row>
    <row r="1076" spans="2:11">
      <c r="B1076" s="80"/>
      <c r="C1076" s="101"/>
      <c r="D1076" s="80"/>
      <c r="E1076" s="80"/>
      <c r="F1076" s="80"/>
      <c r="G1076" s="101"/>
      <c r="H1076" s="80"/>
      <c r="I1076" s="80"/>
      <c r="J1076" s="80"/>
      <c r="K1076" s="80"/>
    </row>
    <row r="1077" spans="2:11">
      <c r="B1077" s="80"/>
      <c r="C1077" s="101"/>
      <c r="D1077" s="80"/>
      <c r="E1077" s="80"/>
      <c r="F1077" s="80"/>
      <c r="G1077" s="101"/>
      <c r="H1077" s="80"/>
      <c r="I1077" s="80"/>
      <c r="J1077" s="80"/>
      <c r="K1077" s="80"/>
    </row>
    <row r="1078" spans="2:11">
      <c r="B1078" s="80"/>
      <c r="C1078" s="101"/>
      <c r="D1078" s="80"/>
      <c r="E1078" s="80"/>
      <c r="F1078" s="80"/>
      <c r="G1078" s="101"/>
      <c r="H1078" s="80"/>
      <c r="I1078" s="80"/>
      <c r="J1078" s="80"/>
      <c r="K1078" s="80"/>
    </row>
    <row r="1079" spans="2:11">
      <c r="B1079" s="80"/>
      <c r="C1079" s="101"/>
      <c r="D1079" s="80"/>
      <c r="E1079" s="80"/>
      <c r="F1079" s="80"/>
      <c r="G1079" s="101"/>
      <c r="H1079" s="80"/>
      <c r="I1079" s="80"/>
      <c r="J1079" s="80"/>
      <c r="K1079" s="80"/>
    </row>
    <row r="1080" spans="2:11">
      <c r="B1080" s="80"/>
      <c r="C1080" s="101"/>
      <c r="D1080" s="80"/>
      <c r="E1080" s="80"/>
      <c r="F1080" s="80"/>
      <c r="G1080" s="101"/>
      <c r="H1080" s="80"/>
      <c r="I1080" s="80"/>
      <c r="J1080" s="80"/>
      <c r="K1080" s="80"/>
    </row>
    <row r="1081" spans="2:11">
      <c r="B1081" s="80"/>
      <c r="C1081" s="101"/>
      <c r="D1081" s="80"/>
      <c r="E1081" s="80"/>
      <c r="F1081" s="80"/>
      <c r="G1081" s="101"/>
      <c r="H1081" s="80"/>
      <c r="I1081" s="80"/>
      <c r="J1081" s="80"/>
      <c r="K1081" s="80"/>
    </row>
    <row r="1082" spans="2:11">
      <c r="B1082" s="80"/>
      <c r="C1082" s="101"/>
      <c r="D1082" s="80"/>
      <c r="E1082" s="80"/>
      <c r="F1082" s="80"/>
      <c r="G1082" s="101"/>
      <c r="H1082" s="80"/>
      <c r="I1082" s="80"/>
      <c r="J1082" s="80"/>
      <c r="K1082" s="80"/>
    </row>
    <row r="1083" spans="2:11">
      <c r="B1083" s="80"/>
      <c r="C1083" s="101"/>
      <c r="D1083" s="80"/>
      <c r="E1083" s="80"/>
      <c r="F1083" s="80"/>
      <c r="G1083" s="101"/>
      <c r="H1083" s="80"/>
      <c r="I1083" s="80"/>
      <c r="J1083" s="80"/>
      <c r="K1083" s="80"/>
    </row>
    <row r="1084" spans="2:11">
      <c r="B1084" s="80"/>
      <c r="C1084" s="101"/>
      <c r="D1084" s="80"/>
      <c r="E1084" s="80"/>
      <c r="F1084" s="80"/>
      <c r="G1084" s="101"/>
      <c r="H1084" s="80"/>
      <c r="I1084" s="80"/>
      <c r="J1084" s="80"/>
      <c r="K1084" s="80"/>
    </row>
    <row r="1085" spans="2:11">
      <c r="B1085" s="80"/>
      <c r="C1085" s="101"/>
      <c r="D1085" s="80"/>
      <c r="E1085" s="80"/>
      <c r="F1085" s="80"/>
      <c r="G1085" s="101"/>
      <c r="H1085" s="80"/>
      <c r="I1085" s="80"/>
      <c r="J1085" s="80"/>
      <c r="K1085" s="80"/>
    </row>
    <row r="1086" spans="2:11">
      <c r="B1086" s="80"/>
      <c r="C1086" s="101"/>
      <c r="D1086" s="80"/>
      <c r="E1086" s="80"/>
      <c r="F1086" s="80"/>
      <c r="G1086" s="101"/>
      <c r="H1086" s="80"/>
      <c r="I1086" s="80"/>
      <c r="J1086" s="80"/>
      <c r="K1086" s="80"/>
    </row>
    <row r="1087" spans="2:11">
      <c r="B1087" s="80"/>
      <c r="C1087" s="101"/>
      <c r="D1087" s="80"/>
      <c r="E1087" s="80"/>
      <c r="F1087" s="80"/>
      <c r="G1087" s="101"/>
      <c r="H1087" s="80"/>
      <c r="I1087" s="80"/>
      <c r="J1087" s="80"/>
      <c r="K1087" s="80"/>
    </row>
    <row r="1088" spans="2:11">
      <c r="B1088" s="80"/>
      <c r="C1088" s="101"/>
      <c r="D1088" s="80"/>
      <c r="E1088" s="80"/>
      <c r="F1088" s="80"/>
      <c r="G1088" s="101"/>
      <c r="H1088" s="80"/>
      <c r="I1088" s="80"/>
      <c r="J1088" s="80"/>
      <c r="K1088" s="80"/>
    </row>
    <row r="1089" spans="2:11">
      <c r="B1089" s="80"/>
      <c r="C1089" s="101"/>
      <c r="D1089" s="80"/>
      <c r="E1089" s="80"/>
      <c r="F1089" s="80"/>
      <c r="G1089" s="101"/>
      <c r="H1089" s="80"/>
      <c r="I1089" s="80"/>
      <c r="J1089" s="80"/>
      <c r="K1089" s="80"/>
    </row>
    <row r="1090" spans="2:11">
      <c r="B1090" s="80"/>
      <c r="C1090" s="101"/>
      <c r="D1090" s="80"/>
      <c r="E1090" s="80"/>
      <c r="F1090" s="80"/>
      <c r="G1090" s="101"/>
      <c r="H1090" s="80"/>
      <c r="I1090" s="80"/>
      <c r="J1090" s="80"/>
      <c r="K1090" s="80"/>
    </row>
    <row r="1091" spans="2:11">
      <c r="B1091" s="80"/>
      <c r="C1091" s="101"/>
      <c r="D1091" s="80"/>
      <c r="E1091" s="80"/>
      <c r="F1091" s="80"/>
      <c r="G1091" s="101"/>
      <c r="H1091" s="80"/>
      <c r="I1091" s="80"/>
      <c r="J1091" s="80"/>
      <c r="K1091" s="80"/>
    </row>
    <row r="1092" spans="2:11">
      <c r="B1092" s="80"/>
      <c r="C1092" s="101"/>
      <c r="D1092" s="80"/>
      <c r="E1092" s="80"/>
      <c r="F1092" s="80"/>
      <c r="G1092" s="101"/>
      <c r="H1092" s="80"/>
      <c r="I1092" s="80"/>
      <c r="J1092" s="80"/>
      <c r="K1092" s="80"/>
    </row>
    <row r="1093" spans="2:11">
      <c r="B1093" s="80"/>
      <c r="C1093" s="101"/>
      <c r="D1093" s="80"/>
      <c r="E1093" s="80"/>
      <c r="F1093" s="80"/>
      <c r="G1093" s="101"/>
      <c r="H1093" s="80"/>
      <c r="I1093" s="80"/>
      <c r="J1093" s="80"/>
      <c r="K1093" s="80"/>
    </row>
    <row r="1094" spans="2:11">
      <c r="B1094" s="80"/>
      <c r="C1094" s="101"/>
      <c r="D1094" s="80"/>
      <c r="E1094" s="80"/>
      <c r="F1094" s="80"/>
      <c r="G1094" s="101"/>
      <c r="H1094" s="80"/>
      <c r="I1094" s="80"/>
      <c r="J1094" s="80"/>
      <c r="K1094" s="80"/>
    </row>
    <row r="1095" spans="2:11">
      <c r="B1095" s="80"/>
      <c r="C1095" s="101"/>
      <c r="D1095" s="80"/>
      <c r="E1095" s="80"/>
      <c r="F1095" s="80"/>
      <c r="G1095" s="101"/>
      <c r="H1095" s="80"/>
      <c r="I1095" s="80"/>
      <c r="J1095" s="80"/>
      <c r="K1095" s="80"/>
    </row>
    <row r="1096" spans="2:11">
      <c r="B1096" s="80"/>
      <c r="C1096" s="101"/>
      <c r="D1096" s="80"/>
      <c r="E1096" s="80"/>
      <c r="F1096" s="80"/>
      <c r="G1096" s="101"/>
      <c r="H1096" s="80"/>
      <c r="I1096" s="80"/>
      <c r="J1096" s="80"/>
      <c r="K1096" s="80"/>
    </row>
    <row r="1097" spans="2:11">
      <c r="B1097" s="80"/>
      <c r="C1097" s="101"/>
      <c r="D1097" s="80"/>
      <c r="E1097" s="80"/>
      <c r="F1097" s="80"/>
      <c r="G1097" s="101"/>
      <c r="H1097" s="80"/>
      <c r="I1097" s="80"/>
      <c r="J1097" s="80"/>
      <c r="K1097" s="80"/>
    </row>
    <row r="1098" spans="2:11">
      <c r="B1098" s="80"/>
      <c r="C1098" s="101"/>
      <c r="D1098" s="80"/>
      <c r="E1098" s="80"/>
      <c r="F1098" s="80"/>
      <c r="G1098" s="101"/>
      <c r="H1098" s="80"/>
      <c r="I1098" s="80"/>
      <c r="J1098" s="80"/>
      <c r="K1098" s="80"/>
    </row>
    <row r="1099" spans="2:11">
      <c r="B1099" s="80"/>
      <c r="C1099" s="101"/>
      <c r="D1099" s="80"/>
      <c r="E1099" s="80"/>
      <c r="F1099" s="80"/>
      <c r="G1099" s="101"/>
      <c r="H1099" s="80"/>
      <c r="I1099" s="80"/>
      <c r="J1099" s="80"/>
      <c r="K1099" s="80"/>
    </row>
    <row r="1100" spans="2:11">
      <c r="B1100" s="80"/>
      <c r="C1100" s="101"/>
      <c r="D1100" s="80"/>
      <c r="E1100" s="80"/>
      <c r="F1100" s="80"/>
      <c r="G1100" s="101"/>
      <c r="H1100" s="80"/>
      <c r="I1100" s="80"/>
      <c r="J1100" s="80"/>
      <c r="K1100" s="80"/>
    </row>
    <row r="1101" spans="2:11">
      <c r="B1101" s="80"/>
      <c r="C1101" s="101"/>
      <c r="D1101" s="80"/>
      <c r="E1101" s="80"/>
      <c r="F1101" s="80"/>
      <c r="G1101" s="101"/>
      <c r="H1101" s="80"/>
      <c r="I1101" s="80"/>
      <c r="J1101" s="80"/>
      <c r="K1101" s="80"/>
    </row>
    <row r="1102" spans="2:11">
      <c r="B1102" s="80"/>
      <c r="C1102" s="101"/>
      <c r="D1102" s="80"/>
      <c r="E1102" s="80"/>
      <c r="F1102" s="80"/>
      <c r="G1102" s="101"/>
      <c r="H1102" s="80"/>
      <c r="I1102" s="80"/>
      <c r="J1102" s="80"/>
      <c r="K1102" s="80"/>
    </row>
    <row r="1103" spans="2:11">
      <c r="B1103" s="80"/>
      <c r="C1103" s="101"/>
      <c r="D1103" s="80"/>
      <c r="E1103" s="80"/>
      <c r="F1103" s="80"/>
      <c r="G1103" s="101"/>
      <c r="H1103" s="80"/>
      <c r="I1103" s="80"/>
      <c r="J1103" s="80"/>
      <c r="K1103" s="80"/>
    </row>
    <row r="1104" spans="2:11">
      <c r="B1104" s="80"/>
      <c r="C1104" s="101"/>
      <c r="D1104" s="80"/>
      <c r="E1104" s="80"/>
      <c r="F1104" s="80"/>
      <c r="G1104" s="101"/>
      <c r="H1104" s="80"/>
      <c r="I1104" s="80"/>
      <c r="J1104" s="80"/>
      <c r="K1104" s="80"/>
    </row>
    <row r="1105" spans="2:11">
      <c r="B1105" s="80"/>
      <c r="C1105" s="101"/>
      <c r="D1105" s="80"/>
      <c r="E1105" s="80"/>
      <c r="F1105" s="80"/>
      <c r="G1105" s="101"/>
      <c r="H1105" s="80"/>
      <c r="I1105" s="80"/>
      <c r="J1105" s="80"/>
      <c r="K1105" s="80"/>
    </row>
    <row r="1106" spans="2:11">
      <c r="B1106" s="80"/>
      <c r="C1106" s="101"/>
      <c r="D1106" s="80"/>
      <c r="E1106" s="80"/>
      <c r="F1106" s="80"/>
      <c r="G1106" s="101"/>
      <c r="H1106" s="80"/>
      <c r="I1106" s="80"/>
      <c r="J1106" s="80"/>
      <c r="K1106" s="80"/>
    </row>
    <row r="1107" spans="2:11">
      <c r="B1107" s="80"/>
      <c r="C1107" s="101"/>
      <c r="D1107" s="80"/>
      <c r="E1107" s="80"/>
      <c r="F1107" s="80"/>
      <c r="G1107" s="101"/>
      <c r="H1107" s="80"/>
      <c r="I1107" s="80"/>
      <c r="J1107" s="80"/>
      <c r="K1107" s="80"/>
    </row>
    <row r="1108" spans="2:11">
      <c r="B1108" s="80"/>
      <c r="C1108" s="101"/>
      <c r="D1108" s="80"/>
      <c r="E1108" s="80"/>
      <c r="F1108" s="80"/>
      <c r="G1108" s="101"/>
      <c r="H1108" s="80"/>
      <c r="I1108" s="80"/>
      <c r="J1108" s="80"/>
      <c r="K1108" s="80"/>
    </row>
    <row r="1109" spans="2:11">
      <c r="B1109" s="80"/>
      <c r="C1109" s="101"/>
      <c r="D1109" s="80"/>
      <c r="E1109" s="80"/>
      <c r="F1109" s="80"/>
      <c r="G1109" s="101"/>
      <c r="H1109" s="80"/>
      <c r="I1109" s="80"/>
      <c r="J1109" s="80"/>
      <c r="K1109" s="80"/>
    </row>
    <row r="1110" spans="2:11">
      <c r="B1110" s="80"/>
      <c r="C1110" s="101"/>
      <c r="D1110" s="80"/>
      <c r="E1110" s="80"/>
      <c r="F1110" s="80"/>
      <c r="G1110" s="101"/>
      <c r="H1110" s="80"/>
      <c r="I1110" s="80"/>
      <c r="J1110" s="80"/>
      <c r="K1110" s="80"/>
    </row>
    <row r="1111" spans="2:11">
      <c r="B1111" s="80"/>
      <c r="C1111" s="101"/>
      <c r="D1111" s="80"/>
      <c r="E1111" s="80"/>
      <c r="F1111" s="80"/>
      <c r="G1111" s="101"/>
      <c r="H1111" s="80"/>
      <c r="I1111" s="80"/>
      <c r="J1111" s="80"/>
      <c r="K1111" s="80"/>
    </row>
    <row r="1112" spans="2:11">
      <c r="B1112" s="80"/>
      <c r="C1112" s="101"/>
      <c r="D1112" s="80"/>
      <c r="E1112" s="80"/>
      <c r="F1112" s="80"/>
      <c r="G1112" s="101"/>
      <c r="H1112" s="80"/>
      <c r="I1112" s="80"/>
      <c r="J1112" s="80"/>
      <c r="K1112" s="80"/>
    </row>
    <row r="1113" spans="2:11">
      <c r="B1113" s="80"/>
      <c r="C1113" s="101"/>
      <c r="D1113" s="80"/>
      <c r="E1113" s="80"/>
      <c r="F1113" s="80"/>
      <c r="G1113" s="101"/>
      <c r="H1113" s="80"/>
      <c r="I1113" s="80"/>
      <c r="J1113" s="80"/>
      <c r="K1113" s="80"/>
    </row>
    <row r="1114" spans="2:11">
      <c r="B1114" s="80"/>
      <c r="C1114" s="101"/>
      <c r="D1114" s="80"/>
      <c r="E1114" s="80"/>
      <c r="F1114" s="80"/>
      <c r="G1114" s="101"/>
      <c r="H1114" s="80"/>
      <c r="I1114" s="80"/>
      <c r="J1114" s="80"/>
      <c r="K1114" s="80"/>
    </row>
    <row r="1115" spans="2:11">
      <c r="B1115" s="80"/>
      <c r="C1115" s="101"/>
      <c r="D1115" s="80"/>
      <c r="E1115" s="80"/>
      <c r="F1115" s="80"/>
      <c r="G1115" s="101"/>
      <c r="H1115" s="80"/>
      <c r="I1115" s="80"/>
      <c r="J1115" s="80"/>
      <c r="K1115" s="80"/>
    </row>
    <row r="1116" spans="2:11">
      <c r="B1116" s="80"/>
      <c r="C1116" s="101"/>
      <c r="D1116" s="80"/>
      <c r="E1116" s="80"/>
      <c r="F1116" s="80"/>
      <c r="G1116" s="101"/>
      <c r="H1116" s="80"/>
      <c r="I1116" s="80"/>
      <c r="J1116" s="80"/>
      <c r="K1116" s="80"/>
    </row>
    <row r="1117" spans="2:11">
      <c r="B1117" s="80"/>
      <c r="C1117" s="101"/>
      <c r="D1117" s="80"/>
      <c r="E1117" s="80"/>
      <c r="F1117" s="80"/>
      <c r="G1117" s="101"/>
      <c r="H1117" s="80"/>
      <c r="I1117" s="80"/>
      <c r="J1117" s="80"/>
      <c r="K1117" s="80"/>
    </row>
    <row r="1118" spans="2:11">
      <c r="B1118" s="80"/>
      <c r="C1118" s="101"/>
      <c r="D1118" s="80"/>
      <c r="E1118" s="80"/>
      <c r="F1118" s="80"/>
      <c r="G1118" s="101"/>
      <c r="H1118" s="80"/>
      <c r="I1118" s="80"/>
      <c r="J1118" s="80"/>
      <c r="K1118" s="80"/>
    </row>
    <row r="1119" spans="2:11">
      <c r="B1119" s="80"/>
      <c r="C1119" s="101"/>
      <c r="D1119" s="80"/>
      <c r="E1119" s="80"/>
      <c r="F1119" s="80"/>
      <c r="G1119" s="101"/>
      <c r="H1119" s="80"/>
      <c r="I1119" s="80"/>
      <c r="J1119" s="80"/>
      <c r="K1119" s="80"/>
    </row>
    <row r="1120" spans="2:11">
      <c r="B1120" s="80"/>
      <c r="C1120" s="101"/>
      <c r="D1120" s="80"/>
      <c r="E1120" s="80"/>
      <c r="F1120" s="80"/>
      <c r="G1120" s="101"/>
      <c r="H1120" s="80"/>
      <c r="I1120" s="80"/>
      <c r="J1120" s="80"/>
      <c r="K1120" s="80"/>
    </row>
    <row r="1121" spans="2:11">
      <c r="B1121" s="80"/>
      <c r="C1121" s="101"/>
      <c r="D1121" s="80"/>
      <c r="E1121" s="80"/>
      <c r="F1121" s="80"/>
      <c r="G1121" s="101"/>
      <c r="H1121" s="80"/>
      <c r="I1121" s="80"/>
      <c r="J1121" s="80"/>
      <c r="K1121" s="80"/>
    </row>
    <row r="1122" spans="2:11">
      <c r="B1122" s="80"/>
      <c r="C1122" s="101"/>
      <c r="D1122" s="80"/>
      <c r="E1122" s="80"/>
      <c r="F1122" s="80"/>
      <c r="G1122" s="101"/>
      <c r="H1122" s="80"/>
      <c r="I1122" s="80"/>
      <c r="J1122" s="80"/>
      <c r="K1122" s="80"/>
    </row>
    <row r="1123" spans="2:11">
      <c r="B1123" s="80"/>
      <c r="C1123" s="101"/>
      <c r="D1123" s="80"/>
      <c r="E1123" s="80"/>
      <c r="F1123" s="80"/>
      <c r="G1123" s="101"/>
      <c r="H1123" s="80"/>
      <c r="I1123" s="80"/>
      <c r="J1123" s="80"/>
      <c r="K1123" s="80"/>
    </row>
    <row r="1124" spans="2:11">
      <c r="B1124" s="80"/>
      <c r="C1124" s="101"/>
      <c r="D1124" s="80"/>
      <c r="E1124" s="80"/>
      <c r="F1124" s="80"/>
      <c r="G1124" s="101"/>
      <c r="H1124" s="80"/>
      <c r="I1124" s="80"/>
      <c r="J1124" s="80"/>
      <c r="K1124" s="80"/>
    </row>
    <row r="1125" spans="2:11">
      <c r="B1125" s="80"/>
      <c r="C1125" s="101"/>
      <c r="D1125" s="80"/>
      <c r="E1125" s="80"/>
      <c r="F1125" s="80"/>
      <c r="G1125" s="101"/>
      <c r="H1125" s="80"/>
      <c r="I1125" s="80"/>
      <c r="J1125" s="80"/>
      <c r="K1125" s="80"/>
    </row>
    <row r="1126" spans="2:11">
      <c r="B1126" s="80"/>
      <c r="C1126" s="101"/>
      <c r="D1126" s="80"/>
      <c r="E1126" s="80"/>
      <c r="F1126" s="80"/>
      <c r="G1126" s="101"/>
      <c r="H1126" s="80"/>
      <c r="I1126" s="80"/>
      <c r="J1126" s="80"/>
      <c r="K1126" s="80"/>
    </row>
    <row r="1127" spans="2:11">
      <c r="B1127" s="80"/>
      <c r="C1127" s="101"/>
      <c r="D1127" s="80"/>
      <c r="E1127" s="80"/>
      <c r="F1127" s="80"/>
      <c r="G1127" s="101"/>
      <c r="H1127" s="80"/>
      <c r="I1127" s="80"/>
      <c r="J1127" s="80"/>
      <c r="K1127" s="80"/>
    </row>
    <row r="1128" spans="2:11">
      <c r="B1128" s="80"/>
      <c r="C1128" s="101"/>
      <c r="D1128" s="80"/>
      <c r="E1128" s="80"/>
      <c r="F1128" s="80"/>
      <c r="G1128" s="101"/>
      <c r="H1128" s="80"/>
      <c r="I1128" s="80"/>
      <c r="J1128" s="80"/>
      <c r="K1128" s="80"/>
    </row>
    <row r="1129" spans="2:11">
      <c r="B1129" s="80"/>
      <c r="C1129" s="101"/>
      <c r="D1129" s="80"/>
      <c r="E1129" s="80"/>
      <c r="F1129" s="80"/>
      <c r="G1129" s="101"/>
      <c r="H1129" s="80"/>
      <c r="I1129" s="80"/>
      <c r="J1129" s="80"/>
      <c r="K1129" s="80"/>
    </row>
    <row r="1130" spans="2:11">
      <c r="B1130" s="80"/>
      <c r="C1130" s="101"/>
      <c r="D1130" s="80"/>
      <c r="E1130" s="80"/>
      <c r="F1130" s="80"/>
      <c r="G1130" s="101"/>
      <c r="H1130" s="80"/>
      <c r="I1130" s="80"/>
      <c r="J1130" s="80"/>
      <c r="K1130" s="80"/>
    </row>
    <row r="1131" spans="2:11">
      <c r="B1131" s="80"/>
      <c r="C1131" s="101"/>
      <c r="D1131" s="80"/>
      <c r="E1131" s="80"/>
      <c r="F1131" s="80"/>
      <c r="G1131" s="101"/>
      <c r="H1131" s="80"/>
      <c r="I1131" s="80"/>
      <c r="J1131" s="80"/>
      <c r="K1131" s="80"/>
    </row>
    <row r="1132" spans="2:11">
      <c r="B1132" s="80"/>
      <c r="C1132" s="101"/>
      <c r="D1132" s="80"/>
      <c r="E1132" s="80"/>
      <c r="F1132" s="80"/>
      <c r="G1132" s="101"/>
      <c r="H1132" s="80"/>
      <c r="I1132" s="80"/>
      <c r="J1132" s="80"/>
      <c r="K1132" s="80"/>
    </row>
    <row r="1133" spans="2:11">
      <c r="B1133" s="80"/>
      <c r="C1133" s="101"/>
      <c r="D1133" s="80"/>
      <c r="E1133" s="80"/>
      <c r="F1133" s="80"/>
      <c r="G1133" s="101"/>
      <c r="H1133" s="80"/>
      <c r="I1133" s="80"/>
      <c r="J1133" s="80"/>
      <c r="K1133" s="80"/>
    </row>
    <row r="1134" spans="2:11">
      <c r="B1134" s="80"/>
      <c r="C1134" s="101"/>
      <c r="D1134" s="80"/>
      <c r="E1134" s="80"/>
      <c r="F1134" s="80"/>
      <c r="G1134" s="101"/>
      <c r="H1134" s="80"/>
      <c r="I1134" s="80"/>
      <c r="J1134" s="80"/>
      <c r="K1134" s="80"/>
    </row>
    <row r="1135" spans="2:11">
      <c r="B1135" s="80"/>
      <c r="C1135" s="101"/>
      <c r="D1135" s="80"/>
      <c r="E1135" s="80"/>
      <c r="F1135" s="80"/>
      <c r="G1135" s="101"/>
      <c r="H1135" s="80"/>
      <c r="I1135" s="80"/>
      <c r="J1135" s="80"/>
      <c r="K1135" s="80"/>
    </row>
    <row r="1136" spans="2:11">
      <c r="B1136" s="80"/>
      <c r="C1136" s="101"/>
      <c r="D1136" s="80"/>
      <c r="E1136" s="80"/>
      <c r="F1136" s="80"/>
      <c r="G1136" s="101"/>
      <c r="H1136" s="80"/>
      <c r="I1136" s="80"/>
      <c r="J1136" s="80"/>
      <c r="K1136" s="80"/>
    </row>
    <row r="1137" spans="2:11">
      <c r="B1137" s="80"/>
      <c r="C1137" s="101"/>
      <c r="D1137" s="80"/>
      <c r="E1137" s="80"/>
      <c r="F1137" s="80"/>
      <c r="G1137" s="101"/>
      <c r="H1137" s="80"/>
      <c r="I1137" s="80"/>
      <c r="J1137" s="80"/>
      <c r="K1137" s="80"/>
    </row>
    <row r="1138" spans="2:11">
      <c r="B1138" s="80"/>
      <c r="C1138" s="101"/>
      <c r="D1138" s="80"/>
      <c r="E1138" s="80"/>
      <c r="F1138" s="80"/>
      <c r="G1138" s="101"/>
      <c r="H1138" s="80"/>
      <c r="I1138" s="80"/>
      <c r="J1138" s="80"/>
      <c r="K1138" s="80"/>
    </row>
    <row r="1139" spans="2:11">
      <c r="B1139" s="80"/>
      <c r="C1139" s="101"/>
      <c r="D1139" s="80"/>
      <c r="E1139" s="80"/>
      <c r="F1139" s="80"/>
      <c r="G1139" s="101"/>
      <c r="H1139" s="80"/>
      <c r="I1139" s="80"/>
      <c r="J1139" s="80"/>
      <c r="K1139" s="80"/>
    </row>
    <row r="1140" spans="2:11">
      <c r="B1140" s="80"/>
      <c r="C1140" s="101"/>
      <c r="D1140" s="80"/>
      <c r="E1140" s="80"/>
      <c r="F1140" s="80"/>
      <c r="G1140" s="101"/>
      <c r="H1140" s="80"/>
      <c r="I1140" s="80"/>
      <c r="J1140" s="80"/>
      <c r="K1140" s="80"/>
    </row>
    <row r="1141" spans="2:11">
      <c r="B1141" s="80"/>
      <c r="C1141" s="101"/>
      <c r="D1141" s="80"/>
      <c r="E1141" s="80"/>
      <c r="F1141" s="80"/>
      <c r="G1141" s="101"/>
      <c r="H1141" s="80"/>
      <c r="I1141" s="80"/>
      <c r="J1141" s="80"/>
      <c r="K1141" s="80"/>
    </row>
    <row r="1142" spans="2:11">
      <c r="B1142" s="80"/>
      <c r="C1142" s="101"/>
      <c r="D1142" s="80"/>
      <c r="E1142" s="80"/>
      <c r="F1142" s="80"/>
      <c r="G1142" s="101"/>
      <c r="H1142" s="80"/>
      <c r="I1142" s="80"/>
      <c r="J1142" s="80"/>
      <c r="K1142" s="80"/>
    </row>
    <row r="1143" spans="2:11">
      <c r="B1143" s="80"/>
      <c r="C1143" s="101"/>
      <c r="D1143" s="80"/>
      <c r="E1143" s="80"/>
      <c r="F1143" s="80"/>
      <c r="G1143" s="101"/>
      <c r="H1143" s="80"/>
      <c r="I1143" s="80"/>
      <c r="J1143" s="80"/>
      <c r="K1143" s="80"/>
    </row>
    <row r="1144" spans="2:11">
      <c r="B1144" s="80"/>
      <c r="C1144" s="101"/>
      <c r="D1144" s="80"/>
      <c r="E1144" s="80"/>
      <c r="F1144" s="80"/>
      <c r="G1144" s="101"/>
      <c r="H1144" s="80"/>
      <c r="I1144" s="80"/>
      <c r="J1144" s="80"/>
      <c r="K1144" s="80"/>
    </row>
    <row r="1145" spans="2:11">
      <c r="B1145" s="80"/>
      <c r="C1145" s="101"/>
      <c r="D1145" s="80"/>
      <c r="E1145" s="80"/>
      <c r="F1145" s="80"/>
      <c r="G1145" s="101"/>
      <c r="H1145" s="80"/>
      <c r="I1145" s="80"/>
      <c r="J1145" s="80"/>
      <c r="K1145" s="80"/>
    </row>
    <row r="1146" spans="2:11">
      <c r="B1146" s="80"/>
      <c r="C1146" s="101"/>
      <c r="D1146" s="80"/>
      <c r="E1146" s="80"/>
      <c r="F1146" s="80"/>
      <c r="G1146" s="101"/>
      <c r="H1146" s="80"/>
      <c r="I1146" s="80"/>
      <c r="J1146" s="80"/>
      <c r="K1146" s="80"/>
    </row>
    <row r="1147" spans="2:11">
      <c r="B1147" s="80"/>
      <c r="C1147" s="101"/>
      <c r="D1147" s="80"/>
      <c r="E1147" s="80"/>
      <c r="F1147" s="80"/>
      <c r="G1147" s="101"/>
      <c r="H1147" s="80"/>
      <c r="I1147" s="80"/>
      <c r="J1147" s="80"/>
      <c r="K1147" s="80"/>
    </row>
    <row r="1148" spans="2:11">
      <c r="B1148" s="80"/>
      <c r="C1148" s="101"/>
      <c r="D1148" s="80"/>
      <c r="E1148" s="80"/>
      <c r="F1148" s="80"/>
      <c r="G1148" s="101"/>
      <c r="H1148" s="80"/>
      <c r="I1148" s="80"/>
      <c r="J1148" s="80"/>
      <c r="K1148" s="80"/>
    </row>
    <row r="1149" spans="2:11">
      <c r="B1149" s="80"/>
      <c r="C1149" s="101"/>
      <c r="D1149" s="80"/>
      <c r="E1149" s="80"/>
      <c r="F1149" s="80"/>
      <c r="G1149" s="101"/>
      <c r="H1149" s="80"/>
      <c r="I1149" s="80"/>
      <c r="J1149" s="80"/>
      <c r="K1149" s="80"/>
    </row>
    <row r="1150" spans="2:11">
      <c r="B1150" s="80"/>
      <c r="C1150" s="101"/>
      <c r="D1150" s="80"/>
      <c r="E1150" s="80"/>
      <c r="F1150" s="80"/>
      <c r="G1150" s="101"/>
      <c r="H1150" s="80"/>
      <c r="I1150" s="80"/>
      <c r="J1150" s="80"/>
      <c r="K1150" s="80"/>
    </row>
    <row r="1151" spans="2:11">
      <c r="B1151" s="80"/>
      <c r="C1151" s="101"/>
      <c r="D1151" s="80"/>
      <c r="E1151" s="80"/>
      <c r="F1151" s="80"/>
      <c r="G1151" s="101"/>
      <c r="H1151" s="80"/>
      <c r="I1151" s="80"/>
      <c r="J1151" s="80"/>
      <c r="K1151" s="80"/>
    </row>
    <row r="1152" spans="2:11">
      <c r="B1152" s="80"/>
      <c r="C1152" s="101"/>
      <c r="D1152" s="80"/>
      <c r="E1152" s="80"/>
      <c r="F1152" s="80"/>
      <c r="G1152" s="101"/>
      <c r="H1152" s="80"/>
      <c r="I1152" s="80"/>
      <c r="J1152" s="80"/>
      <c r="K1152" s="80"/>
    </row>
    <row r="1153" spans="2:11">
      <c r="B1153" s="80"/>
      <c r="C1153" s="101"/>
      <c r="D1153" s="80"/>
      <c r="E1153" s="80"/>
      <c r="F1153" s="80"/>
      <c r="G1153" s="101"/>
      <c r="H1153" s="80"/>
      <c r="I1153" s="80"/>
      <c r="J1153" s="80"/>
      <c r="K1153" s="80"/>
    </row>
    <row r="1154" spans="2:11">
      <c r="B1154" s="80"/>
      <c r="C1154" s="101"/>
      <c r="D1154" s="80"/>
      <c r="E1154" s="80"/>
      <c r="F1154" s="80"/>
      <c r="G1154" s="101"/>
      <c r="H1154" s="80"/>
      <c r="I1154" s="80"/>
      <c r="J1154" s="80"/>
      <c r="K1154" s="80"/>
    </row>
    <row r="1155" spans="2:11">
      <c r="B1155" s="80"/>
      <c r="C1155" s="101"/>
      <c r="D1155" s="80"/>
      <c r="E1155" s="80"/>
      <c r="F1155" s="80"/>
      <c r="G1155" s="101"/>
      <c r="H1155" s="80"/>
      <c r="I1155" s="80"/>
      <c r="J1155" s="80"/>
      <c r="K1155" s="80"/>
    </row>
    <row r="1156" spans="2:11">
      <c r="B1156" s="80"/>
      <c r="C1156" s="101"/>
      <c r="D1156" s="80"/>
      <c r="E1156" s="80"/>
      <c r="F1156" s="80"/>
      <c r="G1156" s="101"/>
      <c r="H1156" s="80"/>
      <c r="I1156" s="80"/>
      <c r="J1156" s="80"/>
      <c r="K1156" s="80"/>
    </row>
    <row r="1157" spans="2:11">
      <c r="B1157" s="80"/>
      <c r="C1157" s="101"/>
      <c r="D1157" s="80"/>
      <c r="E1157" s="80"/>
      <c r="F1157" s="80"/>
      <c r="G1157" s="101"/>
      <c r="H1157" s="80"/>
      <c r="I1157" s="80"/>
      <c r="J1157" s="80"/>
      <c r="K1157" s="80"/>
    </row>
    <row r="1158" spans="2:11">
      <c r="B1158" s="80"/>
      <c r="C1158" s="101"/>
      <c r="D1158" s="80"/>
      <c r="E1158" s="80"/>
      <c r="F1158" s="80"/>
      <c r="G1158" s="101"/>
      <c r="H1158" s="80"/>
      <c r="I1158" s="80"/>
      <c r="J1158" s="80"/>
      <c r="K1158" s="80"/>
    </row>
    <row r="1159" spans="2:11">
      <c r="B1159" s="80"/>
      <c r="C1159" s="101"/>
      <c r="D1159" s="80"/>
      <c r="E1159" s="80"/>
      <c r="F1159" s="80"/>
      <c r="G1159" s="101"/>
      <c r="H1159" s="80"/>
      <c r="I1159" s="80"/>
      <c r="J1159" s="80"/>
      <c r="K1159" s="80"/>
    </row>
    <row r="1160" spans="2:11">
      <c r="B1160" s="80"/>
      <c r="C1160" s="101"/>
      <c r="D1160" s="80"/>
      <c r="E1160" s="80"/>
      <c r="F1160" s="80"/>
      <c r="G1160" s="101"/>
      <c r="H1160" s="80"/>
      <c r="I1160" s="80"/>
      <c r="J1160" s="80"/>
      <c r="K1160" s="80"/>
    </row>
    <row r="1161" spans="2:11">
      <c r="B1161" s="80"/>
      <c r="C1161" s="101"/>
      <c r="D1161" s="80"/>
      <c r="E1161" s="80"/>
      <c r="F1161" s="80"/>
      <c r="G1161" s="101"/>
      <c r="H1161" s="80"/>
      <c r="I1161" s="80"/>
      <c r="J1161" s="80"/>
      <c r="K1161" s="80"/>
    </row>
    <row r="1162" spans="2:11">
      <c r="B1162" s="80"/>
      <c r="C1162" s="101"/>
      <c r="D1162" s="80"/>
      <c r="E1162" s="80"/>
      <c r="F1162" s="80"/>
      <c r="G1162" s="101"/>
      <c r="H1162" s="80"/>
      <c r="I1162" s="80"/>
      <c r="J1162" s="80"/>
      <c r="K1162" s="80"/>
    </row>
    <row r="1163" spans="2:11">
      <c r="B1163" s="80"/>
      <c r="C1163" s="101"/>
      <c r="D1163" s="80"/>
      <c r="E1163" s="80"/>
      <c r="F1163" s="80"/>
      <c r="G1163" s="101"/>
      <c r="H1163" s="80"/>
      <c r="I1163" s="80"/>
      <c r="J1163" s="80"/>
      <c r="K1163" s="80"/>
    </row>
    <row r="1164" spans="2:11">
      <c r="B1164" s="80"/>
      <c r="C1164" s="101"/>
      <c r="D1164" s="80"/>
      <c r="E1164" s="80"/>
      <c r="F1164" s="80"/>
      <c r="G1164" s="101"/>
      <c r="H1164" s="80"/>
      <c r="I1164" s="80"/>
      <c r="J1164" s="80"/>
      <c r="K1164" s="80"/>
    </row>
    <row r="1165" spans="2:11">
      <c r="B1165" s="80"/>
      <c r="C1165" s="101"/>
      <c r="D1165" s="80"/>
      <c r="E1165" s="80"/>
      <c r="F1165" s="80"/>
      <c r="G1165" s="101"/>
      <c r="H1165" s="80"/>
      <c r="I1165" s="80"/>
      <c r="J1165" s="80"/>
      <c r="K1165" s="80"/>
    </row>
    <row r="1166" spans="2:11">
      <c r="B1166" s="80"/>
      <c r="C1166" s="101"/>
      <c r="D1166" s="80"/>
      <c r="E1166" s="80"/>
      <c r="F1166" s="80"/>
      <c r="G1166" s="101"/>
      <c r="H1166" s="80"/>
      <c r="I1166" s="80"/>
      <c r="J1166" s="80"/>
      <c r="K1166" s="80"/>
    </row>
    <row r="1167" spans="2:11">
      <c r="B1167" s="80"/>
      <c r="C1167" s="101"/>
      <c r="D1167" s="80"/>
      <c r="E1167" s="80"/>
      <c r="F1167" s="80"/>
      <c r="G1167" s="101"/>
      <c r="H1167" s="80"/>
      <c r="I1167" s="80"/>
      <c r="J1167" s="80"/>
      <c r="K1167" s="80"/>
    </row>
    <row r="1168" spans="2:11">
      <c r="B1168" s="80"/>
      <c r="C1168" s="101"/>
      <c r="D1168" s="80"/>
      <c r="E1168" s="80"/>
      <c r="F1168" s="80"/>
      <c r="G1168" s="101"/>
      <c r="H1168" s="80"/>
      <c r="I1168" s="80"/>
      <c r="J1168" s="80"/>
      <c r="K1168" s="80"/>
    </row>
    <row r="1169" spans="2:11">
      <c r="B1169" s="80"/>
      <c r="C1169" s="101"/>
      <c r="D1169" s="80"/>
      <c r="E1169" s="80"/>
      <c r="F1169" s="80"/>
      <c r="G1169" s="101"/>
      <c r="H1169" s="80"/>
      <c r="I1169" s="80"/>
      <c r="J1169" s="80"/>
      <c r="K1169" s="80"/>
    </row>
    <row r="1170" spans="2:11">
      <c r="B1170" s="80"/>
      <c r="C1170" s="101"/>
      <c r="D1170" s="80"/>
      <c r="E1170" s="80"/>
      <c r="F1170" s="80"/>
      <c r="G1170" s="101"/>
      <c r="H1170" s="80"/>
      <c r="I1170" s="80"/>
      <c r="J1170" s="80"/>
      <c r="K1170" s="80"/>
    </row>
    <row r="1171" spans="2:11">
      <c r="B1171" s="80"/>
      <c r="C1171" s="101"/>
      <c r="D1171" s="80"/>
      <c r="E1171" s="80"/>
      <c r="F1171" s="80"/>
      <c r="G1171" s="101"/>
      <c r="H1171" s="80"/>
      <c r="I1171" s="80"/>
      <c r="J1171" s="80"/>
      <c r="K1171" s="80"/>
    </row>
    <row r="1172" spans="2:11">
      <c r="B1172" s="80"/>
      <c r="C1172" s="101"/>
      <c r="D1172" s="80"/>
      <c r="E1172" s="80"/>
      <c r="F1172" s="80"/>
      <c r="G1172" s="101"/>
      <c r="H1172" s="80"/>
      <c r="I1172" s="80"/>
      <c r="J1172" s="80"/>
      <c r="K1172" s="80"/>
    </row>
    <row r="1173" spans="2:11">
      <c r="B1173" s="80"/>
      <c r="C1173" s="101"/>
      <c r="D1173" s="80"/>
      <c r="E1173" s="80"/>
      <c r="F1173" s="80"/>
      <c r="G1173" s="101"/>
      <c r="H1173" s="80"/>
      <c r="I1173" s="80"/>
      <c r="J1173" s="80"/>
      <c r="K1173" s="80"/>
    </row>
    <row r="1174" spans="2:11">
      <c r="B1174" s="80"/>
      <c r="C1174" s="101"/>
      <c r="D1174" s="80"/>
      <c r="E1174" s="80"/>
      <c r="F1174" s="80"/>
      <c r="G1174" s="101"/>
      <c r="H1174" s="80"/>
      <c r="I1174" s="80"/>
      <c r="J1174" s="80"/>
      <c r="K1174" s="80"/>
    </row>
    <row r="1175" spans="2:11">
      <c r="B1175" s="80"/>
      <c r="C1175" s="101"/>
      <c r="D1175" s="80"/>
      <c r="E1175" s="80"/>
      <c r="F1175" s="80"/>
      <c r="G1175" s="101"/>
      <c r="H1175" s="80"/>
      <c r="I1175" s="80"/>
      <c r="J1175" s="80"/>
      <c r="K1175" s="80"/>
    </row>
    <row r="1176" spans="2:11">
      <c r="B1176" s="80"/>
      <c r="C1176" s="101"/>
      <c r="D1176" s="80"/>
      <c r="E1176" s="80"/>
      <c r="F1176" s="80"/>
      <c r="G1176" s="101"/>
      <c r="H1176" s="80"/>
      <c r="I1176" s="80"/>
      <c r="J1176" s="80"/>
      <c r="K1176" s="80"/>
    </row>
    <row r="1177" spans="2:11">
      <c r="B1177" s="80"/>
      <c r="C1177" s="101"/>
      <c r="D1177" s="80"/>
      <c r="E1177" s="80"/>
      <c r="F1177" s="80"/>
      <c r="G1177" s="101"/>
      <c r="H1177" s="80"/>
      <c r="I1177" s="80"/>
      <c r="J1177" s="80"/>
      <c r="K1177" s="80"/>
    </row>
    <row r="1178" spans="2:11">
      <c r="B1178" s="80"/>
      <c r="C1178" s="101"/>
      <c r="D1178" s="80"/>
      <c r="E1178" s="80"/>
      <c r="F1178" s="80"/>
      <c r="G1178" s="101"/>
      <c r="H1178" s="80"/>
      <c r="I1178" s="80"/>
      <c r="J1178" s="80"/>
      <c r="K1178" s="80"/>
    </row>
    <row r="1179" spans="2:11">
      <c r="B1179" s="80"/>
      <c r="C1179" s="101"/>
      <c r="D1179" s="80"/>
      <c r="E1179" s="80"/>
      <c r="F1179" s="80"/>
      <c r="G1179" s="101"/>
      <c r="H1179" s="80"/>
      <c r="I1179" s="80"/>
      <c r="J1179" s="80"/>
      <c r="K1179" s="80"/>
    </row>
    <row r="1180" spans="2:11">
      <c r="B1180" s="80"/>
      <c r="C1180" s="101"/>
      <c r="D1180" s="80"/>
      <c r="E1180" s="80"/>
      <c r="F1180" s="80"/>
      <c r="G1180" s="101"/>
      <c r="H1180" s="80"/>
      <c r="I1180" s="80"/>
      <c r="J1180" s="80"/>
      <c r="K1180" s="80"/>
    </row>
    <row r="1181" spans="2:11">
      <c r="B1181" s="80"/>
      <c r="C1181" s="101"/>
      <c r="D1181" s="80"/>
      <c r="E1181" s="80"/>
      <c r="F1181" s="80"/>
      <c r="G1181" s="101"/>
      <c r="H1181" s="80"/>
      <c r="I1181" s="80"/>
      <c r="J1181" s="80"/>
      <c r="K1181" s="80"/>
    </row>
    <row r="1182" spans="2:11">
      <c r="B1182" s="80"/>
      <c r="C1182" s="101"/>
      <c r="D1182" s="80"/>
      <c r="E1182" s="80"/>
      <c r="F1182" s="80"/>
      <c r="G1182" s="101"/>
      <c r="H1182" s="80"/>
      <c r="I1182" s="80"/>
      <c r="J1182" s="80"/>
      <c r="K1182" s="80"/>
    </row>
    <row r="1183" spans="2:11">
      <c r="B1183" s="80"/>
      <c r="C1183" s="101"/>
      <c r="D1183" s="80"/>
      <c r="E1183" s="80"/>
      <c r="F1183" s="80"/>
      <c r="G1183" s="101"/>
      <c r="H1183" s="80"/>
      <c r="I1183" s="80"/>
      <c r="J1183" s="80"/>
      <c r="K1183" s="80"/>
    </row>
    <row r="1184" spans="2:11">
      <c r="B1184" s="80"/>
      <c r="C1184" s="101"/>
      <c r="D1184" s="80"/>
      <c r="E1184" s="80"/>
      <c r="F1184" s="80"/>
      <c r="G1184" s="101"/>
      <c r="H1184" s="80"/>
      <c r="I1184" s="80"/>
      <c r="J1184" s="80"/>
      <c r="K1184" s="80"/>
    </row>
    <row r="1185" spans="2:11">
      <c r="B1185" s="80"/>
      <c r="C1185" s="101"/>
      <c r="D1185" s="80"/>
      <c r="E1185" s="80"/>
      <c r="F1185" s="80"/>
      <c r="G1185" s="101"/>
      <c r="H1185" s="80"/>
      <c r="I1185" s="80"/>
      <c r="J1185" s="80"/>
      <c r="K1185" s="80"/>
    </row>
    <row r="1186" spans="2:11">
      <c r="B1186" s="80"/>
      <c r="C1186" s="101"/>
      <c r="D1186" s="80"/>
      <c r="E1186" s="80"/>
      <c r="F1186" s="80"/>
      <c r="G1186" s="101"/>
      <c r="H1186" s="80"/>
      <c r="I1186" s="80"/>
      <c r="J1186" s="80"/>
      <c r="K1186" s="80"/>
    </row>
    <row r="1187" spans="2:11">
      <c r="B1187" s="80"/>
      <c r="C1187" s="101"/>
      <c r="D1187" s="80"/>
      <c r="E1187" s="80"/>
      <c r="F1187" s="80"/>
      <c r="G1187" s="101"/>
      <c r="H1187" s="80"/>
      <c r="I1187" s="80"/>
      <c r="J1187" s="80"/>
      <c r="K1187" s="80"/>
    </row>
    <row r="1188" spans="2:11">
      <c r="B1188" s="80"/>
      <c r="C1188" s="101"/>
      <c r="D1188" s="80"/>
      <c r="E1188" s="80"/>
      <c r="F1188" s="80"/>
      <c r="G1188" s="101"/>
      <c r="H1188" s="80"/>
      <c r="I1188" s="80"/>
      <c r="J1188" s="80"/>
      <c r="K1188" s="80"/>
    </row>
    <row r="1189" spans="2:11">
      <c r="B1189" s="80"/>
      <c r="C1189" s="101"/>
      <c r="D1189" s="80"/>
      <c r="E1189" s="80"/>
      <c r="F1189" s="80"/>
      <c r="G1189" s="101"/>
      <c r="H1189" s="80"/>
      <c r="I1189" s="80"/>
      <c r="J1189" s="80"/>
      <c r="K1189" s="80"/>
    </row>
    <row r="1190" spans="2:11">
      <c r="B1190" s="80"/>
      <c r="C1190" s="101"/>
      <c r="D1190" s="80"/>
      <c r="E1190" s="80"/>
      <c r="F1190" s="80"/>
      <c r="G1190" s="101"/>
      <c r="H1190" s="80"/>
      <c r="I1190" s="80"/>
      <c r="J1190" s="80"/>
      <c r="K1190" s="80"/>
    </row>
    <row r="1191" spans="2:11">
      <c r="B1191" s="80"/>
      <c r="C1191" s="101"/>
      <c r="D1191" s="80"/>
      <c r="E1191" s="80"/>
      <c r="F1191" s="80"/>
      <c r="G1191" s="101"/>
      <c r="H1191" s="80"/>
      <c r="I1191" s="80"/>
      <c r="J1191" s="80"/>
      <c r="K1191" s="80"/>
    </row>
    <row r="1192" spans="2:11">
      <c r="B1192" s="80"/>
      <c r="C1192" s="101"/>
      <c r="D1192" s="80"/>
      <c r="E1192" s="80"/>
      <c r="F1192" s="80"/>
      <c r="G1192" s="101"/>
      <c r="H1192" s="80"/>
      <c r="I1192" s="80"/>
      <c r="J1192" s="80"/>
      <c r="K1192" s="80"/>
    </row>
    <row r="1193" spans="2:11">
      <c r="B1193" s="80"/>
      <c r="C1193" s="101"/>
      <c r="D1193" s="80"/>
      <c r="E1193" s="80"/>
      <c r="F1193" s="80"/>
      <c r="G1193" s="101"/>
      <c r="H1193" s="80"/>
      <c r="I1193" s="80"/>
      <c r="J1193" s="80"/>
      <c r="K1193" s="80"/>
    </row>
    <row r="1194" spans="2:11">
      <c r="B1194" s="80"/>
      <c r="C1194" s="101"/>
      <c r="D1194" s="80"/>
      <c r="E1194" s="80"/>
      <c r="F1194" s="80"/>
      <c r="G1194" s="101"/>
      <c r="H1194" s="80"/>
      <c r="I1194" s="80"/>
      <c r="J1194" s="80"/>
      <c r="K1194" s="80"/>
    </row>
    <row r="1195" spans="2:11">
      <c r="B1195" s="80"/>
      <c r="C1195" s="101"/>
      <c r="D1195" s="80"/>
      <c r="E1195" s="80"/>
      <c r="F1195" s="80"/>
      <c r="G1195" s="101"/>
      <c r="H1195" s="80"/>
      <c r="I1195" s="80"/>
      <c r="J1195" s="80"/>
      <c r="K1195" s="80"/>
    </row>
    <row r="1196" spans="2:11">
      <c r="B1196" s="80"/>
      <c r="C1196" s="101"/>
      <c r="D1196" s="80"/>
      <c r="E1196" s="80"/>
      <c r="F1196" s="80"/>
      <c r="G1196" s="101"/>
      <c r="H1196" s="80"/>
      <c r="I1196" s="80"/>
      <c r="J1196" s="80"/>
      <c r="K1196" s="80"/>
    </row>
    <row r="1197" spans="2:11">
      <c r="B1197" s="80"/>
      <c r="C1197" s="101"/>
      <c r="D1197" s="80"/>
      <c r="E1197" s="80"/>
      <c r="F1197" s="80"/>
      <c r="G1197" s="101"/>
      <c r="H1197" s="80"/>
      <c r="I1197" s="80"/>
      <c r="J1197" s="80"/>
      <c r="K1197" s="80"/>
    </row>
    <row r="1198" spans="2:11">
      <c r="B1198" s="80"/>
      <c r="C1198" s="101"/>
      <c r="D1198" s="80"/>
      <c r="E1198" s="80"/>
      <c r="F1198" s="80"/>
      <c r="G1198" s="101"/>
      <c r="H1198" s="80"/>
      <c r="I1198" s="80"/>
      <c r="J1198" s="80"/>
      <c r="K1198" s="80"/>
    </row>
    <row r="1199" spans="2:11">
      <c r="B1199" s="80"/>
      <c r="C1199" s="101"/>
      <c r="D1199" s="80"/>
      <c r="E1199" s="80"/>
      <c r="F1199" s="80"/>
      <c r="G1199" s="101"/>
      <c r="H1199" s="80"/>
      <c r="I1199" s="80"/>
      <c r="J1199" s="80"/>
      <c r="K1199" s="80"/>
    </row>
    <row r="1200" spans="2:11">
      <c r="B1200" s="80"/>
      <c r="C1200" s="101"/>
      <c r="D1200" s="80"/>
      <c r="E1200" s="80"/>
      <c r="F1200" s="80"/>
      <c r="G1200" s="101"/>
      <c r="H1200" s="80"/>
      <c r="I1200" s="80"/>
      <c r="J1200" s="80"/>
      <c r="K1200" s="80"/>
    </row>
    <row r="1201" spans="2:11">
      <c r="B1201" s="80"/>
      <c r="C1201" s="101"/>
      <c r="D1201" s="80"/>
      <c r="E1201" s="80"/>
      <c r="F1201" s="80"/>
      <c r="G1201" s="101"/>
      <c r="H1201" s="80"/>
      <c r="I1201" s="80"/>
      <c r="J1201" s="80"/>
      <c r="K1201" s="80"/>
    </row>
    <row r="1202" spans="2:11">
      <c r="B1202" s="80"/>
      <c r="C1202" s="101"/>
      <c r="D1202" s="80"/>
      <c r="E1202" s="80"/>
      <c r="F1202" s="80"/>
      <c r="G1202" s="101"/>
      <c r="H1202" s="80"/>
      <c r="I1202" s="80"/>
      <c r="J1202" s="80"/>
      <c r="K1202" s="80"/>
    </row>
    <row r="1203" spans="2:11">
      <c r="B1203" s="80"/>
      <c r="C1203" s="101"/>
      <c r="D1203" s="80"/>
      <c r="E1203" s="80"/>
      <c r="F1203" s="80"/>
      <c r="G1203" s="101"/>
      <c r="H1203" s="80"/>
      <c r="I1203" s="80"/>
      <c r="J1203" s="80"/>
      <c r="K1203" s="80"/>
    </row>
    <row r="1204" spans="2:11">
      <c r="B1204" s="80"/>
      <c r="C1204" s="101"/>
      <c r="D1204" s="80"/>
      <c r="E1204" s="80"/>
      <c r="F1204" s="80"/>
      <c r="G1204" s="101"/>
      <c r="H1204" s="80"/>
      <c r="I1204" s="80"/>
      <c r="J1204" s="80"/>
      <c r="K1204" s="80"/>
    </row>
    <row r="1205" spans="2:11">
      <c r="B1205" s="80"/>
      <c r="C1205" s="101"/>
      <c r="D1205" s="80"/>
      <c r="E1205" s="80"/>
      <c r="F1205" s="80"/>
      <c r="G1205" s="101"/>
      <c r="H1205" s="80"/>
      <c r="I1205" s="80"/>
      <c r="J1205" s="80"/>
      <c r="K1205" s="80"/>
    </row>
    <row r="1206" spans="2:11">
      <c r="B1206" s="80"/>
      <c r="C1206" s="101"/>
      <c r="D1206" s="80"/>
      <c r="E1206" s="80"/>
      <c r="F1206" s="80"/>
      <c r="G1206" s="101"/>
      <c r="H1206" s="80"/>
      <c r="I1206" s="80"/>
      <c r="J1206" s="80"/>
      <c r="K1206" s="80"/>
    </row>
    <row r="1207" spans="2:11">
      <c r="B1207" s="80"/>
      <c r="C1207" s="101"/>
      <c r="D1207" s="80"/>
      <c r="E1207" s="80"/>
      <c r="F1207" s="80"/>
      <c r="G1207" s="101"/>
      <c r="H1207" s="80"/>
      <c r="I1207" s="80"/>
      <c r="J1207" s="80"/>
      <c r="K1207" s="80"/>
    </row>
    <row r="1208" spans="2:11">
      <c r="B1208" s="80"/>
      <c r="C1208" s="101"/>
      <c r="D1208" s="80"/>
      <c r="E1208" s="80"/>
      <c r="F1208" s="80"/>
      <c r="G1208" s="101"/>
      <c r="H1208" s="80"/>
      <c r="I1208" s="80"/>
      <c r="J1208" s="80"/>
      <c r="K1208" s="80"/>
    </row>
    <row r="1209" spans="2:11">
      <c r="B1209" s="80"/>
      <c r="C1209" s="101"/>
      <c r="D1209" s="80"/>
      <c r="E1209" s="80"/>
      <c r="F1209" s="80"/>
      <c r="G1209" s="101"/>
      <c r="H1209" s="80"/>
      <c r="I1209" s="80"/>
      <c r="J1209" s="80"/>
      <c r="K1209" s="80"/>
    </row>
    <row r="1210" spans="2:11">
      <c r="B1210" s="80"/>
      <c r="C1210" s="101"/>
      <c r="D1210" s="80"/>
      <c r="E1210" s="80"/>
      <c r="F1210" s="80"/>
      <c r="G1210" s="101"/>
      <c r="H1210" s="80"/>
      <c r="I1210" s="80"/>
      <c r="J1210" s="80"/>
      <c r="K1210" s="80"/>
    </row>
    <row r="1211" spans="2:11">
      <c r="B1211" s="80"/>
      <c r="C1211" s="101"/>
      <c r="D1211" s="80"/>
      <c r="E1211" s="80"/>
      <c r="F1211" s="80"/>
      <c r="G1211" s="101"/>
      <c r="H1211" s="80"/>
      <c r="I1211" s="80"/>
      <c r="J1211" s="80"/>
      <c r="K1211" s="80"/>
    </row>
    <row r="1212" spans="2:11">
      <c r="B1212" s="80"/>
      <c r="C1212" s="101"/>
      <c r="D1212" s="80"/>
      <c r="E1212" s="80"/>
      <c r="F1212" s="80"/>
      <c r="G1212" s="101"/>
      <c r="H1212" s="80"/>
      <c r="I1212" s="80"/>
      <c r="J1212" s="80"/>
      <c r="K1212" s="80"/>
    </row>
    <row r="1213" spans="2:11">
      <c r="B1213" s="80"/>
      <c r="C1213" s="101"/>
      <c r="D1213" s="80"/>
      <c r="E1213" s="80"/>
      <c r="F1213" s="80"/>
      <c r="G1213" s="101"/>
      <c r="H1213" s="80"/>
      <c r="I1213" s="80"/>
      <c r="J1213" s="80"/>
      <c r="K1213" s="80"/>
    </row>
    <row r="1214" spans="2:11">
      <c r="B1214" s="80"/>
      <c r="C1214" s="101"/>
      <c r="D1214" s="80"/>
      <c r="E1214" s="80"/>
      <c r="F1214" s="80"/>
      <c r="G1214" s="101"/>
      <c r="H1214" s="80"/>
      <c r="I1214" s="80"/>
      <c r="J1214" s="80"/>
      <c r="K1214" s="80"/>
    </row>
    <row r="1215" spans="2:11">
      <c r="B1215" s="80"/>
      <c r="C1215" s="101"/>
      <c r="D1215" s="80"/>
      <c r="E1215" s="80"/>
      <c r="F1215" s="80"/>
      <c r="G1215" s="101"/>
      <c r="H1215" s="80"/>
      <c r="I1215" s="80"/>
      <c r="J1215" s="80"/>
      <c r="K1215" s="80"/>
    </row>
    <row r="1216" spans="2:11">
      <c r="B1216" s="80"/>
      <c r="C1216" s="101"/>
      <c r="D1216" s="80"/>
      <c r="E1216" s="80"/>
      <c r="F1216" s="80"/>
      <c r="G1216" s="101"/>
      <c r="H1216" s="80"/>
      <c r="I1216" s="80"/>
      <c r="J1216" s="80"/>
      <c r="K1216" s="80"/>
    </row>
    <row r="1217" spans="2:11">
      <c r="B1217" s="80"/>
      <c r="C1217" s="101"/>
      <c r="D1217" s="80"/>
      <c r="E1217" s="80"/>
      <c r="F1217" s="80"/>
      <c r="G1217" s="101"/>
      <c r="H1217" s="80"/>
      <c r="I1217" s="80"/>
      <c r="J1217" s="80"/>
      <c r="K1217" s="80"/>
    </row>
    <row r="1218" spans="2:11">
      <c r="B1218" s="80"/>
      <c r="C1218" s="101"/>
      <c r="D1218" s="80"/>
      <c r="E1218" s="80"/>
      <c r="F1218" s="80"/>
      <c r="G1218" s="101"/>
      <c r="H1218" s="80"/>
      <c r="I1218" s="80"/>
      <c r="J1218" s="80"/>
      <c r="K1218" s="80"/>
    </row>
    <row r="1219" spans="2:11">
      <c r="B1219" s="80"/>
      <c r="C1219" s="101"/>
      <c r="D1219" s="80"/>
      <c r="E1219" s="80"/>
      <c r="F1219" s="80"/>
      <c r="G1219" s="101"/>
      <c r="H1219" s="80"/>
      <c r="I1219" s="80"/>
      <c r="J1219" s="80"/>
      <c r="K1219" s="80"/>
    </row>
    <row r="1220" spans="2:11">
      <c r="B1220" s="80"/>
      <c r="C1220" s="101"/>
      <c r="D1220" s="80"/>
      <c r="E1220" s="80"/>
      <c r="F1220" s="80"/>
      <c r="G1220" s="101"/>
      <c r="H1220" s="80"/>
      <c r="I1220" s="80"/>
      <c r="J1220" s="80"/>
      <c r="K1220" s="80"/>
    </row>
    <row r="1221" spans="2:11">
      <c r="B1221" s="80"/>
      <c r="C1221" s="101"/>
      <c r="D1221" s="80"/>
      <c r="E1221" s="80"/>
      <c r="F1221" s="80"/>
      <c r="G1221" s="101"/>
      <c r="H1221" s="80"/>
      <c r="I1221" s="80"/>
      <c r="J1221" s="80"/>
      <c r="K1221" s="80"/>
    </row>
    <row r="1222" spans="2:11">
      <c r="B1222" s="80"/>
      <c r="C1222" s="101"/>
      <c r="D1222" s="80"/>
      <c r="E1222" s="80"/>
      <c r="F1222" s="80"/>
      <c r="G1222" s="101"/>
      <c r="H1222" s="80"/>
      <c r="I1222" s="80"/>
      <c r="J1222" s="80"/>
      <c r="K1222" s="80"/>
    </row>
    <row r="1223" spans="2:11">
      <c r="B1223" s="80"/>
      <c r="C1223" s="101"/>
      <c r="D1223" s="80"/>
      <c r="E1223" s="80"/>
      <c r="F1223" s="80"/>
      <c r="G1223" s="101"/>
      <c r="H1223" s="80"/>
      <c r="I1223" s="80"/>
      <c r="J1223" s="80"/>
      <c r="K1223" s="80"/>
    </row>
    <row r="1224" spans="2:11">
      <c r="B1224" s="80"/>
      <c r="C1224" s="101"/>
      <c r="D1224" s="80"/>
      <c r="E1224" s="80"/>
      <c r="F1224" s="80"/>
      <c r="G1224" s="101"/>
      <c r="H1224" s="80"/>
      <c r="I1224" s="80"/>
      <c r="J1224" s="80"/>
      <c r="K1224" s="80"/>
    </row>
    <row r="1225" spans="2:11">
      <c r="B1225" s="80"/>
      <c r="C1225" s="101"/>
      <c r="D1225" s="80"/>
      <c r="E1225" s="80"/>
      <c r="F1225" s="80"/>
      <c r="G1225" s="101"/>
      <c r="H1225" s="80"/>
      <c r="I1225" s="80"/>
      <c r="J1225" s="80"/>
      <c r="K1225" s="80"/>
    </row>
    <row r="1226" spans="2:11">
      <c r="B1226" s="80"/>
      <c r="C1226" s="101"/>
      <c r="D1226" s="80"/>
      <c r="E1226" s="80"/>
      <c r="F1226" s="80"/>
      <c r="G1226" s="101"/>
      <c r="H1226" s="80"/>
      <c r="I1226" s="80"/>
      <c r="J1226" s="80"/>
      <c r="K1226" s="80"/>
    </row>
    <row r="1227" spans="2:11">
      <c r="B1227" s="80"/>
      <c r="C1227" s="101"/>
      <c r="D1227" s="80"/>
      <c r="E1227" s="80"/>
      <c r="F1227" s="80"/>
      <c r="G1227" s="101"/>
      <c r="H1227" s="80"/>
      <c r="I1227" s="80"/>
      <c r="J1227" s="80"/>
      <c r="K1227" s="80"/>
    </row>
    <row r="1228" spans="2:11">
      <c r="B1228" s="80"/>
      <c r="C1228" s="101"/>
      <c r="D1228" s="80"/>
      <c r="E1228" s="80"/>
      <c r="F1228" s="80"/>
      <c r="G1228" s="101"/>
      <c r="H1228" s="80"/>
      <c r="I1228" s="80"/>
      <c r="J1228" s="80"/>
      <c r="K1228" s="80"/>
    </row>
    <row r="1229" spans="2:11">
      <c r="B1229" s="80"/>
      <c r="C1229" s="101"/>
      <c r="D1229" s="80"/>
      <c r="E1229" s="80"/>
      <c r="F1229" s="80"/>
      <c r="G1229" s="101"/>
      <c r="H1229" s="80"/>
      <c r="I1229" s="80"/>
      <c r="J1229" s="80"/>
      <c r="K1229" s="80"/>
    </row>
    <row r="1230" spans="2:11">
      <c r="B1230" s="80"/>
      <c r="C1230" s="101"/>
      <c r="D1230" s="80"/>
      <c r="E1230" s="80"/>
      <c r="F1230" s="80"/>
      <c r="G1230" s="101"/>
      <c r="H1230" s="80"/>
      <c r="I1230" s="80"/>
      <c r="J1230" s="80"/>
      <c r="K1230" s="80"/>
    </row>
    <row r="1231" spans="2:11">
      <c r="B1231" s="80"/>
      <c r="C1231" s="101"/>
      <c r="D1231" s="80"/>
      <c r="E1231" s="80"/>
      <c r="F1231" s="80"/>
      <c r="G1231" s="101"/>
      <c r="H1231" s="80"/>
      <c r="I1231" s="80"/>
      <c r="J1231" s="80"/>
      <c r="K1231" s="80"/>
    </row>
    <row r="1232" spans="2:11">
      <c r="B1232" s="80"/>
      <c r="C1232" s="101"/>
      <c r="D1232" s="80"/>
      <c r="E1232" s="80"/>
      <c r="F1232" s="80"/>
      <c r="G1232" s="101"/>
      <c r="H1232" s="80"/>
      <c r="I1232" s="80"/>
      <c r="J1232" s="80"/>
      <c r="K1232" s="80"/>
    </row>
    <row r="1233" spans="2:11">
      <c r="B1233" s="80"/>
      <c r="C1233" s="101"/>
      <c r="D1233" s="80"/>
      <c r="E1233" s="80"/>
      <c r="F1233" s="80"/>
      <c r="G1233" s="101"/>
      <c r="H1233" s="80"/>
      <c r="I1233" s="80"/>
      <c r="J1233" s="80"/>
      <c r="K1233" s="80"/>
    </row>
    <row r="1234" spans="2:11">
      <c r="B1234" s="80"/>
      <c r="C1234" s="101"/>
      <c r="D1234" s="80"/>
      <c r="E1234" s="80"/>
      <c r="F1234" s="80"/>
      <c r="G1234" s="101"/>
      <c r="H1234" s="80"/>
      <c r="I1234" s="80"/>
      <c r="J1234" s="80"/>
      <c r="K1234" s="80"/>
    </row>
    <row r="1235" spans="2:11">
      <c r="B1235" s="80"/>
      <c r="C1235" s="101"/>
      <c r="D1235" s="80"/>
      <c r="E1235" s="80"/>
      <c r="F1235" s="80"/>
      <c r="G1235" s="101"/>
      <c r="H1235" s="80"/>
      <c r="I1235" s="80"/>
      <c r="J1235" s="80"/>
      <c r="K1235" s="80"/>
    </row>
    <row r="1236" spans="2:11">
      <c r="B1236" s="80"/>
      <c r="C1236" s="101"/>
      <c r="D1236" s="80"/>
      <c r="E1236" s="80"/>
      <c r="F1236" s="80"/>
      <c r="G1236" s="101"/>
      <c r="H1236" s="80"/>
      <c r="I1236" s="80"/>
      <c r="J1236" s="80"/>
      <c r="K1236" s="80"/>
    </row>
    <row r="1237" spans="2:11">
      <c r="B1237" s="80"/>
      <c r="C1237" s="101"/>
      <c r="D1237" s="80"/>
      <c r="E1237" s="80"/>
      <c r="F1237" s="80"/>
      <c r="G1237" s="101"/>
      <c r="H1237" s="80"/>
      <c r="I1237" s="80"/>
      <c r="J1237" s="80"/>
      <c r="K1237" s="80"/>
    </row>
    <row r="1238" spans="2:11">
      <c r="B1238" s="80"/>
      <c r="C1238" s="101"/>
      <c r="D1238" s="80"/>
      <c r="E1238" s="80"/>
      <c r="F1238" s="80"/>
      <c r="G1238" s="101"/>
      <c r="H1238" s="80"/>
      <c r="I1238" s="80"/>
      <c r="J1238" s="80"/>
      <c r="K1238" s="80"/>
    </row>
    <row r="1239" spans="2:11">
      <c r="B1239" s="80"/>
      <c r="C1239" s="101"/>
      <c r="D1239" s="80"/>
      <c r="E1239" s="80"/>
      <c r="F1239" s="80"/>
      <c r="G1239" s="101"/>
      <c r="H1239" s="80"/>
      <c r="I1239" s="80"/>
      <c r="J1239" s="80"/>
      <c r="K1239" s="80"/>
    </row>
    <row r="1240" spans="2:11">
      <c r="B1240" s="80"/>
      <c r="C1240" s="101"/>
      <c r="D1240" s="80"/>
      <c r="E1240" s="80"/>
      <c r="F1240" s="80"/>
      <c r="G1240" s="101"/>
      <c r="H1240" s="80"/>
      <c r="I1240" s="80"/>
      <c r="J1240" s="80"/>
      <c r="K1240" s="80"/>
    </row>
    <row r="1241" spans="2:11">
      <c r="B1241" s="80"/>
      <c r="C1241" s="101"/>
      <c r="D1241" s="80"/>
      <c r="E1241" s="80"/>
      <c r="F1241" s="80"/>
      <c r="G1241" s="101"/>
      <c r="H1241" s="80"/>
      <c r="I1241" s="80"/>
      <c r="J1241" s="80"/>
      <c r="K1241" s="80"/>
    </row>
    <row r="1242" spans="2:11">
      <c r="B1242" s="80"/>
      <c r="C1242" s="101"/>
      <c r="D1242" s="80"/>
      <c r="E1242" s="80"/>
      <c r="F1242" s="80"/>
      <c r="G1242" s="101"/>
      <c r="H1242" s="80"/>
      <c r="I1242" s="80"/>
      <c r="J1242" s="80"/>
      <c r="K1242" s="80"/>
    </row>
    <row r="1243" spans="2:11">
      <c r="B1243" s="80"/>
      <c r="C1243" s="101"/>
      <c r="D1243" s="80"/>
      <c r="E1243" s="80"/>
      <c r="F1243" s="80"/>
      <c r="G1243" s="101"/>
      <c r="H1243" s="80"/>
      <c r="I1243" s="80"/>
      <c r="J1243" s="80"/>
      <c r="K1243" s="80"/>
    </row>
    <row r="1244" spans="2:11">
      <c r="B1244" s="80"/>
      <c r="C1244" s="101"/>
      <c r="D1244" s="80"/>
      <c r="E1244" s="80"/>
      <c r="F1244" s="80"/>
      <c r="G1244" s="101"/>
      <c r="H1244" s="80"/>
      <c r="I1244" s="80"/>
      <c r="J1244" s="80"/>
      <c r="K1244" s="80"/>
    </row>
    <row r="1245" spans="2:11">
      <c r="B1245" s="80"/>
      <c r="C1245" s="101"/>
      <c r="D1245" s="80"/>
      <c r="E1245" s="80"/>
      <c r="F1245" s="80"/>
      <c r="G1245" s="101"/>
      <c r="H1245" s="80"/>
      <c r="I1245" s="80"/>
      <c r="J1245" s="80"/>
      <c r="K1245" s="80"/>
    </row>
    <row r="1246" spans="2:11">
      <c r="B1246" s="80"/>
      <c r="C1246" s="101"/>
      <c r="D1246" s="80"/>
      <c r="E1246" s="80"/>
      <c r="F1246" s="80"/>
      <c r="G1246" s="101"/>
      <c r="H1246" s="80"/>
      <c r="I1246" s="80"/>
      <c r="J1246" s="80"/>
      <c r="K1246" s="80"/>
    </row>
    <row r="1247" spans="2:11">
      <c r="B1247" s="80"/>
      <c r="C1247" s="101"/>
      <c r="D1247" s="80"/>
      <c r="E1247" s="80"/>
      <c r="F1247" s="80"/>
      <c r="G1247" s="101"/>
      <c r="H1247" s="80"/>
      <c r="I1247" s="80"/>
      <c r="J1247" s="80"/>
      <c r="K1247" s="80"/>
    </row>
    <row r="1248" spans="2:11">
      <c r="B1248" s="80"/>
      <c r="C1248" s="101"/>
      <c r="D1248" s="80"/>
      <c r="E1248" s="80"/>
      <c r="F1248" s="80"/>
      <c r="G1248" s="101"/>
      <c r="H1248" s="80"/>
      <c r="I1248" s="80"/>
      <c r="J1248" s="80"/>
      <c r="K1248" s="80"/>
    </row>
    <row r="1249" spans="2:11">
      <c r="B1249" s="80"/>
      <c r="C1249" s="101"/>
      <c r="D1249" s="80"/>
      <c r="E1249" s="80"/>
      <c r="F1249" s="80"/>
      <c r="G1249" s="101"/>
      <c r="H1249" s="80"/>
      <c r="I1249" s="80"/>
      <c r="J1249" s="80"/>
      <c r="K1249" s="80"/>
    </row>
    <row r="1250" spans="2:11">
      <c r="B1250" s="80"/>
      <c r="C1250" s="101"/>
      <c r="D1250" s="80"/>
      <c r="E1250" s="80"/>
      <c r="F1250" s="80"/>
      <c r="G1250" s="101"/>
      <c r="H1250" s="80"/>
      <c r="I1250" s="80"/>
      <c r="J1250" s="80"/>
      <c r="K1250" s="80"/>
    </row>
    <row r="1251" spans="2:11">
      <c r="B1251" s="80"/>
      <c r="C1251" s="101"/>
      <c r="D1251" s="80"/>
      <c r="E1251" s="80"/>
      <c r="F1251" s="80"/>
      <c r="G1251" s="101"/>
      <c r="H1251" s="80"/>
      <c r="I1251" s="80"/>
      <c r="J1251" s="80"/>
      <c r="K1251" s="80"/>
    </row>
    <row r="1252" spans="2:11">
      <c r="B1252" s="80"/>
      <c r="C1252" s="101"/>
      <c r="D1252" s="80"/>
      <c r="E1252" s="80"/>
      <c r="F1252" s="80"/>
      <c r="G1252" s="101"/>
      <c r="H1252" s="80"/>
      <c r="I1252" s="80"/>
      <c r="J1252" s="80"/>
      <c r="K1252" s="80"/>
    </row>
    <row r="1253" spans="2:11">
      <c r="B1253" s="80"/>
      <c r="C1253" s="101"/>
      <c r="D1253" s="80"/>
      <c r="E1253" s="80"/>
      <c r="F1253" s="80"/>
      <c r="G1253" s="101"/>
      <c r="H1253" s="80"/>
      <c r="I1253" s="80"/>
      <c r="J1253" s="80"/>
      <c r="K1253" s="80"/>
    </row>
    <row r="1254" spans="2:11">
      <c r="B1254" s="80"/>
      <c r="C1254" s="101"/>
      <c r="D1254" s="80"/>
      <c r="E1254" s="80"/>
      <c r="F1254" s="80"/>
      <c r="G1254" s="101"/>
      <c r="H1254" s="80"/>
      <c r="I1254" s="80"/>
      <c r="J1254" s="80"/>
      <c r="K1254" s="80"/>
    </row>
    <row r="1255" spans="2:11">
      <c r="B1255" s="80"/>
      <c r="C1255" s="101"/>
      <c r="D1255" s="80"/>
      <c r="E1255" s="80"/>
      <c r="F1255" s="80"/>
      <c r="G1255" s="101"/>
      <c r="H1255" s="80"/>
      <c r="I1255" s="80"/>
      <c r="J1255" s="80"/>
      <c r="K1255" s="80"/>
    </row>
    <row r="1256" spans="2:11">
      <c r="B1256" s="80"/>
      <c r="C1256" s="101"/>
      <c r="D1256" s="80"/>
      <c r="E1256" s="80"/>
      <c r="F1256" s="80"/>
      <c r="G1256" s="101"/>
      <c r="H1256" s="80"/>
      <c r="I1256" s="80"/>
      <c r="J1256" s="80"/>
      <c r="K1256" s="80"/>
    </row>
    <row r="1257" spans="2:11">
      <c r="B1257" s="80"/>
      <c r="C1257" s="101"/>
      <c r="D1257" s="80"/>
      <c r="E1257" s="80"/>
      <c r="F1257" s="80"/>
      <c r="G1257" s="101"/>
      <c r="H1257" s="80"/>
      <c r="I1257" s="80"/>
      <c r="J1257" s="80"/>
      <c r="K1257" s="80"/>
    </row>
    <row r="1258" spans="2:11">
      <c r="B1258" s="80"/>
      <c r="C1258" s="101"/>
      <c r="D1258" s="80"/>
      <c r="E1258" s="80"/>
      <c r="F1258" s="80"/>
      <c r="G1258" s="101"/>
      <c r="H1258" s="80"/>
      <c r="I1258" s="80"/>
      <c r="J1258" s="80"/>
      <c r="K1258" s="80"/>
    </row>
    <row r="1259" spans="2:11">
      <c r="B1259" s="80"/>
      <c r="C1259" s="101"/>
      <c r="D1259" s="80"/>
      <c r="E1259" s="80"/>
      <c r="F1259" s="80"/>
      <c r="G1259" s="101"/>
      <c r="H1259" s="80"/>
      <c r="I1259" s="80"/>
      <c r="J1259" s="80"/>
      <c r="K1259" s="80"/>
    </row>
    <row r="1260" spans="2:11">
      <c r="B1260" s="80"/>
      <c r="C1260" s="101"/>
      <c r="D1260" s="80"/>
      <c r="E1260" s="80"/>
      <c r="F1260" s="80"/>
      <c r="G1260" s="101"/>
      <c r="H1260" s="80"/>
      <c r="I1260" s="80"/>
      <c r="J1260" s="80"/>
      <c r="K1260" s="80"/>
    </row>
    <row r="1261" spans="2:11">
      <c r="B1261" s="80"/>
      <c r="C1261" s="101"/>
      <c r="D1261" s="80"/>
      <c r="E1261" s="80"/>
      <c r="F1261" s="80"/>
      <c r="G1261" s="101"/>
      <c r="H1261" s="80"/>
      <c r="I1261" s="80"/>
      <c r="J1261" s="80"/>
      <c r="K1261" s="80"/>
    </row>
    <row r="1262" spans="2:11">
      <c r="B1262" s="80"/>
      <c r="C1262" s="101"/>
      <c r="D1262" s="80"/>
      <c r="E1262" s="80"/>
      <c r="F1262" s="80"/>
      <c r="G1262" s="101"/>
      <c r="H1262" s="80"/>
      <c r="I1262" s="80"/>
      <c r="J1262" s="80"/>
      <c r="K1262" s="80"/>
    </row>
    <row r="1263" spans="2:11">
      <c r="B1263" s="80"/>
      <c r="C1263" s="101"/>
      <c r="D1263" s="80"/>
      <c r="E1263" s="80"/>
      <c r="F1263" s="80"/>
      <c r="G1263" s="101"/>
      <c r="H1263" s="80"/>
      <c r="I1263" s="80"/>
      <c r="J1263" s="80"/>
      <c r="K1263" s="80"/>
    </row>
    <row r="1264" spans="2:11">
      <c r="B1264" s="80"/>
      <c r="C1264" s="101"/>
      <c r="D1264" s="80"/>
      <c r="E1264" s="80"/>
      <c r="F1264" s="80"/>
      <c r="G1264" s="101"/>
      <c r="H1264" s="80"/>
      <c r="I1264" s="80"/>
      <c r="J1264" s="80"/>
      <c r="K1264" s="80"/>
    </row>
    <row r="1265" spans="2:11">
      <c r="B1265" s="80"/>
      <c r="C1265" s="101"/>
      <c r="D1265" s="80"/>
      <c r="E1265" s="80"/>
      <c r="F1265" s="80"/>
      <c r="G1265" s="101"/>
      <c r="H1265" s="80"/>
      <c r="I1265" s="80"/>
      <c r="J1265" s="80"/>
      <c r="K1265" s="80"/>
    </row>
    <row r="1266" spans="2:11">
      <c r="B1266" s="80"/>
      <c r="C1266" s="101"/>
      <c r="D1266" s="80"/>
      <c r="E1266" s="80"/>
      <c r="F1266" s="80"/>
      <c r="G1266" s="101"/>
      <c r="H1266" s="80"/>
      <c r="I1266" s="80"/>
      <c r="J1266" s="80"/>
      <c r="K1266" s="80"/>
    </row>
    <row r="1267" spans="2:11">
      <c r="B1267" s="80"/>
      <c r="C1267" s="101"/>
      <c r="D1267" s="80"/>
      <c r="E1267" s="80"/>
      <c r="F1267" s="80"/>
      <c r="G1267" s="101"/>
      <c r="H1267" s="80"/>
      <c r="I1267" s="80"/>
      <c r="J1267" s="80"/>
      <c r="K1267" s="80"/>
    </row>
    <row r="1268" spans="2:11">
      <c r="B1268" s="80"/>
      <c r="C1268" s="101"/>
      <c r="D1268" s="80"/>
      <c r="E1268" s="80"/>
      <c r="F1268" s="80"/>
      <c r="G1268" s="101"/>
      <c r="H1268" s="80"/>
      <c r="I1268" s="80"/>
      <c r="J1268" s="80"/>
      <c r="K1268" s="80"/>
    </row>
    <row r="1269" spans="2:11">
      <c r="B1269" s="80"/>
      <c r="C1269" s="101"/>
      <c r="D1269" s="80"/>
      <c r="E1269" s="80"/>
      <c r="F1269" s="80"/>
      <c r="G1269" s="101"/>
      <c r="H1269" s="80"/>
      <c r="I1269" s="80"/>
      <c r="J1269" s="80"/>
      <c r="K1269" s="80"/>
    </row>
    <row r="1270" spans="2:11">
      <c r="B1270" s="80"/>
      <c r="C1270" s="101"/>
      <c r="D1270" s="80"/>
      <c r="E1270" s="80"/>
      <c r="F1270" s="80"/>
      <c r="G1270" s="101"/>
      <c r="H1270" s="80"/>
      <c r="I1270" s="80"/>
      <c r="J1270" s="80"/>
      <c r="K1270" s="80"/>
    </row>
    <row r="1271" spans="2:11">
      <c r="B1271" s="80"/>
      <c r="C1271" s="101"/>
      <c r="D1271" s="80"/>
      <c r="E1271" s="80"/>
      <c r="F1271" s="80"/>
      <c r="G1271" s="101"/>
      <c r="H1271" s="80"/>
      <c r="I1271" s="80"/>
      <c r="J1271" s="80"/>
      <c r="K1271" s="80"/>
    </row>
    <row r="1272" spans="2:11">
      <c r="B1272" s="80"/>
      <c r="C1272" s="101"/>
      <c r="D1272" s="80"/>
      <c r="E1272" s="80"/>
      <c r="F1272" s="80"/>
      <c r="G1272" s="101"/>
      <c r="H1272" s="80"/>
      <c r="I1272" s="80"/>
      <c r="J1272" s="80"/>
      <c r="K1272" s="80"/>
    </row>
    <row r="1273" spans="2:11">
      <c r="B1273" s="80"/>
      <c r="C1273" s="101"/>
      <c r="D1273" s="80"/>
      <c r="E1273" s="80"/>
      <c r="F1273" s="80"/>
      <c r="G1273" s="101"/>
      <c r="H1273" s="80"/>
      <c r="I1273" s="80"/>
      <c r="J1273" s="80"/>
      <c r="K1273" s="80"/>
    </row>
    <row r="1274" spans="2:11">
      <c r="B1274" s="80"/>
      <c r="C1274" s="101"/>
      <c r="D1274" s="80"/>
      <c r="E1274" s="80"/>
      <c r="F1274" s="80"/>
      <c r="G1274" s="101"/>
      <c r="H1274" s="80"/>
      <c r="I1274" s="80"/>
      <c r="J1274" s="80"/>
      <c r="K1274" s="80"/>
    </row>
    <row r="1275" spans="2:11">
      <c r="B1275" s="80"/>
      <c r="C1275" s="101"/>
      <c r="D1275" s="80"/>
      <c r="E1275" s="80"/>
      <c r="F1275" s="80"/>
      <c r="G1275" s="101"/>
      <c r="H1275" s="80"/>
      <c r="I1275" s="80"/>
      <c r="J1275" s="80"/>
      <c r="K1275" s="80"/>
    </row>
    <row r="1276" spans="2:11">
      <c r="B1276" s="80"/>
      <c r="C1276" s="101"/>
      <c r="D1276" s="80"/>
      <c r="E1276" s="80"/>
      <c r="F1276" s="80"/>
      <c r="G1276" s="101"/>
      <c r="H1276" s="80"/>
      <c r="I1276" s="80"/>
      <c r="J1276" s="80"/>
      <c r="K1276" s="80"/>
    </row>
    <row r="1277" spans="2:11">
      <c r="B1277" s="80"/>
      <c r="C1277" s="101"/>
      <c r="D1277" s="80"/>
      <c r="E1277" s="80"/>
      <c r="F1277" s="80"/>
      <c r="G1277" s="101"/>
      <c r="H1277" s="80"/>
      <c r="I1277" s="80"/>
      <c r="J1277" s="80"/>
      <c r="K1277" s="80"/>
    </row>
    <row r="1278" spans="2:11">
      <c r="B1278" s="80"/>
      <c r="C1278" s="101"/>
      <c r="D1278" s="80"/>
      <c r="E1278" s="80"/>
      <c r="F1278" s="80"/>
      <c r="G1278" s="101"/>
      <c r="H1278" s="80"/>
      <c r="I1278" s="80"/>
      <c r="J1278" s="80"/>
      <c r="K1278" s="80"/>
    </row>
    <row r="1279" spans="2:11">
      <c r="B1279" s="80"/>
      <c r="C1279" s="101"/>
      <c r="D1279" s="80"/>
      <c r="E1279" s="80"/>
      <c r="F1279" s="80"/>
      <c r="G1279" s="101"/>
      <c r="H1279" s="80"/>
      <c r="I1279" s="80"/>
      <c r="J1279" s="80"/>
      <c r="K1279" s="80"/>
    </row>
    <row r="1280" spans="2:11">
      <c r="B1280" s="80"/>
      <c r="C1280" s="101"/>
      <c r="D1280" s="80"/>
      <c r="E1280" s="80"/>
      <c r="F1280" s="80"/>
      <c r="G1280" s="101"/>
      <c r="H1280" s="80"/>
      <c r="I1280" s="80"/>
      <c r="J1280" s="80"/>
      <c r="K1280" s="80"/>
    </row>
    <row r="1281" spans="2:11">
      <c r="B1281" s="80"/>
      <c r="C1281" s="101"/>
      <c r="D1281" s="80"/>
      <c r="E1281" s="80"/>
      <c r="F1281" s="80"/>
      <c r="G1281" s="101"/>
      <c r="H1281" s="80"/>
      <c r="I1281" s="80"/>
      <c r="J1281" s="80"/>
      <c r="K1281" s="80"/>
    </row>
    <row r="1282" spans="2:11">
      <c r="B1282" s="80"/>
      <c r="C1282" s="101"/>
      <c r="D1282" s="80"/>
      <c r="E1282" s="80"/>
      <c r="F1282" s="80"/>
      <c r="G1282" s="101"/>
      <c r="H1282" s="80"/>
      <c r="I1282" s="80"/>
      <c r="J1282" s="80"/>
      <c r="K1282" s="80"/>
    </row>
    <row r="1283" spans="2:11">
      <c r="B1283" s="80"/>
      <c r="C1283" s="101"/>
      <c r="D1283" s="80"/>
      <c r="E1283" s="80"/>
      <c r="F1283" s="80"/>
      <c r="G1283" s="101"/>
      <c r="H1283" s="80"/>
      <c r="I1283" s="80"/>
      <c r="J1283" s="80"/>
      <c r="K1283" s="80"/>
    </row>
    <row r="1284" spans="2:11">
      <c r="B1284" s="80"/>
      <c r="C1284" s="101"/>
      <c r="D1284" s="80"/>
      <c r="E1284" s="80"/>
      <c r="F1284" s="80"/>
      <c r="G1284" s="101"/>
      <c r="H1284" s="80"/>
      <c r="I1284" s="80"/>
      <c r="J1284" s="80"/>
      <c r="K1284" s="80"/>
    </row>
    <row r="1285" spans="2:11">
      <c r="B1285" s="80"/>
      <c r="C1285" s="101"/>
      <c r="D1285" s="80"/>
      <c r="E1285" s="80"/>
      <c r="F1285" s="80"/>
      <c r="G1285" s="101"/>
      <c r="H1285" s="80"/>
      <c r="I1285" s="80"/>
      <c r="J1285" s="80"/>
      <c r="K1285" s="80"/>
    </row>
    <row r="1286" spans="2:11">
      <c r="B1286" s="80"/>
      <c r="C1286" s="101"/>
      <c r="D1286" s="80"/>
      <c r="E1286" s="80"/>
      <c r="F1286" s="80"/>
      <c r="G1286" s="101"/>
      <c r="H1286" s="80"/>
      <c r="I1286" s="80"/>
      <c r="J1286" s="80"/>
      <c r="K1286" s="80"/>
    </row>
    <row r="1287" spans="2:11">
      <c r="B1287" s="80"/>
      <c r="C1287" s="101"/>
      <c r="D1287" s="80"/>
      <c r="E1287" s="80"/>
      <c r="F1287" s="80"/>
      <c r="G1287" s="101"/>
      <c r="H1287" s="80"/>
      <c r="I1287" s="80"/>
      <c r="J1287" s="80"/>
      <c r="K1287" s="80"/>
    </row>
    <row r="1288" spans="2:11">
      <c r="B1288" s="80"/>
      <c r="C1288" s="101"/>
      <c r="D1288" s="80"/>
      <c r="E1288" s="80"/>
      <c r="F1288" s="80"/>
      <c r="G1288" s="101"/>
      <c r="H1288" s="80"/>
      <c r="I1288" s="80"/>
      <c r="J1288" s="80"/>
      <c r="K1288" s="80"/>
    </row>
    <row r="1289" spans="2:11">
      <c r="B1289" s="80"/>
      <c r="C1289" s="101"/>
      <c r="D1289" s="80"/>
      <c r="E1289" s="80"/>
      <c r="F1289" s="80"/>
      <c r="G1289" s="101"/>
      <c r="H1289" s="80"/>
      <c r="I1289" s="80"/>
      <c r="J1289" s="80"/>
      <c r="K1289" s="80"/>
    </row>
    <row r="1290" spans="2:11">
      <c r="B1290" s="80"/>
      <c r="C1290" s="101"/>
      <c r="D1290" s="80"/>
      <c r="E1290" s="80"/>
      <c r="F1290" s="80"/>
      <c r="G1290" s="101"/>
      <c r="H1290" s="80"/>
      <c r="I1290" s="80"/>
      <c r="J1290" s="80"/>
      <c r="K1290" s="80"/>
    </row>
    <row r="1291" spans="2:11">
      <c r="B1291" s="80"/>
      <c r="C1291" s="101"/>
      <c r="D1291" s="80"/>
      <c r="E1291" s="80"/>
      <c r="F1291" s="80"/>
      <c r="G1291" s="101"/>
      <c r="H1291" s="80"/>
      <c r="I1291" s="80"/>
      <c r="J1291" s="80"/>
      <c r="K1291" s="80"/>
    </row>
    <row r="1292" spans="2:11">
      <c r="B1292" s="80"/>
      <c r="C1292" s="101"/>
      <c r="D1292" s="80"/>
      <c r="E1292" s="80"/>
      <c r="F1292" s="80"/>
      <c r="G1292" s="101"/>
      <c r="H1292" s="80"/>
      <c r="I1292" s="80"/>
      <c r="J1292" s="80"/>
      <c r="K1292" s="80"/>
    </row>
    <row r="1293" spans="2:11">
      <c r="B1293" s="80"/>
      <c r="C1293" s="101"/>
      <c r="D1293" s="80"/>
      <c r="E1293" s="80"/>
      <c r="F1293" s="80"/>
      <c r="G1293" s="101"/>
      <c r="H1293" s="80"/>
      <c r="I1293" s="80"/>
      <c r="J1293" s="80"/>
      <c r="K1293" s="80"/>
    </row>
    <row r="1294" spans="2:11">
      <c r="B1294" s="80"/>
      <c r="C1294" s="101"/>
      <c r="D1294" s="80"/>
      <c r="E1294" s="80"/>
      <c r="F1294" s="80"/>
      <c r="G1294" s="101"/>
      <c r="H1294" s="80"/>
      <c r="I1294" s="80"/>
      <c r="J1294" s="80"/>
      <c r="K1294" s="80"/>
    </row>
    <row r="1295" spans="2:11">
      <c r="B1295" s="80"/>
      <c r="C1295" s="101"/>
      <c r="D1295" s="80"/>
      <c r="E1295" s="80"/>
      <c r="F1295" s="80"/>
      <c r="G1295" s="101"/>
      <c r="H1295" s="80"/>
      <c r="I1295" s="80"/>
      <c r="J1295" s="80"/>
      <c r="K1295" s="80"/>
    </row>
    <row r="1296" spans="2:11">
      <c r="B1296" s="80"/>
      <c r="C1296" s="101"/>
      <c r="D1296" s="80"/>
      <c r="E1296" s="80"/>
      <c r="F1296" s="80"/>
      <c r="G1296" s="101"/>
      <c r="H1296" s="80"/>
      <c r="I1296" s="80"/>
      <c r="J1296" s="80"/>
      <c r="K1296" s="80"/>
    </row>
    <row r="1297" spans="2:11">
      <c r="B1297" s="80"/>
      <c r="C1297" s="101"/>
      <c r="D1297" s="80"/>
      <c r="E1297" s="80"/>
      <c r="F1297" s="80"/>
      <c r="G1297" s="101"/>
      <c r="H1297" s="80"/>
      <c r="I1297" s="80"/>
      <c r="J1297" s="80"/>
      <c r="K1297" s="80"/>
    </row>
    <row r="1298" spans="2:11">
      <c r="B1298" s="80"/>
      <c r="C1298" s="101"/>
      <c r="D1298" s="80"/>
      <c r="E1298" s="80"/>
      <c r="F1298" s="80"/>
      <c r="G1298" s="101"/>
      <c r="H1298" s="80"/>
      <c r="I1298" s="80"/>
      <c r="J1298" s="80"/>
      <c r="K1298" s="80"/>
    </row>
    <row r="1299" spans="2:11">
      <c r="B1299" s="80"/>
      <c r="C1299" s="101"/>
      <c r="D1299" s="80"/>
      <c r="E1299" s="80"/>
      <c r="F1299" s="80"/>
      <c r="G1299" s="101"/>
      <c r="H1299" s="80"/>
      <c r="I1299" s="80"/>
      <c r="J1299" s="80"/>
      <c r="K1299" s="80"/>
    </row>
    <row r="1300" spans="2:11">
      <c r="B1300" s="80"/>
      <c r="C1300" s="101"/>
      <c r="D1300" s="80"/>
      <c r="E1300" s="80"/>
      <c r="F1300" s="80"/>
      <c r="G1300" s="101"/>
      <c r="H1300" s="80"/>
      <c r="I1300" s="80"/>
      <c r="J1300" s="80"/>
      <c r="K1300" s="80"/>
    </row>
    <row r="1301" spans="2:11">
      <c r="B1301" s="80"/>
      <c r="C1301" s="101"/>
      <c r="D1301" s="80"/>
      <c r="E1301" s="80"/>
      <c r="F1301" s="80"/>
      <c r="G1301" s="101"/>
      <c r="H1301" s="80"/>
      <c r="I1301" s="80"/>
      <c r="J1301" s="80"/>
      <c r="K1301" s="80"/>
    </row>
    <row r="1302" spans="2:11">
      <c r="B1302" s="80"/>
      <c r="C1302" s="101"/>
      <c r="D1302" s="80"/>
      <c r="E1302" s="80"/>
      <c r="F1302" s="80"/>
      <c r="G1302" s="101"/>
      <c r="H1302" s="80"/>
      <c r="I1302" s="80"/>
      <c r="J1302" s="80"/>
      <c r="K1302" s="80"/>
    </row>
    <row r="1303" spans="2:11">
      <c r="B1303" s="80"/>
      <c r="C1303" s="101"/>
      <c r="D1303" s="80"/>
      <c r="E1303" s="80"/>
      <c r="F1303" s="80"/>
      <c r="G1303" s="101"/>
      <c r="H1303" s="80"/>
      <c r="I1303" s="80"/>
      <c r="J1303" s="80"/>
      <c r="K1303" s="80"/>
    </row>
    <row r="1304" spans="2:11">
      <c r="B1304" s="80"/>
      <c r="C1304" s="101"/>
      <c r="D1304" s="80"/>
      <c r="E1304" s="80"/>
      <c r="F1304" s="80"/>
      <c r="G1304" s="101"/>
      <c r="H1304" s="80"/>
      <c r="I1304" s="80"/>
      <c r="J1304" s="80"/>
      <c r="K1304" s="80"/>
    </row>
    <row r="1305" spans="2:11">
      <c r="B1305" s="80"/>
      <c r="C1305" s="101"/>
      <c r="D1305" s="80"/>
      <c r="E1305" s="80"/>
      <c r="F1305" s="80"/>
      <c r="G1305" s="101"/>
      <c r="H1305" s="80"/>
      <c r="I1305" s="80"/>
      <c r="J1305" s="80"/>
      <c r="K1305" s="80"/>
    </row>
    <row r="1306" spans="2:11">
      <c r="B1306" s="80"/>
      <c r="C1306" s="101"/>
      <c r="D1306" s="80"/>
      <c r="E1306" s="80"/>
      <c r="F1306" s="80"/>
      <c r="G1306" s="101"/>
      <c r="H1306" s="80"/>
      <c r="I1306" s="80"/>
      <c r="J1306" s="80"/>
      <c r="K1306" s="80"/>
    </row>
    <row r="1307" spans="2:11">
      <c r="B1307" s="80"/>
      <c r="C1307" s="101"/>
      <c r="D1307" s="80"/>
      <c r="E1307" s="80"/>
      <c r="F1307" s="80"/>
      <c r="G1307" s="101"/>
      <c r="H1307" s="80"/>
      <c r="I1307" s="80"/>
      <c r="J1307" s="80"/>
      <c r="K1307" s="80"/>
    </row>
    <row r="1308" spans="2:11">
      <c r="B1308" s="80"/>
      <c r="C1308" s="101"/>
      <c r="D1308" s="80"/>
      <c r="E1308" s="80"/>
      <c r="F1308" s="80"/>
      <c r="G1308" s="101"/>
      <c r="H1308" s="80"/>
      <c r="I1308" s="80"/>
      <c r="J1308" s="80"/>
      <c r="K1308" s="80"/>
    </row>
    <row r="1309" spans="2:11">
      <c r="B1309" s="80"/>
      <c r="C1309" s="101"/>
      <c r="D1309" s="80"/>
      <c r="E1309" s="80"/>
      <c r="F1309" s="80"/>
      <c r="G1309" s="101"/>
      <c r="H1309" s="80"/>
      <c r="I1309" s="80"/>
      <c r="J1309" s="80"/>
      <c r="K1309" s="80"/>
    </row>
    <row r="1310" spans="2:11">
      <c r="B1310" s="80"/>
      <c r="C1310" s="101"/>
      <c r="D1310" s="80"/>
      <c r="E1310" s="80"/>
      <c r="F1310" s="80"/>
      <c r="G1310" s="101"/>
      <c r="H1310" s="80"/>
      <c r="I1310" s="80"/>
      <c r="J1310" s="80"/>
      <c r="K1310" s="80"/>
    </row>
    <row r="1311" spans="2:11">
      <c r="B1311" s="80"/>
      <c r="C1311" s="101"/>
      <c r="D1311" s="80"/>
      <c r="E1311" s="80"/>
      <c r="F1311" s="80"/>
      <c r="G1311" s="101"/>
      <c r="H1311" s="80"/>
      <c r="I1311" s="80"/>
      <c r="J1311" s="80"/>
      <c r="K1311" s="80"/>
    </row>
    <row r="1312" spans="2:11">
      <c r="B1312" s="80"/>
      <c r="C1312" s="101"/>
      <c r="D1312" s="80"/>
      <c r="E1312" s="80"/>
      <c r="F1312" s="80"/>
      <c r="G1312" s="101"/>
      <c r="H1312" s="80"/>
      <c r="I1312" s="80"/>
      <c r="J1312" s="80"/>
      <c r="K1312" s="80"/>
    </row>
    <row r="1313" spans="2:11">
      <c r="B1313" s="80"/>
      <c r="C1313" s="101"/>
      <c r="D1313" s="80"/>
      <c r="E1313" s="80"/>
      <c r="F1313" s="80"/>
      <c r="G1313" s="101"/>
      <c r="H1313" s="80"/>
      <c r="I1313" s="80"/>
      <c r="J1313" s="80"/>
      <c r="K1313" s="80"/>
    </row>
    <row r="1314" spans="2:11">
      <c r="B1314" s="80"/>
      <c r="C1314" s="101"/>
      <c r="D1314" s="80"/>
      <c r="E1314" s="80"/>
      <c r="F1314" s="80"/>
      <c r="G1314" s="101"/>
      <c r="H1314" s="80"/>
      <c r="I1314" s="80"/>
      <c r="J1314" s="80"/>
      <c r="K1314" s="80"/>
    </row>
    <row r="1315" spans="2:11">
      <c r="B1315" s="80"/>
      <c r="C1315" s="101"/>
      <c r="D1315" s="80"/>
      <c r="E1315" s="80"/>
      <c r="F1315" s="80"/>
      <c r="G1315" s="101"/>
      <c r="H1315" s="80"/>
      <c r="I1315" s="80"/>
      <c r="J1315" s="80"/>
      <c r="K1315" s="80"/>
    </row>
    <row r="1316" spans="2:11">
      <c r="B1316" s="80"/>
      <c r="C1316" s="101"/>
      <c r="D1316" s="80"/>
      <c r="E1316" s="80"/>
      <c r="F1316" s="80"/>
      <c r="G1316" s="101"/>
      <c r="H1316" s="80"/>
      <c r="I1316" s="80"/>
      <c r="J1316" s="80"/>
      <c r="K1316" s="80"/>
    </row>
    <row r="1317" spans="2:11">
      <c r="B1317" s="80"/>
      <c r="C1317" s="101"/>
      <c r="D1317" s="80"/>
      <c r="E1317" s="80"/>
      <c r="F1317" s="80"/>
      <c r="G1317" s="101"/>
      <c r="H1317" s="80"/>
      <c r="I1317" s="80"/>
      <c r="J1317" s="80"/>
      <c r="K1317" s="80"/>
    </row>
    <row r="1318" spans="2:11">
      <c r="B1318" s="80"/>
      <c r="C1318" s="101"/>
      <c r="D1318" s="80"/>
      <c r="E1318" s="80"/>
      <c r="F1318" s="80"/>
      <c r="G1318" s="101"/>
      <c r="H1318" s="80"/>
      <c r="I1318" s="80"/>
      <c r="J1318" s="80"/>
      <c r="K1318" s="80"/>
    </row>
    <row r="1319" spans="2:11">
      <c r="B1319" s="80"/>
      <c r="C1319" s="101"/>
      <c r="D1319" s="80"/>
      <c r="E1319" s="80"/>
      <c r="F1319" s="80"/>
      <c r="G1319" s="101"/>
      <c r="H1319" s="80"/>
      <c r="I1319" s="80"/>
      <c r="J1319" s="80"/>
      <c r="K1319" s="80"/>
    </row>
    <row r="1320" spans="2:11">
      <c r="B1320" s="80"/>
      <c r="C1320" s="101"/>
      <c r="D1320" s="80"/>
      <c r="E1320" s="80"/>
      <c r="F1320" s="80"/>
      <c r="G1320" s="101"/>
      <c r="H1320" s="80"/>
      <c r="I1320" s="80"/>
      <c r="J1320" s="80"/>
      <c r="K1320" s="80"/>
    </row>
    <row r="1321" spans="2:11">
      <c r="B1321" s="80"/>
      <c r="C1321" s="101"/>
      <c r="D1321" s="80"/>
      <c r="E1321" s="80"/>
      <c r="F1321" s="80"/>
      <c r="G1321" s="101"/>
      <c r="H1321" s="80"/>
      <c r="I1321" s="80"/>
      <c r="J1321" s="80"/>
      <c r="K1321" s="80"/>
    </row>
    <row r="1322" spans="2:11">
      <c r="B1322" s="80"/>
      <c r="C1322" s="101"/>
      <c r="D1322" s="80"/>
      <c r="E1322" s="80"/>
      <c r="F1322" s="80"/>
      <c r="G1322" s="101"/>
      <c r="H1322" s="80"/>
      <c r="I1322" s="80"/>
      <c r="J1322" s="80"/>
      <c r="K1322" s="80"/>
    </row>
    <row r="1323" spans="2:11">
      <c r="B1323" s="80"/>
      <c r="C1323" s="101"/>
      <c r="D1323" s="80"/>
      <c r="E1323" s="80"/>
      <c r="F1323" s="80"/>
      <c r="G1323" s="101"/>
      <c r="H1323" s="80"/>
      <c r="I1323" s="80"/>
      <c r="J1323" s="80"/>
      <c r="K1323" s="80"/>
    </row>
    <row r="1324" spans="2:11">
      <c r="B1324" s="80"/>
      <c r="C1324" s="101"/>
      <c r="D1324" s="80"/>
      <c r="E1324" s="80"/>
      <c r="F1324" s="80"/>
      <c r="G1324" s="101"/>
      <c r="H1324" s="80"/>
      <c r="I1324" s="80"/>
      <c r="J1324" s="80"/>
      <c r="K1324" s="80"/>
    </row>
    <row r="1325" spans="2:11">
      <c r="B1325" s="80"/>
      <c r="C1325" s="101"/>
      <c r="D1325" s="80"/>
      <c r="E1325" s="80"/>
      <c r="F1325" s="80"/>
      <c r="G1325" s="101"/>
      <c r="H1325" s="80"/>
      <c r="I1325" s="80"/>
      <c r="J1325" s="80"/>
      <c r="K1325" s="80"/>
    </row>
  </sheetData>
  <autoFilter ref="A4:G84">
    <filterColumn colId="2">
      <customFilters>
        <customFilter operator="notEqual" val=" "/>
      </customFilters>
    </filterColumn>
  </autoFilter>
  <mergeCells count="3">
    <mergeCell ref="B1:D1"/>
    <mergeCell ref="B2:D2"/>
    <mergeCell ref="B3:D3"/>
  </mergeCells>
  <pageMargins left="0.66" right="0" top="0.13" bottom="0" header="0.13" footer="0.16"/>
  <pageSetup scale="43" orientation="portrait" useFirstPageNumber="1" r:id="rId1"/>
  <headerFooter alignWithMargins="0">
    <oddFooter>&amp;C4</oddFooter>
  </headerFooter>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filterMode="1">
    <pageSetUpPr fitToPage="1"/>
  </sheetPr>
  <dimension ref="A1:DI1326"/>
  <sheetViews>
    <sheetView defaultGridColor="0" colorId="22" zoomScale="87" workbookViewId="0">
      <pane ySplit="4" topLeftCell="A50" activePane="bottomLeft" state="frozen"/>
      <selection activeCell="D110" sqref="D110"/>
      <selection pane="bottomLeft" activeCell="H12" sqref="H12"/>
    </sheetView>
  </sheetViews>
  <sheetFormatPr defaultColWidth="9.81640625" defaultRowHeight="15"/>
  <cols>
    <col min="2" max="2" width="23.81640625" customWidth="1"/>
    <col min="3" max="3" width="10.453125" style="102" customWidth="1"/>
    <col min="4" max="4" width="9.1328125" bestFit="1" customWidth="1"/>
    <col min="5" max="5" width="10.90625" bestFit="1" customWidth="1"/>
    <col min="6" max="6" width="10.58984375" customWidth="1"/>
    <col min="7" max="7" width="11.1328125" style="102" bestFit="1" customWidth="1"/>
    <col min="8" max="9" width="9.81640625" customWidth="1"/>
    <col min="10" max="11" width="11.08984375" customWidth="1"/>
    <col min="12" max="14" width="9.81640625" customWidth="1"/>
    <col min="15" max="15" width="28.36328125" customWidth="1"/>
    <col min="16" max="16" width="5.81640625" customWidth="1"/>
    <col min="17" max="17" width="8.90625" customWidth="1"/>
    <col min="18" max="18" width="9.81640625" customWidth="1"/>
    <col min="19" max="19" width="10.36328125" customWidth="1"/>
    <col min="20" max="20" width="7.1328125" customWidth="1"/>
    <col min="21" max="40" width="9.81640625" customWidth="1"/>
    <col min="42" max="42" width="11.58984375" bestFit="1" customWidth="1"/>
  </cols>
  <sheetData>
    <row r="1" spans="1:113" ht="15.3" thickBot="1">
      <c r="B1" s="333" t="s">
        <v>85</v>
      </c>
      <c r="C1" s="333"/>
      <c r="D1" s="333"/>
      <c r="E1" s="81"/>
      <c r="F1" s="1"/>
      <c r="G1" s="94"/>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row>
    <row r="2" spans="1:113" ht="34.5" customHeight="1">
      <c r="B2" s="334"/>
      <c r="C2" s="334"/>
      <c r="D2" s="334"/>
      <c r="E2" s="2">
        <v>5932</v>
      </c>
      <c r="F2" s="2">
        <f>46865+1361</f>
        <v>48226</v>
      </c>
      <c r="G2" s="95"/>
      <c r="H2" s="3"/>
      <c r="I2" s="3"/>
      <c r="J2" s="3"/>
      <c r="K2" s="3"/>
      <c r="L2" s="3"/>
      <c r="M2" s="3"/>
      <c r="N2" s="3"/>
      <c r="O2" s="4"/>
      <c r="P2" s="5"/>
      <c r="Q2" s="6"/>
      <c r="R2" s="6"/>
      <c r="S2" s="6"/>
      <c r="T2" s="6"/>
      <c r="U2" s="6"/>
      <c r="V2" s="3"/>
      <c r="W2" s="3"/>
      <c r="X2" s="3"/>
      <c r="Y2" s="3"/>
      <c r="Z2" s="3"/>
      <c r="AA2" s="3"/>
      <c r="AB2" s="3"/>
      <c r="AC2" s="3"/>
      <c r="AD2" s="3"/>
      <c r="AE2" s="3"/>
      <c r="AF2" s="3"/>
      <c r="AG2" s="3"/>
      <c r="AH2" s="3"/>
      <c r="AI2" s="3"/>
      <c r="AJ2" s="3"/>
      <c r="AK2" s="7"/>
      <c r="AL2" s="7"/>
      <c r="AM2" s="7"/>
      <c r="AN2" s="7"/>
      <c r="AO2" s="7"/>
      <c r="AP2" s="8"/>
      <c r="AQ2" s="8"/>
      <c r="AR2" s="8"/>
      <c r="AS2" s="8"/>
      <c r="AT2" s="8"/>
      <c r="AU2" s="8"/>
      <c r="AV2" s="8"/>
      <c r="AW2" s="8"/>
      <c r="AX2" s="8"/>
      <c r="AY2" s="8"/>
      <c r="AZ2" s="8"/>
      <c r="BA2" s="8"/>
      <c r="BB2" s="8"/>
      <c r="BC2" s="8"/>
      <c r="BD2" s="8"/>
      <c r="BE2" s="8"/>
      <c r="BF2" s="8"/>
      <c r="BG2" s="8"/>
      <c r="BH2" s="8"/>
      <c r="BI2" s="8"/>
      <c r="BJ2" s="8"/>
      <c r="BK2" s="8"/>
      <c r="BL2" s="8"/>
      <c r="BM2" s="8"/>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row>
    <row r="3" spans="1:113" ht="26.25" customHeight="1">
      <c r="B3" s="335" t="str">
        <f>Dental!B3</f>
        <v>FUNDING SOURCE:  75 23/24 0390</v>
      </c>
      <c r="C3" s="335"/>
      <c r="D3" s="335"/>
      <c r="E3" s="82"/>
      <c r="F3" s="3"/>
      <c r="G3" s="95"/>
      <c r="H3" s="3"/>
      <c r="I3" s="3"/>
      <c r="J3" s="3"/>
      <c r="K3" s="3"/>
      <c r="L3" s="3"/>
      <c r="M3" s="3"/>
      <c r="N3" s="3"/>
      <c r="O3" s="4"/>
      <c r="P3" s="5"/>
      <c r="Q3" s="6"/>
      <c r="R3" s="6"/>
      <c r="S3" s="6"/>
      <c r="T3" s="6"/>
      <c r="U3" s="6"/>
      <c r="V3" s="3"/>
      <c r="W3" s="3"/>
      <c r="X3" s="3"/>
      <c r="Y3" s="3"/>
      <c r="Z3" s="3"/>
      <c r="AA3" s="3"/>
      <c r="AB3" s="3"/>
      <c r="AC3" s="3"/>
      <c r="AD3" s="3"/>
      <c r="AE3" s="3"/>
      <c r="AF3" s="3"/>
      <c r="AG3" s="3"/>
      <c r="AH3" s="3"/>
      <c r="AI3" s="3"/>
      <c r="AJ3" s="3"/>
      <c r="AK3" s="7"/>
      <c r="AL3" s="7"/>
      <c r="AM3" s="7"/>
      <c r="AN3" s="7"/>
      <c r="AO3" s="7"/>
      <c r="AP3" s="8"/>
      <c r="AQ3" s="8"/>
      <c r="AR3" s="8"/>
      <c r="AS3" s="8"/>
      <c r="AT3" s="8"/>
      <c r="AU3" s="8"/>
      <c r="AV3" s="8"/>
      <c r="AW3" s="8"/>
      <c r="AX3" s="8"/>
      <c r="AY3" s="8"/>
      <c r="AZ3" s="8"/>
      <c r="BA3" s="8"/>
      <c r="BB3" s="8"/>
      <c r="BC3" s="8"/>
      <c r="BD3" s="8"/>
      <c r="BE3" s="8"/>
      <c r="BF3" s="8"/>
      <c r="BG3" s="8"/>
      <c r="BH3" s="8"/>
      <c r="BI3" s="8"/>
      <c r="BJ3" s="8"/>
      <c r="BK3" s="8"/>
      <c r="BL3" s="8"/>
      <c r="BM3" s="8"/>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row>
    <row r="4" spans="1:113" ht="53.25" customHeight="1" thickBot="1">
      <c r="A4" s="83" t="s">
        <v>90</v>
      </c>
      <c r="B4" s="83" t="s">
        <v>81</v>
      </c>
      <c r="C4" s="113" t="s">
        <v>94</v>
      </c>
      <c r="D4" s="84"/>
      <c r="E4" s="84" t="str">
        <f>Dental!E4</f>
        <v>INFLATION INCREASE</v>
      </c>
      <c r="F4" s="84" t="str">
        <f>Dental!F4</f>
        <v>PAY COST INCREASE</v>
      </c>
      <c r="G4" s="95" t="s">
        <v>95</v>
      </c>
      <c r="H4" s="10"/>
      <c r="I4" s="3"/>
      <c r="J4" s="3"/>
      <c r="K4" s="3"/>
      <c r="L4" s="3"/>
      <c r="M4" s="3"/>
      <c r="N4" s="3"/>
      <c r="O4" s="4"/>
      <c r="P4" s="5"/>
      <c r="Q4" s="6"/>
      <c r="R4" s="6"/>
      <c r="S4" s="6"/>
      <c r="T4" s="6"/>
      <c r="U4" s="6"/>
      <c r="V4" s="3"/>
      <c r="W4" s="3"/>
      <c r="X4" s="3"/>
      <c r="Y4" s="3"/>
      <c r="Z4" s="3"/>
      <c r="AA4" s="3"/>
      <c r="AB4" s="3"/>
      <c r="AC4" s="3"/>
      <c r="AD4" s="3"/>
      <c r="AE4" s="3"/>
      <c r="AF4" s="3"/>
      <c r="AG4" s="3"/>
      <c r="AH4" s="3"/>
      <c r="AI4" s="3"/>
      <c r="AJ4" s="3"/>
      <c r="AK4" s="7"/>
      <c r="AL4" s="7"/>
      <c r="AM4" s="7"/>
      <c r="AN4" s="7"/>
      <c r="AO4" s="7"/>
      <c r="AP4" s="11"/>
      <c r="AQ4" s="8"/>
      <c r="AR4" s="8"/>
      <c r="AS4" s="8"/>
      <c r="AT4" s="8"/>
      <c r="AU4" s="8"/>
      <c r="AV4" s="8"/>
      <c r="AW4" s="8"/>
      <c r="AX4" s="8"/>
      <c r="AY4" s="8"/>
      <c r="AZ4" s="8"/>
      <c r="BA4" s="8"/>
      <c r="BB4" s="8"/>
      <c r="BC4" s="8"/>
      <c r="BD4" s="8"/>
      <c r="BE4" s="8"/>
      <c r="BF4" s="8"/>
      <c r="BG4" s="8"/>
      <c r="BH4" s="8"/>
      <c r="BI4" s="8"/>
      <c r="BJ4" s="8"/>
      <c r="BK4" s="8"/>
      <c r="BL4" s="8"/>
      <c r="BM4" s="8"/>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row>
    <row r="5" spans="1:113" ht="15.6">
      <c r="A5" s="20" t="s">
        <v>89</v>
      </c>
      <c r="B5" s="20" t="s">
        <v>2</v>
      </c>
      <c r="C5" s="114">
        <v>2998</v>
      </c>
      <c r="D5" s="33">
        <f t="shared" ref="D5:D36" si="0">C5/$C$84</f>
        <v>1.4304001542045797E-3</v>
      </c>
      <c r="E5" s="87">
        <f>$E$2*D5</f>
        <v>8.4851337147415666</v>
      </c>
      <c r="F5" s="38">
        <v>84</v>
      </c>
      <c r="G5" s="95">
        <f>C5+E5+F5</f>
        <v>3090.4851337147416</v>
      </c>
      <c r="H5" s="3"/>
      <c r="I5" s="3"/>
      <c r="J5" s="3"/>
      <c r="K5" s="3"/>
      <c r="L5" s="3"/>
      <c r="M5" s="3"/>
      <c r="N5" s="3"/>
      <c r="O5" s="4"/>
      <c r="P5" s="5"/>
      <c r="Q5" s="6"/>
      <c r="R5" s="6"/>
      <c r="S5" s="6"/>
      <c r="T5" s="6"/>
      <c r="U5" s="6"/>
      <c r="V5" s="3"/>
      <c r="W5" s="3"/>
      <c r="X5" s="3"/>
      <c r="Y5" s="3"/>
      <c r="Z5" s="3"/>
      <c r="AA5" s="3"/>
      <c r="AB5" s="3"/>
      <c r="AC5" s="3"/>
      <c r="AD5" s="3"/>
      <c r="AE5" s="3"/>
      <c r="AF5" s="3"/>
      <c r="AG5" s="3"/>
      <c r="AH5" s="3"/>
      <c r="AI5" s="3"/>
      <c r="AJ5" s="3"/>
      <c r="AK5" s="7"/>
      <c r="AL5" s="7"/>
      <c r="AM5" s="7"/>
      <c r="AN5" s="7"/>
      <c r="AO5" s="7"/>
      <c r="AP5" s="8"/>
      <c r="AQ5" s="8"/>
      <c r="AR5" s="8"/>
      <c r="AS5" s="8"/>
      <c r="AT5" s="8"/>
      <c r="AU5" s="8"/>
      <c r="AV5" s="8"/>
      <c r="AW5" s="8"/>
      <c r="AX5" s="8"/>
      <c r="AY5" s="8"/>
      <c r="AZ5" s="8"/>
      <c r="BA5" s="8"/>
      <c r="BB5" s="8"/>
      <c r="BC5" s="8"/>
      <c r="BD5" s="8"/>
      <c r="BE5" s="8"/>
      <c r="BF5" s="8"/>
      <c r="BG5" s="8"/>
      <c r="BH5" s="8"/>
      <c r="BI5" s="8"/>
      <c r="BJ5" s="8"/>
      <c r="BK5" s="8"/>
      <c r="BL5" s="8"/>
      <c r="BM5" s="8"/>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row>
    <row r="6" spans="1:113" ht="15.6">
      <c r="A6" s="20" t="s">
        <v>89</v>
      </c>
      <c r="B6" s="20" t="s">
        <v>3</v>
      </c>
      <c r="C6" s="114">
        <v>1199</v>
      </c>
      <c r="D6" s="33">
        <f t="shared" si="0"/>
        <v>5.7206463805580085E-4</v>
      </c>
      <c r="E6" s="87">
        <f t="shared" ref="E6:E67" si="1">$E$2*D6</f>
        <v>3.3934874329470106</v>
      </c>
      <c r="F6" s="38">
        <v>20</v>
      </c>
      <c r="G6" s="95">
        <f t="shared" ref="G6:G67" si="2">C6+E6+F6</f>
        <v>1222.393487432947</v>
      </c>
      <c r="H6" s="3"/>
      <c r="I6" s="3"/>
      <c r="J6" s="3"/>
      <c r="K6" s="3"/>
      <c r="L6" s="3"/>
      <c r="M6" s="3"/>
      <c r="N6" s="3"/>
      <c r="O6" s="4"/>
      <c r="P6" s="5"/>
      <c r="Q6" s="6"/>
      <c r="R6" s="6"/>
      <c r="S6" s="6"/>
      <c r="T6" s="6"/>
      <c r="U6" s="6"/>
      <c r="V6" s="3"/>
      <c r="W6" s="3"/>
      <c r="X6" s="3"/>
      <c r="Y6" s="3"/>
      <c r="Z6" s="3"/>
      <c r="AA6" s="3"/>
      <c r="AB6" s="3"/>
      <c r="AC6" s="3"/>
      <c r="AD6" s="3"/>
      <c r="AE6" s="3"/>
      <c r="AF6" s="3"/>
      <c r="AG6" s="3"/>
      <c r="AH6" s="3"/>
      <c r="AI6" s="3"/>
      <c r="AJ6" s="3"/>
      <c r="AK6" s="7"/>
      <c r="AL6" s="7"/>
      <c r="AM6" s="7"/>
      <c r="AN6" s="7"/>
      <c r="AO6" s="7"/>
      <c r="AP6" s="8"/>
      <c r="AQ6" s="8"/>
      <c r="AR6" s="8"/>
      <c r="AS6" s="8"/>
      <c r="AT6" s="8"/>
      <c r="AU6" s="8"/>
      <c r="AV6" s="8"/>
      <c r="AW6" s="8"/>
      <c r="AX6" s="8"/>
      <c r="AY6" s="8"/>
      <c r="AZ6" s="8"/>
      <c r="BA6" s="8"/>
      <c r="BB6" s="8"/>
      <c r="BC6" s="8"/>
      <c r="BD6" s="8"/>
      <c r="BE6" s="8"/>
      <c r="BF6" s="8"/>
      <c r="BG6" s="8"/>
      <c r="BH6" s="8"/>
      <c r="BI6" s="8"/>
      <c r="BJ6" s="8"/>
      <c r="BK6" s="8"/>
      <c r="BL6" s="8"/>
      <c r="BM6" s="8"/>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row>
    <row r="7" spans="1:113" ht="15.6">
      <c r="A7" s="20" t="s">
        <v>89</v>
      </c>
      <c r="B7" s="20" t="s">
        <v>4</v>
      </c>
      <c r="C7" s="114">
        <v>349</v>
      </c>
      <c r="D7" s="33">
        <f t="shared" si="0"/>
        <v>1.6651422742408216E-4</v>
      </c>
      <c r="E7" s="87">
        <f t="shared" si="1"/>
        <v>0.9877623970796553</v>
      </c>
      <c r="F7" s="38">
        <v>11</v>
      </c>
      <c r="G7" s="95">
        <f t="shared" si="2"/>
        <v>360.98776239707968</v>
      </c>
      <c r="H7" s="3"/>
      <c r="I7" s="3"/>
      <c r="J7" s="3"/>
      <c r="K7" s="3"/>
      <c r="L7" s="3"/>
      <c r="M7" s="3"/>
      <c r="N7" s="3"/>
      <c r="O7" s="4"/>
      <c r="P7" s="5"/>
      <c r="Q7" s="6"/>
      <c r="R7" s="5"/>
      <c r="S7" s="6"/>
      <c r="T7" s="6"/>
      <c r="U7" s="6"/>
      <c r="V7" s="3"/>
      <c r="W7" s="3"/>
      <c r="X7" s="3"/>
      <c r="Y7" s="3"/>
      <c r="Z7" s="3"/>
      <c r="AA7" s="3"/>
      <c r="AB7" s="3"/>
      <c r="AC7" s="3"/>
      <c r="AD7" s="3"/>
      <c r="AE7" s="3"/>
      <c r="AF7" s="3"/>
      <c r="AG7" s="3"/>
      <c r="AH7" s="3"/>
      <c r="AI7" s="3"/>
      <c r="AJ7" s="3"/>
      <c r="AK7" s="7"/>
      <c r="AL7" s="7"/>
      <c r="AM7" s="7"/>
      <c r="AN7" s="7"/>
      <c r="AO7" s="7"/>
      <c r="AP7" s="8"/>
      <c r="AQ7" s="8"/>
      <c r="AR7" s="8"/>
      <c r="AS7" s="8"/>
      <c r="AT7" s="8"/>
      <c r="AU7" s="8"/>
      <c r="AV7" s="8"/>
      <c r="AW7" s="8"/>
      <c r="AX7" s="8"/>
      <c r="AY7" s="8"/>
      <c r="AZ7" s="8"/>
      <c r="BA7" s="8"/>
      <c r="BB7" s="8"/>
      <c r="BC7" s="8"/>
      <c r="BD7" s="8"/>
      <c r="BE7" s="8"/>
      <c r="BF7" s="8"/>
      <c r="BG7" s="8"/>
      <c r="BH7" s="8"/>
      <c r="BI7" s="8"/>
      <c r="BJ7" s="8"/>
      <c r="BK7" s="8"/>
      <c r="BL7" s="8"/>
      <c r="BM7" s="8"/>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row>
    <row r="8" spans="1:113" ht="15.6" hidden="1">
      <c r="A8" s="4" t="s">
        <v>89</v>
      </c>
      <c r="B8" s="4" t="s">
        <v>5</v>
      </c>
      <c r="C8" s="148">
        <v>0</v>
      </c>
      <c r="D8" s="13">
        <f t="shared" si="0"/>
        <v>0</v>
      </c>
      <c r="E8" s="6">
        <f t="shared" si="1"/>
        <v>0</v>
      </c>
      <c r="F8" s="85">
        <f>C8+E8</f>
        <v>0</v>
      </c>
      <c r="G8" s="95">
        <f t="shared" si="2"/>
        <v>0</v>
      </c>
      <c r="H8" s="3"/>
      <c r="I8" s="3"/>
      <c r="J8" s="3"/>
      <c r="K8" s="3"/>
      <c r="L8" s="3"/>
      <c r="M8" s="3"/>
      <c r="N8" s="3"/>
      <c r="O8" s="4"/>
      <c r="P8" s="5"/>
      <c r="Q8" s="6"/>
      <c r="R8" s="5"/>
      <c r="S8" s="6"/>
      <c r="T8" s="6"/>
      <c r="U8" s="6"/>
      <c r="V8" s="3"/>
      <c r="W8" s="3"/>
      <c r="X8" s="3"/>
      <c r="Y8" s="3"/>
      <c r="Z8" s="3"/>
      <c r="AA8" s="3"/>
      <c r="AB8" s="3"/>
      <c r="AC8" s="3"/>
      <c r="AD8" s="3"/>
      <c r="AE8" s="3"/>
      <c r="AF8" s="3"/>
      <c r="AG8" s="3"/>
      <c r="AH8" s="3"/>
      <c r="AI8" s="3"/>
      <c r="AJ8" s="3"/>
      <c r="AK8" s="7"/>
      <c r="AL8" s="7"/>
      <c r="AM8" s="7"/>
      <c r="AN8" s="7"/>
      <c r="AO8" s="7"/>
      <c r="AP8" s="8"/>
      <c r="AQ8" s="8"/>
      <c r="AR8" s="8"/>
      <c r="AS8" s="8"/>
      <c r="AT8" s="8"/>
      <c r="AU8" s="8"/>
      <c r="AV8" s="8"/>
      <c r="AW8" s="8"/>
      <c r="AX8" s="8"/>
      <c r="AY8" s="8"/>
      <c r="AZ8" s="8"/>
      <c r="BA8" s="8"/>
      <c r="BB8" s="8"/>
      <c r="BC8" s="8"/>
      <c r="BD8" s="8"/>
      <c r="BE8" s="8"/>
      <c r="BF8" s="8"/>
      <c r="BG8" s="8"/>
      <c r="BH8" s="8"/>
      <c r="BI8" s="8"/>
      <c r="BJ8" s="8"/>
      <c r="BK8" s="8"/>
      <c r="BL8" s="8"/>
      <c r="BM8" s="8"/>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row>
    <row r="9" spans="1:113" ht="15.6">
      <c r="A9" s="20" t="s">
        <v>91</v>
      </c>
      <c r="B9" s="20" t="s">
        <v>6</v>
      </c>
      <c r="C9" s="114">
        <v>310873</v>
      </c>
      <c r="D9" s="33">
        <f t="shared" si="0"/>
        <v>0.14832314447566389</v>
      </c>
      <c r="E9" s="87">
        <f t="shared" si="1"/>
        <v>879.85289302963815</v>
      </c>
      <c r="F9" s="38">
        <v>8698</v>
      </c>
      <c r="G9" s="95">
        <f t="shared" si="2"/>
        <v>320450.85289302963</v>
      </c>
      <c r="H9" s="15"/>
      <c r="I9" s="15"/>
      <c r="J9" s="3"/>
      <c r="K9" s="3"/>
      <c r="L9" s="3"/>
      <c r="M9" s="3"/>
      <c r="N9" s="3"/>
      <c r="O9" s="4"/>
      <c r="P9" s="12"/>
      <c r="Q9" s="12"/>
      <c r="R9" s="12"/>
      <c r="S9" s="12"/>
      <c r="T9" s="12"/>
      <c r="U9" s="12"/>
      <c r="V9" s="3"/>
      <c r="W9" s="3"/>
      <c r="X9" s="3"/>
      <c r="Y9" s="3"/>
      <c r="Z9" s="3"/>
      <c r="AA9" s="3"/>
      <c r="AB9" s="3"/>
      <c r="AC9" s="3"/>
      <c r="AD9" s="3"/>
      <c r="AE9" s="3"/>
      <c r="AF9" s="3"/>
      <c r="AG9" s="3"/>
      <c r="AH9" s="3"/>
      <c r="AI9" s="3"/>
      <c r="AJ9" s="3"/>
      <c r="AK9" s="7"/>
      <c r="AL9" s="7"/>
      <c r="AM9" s="7"/>
      <c r="AN9" s="7"/>
      <c r="AO9" s="7"/>
      <c r="AP9" s="8"/>
      <c r="AQ9" s="8"/>
      <c r="AR9" s="8"/>
      <c r="AS9" s="8"/>
      <c r="AT9" s="8"/>
      <c r="AU9" s="8"/>
      <c r="AV9" s="8"/>
      <c r="AW9" s="8"/>
      <c r="AX9" s="8"/>
      <c r="AY9" s="8"/>
      <c r="AZ9" s="8"/>
      <c r="BA9" s="8"/>
      <c r="BB9" s="8"/>
      <c r="BC9" s="8"/>
      <c r="BD9" s="8"/>
      <c r="BE9" s="8"/>
      <c r="BF9" s="8"/>
      <c r="BG9" s="8"/>
      <c r="BH9" s="8"/>
      <c r="BI9" s="8"/>
      <c r="BJ9" s="8"/>
      <c r="BK9" s="8"/>
      <c r="BL9" s="8"/>
      <c r="BM9" s="8"/>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row>
    <row r="10" spans="1:113" ht="15.6">
      <c r="A10" s="20" t="s">
        <v>91</v>
      </c>
      <c r="B10" s="20" t="s">
        <v>7</v>
      </c>
      <c r="C10" s="114">
        <v>13383</v>
      </c>
      <c r="D10" s="33">
        <f t="shared" si="0"/>
        <v>6.3852719358638722E-3</v>
      </c>
      <c r="E10" s="87">
        <f t="shared" si="1"/>
        <v>37.877433123544492</v>
      </c>
      <c r="F10" s="38">
        <v>374</v>
      </c>
      <c r="G10" s="95">
        <f t="shared" si="2"/>
        <v>13794.877433123544</v>
      </c>
      <c r="H10" s="3"/>
      <c r="I10" s="3"/>
      <c r="J10" s="3"/>
      <c r="K10" s="3"/>
      <c r="L10" s="3"/>
      <c r="M10" s="3"/>
      <c r="N10" s="3"/>
      <c r="O10" s="4"/>
      <c r="P10" s="12"/>
      <c r="Q10" s="12"/>
      <c r="R10" s="12"/>
      <c r="S10" s="12"/>
      <c r="T10" s="12"/>
      <c r="U10" s="12"/>
      <c r="V10" s="3"/>
      <c r="W10" s="3"/>
      <c r="X10" s="3"/>
      <c r="Y10" s="3"/>
      <c r="Z10" s="3"/>
      <c r="AA10" s="3"/>
      <c r="AB10" s="3"/>
      <c r="AC10" s="3"/>
      <c r="AD10" s="3"/>
      <c r="AE10" s="3"/>
      <c r="AF10" s="3"/>
      <c r="AG10" s="3"/>
      <c r="AH10" s="3"/>
      <c r="AI10" s="3"/>
      <c r="AJ10" s="3"/>
      <c r="AK10" s="7"/>
      <c r="AL10" s="7"/>
      <c r="AM10" s="7"/>
      <c r="AN10" s="7"/>
      <c r="AO10" s="7"/>
      <c r="AP10" s="8"/>
      <c r="AQ10" s="8"/>
      <c r="AR10" s="8"/>
      <c r="AS10" s="8"/>
      <c r="AT10" s="8"/>
      <c r="AU10" s="8"/>
      <c r="AV10" s="8"/>
      <c r="AW10" s="8"/>
      <c r="AX10" s="8"/>
      <c r="AY10" s="8"/>
      <c r="AZ10" s="8"/>
      <c r="BA10" s="8"/>
      <c r="BB10" s="8"/>
      <c r="BC10" s="8"/>
      <c r="BD10" s="8"/>
      <c r="BE10" s="8"/>
      <c r="BF10" s="8"/>
      <c r="BG10" s="8"/>
      <c r="BH10" s="8"/>
      <c r="BI10" s="8"/>
      <c r="BJ10" s="8"/>
      <c r="BK10" s="8"/>
      <c r="BL10" s="8"/>
      <c r="BM10" s="8"/>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row>
    <row r="11" spans="1:113" ht="15.6">
      <c r="A11" s="20" t="s">
        <v>91</v>
      </c>
      <c r="B11" s="20" t="s">
        <v>8</v>
      </c>
      <c r="C11" s="114">
        <v>5348</v>
      </c>
      <c r="D11" s="33">
        <f t="shared" si="0"/>
        <v>2.5516277600687431E-3</v>
      </c>
      <c r="E11" s="87">
        <f t="shared" si="1"/>
        <v>15.136255872727784</v>
      </c>
      <c r="F11" s="38">
        <v>150</v>
      </c>
      <c r="G11" s="95">
        <f t="shared" si="2"/>
        <v>5513.1362558727278</v>
      </c>
      <c r="H11" s="15"/>
      <c r="I11" s="15"/>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7"/>
      <c r="AL11" s="7"/>
      <c r="AM11" s="7"/>
      <c r="AN11" s="7"/>
      <c r="AO11" s="7"/>
      <c r="AP11" s="8"/>
      <c r="AQ11" s="8"/>
      <c r="AR11" s="8"/>
      <c r="AS11" s="8"/>
      <c r="AT11" s="8"/>
      <c r="AU11" s="8"/>
      <c r="AV11" s="8"/>
      <c r="AW11" s="8"/>
      <c r="AX11" s="8"/>
      <c r="AY11" s="8"/>
      <c r="AZ11" s="8"/>
      <c r="BA11" s="8"/>
      <c r="BB11" s="8"/>
      <c r="BC11" s="8"/>
      <c r="BD11" s="8"/>
      <c r="BE11" s="8"/>
      <c r="BF11" s="8"/>
      <c r="BG11" s="8"/>
      <c r="BH11" s="8"/>
      <c r="BI11" s="8"/>
      <c r="BJ11" s="8"/>
      <c r="BK11" s="8"/>
      <c r="BL11" s="8"/>
      <c r="BM11" s="8"/>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row>
    <row r="12" spans="1:113" ht="15.6">
      <c r="A12" s="20" t="s">
        <v>91</v>
      </c>
      <c r="B12" s="20" t="s">
        <v>9</v>
      </c>
      <c r="C12" s="114">
        <v>827</v>
      </c>
      <c r="D12" s="33">
        <f t="shared" si="0"/>
        <v>3.9457669363815456E-4</v>
      </c>
      <c r="E12" s="87">
        <f t="shared" si="1"/>
        <v>2.3406289466615329</v>
      </c>
      <c r="F12" s="38">
        <v>23</v>
      </c>
      <c r="G12" s="95">
        <f t="shared" si="2"/>
        <v>852.34062894666158</v>
      </c>
      <c r="H12" s="159"/>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7"/>
      <c r="AL12" s="7"/>
      <c r="AM12" s="7"/>
      <c r="AN12" s="7"/>
      <c r="AO12" s="7"/>
      <c r="AP12" s="8"/>
      <c r="AQ12" s="8"/>
      <c r="AR12" s="8"/>
      <c r="AS12" s="8"/>
      <c r="AT12" s="8"/>
      <c r="AU12" s="8"/>
      <c r="AV12" s="8"/>
      <c r="AW12" s="8"/>
      <c r="AX12" s="8"/>
      <c r="AY12" s="8"/>
      <c r="AZ12" s="8"/>
      <c r="BA12" s="8"/>
      <c r="BB12" s="8"/>
      <c r="BC12" s="8"/>
      <c r="BD12" s="8"/>
      <c r="BE12" s="8"/>
      <c r="BF12" s="8"/>
      <c r="BG12" s="8"/>
      <c r="BH12" s="8"/>
      <c r="BI12" s="8"/>
      <c r="BJ12" s="8"/>
      <c r="BK12" s="8"/>
      <c r="BL12" s="8"/>
      <c r="BM12" s="8"/>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row>
    <row r="13" spans="1:113" ht="15.6">
      <c r="A13" s="20" t="s">
        <v>91</v>
      </c>
      <c r="B13" s="20" t="s">
        <v>10</v>
      </c>
      <c r="C13" s="114">
        <v>969885</v>
      </c>
      <c r="D13" s="33">
        <f t="shared" si="0"/>
        <v>0.4627497176653465</v>
      </c>
      <c r="E13" s="87">
        <f>$E$2*D13-1</f>
        <v>2744.0313251908356</v>
      </c>
      <c r="F13" s="38">
        <v>27138</v>
      </c>
      <c r="G13" s="95">
        <f t="shared" si="2"/>
        <v>999767.03132519079</v>
      </c>
      <c r="H13" s="15"/>
      <c r="I13" s="15"/>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7"/>
      <c r="AL13" s="7"/>
      <c r="AM13" s="7"/>
      <c r="AN13" s="7"/>
      <c r="AO13" s="7"/>
      <c r="AP13" s="8"/>
      <c r="AQ13" s="8"/>
      <c r="AR13" s="8"/>
      <c r="AS13" s="8"/>
      <c r="AT13" s="8"/>
      <c r="AU13" s="8"/>
      <c r="AV13" s="8"/>
      <c r="AW13" s="8"/>
      <c r="AX13" s="8"/>
      <c r="AY13" s="8"/>
      <c r="AZ13" s="8"/>
      <c r="BA13" s="8"/>
      <c r="BB13" s="8"/>
      <c r="BC13" s="8"/>
      <c r="BD13" s="8"/>
      <c r="BE13" s="8"/>
      <c r="BF13" s="8"/>
      <c r="BG13" s="8"/>
      <c r="BH13" s="8"/>
      <c r="BI13" s="8"/>
      <c r="BJ13" s="8"/>
      <c r="BK13" s="8"/>
      <c r="BL13" s="8"/>
      <c r="BM13" s="8"/>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row>
    <row r="14" spans="1:113" ht="15.6">
      <c r="A14" s="20" t="s">
        <v>91</v>
      </c>
      <c r="B14" s="20" t="s">
        <v>11</v>
      </c>
      <c r="C14" s="114">
        <v>11303</v>
      </c>
      <c r="D14" s="33">
        <f t="shared" si="0"/>
        <v>5.3928662251415491E-3</v>
      </c>
      <c r="E14" s="87">
        <f t="shared" si="1"/>
        <v>31.990482447539669</v>
      </c>
      <c r="F14" s="38">
        <v>316</v>
      </c>
      <c r="G14" s="95">
        <f t="shared" si="2"/>
        <v>11650.99048244754</v>
      </c>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7"/>
      <c r="AL14" s="7"/>
      <c r="AM14" s="7"/>
      <c r="AN14" s="7"/>
      <c r="AO14" s="7"/>
      <c r="AP14" s="8"/>
      <c r="AQ14" s="8"/>
      <c r="AR14" s="8"/>
      <c r="AS14" s="8"/>
      <c r="AT14" s="8"/>
      <c r="AU14" s="8"/>
      <c r="AV14" s="8"/>
      <c r="AW14" s="8"/>
      <c r="AX14" s="8"/>
      <c r="AY14" s="8"/>
      <c r="AZ14" s="8"/>
      <c r="BA14" s="8"/>
      <c r="BB14" s="8"/>
      <c r="BC14" s="8"/>
      <c r="BD14" s="8"/>
      <c r="BE14" s="8"/>
      <c r="BF14" s="8"/>
      <c r="BG14" s="8"/>
      <c r="BH14" s="8"/>
      <c r="BI14" s="8"/>
      <c r="BJ14" s="8"/>
      <c r="BK14" s="8"/>
      <c r="BL14" s="8"/>
      <c r="BM14" s="8"/>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row>
    <row r="15" spans="1:113" ht="15.6">
      <c r="A15" s="20" t="s">
        <v>89</v>
      </c>
      <c r="B15" s="20" t="s">
        <v>12</v>
      </c>
      <c r="C15" s="114">
        <v>3030</v>
      </c>
      <c r="D15" s="33">
        <f t="shared" si="0"/>
        <v>1.4456679343695384E-3</v>
      </c>
      <c r="E15" s="87">
        <f t="shared" si="1"/>
        <v>8.5757021866801022</v>
      </c>
      <c r="F15" s="38">
        <v>85</v>
      </c>
      <c r="G15" s="95">
        <f t="shared" si="2"/>
        <v>3123.5757021866802</v>
      </c>
      <c r="H15" s="3"/>
      <c r="I15" s="3"/>
      <c r="J15" s="3"/>
      <c r="K15" s="3"/>
      <c r="L15" s="3"/>
      <c r="M15" s="3"/>
      <c r="N15" s="3"/>
      <c r="O15" s="3"/>
      <c r="P15" s="16"/>
      <c r="Q15" s="16"/>
      <c r="R15" s="16"/>
      <c r="S15" s="3"/>
      <c r="T15" s="3"/>
      <c r="U15" s="3"/>
      <c r="V15" s="3"/>
      <c r="W15" s="3"/>
      <c r="X15" s="3"/>
      <c r="Y15" s="3"/>
      <c r="Z15" s="3"/>
      <c r="AA15" s="3"/>
      <c r="AB15" s="3"/>
      <c r="AC15" s="3"/>
      <c r="AD15" s="3"/>
      <c r="AE15" s="3"/>
      <c r="AF15" s="3"/>
      <c r="AG15" s="3"/>
      <c r="AH15" s="3"/>
      <c r="AI15" s="3"/>
      <c r="AJ15" s="3"/>
      <c r="AK15" s="7"/>
      <c r="AL15" s="7"/>
      <c r="AM15" s="7"/>
      <c r="AN15" s="7"/>
      <c r="AO15" s="7"/>
      <c r="AP15" s="8"/>
      <c r="AQ15" s="8"/>
      <c r="AR15" s="8"/>
      <c r="AS15" s="8"/>
      <c r="AT15" s="8"/>
      <c r="AU15" s="8"/>
      <c r="AV15" s="8"/>
      <c r="AW15" s="8"/>
      <c r="AX15" s="8"/>
      <c r="AY15" s="8"/>
      <c r="AZ15" s="8"/>
      <c r="BA15" s="8"/>
      <c r="BB15" s="8"/>
      <c r="BC15" s="8"/>
      <c r="BD15" s="8"/>
      <c r="BE15" s="8"/>
      <c r="BF15" s="8"/>
      <c r="BG15" s="8"/>
      <c r="BH15" s="8"/>
      <c r="BI15" s="8"/>
      <c r="BJ15" s="8"/>
      <c r="BK15" s="8"/>
      <c r="BL15" s="8"/>
      <c r="BM15" s="8"/>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row>
    <row r="16" spans="1:113" ht="15.6">
      <c r="A16" s="20" t="s">
        <v>89</v>
      </c>
      <c r="B16" s="20" t="s">
        <v>13</v>
      </c>
      <c r="C16" s="114">
        <v>741</v>
      </c>
      <c r="D16" s="33">
        <f t="shared" si="0"/>
        <v>3.5354453444482771E-4</v>
      </c>
      <c r="E16" s="87">
        <f t="shared" si="1"/>
        <v>2.0972261783267179</v>
      </c>
      <c r="F16" s="38">
        <v>12</v>
      </c>
      <c r="G16" s="95">
        <f t="shared" si="2"/>
        <v>755.09722617832676</v>
      </c>
      <c r="H16" s="3"/>
      <c r="I16" s="3"/>
      <c r="J16" s="3"/>
      <c r="K16" s="3"/>
      <c r="L16" s="3"/>
      <c r="M16" s="3"/>
      <c r="N16" s="3"/>
      <c r="O16" s="3"/>
      <c r="P16" s="16"/>
      <c r="Q16" s="16"/>
      <c r="R16" s="16"/>
      <c r="S16" s="3"/>
      <c r="T16" s="3"/>
      <c r="U16" s="3"/>
      <c r="V16" s="3"/>
      <c r="W16" s="3"/>
      <c r="X16" s="3"/>
      <c r="Y16" s="3"/>
      <c r="Z16" s="3"/>
      <c r="AA16" s="3"/>
      <c r="AB16" s="3"/>
      <c r="AC16" s="3"/>
      <c r="AD16" s="3"/>
      <c r="AE16" s="3"/>
      <c r="AF16" s="3"/>
      <c r="AG16" s="3"/>
      <c r="AH16" s="3"/>
      <c r="AI16" s="3"/>
      <c r="AJ16" s="3"/>
      <c r="AK16" s="7"/>
      <c r="AL16" s="7"/>
      <c r="AM16" s="7"/>
      <c r="AN16" s="7"/>
      <c r="AO16" s="7"/>
      <c r="AP16" s="8"/>
      <c r="AQ16" s="8"/>
      <c r="AR16" s="8"/>
      <c r="AS16" s="8"/>
      <c r="AT16" s="8"/>
      <c r="AU16" s="8"/>
      <c r="AV16" s="8"/>
      <c r="AW16" s="8"/>
      <c r="AX16" s="8"/>
      <c r="AY16" s="8"/>
      <c r="AZ16" s="8"/>
      <c r="BA16" s="8"/>
      <c r="BB16" s="8"/>
      <c r="BC16" s="8"/>
      <c r="BD16" s="8"/>
      <c r="BE16" s="8"/>
      <c r="BF16" s="8"/>
      <c r="BG16" s="8"/>
      <c r="BH16" s="8"/>
      <c r="BI16" s="8"/>
      <c r="BJ16" s="8"/>
      <c r="BK16" s="8"/>
      <c r="BL16" s="8"/>
      <c r="BM16" s="8"/>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row>
    <row r="17" spans="1:113" ht="15.6">
      <c r="A17" s="20" t="s">
        <v>89</v>
      </c>
      <c r="B17" s="20" t="s">
        <v>14</v>
      </c>
      <c r="C17" s="114">
        <v>1858</v>
      </c>
      <c r="D17" s="33">
        <f t="shared" si="0"/>
        <v>8.8648548582792163E-4</v>
      </c>
      <c r="E17" s="87">
        <f t="shared" si="1"/>
        <v>5.2586319019312313</v>
      </c>
      <c r="F17" s="38">
        <v>52</v>
      </c>
      <c r="G17" s="95">
        <f t="shared" si="2"/>
        <v>1915.2586319019313</v>
      </c>
      <c r="H17" s="19"/>
      <c r="I17" s="19"/>
      <c r="J17" s="19"/>
      <c r="K17" s="19"/>
      <c r="L17" s="19"/>
      <c r="M17" s="19"/>
      <c r="N17" s="19"/>
      <c r="O17" s="20"/>
      <c r="P17" s="21"/>
      <c r="Q17" s="21"/>
      <c r="R17" s="21"/>
      <c r="S17" s="18"/>
      <c r="T17" s="18"/>
      <c r="U17" s="19"/>
      <c r="V17" s="19"/>
      <c r="W17" s="19"/>
      <c r="X17" s="19"/>
      <c r="Y17" s="19"/>
      <c r="Z17" s="19"/>
      <c r="AA17" s="19"/>
      <c r="AB17" s="19"/>
      <c r="AC17" s="19"/>
      <c r="AD17" s="19"/>
      <c r="AE17" s="19"/>
      <c r="AF17" s="19"/>
      <c r="AG17" s="19"/>
      <c r="AH17" s="19"/>
      <c r="AI17" s="19"/>
      <c r="AJ17" s="19"/>
      <c r="AK17" s="22"/>
      <c r="AL17" s="22"/>
      <c r="AM17" s="22"/>
      <c r="AN17" s="22"/>
      <c r="AO17" s="22"/>
      <c r="AP17" s="8"/>
      <c r="AQ17" s="8"/>
      <c r="AR17" s="8"/>
      <c r="AS17" s="8"/>
      <c r="AT17" s="8"/>
      <c r="AU17" s="8"/>
      <c r="AV17" s="8"/>
      <c r="AW17" s="8"/>
      <c r="AX17" s="8"/>
      <c r="AY17" s="8"/>
      <c r="AZ17" s="8"/>
      <c r="BA17" s="8"/>
      <c r="BB17" s="8"/>
      <c r="BC17" s="8"/>
      <c r="BD17" s="8"/>
      <c r="BE17" s="8"/>
      <c r="BF17" s="8"/>
      <c r="BG17" s="8"/>
      <c r="BH17" s="8"/>
      <c r="BI17" s="8"/>
      <c r="BJ17" s="8"/>
      <c r="BK17" s="8"/>
      <c r="BL17" s="8"/>
      <c r="BM17" s="8"/>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row>
    <row r="18" spans="1:113" ht="15.6">
      <c r="A18" s="20" t="s">
        <v>89</v>
      </c>
      <c r="B18" s="20" t="s">
        <v>15</v>
      </c>
      <c r="C18" s="114">
        <v>225</v>
      </c>
      <c r="D18" s="33">
        <f t="shared" si="0"/>
        <v>1.0735157928486672E-4</v>
      </c>
      <c r="E18" s="87">
        <f t="shared" si="1"/>
        <v>0.63680956831782942</v>
      </c>
      <c r="F18" s="38">
        <v>4</v>
      </c>
      <c r="G18" s="95">
        <f t="shared" si="2"/>
        <v>229.63680956831783</v>
      </c>
      <c r="H18" s="19"/>
      <c r="I18" s="19"/>
      <c r="J18" s="19"/>
      <c r="K18" s="19"/>
      <c r="L18" s="19"/>
      <c r="M18" s="19"/>
      <c r="N18" s="19"/>
      <c r="O18" s="20"/>
      <c r="P18" s="21"/>
      <c r="Q18" s="21"/>
      <c r="R18" s="21"/>
      <c r="S18" s="18"/>
      <c r="T18" s="18"/>
      <c r="U18" s="19"/>
      <c r="V18" s="19"/>
      <c r="W18" s="19"/>
      <c r="X18" s="19"/>
      <c r="Y18" s="19"/>
      <c r="Z18" s="19"/>
      <c r="AA18" s="19"/>
      <c r="AB18" s="19"/>
      <c r="AC18" s="19"/>
      <c r="AD18" s="19"/>
      <c r="AE18" s="19"/>
      <c r="AF18" s="19"/>
      <c r="AG18" s="19"/>
      <c r="AH18" s="19"/>
      <c r="AI18" s="19"/>
      <c r="AJ18" s="19"/>
      <c r="AK18" s="22"/>
      <c r="AL18" s="22"/>
      <c r="AM18" s="22"/>
      <c r="AN18" s="22"/>
      <c r="AO18" s="22"/>
      <c r="AP18" s="8"/>
      <c r="AQ18" s="8"/>
      <c r="AR18" s="8"/>
      <c r="AS18" s="8"/>
      <c r="AT18" s="8"/>
      <c r="AU18" s="8"/>
      <c r="AV18" s="8"/>
      <c r="AW18" s="8"/>
      <c r="AX18" s="8"/>
      <c r="AY18" s="8"/>
      <c r="AZ18" s="8"/>
      <c r="BA18" s="8"/>
      <c r="BB18" s="8"/>
      <c r="BC18" s="8"/>
      <c r="BD18" s="8"/>
      <c r="BE18" s="8"/>
      <c r="BF18" s="8"/>
      <c r="BG18" s="8"/>
      <c r="BH18" s="8"/>
      <c r="BI18" s="8"/>
      <c r="BJ18" s="8"/>
      <c r="BK18" s="8"/>
      <c r="BL18" s="8"/>
      <c r="BM18" s="8"/>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row>
    <row r="19" spans="1:113" ht="15.6">
      <c r="A19" s="20" t="s">
        <v>89</v>
      </c>
      <c r="B19" s="17" t="s">
        <v>16</v>
      </c>
      <c r="C19" s="114">
        <v>4785</v>
      </c>
      <c r="D19" s="33">
        <f t="shared" si="0"/>
        <v>2.2830102527914989E-3</v>
      </c>
      <c r="E19" s="88">
        <f t="shared" si="1"/>
        <v>13.542816819559171</v>
      </c>
      <c r="F19" s="38">
        <v>134</v>
      </c>
      <c r="G19" s="95">
        <f t="shared" si="2"/>
        <v>4932.5428168195594</v>
      </c>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22"/>
      <c r="AL19" s="22"/>
      <c r="AM19" s="22"/>
      <c r="AN19" s="22"/>
      <c r="AO19" s="22"/>
      <c r="AP19" s="8"/>
      <c r="AQ19" s="8"/>
      <c r="AR19" s="8"/>
      <c r="AS19" s="8"/>
      <c r="AT19" s="8"/>
      <c r="AU19" s="8"/>
      <c r="AV19" s="8"/>
      <c r="AW19" s="8"/>
      <c r="AX19" s="8"/>
      <c r="AY19" s="8"/>
      <c r="AZ19" s="8"/>
      <c r="BA19" s="8"/>
      <c r="BB19" s="8"/>
      <c r="BC19" s="8"/>
      <c r="BD19" s="8"/>
      <c r="BE19" s="8"/>
      <c r="BF19" s="8"/>
      <c r="BG19" s="8"/>
      <c r="BH19" s="8"/>
      <c r="BI19" s="8"/>
      <c r="BJ19" s="8"/>
      <c r="BK19" s="8"/>
      <c r="BL19" s="8"/>
      <c r="BM19" s="8"/>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row>
    <row r="20" spans="1:113" ht="15.6">
      <c r="A20" s="20" t="s">
        <v>89</v>
      </c>
      <c r="B20" s="17" t="s">
        <v>17</v>
      </c>
      <c r="C20" s="114">
        <v>933</v>
      </c>
      <c r="D20" s="33">
        <f t="shared" si="0"/>
        <v>4.4515121543458068E-4</v>
      </c>
      <c r="E20" s="88">
        <f t="shared" si="1"/>
        <v>2.6406370099579326</v>
      </c>
      <c r="F20" s="38">
        <v>15</v>
      </c>
      <c r="G20" s="95">
        <f t="shared" si="2"/>
        <v>950.64063700995791</v>
      </c>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22"/>
      <c r="AL20" s="22"/>
      <c r="AM20" s="22"/>
      <c r="AN20" s="22"/>
      <c r="AO20" s="22"/>
      <c r="AP20" s="8"/>
      <c r="AQ20" s="8"/>
      <c r="AR20" s="8"/>
      <c r="AS20" s="8"/>
      <c r="AT20" s="8"/>
      <c r="AU20" s="8"/>
      <c r="AV20" s="8"/>
      <c r="AW20" s="8"/>
      <c r="AX20" s="8"/>
      <c r="AY20" s="8"/>
      <c r="AZ20" s="8"/>
      <c r="BA20" s="8"/>
      <c r="BB20" s="8"/>
      <c r="BC20" s="8"/>
      <c r="BD20" s="8"/>
      <c r="BE20" s="8"/>
      <c r="BF20" s="8"/>
      <c r="BG20" s="8"/>
      <c r="BH20" s="8"/>
      <c r="BI20" s="8"/>
      <c r="BJ20" s="8"/>
      <c r="BK20" s="8"/>
      <c r="BL20" s="8"/>
      <c r="BM20" s="8"/>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row>
    <row r="21" spans="1:113" ht="15.6">
      <c r="A21" s="20" t="s">
        <v>89</v>
      </c>
      <c r="B21" s="17" t="s">
        <v>18</v>
      </c>
      <c r="C21" s="114">
        <v>18684</v>
      </c>
      <c r="D21" s="33">
        <f t="shared" si="0"/>
        <v>8.9144751438153327E-3</v>
      </c>
      <c r="E21" s="88">
        <f t="shared" si="1"/>
        <v>52.880666553112555</v>
      </c>
      <c r="F21" s="38">
        <v>523</v>
      </c>
      <c r="G21" s="95">
        <f t="shared" si="2"/>
        <v>19259.880666553112</v>
      </c>
      <c r="H21" s="19"/>
      <c r="I21" s="19"/>
      <c r="J21" s="19"/>
      <c r="K21" s="19"/>
      <c r="L21" s="19"/>
      <c r="M21" s="19"/>
      <c r="N21" s="19"/>
      <c r="O21" s="20"/>
      <c r="P21" s="20"/>
      <c r="Q21" s="23"/>
      <c r="R21" s="21"/>
      <c r="S21" s="18"/>
      <c r="T21" s="18"/>
      <c r="U21" s="19"/>
      <c r="V21" s="19"/>
      <c r="W21" s="19"/>
      <c r="X21" s="19"/>
      <c r="Y21" s="19"/>
      <c r="Z21" s="19"/>
      <c r="AA21" s="19"/>
      <c r="AB21" s="19"/>
      <c r="AC21" s="19"/>
      <c r="AD21" s="19"/>
      <c r="AE21" s="19"/>
      <c r="AF21" s="19"/>
      <c r="AG21" s="19"/>
      <c r="AH21" s="19"/>
      <c r="AI21" s="19"/>
      <c r="AJ21" s="19"/>
      <c r="AK21" s="22"/>
      <c r="AL21" s="22"/>
      <c r="AM21" s="22"/>
      <c r="AN21" s="22"/>
      <c r="AO21" s="22"/>
      <c r="AP21" s="8"/>
      <c r="AQ21" s="8"/>
      <c r="AR21" s="8"/>
      <c r="AS21" s="8"/>
      <c r="AT21" s="8"/>
      <c r="AU21" s="8"/>
      <c r="AV21" s="8"/>
      <c r="AW21" s="8"/>
      <c r="AX21" s="8"/>
      <c r="AY21" s="8"/>
      <c r="AZ21" s="8"/>
      <c r="BA21" s="8"/>
      <c r="BB21" s="8"/>
      <c r="BC21" s="8"/>
      <c r="BD21" s="8"/>
      <c r="BE21" s="8"/>
      <c r="BF21" s="8"/>
      <c r="BG21" s="8"/>
      <c r="BH21" s="8"/>
      <c r="BI21" s="8"/>
      <c r="BJ21" s="8"/>
      <c r="BK21" s="8"/>
      <c r="BL21" s="8"/>
      <c r="BM21" s="8"/>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row>
    <row r="22" spans="1:113" ht="15.6">
      <c r="A22" s="20" t="s">
        <v>89</v>
      </c>
      <c r="B22" s="17" t="s">
        <v>19</v>
      </c>
      <c r="C22" s="114">
        <v>1377</v>
      </c>
      <c r="D22" s="33">
        <f t="shared" si="0"/>
        <v>6.569916652233843E-4</v>
      </c>
      <c r="E22" s="88">
        <f t="shared" si="1"/>
        <v>3.8972745581051158</v>
      </c>
      <c r="F22" s="38">
        <v>23</v>
      </c>
      <c r="G22" s="95">
        <f t="shared" si="2"/>
        <v>1403.8972745581052</v>
      </c>
      <c r="H22" s="19"/>
      <c r="I22" s="19"/>
      <c r="J22" s="19"/>
      <c r="K22" s="19"/>
      <c r="L22" s="19"/>
      <c r="M22" s="19"/>
      <c r="N22" s="19"/>
      <c r="O22" s="20"/>
      <c r="P22" s="20"/>
      <c r="Q22" s="23"/>
      <c r="R22" s="21"/>
      <c r="S22" s="18"/>
      <c r="T22" s="18"/>
      <c r="U22" s="19"/>
      <c r="V22" s="19"/>
      <c r="W22" s="19"/>
      <c r="X22" s="19"/>
      <c r="Y22" s="19"/>
      <c r="Z22" s="19"/>
      <c r="AA22" s="19"/>
      <c r="AB22" s="19"/>
      <c r="AC22" s="19"/>
      <c r="AD22" s="19"/>
      <c r="AE22" s="19"/>
      <c r="AF22" s="19"/>
      <c r="AG22" s="19"/>
      <c r="AH22" s="19"/>
      <c r="AI22" s="19"/>
      <c r="AJ22" s="19"/>
      <c r="AK22" s="22"/>
      <c r="AL22" s="22"/>
      <c r="AM22" s="22"/>
      <c r="AN22" s="22"/>
      <c r="AO22" s="22"/>
      <c r="AP22" s="8"/>
      <c r="AQ22" s="8"/>
      <c r="AR22" s="8"/>
      <c r="AS22" s="8"/>
      <c r="AT22" s="8"/>
      <c r="AU22" s="8"/>
      <c r="AV22" s="8"/>
      <c r="AW22" s="8"/>
      <c r="AX22" s="8"/>
      <c r="AY22" s="8"/>
      <c r="AZ22" s="8"/>
      <c r="BA22" s="8"/>
      <c r="BB22" s="8"/>
      <c r="BC22" s="8"/>
      <c r="BD22" s="8"/>
      <c r="BE22" s="8"/>
      <c r="BF22" s="8"/>
      <c r="BG22" s="8"/>
      <c r="BH22" s="8"/>
      <c r="BI22" s="8"/>
      <c r="BJ22" s="8"/>
      <c r="BK22" s="8"/>
      <c r="BL22" s="8"/>
      <c r="BM22" s="8"/>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row>
    <row r="23" spans="1:113" ht="15.6">
      <c r="A23" s="20" t="s">
        <v>91</v>
      </c>
      <c r="B23" s="17" t="s">
        <v>20</v>
      </c>
      <c r="C23" s="114">
        <v>5293</v>
      </c>
      <c r="D23" s="33">
        <f t="shared" si="0"/>
        <v>2.5253862629102202E-3</v>
      </c>
      <c r="E23" s="88">
        <f t="shared" si="1"/>
        <v>14.980591311583426</v>
      </c>
      <c r="F23" s="38">
        <v>148</v>
      </c>
      <c r="G23" s="95">
        <f t="shared" si="2"/>
        <v>5455.9805913115833</v>
      </c>
      <c r="H23" s="24"/>
      <c r="I23" s="24"/>
      <c r="J23" s="19"/>
      <c r="K23" s="19"/>
      <c r="L23" s="19"/>
      <c r="M23" s="19"/>
      <c r="N23" s="19"/>
      <c r="O23" s="19"/>
      <c r="P23" s="25"/>
      <c r="Q23" s="25"/>
      <c r="R23" s="26"/>
      <c r="S23" s="26"/>
      <c r="T23" s="27"/>
      <c r="U23" s="28"/>
      <c r="V23" s="19"/>
      <c r="W23" s="19"/>
      <c r="X23" s="19"/>
      <c r="Y23" s="19"/>
      <c r="Z23" s="19"/>
      <c r="AA23" s="19"/>
      <c r="AB23" s="19"/>
      <c r="AC23" s="19"/>
      <c r="AD23" s="19"/>
      <c r="AE23" s="19"/>
      <c r="AF23" s="19"/>
      <c r="AG23" s="19"/>
      <c r="AH23" s="19"/>
      <c r="AI23" s="19"/>
      <c r="AJ23" s="19"/>
      <c r="AK23" s="22"/>
      <c r="AL23" s="22"/>
      <c r="AM23" s="22"/>
      <c r="AN23" s="22"/>
      <c r="AO23" s="22"/>
      <c r="AP23" s="8"/>
      <c r="AQ23" s="8"/>
      <c r="AR23" s="8"/>
      <c r="AS23" s="8"/>
      <c r="AT23" s="8"/>
      <c r="AU23" s="8"/>
      <c r="AV23" s="8"/>
      <c r="AW23" s="8"/>
      <c r="AX23" s="8"/>
      <c r="AY23" s="8"/>
      <c r="AZ23" s="8"/>
      <c r="BA23" s="8"/>
      <c r="BB23" s="8"/>
      <c r="BC23" s="8"/>
      <c r="BD23" s="8"/>
      <c r="BE23" s="8"/>
      <c r="BF23" s="8"/>
      <c r="BG23" s="8"/>
      <c r="BH23" s="8"/>
      <c r="BI23" s="8"/>
      <c r="BJ23" s="8"/>
      <c r="BK23" s="8"/>
      <c r="BL23" s="8"/>
      <c r="BM23" s="8"/>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row>
    <row r="24" spans="1:113" ht="15.6">
      <c r="A24" s="20" t="s">
        <v>91</v>
      </c>
      <c r="B24" s="17" t="s">
        <v>21</v>
      </c>
      <c r="C24" s="114">
        <v>1517</v>
      </c>
      <c r="D24" s="33">
        <f t="shared" si="0"/>
        <v>7.237882034450792E-4</v>
      </c>
      <c r="E24" s="88">
        <f t="shared" si="1"/>
        <v>4.2935116228362098</v>
      </c>
      <c r="F24" s="38">
        <v>42</v>
      </c>
      <c r="G24" s="95">
        <f t="shared" si="2"/>
        <v>1563.2935116228361</v>
      </c>
      <c r="H24" s="19"/>
      <c r="I24" s="19"/>
      <c r="J24" s="19"/>
      <c r="K24" s="19"/>
      <c r="L24" s="19"/>
      <c r="M24" s="19"/>
      <c r="N24" s="19"/>
      <c r="O24" s="19"/>
      <c r="P24" s="25"/>
      <c r="Q24" s="25"/>
      <c r="R24" s="26"/>
      <c r="S24" s="26"/>
      <c r="T24" s="27"/>
      <c r="U24" s="28"/>
      <c r="V24" s="19"/>
      <c r="W24" s="19"/>
      <c r="X24" s="19"/>
      <c r="Y24" s="19"/>
      <c r="Z24" s="19"/>
      <c r="AA24" s="19"/>
      <c r="AB24" s="19"/>
      <c r="AC24" s="19"/>
      <c r="AD24" s="19"/>
      <c r="AE24" s="19"/>
      <c r="AF24" s="19"/>
      <c r="AG24" s="19"/>
      <c r="AH24" s="19"/>
      <c r="AI24" s="19"/>
      <c r="AJ24" s="19"/>
      <c r="AK24" s="22"/>
      <c r="AL24" s="22"/>
      <c r="AM24" s="22"/>
      <c r="AN24" s="22"/>
      <c r="AO24" s="22"/>
      <c r="AP24" s="8"/>
      <c r="AQ24" s="8"/>
      <c r="AR24" s="8"/>
      <c r="AS24" s="8"/>
      <c r="AT24" s="8"/>
      <c r="AU24" s="8"/>
      <c r="AV24" s="8"/>
      <c r="AW24" s="8"/>
      <c r="AX24" s="8"/>
      <c r="AY24" s="8"/>
      <c r="AZ24" s="8"/>
      <c r="BA24" s="8"/>
      <c r="BB24" s="8"/>
      <c r="BC24" s="8"/>
      <c r="BD24" s="8"/>
      <c r="BE24" s="8"/>
      <c r="BF24" s="8"/>
      <c r="BG24" s="8"/>
      <c r="BH24" s="8"/>
      <c r="BI24" s="8"/>
      <c r="BJ24" s="8"/>
      <c r="BK24" s="8"/>
      <c r="BL24" s="8"/>
      <c r="BM24" s="8"/>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row>
    <row r="25" spans="1:113" ht="15.6">
      <c r="A25" s="20" t="s">
        <v>89</v>
      </c>
      <c r="B25" s="17" t="s">
        <v>22</v>
      </c>
      <c r="C25" s="114">
        <v>16560</v>
      </c>
      <c r="D25" s="33">
        <f t="shared" si="0"/>
        <v>7.90107623536619E-3</v>
      </c>
      <c r="E25" s="88">
        <f t="shared" si="1"/>
        <v>46.869184228192239</v>
      </c>
      <c r="F25" s="38">
        <v>463</v>
      </c>
      <c r="G25" s="95">
        <f t="shared" si="2"/>
        <v>17069.869184228191</v>
      </c>
      <c r="H25" s="19"/>
      <c r="I25" s="19"/>
      <c r="J25" s="19"/>
      <c r="K25" s="19"/>
      <c r="L25" s="19"/>
      <c r="M25" s="19"/>
      <c r="N25" s="19"/>
      <c r="O25" s="26"/>
      <c r="P25" s="21"/>
      <c r="Q25" s="21"/>
      <c r="R25" s="21"/>
      <c r="S25" s="18"/>
      <c r="T25" s="18"/>
      <c r="U25" s="28"/>
      <c r="V25" s="19"/>
      <c r="W25" s="19"/>
      <c r="X25" s="19"/>
      <c r="Y25" s="19"/>
      <c r="Z25" s="19"/>
      <c r="AA25" s="19"/>
      <c r="AB25" s="19"/>
      <c r="AC25" s="19"/>
      <c r="AD25" s="19"/>
      <c r="AE25" s="19"/>
      <c r="AF25" s="19"/>
      <c r="AG25" s="19"/>
      <c r="AH25" s="19"/>
      <c r="AI25" s="19"/>
      <c r="AJ25" s="19"/>
      <c r="AK25" s="22"/>
      <c r="AL25" s="22"/>
      <c r="AM25" s="22"/>
      <c r="AN25" s="22"/>
      <c r="AO25" s="22"/>
      <c r="AP25" s="8"/>
      <c r="AQ25" s="8"/>
      <c r="AR25" s="8"/>
      <c r="AS25" s="8"/>
      <c r="AT25" s="8"/>
      <c r="AU25" s="8"/>
      <c r="AV25" s="8"/>
      <c r="AW25" s="8"/>
      <c r="AX25" s="8"/>
      <c r="AY25" s="8"/>
      <c r="AZ25" s="8"/>
      <c r="BA25" s="8"/>
      <c r="BB25" s="8"/>
      <c r="BC25" s="8"/>
      <c r="BD25" s="8"/>
      <c r="BE25" s="8"/>
      <c r="BF25" s="8"/>
      <c r="BG25" s="8"/>
      <c r="BH25" s="8"/>
      <c r="BI25" s="8"/>
      <c r="BJ25" s="8"/>
      <c r="BK25" s="8"/>
      <c r="BL25" s="8"/>
      <c r="BM25" s="8"/>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row>
    <row r="26" spans="1:113" ht="15.6">
      <c r="A26" s="20" t="s">
        <v>89</v>
      </c>
      <c r="B26" s="17" t="s">
        <v>24</v>
      </c>
      <c r="C26" s="114">
        <v>1366</v>
      </c>
      <c r="D26" s="33">
        <f t="shared" si="0"/>
        <v>6.517433657916797E-4</v>
      </c>
      <c r="E26" s="88">
        <f t="shared" si="1"/>
        <v>3.8661416458762439</v>
      </c>
      <c r="F26" s="38">
        <v>23</v>
      </c>
      <c r="G26" s="95">
        <f t="shared" si="2"/>
        <v>1392.8661416458763</v>
      </c>
      <c r="H26" s="19"/>
      <c r="I26" s="19"/>
      <c r="J26" s="19"/>
      <c r="K26" s="19"/>
      <c r="L26" s="19"/>
      <c r="M26" s="19"/>
      <c r="N26" s="19"/>
      <c r="O26" s="26"/>
      <c r="P26" s="21"/>
      <c r="Q26" s="21"/>
      <c r="R26" s="21"/>
      <c r="S26" s="18"/>
      <c r="T26" s="18"/>
      <c r="U26" s="28"/>
      <c r="V26" s="19"/>
      <c r="W26" s="19"/>
      <c r="X26" s="19"/>
      <c r="Y26" s="19"/>
      <c r="Z26" s="19"/>
      <c r="AA26" s="19"/>
      <c r="AB26" s="19"/>
      <c r="AC26" s="19"/>
      <c r="AD26" s="19"/>
      <c r="AE26" s="19"/>
      <c r="AF26" s="19"/>
      <c r="AG26" s="19"/>
      <c r="AH26" s="19"/>
      <c r="AI26" s="19"/>
      <c r="AJ26" s="19"/>
      <c r="AK26" s="22"/>
      <c r="AL26" s="22"/>
      <c r="AM26" s="22"/>
      <c r="AN26" s="22"/>
      <c r="AO26" s="22"/>
      <c r="AP26" s="8"/>
      <c r="AQ26" s="8"/>
      <c r="AR26" s="8"/>
      <c r="AS26" s="8"/>
      <c r="AT26" s="8"/>
      <c r="AU26" s="8"/>
      <c r="AV26" s="8"/>
      <c r="AW26" s="8"/>
      <c r="AX26" s="8"/>
      <c r="AY26" s="8"/>
      <c r="AZ26" s="8"/>
      <c r="BA26" s="8"/>
      <c r="BB26" s="8"/>
      <c r="BC26" s="8"/>
      <c r="BD26" s="8"/>
      <c r="BE26" s="8"/>
      <c r="BF26" s="8"/>
      <c r="BG26" s="8"/>
      <c r="BH26" s="8"/>
      <c r="BI26" s="8"/>
      <c r="BJ26" s="8"/>
      <c r="BK26" s="8"/>
      <c r="BL26" s="8"/>
      <c r="BM26" s="8"/>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row>
    <row r="27" spans="1:113" ht="15.6">
      <c r="A27" s="20" t="s">
        <v>89</v>
      </c>
      <c r="B27" s="17" t="s">
        <v>25</v>
      </c>
      <c r="C27" s="114">
        <v>17425</v>
      </c>
      <c r="D27" s="33">
        <f t="shared" si="0"/>
        <v>8.3137834179502334E-3</v>
      </c>
      <c r="E27" s="88">
        <f t="shared" si="1"/>
        <v>49.317363235280787</v>
      </c>
      <c r="F27" s="38">
        <v>488</v>
      </c>
      <c r="G27" s="95">
        <f t="shared" si="2"/>
        <v>17962.317363235281</v>
      </c>
      <c r="H27" s="19"/>
      <c r="I27" s="19"/>
      <c r="J27" s="19"/>
      <c r="K27" s="19"/>
      <c r="L27" s="19"/>
      <c r="M27" s="19"/>
      <c r="N27" s="19"/>
      <c r="O27" s="20"/>
      <c r="P27" s="26"/>
      <c r="Q27" s="29"/>
      <c r="R27" s="29"/>
      <c r="S27" s="29"/>
      <c r="T27" s="29"/>
      <c r="U27" s="29"/>
      <c r="V27" s="19"/>
      <c r="W27" s="19"/>
      <c r="X27" s="19"/>
      <c r="Y27" s="19"/>
      <c r="Z27" s="19"/>
      <c r="AA27" s="19"/>
      <c r="AB27" s="19"/>
      <c r="AC27" s="19"/>
      <c r="AD27" s="19"/>
      <c r="AE27" s="19"/>
      <c r="AF27" s="19"/>
      <c r="AG27" s="19"/>
      <c r="AH27" s="19"/>
      <c r="AI27" s="19"/>
      <c r="AJ27" s="19"/>
      <c r="AK27" s="22"/>
      <c r="AL27" s="22"/>
      <c r="AM27" s="22"/>
      <c r="AN27" s="22"/>
      <c r="AO27" s="22"/>
      <c r="AP27" s="8"/>
      <c r="AQ27" s="8"/>
      <c r="AR27" s="8"/>
      <c r="AS27" s="8"/>
      <c r="AT27" s="8"/>
      <c r="AU27" s="8"/>
      <c r="AV27" s="8"/>
      <c r="AW27" s="8"/>
      <c r="AX27" s="8"/>
      <c r="AY27" s="8"/>
      <c r="AZ27" s="8"/>
      <c r="BA27" s="8"/>
      <c r="BB27" s="8"/>
      <c r="BC27" s="8"/>
      <c r="BD27" s="8"/>
      <c r="BE27" s="8"/>
      <c r="BF27" s="8"/>
      <c r="BG27" s="8"/>
      <c r="BH27" s="8"/>
      <c r="BI27" s="8"/>
      <c r="BJ27" s="8"/>
      <c r="BK27" s="8"/>
      <c r="BL27" s="8"/>
      <c r="BM27" s="8"/>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row>
    <row r="28" spans="1:113" ht="15.6">
      <c r="A28" s="20" t="s">
        <v>89</v>
      </c>
      <c r="B28" s="17" t="s">
        <v>104</v>
      </c>
      <c r="C28" s="114">
        <v>2379</v>
      </c>
      <c r="D28" s="33">
        <f t="shared" si="0"/>
        <v>1.1350640316386575E-3</v>
      </c>
      <c r="E28" s="88">
        <f t="shared" si="1"/>
        <v>6.7331998356805158</v>
      </c>
      <c r="F28" s="38">
        <v>39</v>
      </c>
      <c r="G28" s="95">
        <f t="shared" si="2"/>
        <v>2424.7331998356804</v>
      </c>
      <c r="H28" s="19"/>
      <c r="I28" s="19"/>
      <c r="J28" s="19"/>
      <c r="K28" s="19"/>
      <c r="L28" s="19"/>
      <c r="M28" s="19"/>
      <c r="N28" s="19"/>
      <c r="O28" s="20"/>
      <c r="P28" s="26"/>
      <c r="Q28" s="29"/>
      <c r="R28" s="29"/>
      <c r="S28" s="29"/>
      <c r="T28" s="29"/>
      <c r="U28" s="29"/>
      <c r="V28" s="19"/>
      <c r="W28" s="19"/>
      <c r="X28" s="19"/>
      <c r="Y28" s="19"/>
      <c r="Z28" s="19"/>
      <c r="AA28" s="19"/>
      <c r="AB28" s="19"/>
      <c r="AC28" s="19"/>
      <c r="AD28" s="19"/>
      <c r="AE28" s="19"/>
      <c r="AF28" s="19"/>
      <c r="AG28" s="19"/>
      <c r="AH28" s="19"/>
      <c r="AI28" s="19"/>
      <c r="AJ28" s="19"/>
      <c r="AK28" s="22"/>
      <c r="AL28" s="22"/>
      <c r="AM28" s="22"/>
      <c r="AN28" s="22"/>
      <c r="AO28" s="22"/>
      <c r="AP28" s="8"/>
      <c r="AQ28" s="8"/>
      <c r="AR28" s="8"/>
      <c r="AS28" s="8"/>
      <c r="AT28" s="8"/>
      <c r="AU28" s="8"/>
      <c r="AV28" s="8"/>
      <c r="AW28" s="8"/>
      <c r="AX28" s="8"/>
      <c r="AY28" s="8"/>
      <c r="AZ28" s="8"/>
      <c r="BA28" s="8"/>
      <c r="BB28" s="8"/>
      <c r="BC28" s="8"/>
      <c r="BD28" s="8"/>
      <c r="BE28" s="8"/>
      <c r="BF28" s="8"/>
      <c r="BG28" s="8"/>
      <c r="BH28" s="8"/>
      <c r="BI28" s="8"/>
      <c r="BJ28" s="8"/>
      <c r="BK28" s="8"/>
      <c r="BL28" s="8"/>
      <c r="BM28" s="8"/>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row>
    <row r="29" spans="1:113" ht="15.6">
      <c r="A29" s="20" t="s">
        <v>89</v>
      </c>
      <c r="B29" s="17" t="s">
        <v>26</v>
      </c>
      <c r="C29" s="114">
        <v>4045</v>
      </c>
      <c r="D29" s="33">
        <f t="shared" si="0"/>
        <v>1.9299428364768262E-3</v>
      </c>
      <c r="E29" s="88">
        <f t="shared" si="1"/>
        <v>11.448420905980534</v>
      </c>
      <c r="F29" s="38">
        <v>113</v>
      </c>
      <c r="G29" s="95">
        <f t="shared" si="2"/>
        <v>4169.448420905981</v>
      </c>
      <c r="H29" s="19"/>
      <c r="I29" s="19"/>
      <c r="J29" s="19"/>
      <c r="K29" s="19"/>
      <c r="L29" s="19"/>
      <c r="M29" s="19"/>
      <c r="N29" s="19"/>
      <c r="O29" s="20"/>
      <c r="P29" s="26"/>
      <c r="Q29" s="29"/>
      <c r="R29" s="29"/>
      <c r="S29" s="29"/>
      <c r="T29" s="29"/>
      <c r="U29" s="29"/>
      <c r="V29" s="19"/>
      <c r="W29" s="19"/>
      <c r="X29" s="19"/>
      <c r="Y29" s="19"/>
      <c r="Z29" s="19"/>
      <c r="AA29" s="19"/>
      <c r="AB29" s="19"/>
      <c r="AC29" s="19"/>
      <c r="AD29" s="19"/>
      <c r="AE29" s="19"/>
      <c r="AF29" s="19"/>
      <c r="AG29" s="19"/>
      <c r="AH29" s="19"/>
      <c r="AI29" s="19"/>
      <c r="AJ29" s="19"/>
      <c r="AK29" s="22"/>
      <c r="AL29" s="22"/>
      <c r="AM29" s="22"/>
      <c r="AN29" s="22"/>
      <c r="AO29" s="22"/>
      <c r="AP29" s="8"/>
      <c r="AQ29" s="8"/>
      <c r="AR29" s="8"/>
      <c r="AS29" s="8"/>
      <c r="AT29" s="8"/>
      <c r="AU29" s="8"/>
      <c r="AV29" s="8"/>
      <c r="AW29" s="8"/>
      <c r="AX29" s="8"/>
      <c r="AY29" s="8"/>
      <c r="AZ29" s="8"/>
      <c r="BA29" s="8"/>
      <c r="BB29" s="8"/>
      <c r="BC29" s="8"/>
      <c r="BD29" s="8"/>
      <c r="BE29" s="8"/>
      <c r="BF29" s="8"/>
      <c r="BG29" s="8"/>
      <c r="BH29" s="8"/>
      <c r="BI29" s="8"/>
      <c r="BJ29" s="8"/>
      <c r="BK29" s="8"/>
      <c r="BL29" s="8"/>
      <c r="BM29" s="8"/>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row>
    <row r="30" spans="1:113" ht="15.6">
      <c r="A30" s="20" t="s">
        <v>89</v>
      </c>
      <c r="B30" s="17" t="s">
        <v>27</v>
      </c>
      <c r="C30" s="114">
        <v>1569</v>
      </c>
      <c r="D30" s="33">
        <f t="shared" si="0"/>
        <v>7.4859834621313721E-4</v>
      </c>
      <c r="E30" s="88">
        <f t="shared" si="1"/>
        <v>4.4406853897363296</v>
      </c>
      <c r="F30" s="38">
        <v>26</v>
      </c>
      <c r="G30" s="95">
        <f t="shared" si="2"/>
        <v>1599.4406853897362</v>
      </c>
      <c r="H30" s="19"/>
      <c r="I30" s="19"/>
      <c r="J30" s="19"/>
      <c r="K30" s="19"/>
      <c r="L30" s="19"/>
      <c r="M30" s="19"/>
      <c r="N30" s="19"/>
      <c r="O30" s="20"/>
      <c r="P30" s="26"/>
      <c r="Q30" s="29"/>
      <c r="R30" s="29"/>
      <c r="S30" s="29"/>
      <c r="T30" s="29"/>
      <c r="U30" s="29"/>
      <c r="V30" s="19"/>
      <c r="W30" s="19"/>
      <c r="X30" s="19"/>
      <c r="Y30" s="19"/>
      <c r="Z30" s="19"/>
      <c r="AA30" s="19"/>
      <c r="AB30" s="19"/>
      <c r="AC30" s="19"/>
      <c r="AD30" s="19"/>
      <c r="AE30" s="19"/>
      <c r="AF30" s="19"/>
      <c r="AG30" s="19"/>
      <c r="AH30" s="19"/>
      <c r="AI30" s="19"/>
      <c r="AJ30" s="19"/>
      <c r="AK30" s="22"/>
      <c r="AL30" s="22"/>
      <c r="AM30" s="22"/>
      <c r="AN30" s="22"/>
      <c r="AO30" s="22"/>
      <c r="AP30" s="8"/>
      <c r="AQ30" s="8"/>
      <c r="AR30" s="8"/>
      <c r="AS30" s="8"/>
      <c r="AT30" s="8"/>
      <c r="AU30" s="8"/>
      <c r="AV30" s="8"/>
      <c r="AW30" s="8"/>
      <c r="AX30" s="8"/>
      <c r="AY30" s="8"/>
      <c r="AZ30" s="8"/>
      <c r="BA30" s="8"/>
      <c r="BB30" s="8"/>
      <c r="BC30" s="8"/>
      <c r="BD30" s="8"/>
      <c r="BE30" s="8"/>
      <c r="BF30" s="8"/>
      <c r="BG30" s="8"/>
      <c r="BH30" s="8"/>
      <c r="BI30" s="8"/>
      <c r="BJ30" s="8"/>
      <c r="BK30" s="8"/>
      <c r="BL30" s="8"/>
      <c r="BM30" s="8"/>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row>
    <row r="31" spans="1:113" ht="15.6">
      <c r="A31" s="20" t="s">
        <v>89</v>
      </c>
      <c r="B31" s="17" t="s">
        <v>28</v>
      </c>
      <c r="C31" s="114">
        <v>7925</v>
      </c>
      <c r="D31" s="33">
        <f t="shared" si="0"/>
        <v>3.7811611814780833E-3</v>
      </c>
      <c r="E31" s="88">
        <f t="shared" si="1"/>
        <v>22.42984812852799</v>
      </c>
      <c r="F31" s="38">
        <v>222</v>
      </c>
      <c r="G31" s="95">
        <f t="shared" si="2"/>
        <v>8169.4298481285277</v>
      </c>
      <c r="H31" s="19"/>
      <c r="I31" s="19"/>
      <c r="J31" s="19"/>
      <c r="K31" s="19"/>
      <c r="L31" s="19"/>
      <c r="M31" s="19"/>
      <c r="N31" s="19"/>
      <c r="O31" s="20"/>
      <c r="P31" s="26"/>
      <c r="Q31" s="29"/>
      <c r="R31" s="29"/>
      <c r="S31" s="29"/>
      <c r="T31" s="29"/>
      <c r="U31" s="29"/>
      <c r="V31" s="19"/>
      <c r="W31" s="19"/>
      <c r="X31" s="19"/>
      <c r="Y31" s="19"/>
      <c r="Z31" s="19"/>
      <c r="AA31" s="19"/>
      <c r="AB31" s="19"/>
      <c r="AC31" s="19"/>
      <c r="AD31" s="19"/>
      <c r="AE31" s="19"/>
      <c r="AF31" s="19"/>
      <c r="AG31" s="19"/>
      <c r="AH31" s="19"/>
      <c r="AI31" s="19"/>
      <c r="AJ31" s="19"/>
      <c r="AK31" s="22"/>
      <c r="AL31" s="22"/>
      <c r="AM31" s="22"/>
      <c r="AN31" s="22"/>
      <c r="AO31" s="22"/>
      <c r="AP31" s="8"/>
      <c r="AQ31" s="8"/>
      <c r="AR31" s="8"/>
      <c r="AS31" s="8"/>
      <c r="AT31" s="8"/>
      <c r="AU31" s="8"/>
      <c r="AV31" s="8"/>
      <c r="AW31" s="8"/>
      <c r="AX31" s="8"/>
      <c r="AY31" s="8"/>
      <c r="AZ31" s="8"/>
      <c r="BA31" s="8"/>
      <c r="BB31" s="8"/>
      <c r="BC31" s="8"/>
      <c r="BD31" s="8"/>
      <c r="BE31" s="8"/>
      <c r="BF31" s="8"/>
      <c r="BG31" s="8"/>
      <c r="BH31" s="8"/>
      <c r="BI31" s="8"/>
      <c r="BJ31" s="8"/>
      <c r="BK31" s="8"/>
      <c r="BL31" s="8"/>
      <c r="BM31" s="8"/>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row>
    <row r="32" spans="1:113" ht="15.6">
      <c r="A32" s="20" t="s">
        <v>89</v>
      </c>
      <c r="B32" s="17" t="s">
        <v>29</v>
      </c>
      <c r="C32" s="114">
        <v>2106</v>
      </c>
      <c r="D32" s="33">
        <f t="shared" si="0"/>
        <v>1.0048107821063524E-3</v>
      </c>
      <c r="E32" s="88">
        <f t="shared" si="1"/>
        <v>5.9605375594548828</v>
      </c>
      <c r="F32" s="38">
        <v>35</v>
      </c>
      <c r="G32" s="95">
        <f t="shared" si="2"/>
        <v>2146.9605375594547</v>
      </c>
      <c r="H32" s="19"/>
      <c r="I32" s="19"/>
      <c r="J32" s="19"/>
      <c r="K32" s="19"/>
      <c r="L32" s="19"/>
      <c r="M32" s="19"/>
      <c r="N32" s="19"/>
      <c r="O32" s="20"/>
      <c r="P32" s="26"/>
      <c r="Q32" s="29"/>
      <c r="R32" s="29"/>
      <c r="S32" s="29"/>
      <c r="T32" s="29"/>
      <c r="U32" s="29"/>
      <c r="V32" s="19"/>
      <c r="W32" s="19"/>
      <c r="X32" s="19"/>
      <c r="Y32" s="19"/>
      <c r="Z32" s="19"/>
      <c r="AA32" s="19"/>
      <c r="AB32" s="19"/>
      <c r="AC32" s="19"/>
      <c r="AD32" s="19"/>
      <c r="AE32" s="19"/>
      <c r="AF32" s="19"/>
      <c r="AG32" s="19"/>
      <c r="AH32" s="19"/>
      <c r="AI32" s="19"/>
      <c r="AJ32" s="19"/>
      <c r="AK32" s="22"/>
      <c r="AL32" s="22"/>
      <c r="AM32" s="22"/>
      <c r="AN32" s="22"/>
      <c r="AO32" s="22"/>
      <c r="AP32" s="8"/>
      <c r="AQ32" s="8"/>
      <c r="AR32" s="8"/>
      <c r="AS32" s="8"/>
      <c r="AT32" s="8"/>
      <c r="AU32" s="8"/>
      <c r="AV32" s="8"/>
      <c r="AW32" s="8"/>
      <c r="AX32" s="8"/>
      <c r="AY32" s="8"/>
      <c r="AZ32" s="8"/>
      <c r="BA32" s="8"/>
      <c r="BB32" s="8"/>
      <c r="BC32" s="8"/>
      <c r="BD32" s="8"/>
      <c r="BE32" s="8"/>
      <c r="BF32" s="8"/>
      <c r="BG32" s="8"/>
      <c r="BH32" s="8"/>
      <c r="BI32" s="8"/>
      <c r="BJ32" s="8"/>
      <c r="BK32" s="8"/>
      <c r="BL32" s="8"/>
      <c r="BM32" s="8"/>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row>
    <row r="33" spans="1:113" ht="15.6">
      <c r="A33" s="20" t="s">
        <v>91</v>
      </c>
      <c r="B33" s="17" t="s">
        <v>30</v>
      </c>
      <c r="C33" s="114">
        <v>16268</v>
      </c>
      <c r="D33" s="33">
        <f t="shared" si="0"/>
        <v>7.7617577413609416E-3</v>
      </c>
      <c r="E33" s="88">
        <f t="shared" si="1"/>
        <v>46.042746921753107</v>
      </c>
      <c r="F33" s="38">
        <v>455</v>
      </c>
      <c r="G33" s="95">
        <f t="shared" si="2"/>
        <v>16769.042746921754</v>
      </c>
      <c r="H33" s="24"/>
      <c r="I33" s="24"/>
      <c r="J33" s="19"/>
      <c r="K33" s="19"/>
      <c r="L33" s="19"/>
      <c r="M33" s="19"/>
      <c r="N33" s="19"/>
      <c r="O33" s="20"/>
      <c r="P33" s="26"/>
      <c r="Q33" s="29"/>
      <c r="R33" s="29"/>
      <c r="S33" s="29"/>
      <c r="T33" s="29"/>
      <c r="U33" s="29"/>
      <c r="V33" s="19"/>
      <c r="W33" s="19"/>
      <c r="X33" s="19"/>
      <c r="Y33" s="19"/>
      <c r="Z33" s="19"/>
      <c r="AA33" s="19"/>
      <c r="AB33" s="19"/>
      <c r="AC33" s="19"/>
      <c r="AD33" s="19"/>
      <c r="AE33" s="19"/>
      <c r="AF33" s="19"/>
      <c r="AG33" s="19"/>
      <c r="AH33" s="19"/>
      <c r="AI33" s="19"/>
      <c r="AJ33" s="19"/>
      <c r="AK33" s="22"/>
      <c r="AL33" s="22"/>
      <c r="AM33" s="22"/>
      <c r="AN33" s="22"/>
      <c r="AO33" s="22"/>
      <c r="AP33" s="8"/>
      <c r="AQ33" s="8"/>
      <c r="AR33" s="8"/>
      <c r="AS33" s="8"/>
      <c r="AT33" s="8"/>
      <c r="AU33" s="8"/>
      <c r="AV33" s="8"/>
      <c r="AW33" s="8"/>
      <c r="AX33" s="8"/>
      <c r="AY33" s="8"/>
      <c r="AZ33" s="8"/>
      <c r="BA33" s="8"/>
      <c r="BB33" s="8"/>
      <c r="BC33" s="8"/>
      <c r="BD33" s="8"/>
      <c r="BE33" s="8"/>
      <c r="BF33" s="8"/>
      <c r="BG33" s="8"/>
      <c r="BH33" s="8"/>
      <c r="BI33" s="8"/>
      <c r="BJ33" s="8"/>
      <c r="BK33" s="8"/>
      <c r="BL33" s="8"/>
      <c r="BM33" s="8"/>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row>
    <row r="34" spans="1:113" ht="15.6">
      <c r="A34" s="20" t="s">
        <v>91</v>
      </c>
      <c r="B34" s="17" t="s">
        <v>31</v>
      </c>
      <c r="C34" s="114">
        <v>2120</v>
      </c>
      <c r="D34" s="33">
        <f t="shared" si="0"/>
        <v>1.0114904359285219E-3</v>
      </c>
      <c r="E34" s="88">
        <f t="shared" si="1"/>
        <v>6.0001612659279919</v>
      </c>
      <c r="F34" s="38">
        <v>59</v>
      </c>
      <c r="G34" s="95">
        <f t="shared" si="2"/>
        <v>2185.000161265928</v>
      </c>
      <c r="H34" s="19"/>
      <c r="I34" s="19"/>
      <c r="J34" s="19"/>
      <c r="K34" s="19"/>
      <c r="L34" s="19"/>
      <c r="M34" s="19"/>
      <c r="N34" s="19"/>
      <c r="O34" s="20"/>
      <c r="P34" s="26"/>
      <c r="Q34" s="29"/>
      <c r="R34" s="29"/>
      <c r="S34" s="29"/>
      <c r="T34" s="29"/>
      <c r="U34" s="29"/>
      <c r="V34" s="19"/>
      <c r="W34" s="19"/>
      <c r="X34" s="19"/>
      <c r="Y34" s="19"/>
      <c r="Z34" s="19"/>
      <c r="AA34" s="19"/>
      <c r="AB34" s="19"/>
      <c r="AC34" s="19"/>
      <c r="AD34" s="19"/>
      <c r="AE34" s="19"/>
      <c r="AF34" s="19"/>
      <c r="AG34" s="19"/>
      <c r="AH34" s="19"/>
      <c r="AI34" s="19"/>
      <c r="AJ34" s="19"/>
      <c r="AK34" s="22"/>
      <c r="AL34" s="22"/>
      <c r="AM34" s="22"/>
      <c r="AN34" s="22"/>
      <c r="AO34" s="22"/>
      <c r="AP34" s="8"/>
      <c r="AQ34" s="8"/>
      <c r="AR34" s="8"/>
      <c r="AS34" s="8"/>
      <c r="AT34" s="8"/>
      <c r="AU34" s="8"/>
      <c r="AV34" s="8"/>
      <c r="AW34" s="8"/>
      <c r="AX34" s="8"/>
      <c r="AY34" s="8"/>
      <c r="AZ34" s="8"/>
      <c r="BA34" s="8"/>
      <c r="BB34" s="8"/>
      <c r="BC34" s="8"/>
      <c r="BD34" s="8"/>
      <c r="BE34" s="8"/>
      <c r="BF34" s="8"/>
      <c r="BG34" s="8"/>
      <c r="BH34" s="8"/>
      <c r="BI34" s="8"/>
      <c r="BJ34" s="8"/>
      <c r="BK34" s="8"/>
      <c r="BL34" s="8"/>
      <c r="BM34" s="8"/>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row>
    <row r="35" spans="1:113" ht="15.6">
      <c r="A35" s="20" t="s">
        <v>91</v>
      </c>
      <c r="B35" s="17" t="s">
        <v>32</v>
      </c>
      <c r="C35" s="114">
        <v>14222</v>
      </c>
      <c r="D35" s="33">
        <f t="shared" si="0"/>
        <v>6.7855740470638866E-3</v>
      </c>
      <c r="E35" s="88">
        <f t="shared" si="1"/>
        <v>40.252025247182978</v>
      </c>
      <c r="F35" s="38">
        <v>398</v>
      </c>
      <c r="G35" s="95">
        <f t="shared" si="2"/>
        <v>14660.252025247182</v>
      </c>
      <c r="H35" s="19"/>
      <c r="I35" s="19"/>
      <c r="J35" s="19"/>
      <c r="K35" s="19"/>
      <c r="L35" s="19"/>
      <c r="M35" s="19"/>
      <c r="N35" s="19"/>
      <c r="O35" s="20"/>
      <c r="P35" s="26"/>
      <c r="Q35" s="29"/>
      <c r="R35" s="29"/>
      <c r="S35" s="29"/>
      <c r="T35" s="29"/>
      <c r="U35" s="29"/>
      <c r="V35" s="19"/>
      <c r="W35" s="19"/>
      <c r="X35" s="19"/>
      <c r="Y35" s="19"/>
      <c r="Z35" s="19"/>
      <c r="AA35" s="19"/>
      <c r="AB35" s="19"/>
      <c r="AC35" s="19"/>
      <c r="AD35" s="19"/>
      <c r="AE35" s="19"/>
      <c r="AF35" s="19"/>
      <c r="AG35" s="19"/>
      <c r="AH35" s="19"/>
      <c r="AI35" s="19"/>
      <c r="AJ35" s="19"/>
      <c r="AK35" s="22"/>
      <c r="AL35" s="22"/>
      <c r="AM35" s="22"/>
      <c r="AN35" s="22"/>
      <c r="AO35" s="22"/>
      <c r="AP35" s="8"/>
      <c r="AQ35" s="8"/>
      <c r="AR35" s="8"/>
      <c r="AS35" s="8"/>
      <c r="AT35" s="8"/>
      <c r="AU35" s="8"/>
      <c r="AV35" s="8"/>
      <c r="AW35" s="8"/>
      <c r="AX35" s="8"/>
      <c r="AY35" s="8"/>
      <c r="AZ35" s="8"/>
      <c r="BA35" s="8"/>
      <c r="BB35" s="8"/>
      <c r="BC35" s="8"/>
      <c r="BD35" s="8"/>
      <c r="BE35" s="8"/>
      <c r="BF35" s="8"/>
      <c r="BG35" s="8"/>
      <c r="BH35" s="8"/>
      <c r="BI35" s="8"/>
      <c r="BJ35" s="8"/>
      <c r="BK35" s="8"/>
      <c r="BL35" s="8"/>
      <c r="BM35" s="8"/>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row>
    <row r="36" spans="1:113" ht="15.6">
      <c r="A36" s="20" t="s">
        <v>91</v>
      </c>
      <c r="B36" s="17" t="s">
        <v>33</v>
      </c>
      <c r="C36" s="114">
        <v>1125</v>
      </c>
      <c r="D36" s="33">
        <f t="shared" si="0"/>
        <v>5.3675789642433365E-4</v>
      </c>
      <c r="E36" s="88">
        <f t="shared" si="1"/>
        <v>3.1840478415891473</v>
      </c>
      <c r="F36" s="38">
        <v>19</v>
      </c>
      <c r="G36" s="95">
        <f t="shared" si="2"/>
        <v>1147.1840478415891</v>
      </c>
      <c r="H36" s="19"/>
      <c r="I36" s="19"/>
      <c r="J36" s="19"/>
      <c r="K36" s="19"/>
      <c r="L36" s="19"/>
      <c r="M36" s="19"/>
      <c r="N36" s="19"/>
      <c r="O36" s="20"/>
      <c r="P36" s="26"/>
      <c r="Q36" s="29"/>
      <c r="R36" s="29"/>
      <c r="S36" s="29"/>
      <c r="T36" s="29"/>
      <c r="U36" s="29"/>
      <c r="V36" s="19"/>
      <c r="W36" s="19"/>
      <c r="X36" s="19"/>
      <c r="Y36" s="19"/>
      <c r="Z36" s="19"/>
      <c r="AA36" s="19"/>
      <c r="AB36" s="19"/>
      <c r="AC36" s="19"/>
      <c r="AD36" s="19"/>
      <c r="AE36" s="19"/>
      <c r="AF36" s="19"/>
      <c r="AG36" s="19"/>
      <c r="AH36" s="19"/>
      <c r="AI36" s="19"/>
      <c r="AJ36" s="19"/>
      <c r="AK36" s="22"/>
      <c r="AL36" s="22"/>
      <c r="AM36" s="22"/>
      <c r="AN36" s="22"/>
      <c r="AO36" s="22"/>
      <c r="AP36" s="8"/>
      <c r="AQ36" s="8"/>
      <c r="AR36" s="8"/>
      <c r="AS36" s="8"/>
      <c r="AT36" s="8"/>
      <c r="AU36" s="8"/>
      <c r="AV36" s="8"/>
      <c r="AW36" s="8"/>
      <c r="AX36" s="8"/>
      <c r="AY36" s="8"/>
      <c r="AZ36" s="8"/>
      <c r="BA36" s="8"/>
      <c r="BB36" s="8"/>
      <c r="BC36" s="8"/>
      <c r="BD36" s="8"/>
      <c r="BE36" s="8"/>
      <c r="BF36" s="8"/>
      <c r="BG36" s="8"/>
      <c r="BH36" s="8"/>
      <c r="BI36" s="8"/>
      <c r="BJ36" s="8"/>
      <c r="BK36" s="8"/>
      <c r="BL36" s="8"/>
      <c r="BM36" s="8"/>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row>
    <row r="37" spans="1:113" ht="15.6">
      <c r="A37" s="20" t="s">
        <v>91</v>
      </c>
      <c r="B37" s="17" t="s">
        <v>34</v>
      </c>
      <c r="C37" s="114">
        <v>12383</v>
      </c>
      <c r="D37" s="33">
        <f t="shared" ref="D37:D68" si="3">C37/$C$84</f>
        <v>5.9081538057089095E-3</v>
      </c>
      <c r="E37" s="88">
        <f t="shared" si="1"/>
        <v>35.047168375465255</v>
      </c>
      <c r="F37" s="38">
        <v>346</v>
      </c>
      <c r="G37" s="95">
        <f t="shared" si="2"/>
        <v>12764.047168375466</v>
      </c>
      <c r="H37" s="24"/>
      <c r="I37" s="24"/>
      <c r="J37" s="19"/>
      <c r="K37" s="19"/>
      <c r="L37" s="19"/>
      <c r="M37" s="19"/>
      <c r="N37" s="19"/>
      <c r="O37" s="20"/>
      <c r="P37" s="26"/>
      <c r="Q37" s="29"/>
      <c r="R37" s="29"/>
      <c r="S37" s="29"/>
      <c r="T37" s="29"/>
      <c r="U37" s="29"/>
      <c r="V37" s="19"/>
      <c r="W37" s="19"/>
      <c r="X37" s="19"/>
      <c r="Y37" s="19"/>
      <c r="Z37" s="19"/>
      <c r="AA37" s="19"/>
      <c r="AB37" s="19"/>
      <c r="AC37" s="19"/>
      <c r="AD37" s="19"/>
      <c r="AE37" s="19"/>
      <c r="AF37" s="19"/>
      <c r="AG37" s="19"/>
      <c r="AH37" s="19"/>
      <c r="AI37" s="19"/>
      <c r="AJ37" s="19"/>
      <c r="AK37" s="22"/>
      <c r="AL37" s="22"/>
      <c r="AM37" s="22"/>
      <c r="AN37" s="22"/>
      <c r="AO37" s="22"/>
      <c r="AP37" s="8"/>
      <c r="AQ37" s="8"/>
      <c r="AR37" s="8"/>
      <c r="AS37" s="8"/>
      <c r="AT37" s="8"/>
      <c r="AU37" s="8"/>
      <c r="AV37" s="8"/>
      <c r="AW37" s="8"/>
      <c r="AX37" s="8"/>
      <c r="AY37" s="8"/>
      <c r="AZ37" s="8"/>
      <c r="BA37" s="8"/>
      <c r="BB37" s="8"/>
      <c r="BC37" s="8"/>
      <c r="BD37" s="8"/>
      <c r="BE37" s="8"/>
      <c r="BF37" s="8"/>
      <c r="BG37" s="8"/>
      <c r="BH37" s="8"/>
      <c r="BI37" s="8"/>
      <c r="BJ37" s="8"/>
      <c r="BK37" s="8"/>
      <c r="BL37" s="8"/>
      <c r="BM37" s="8"/>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row>
    <row r="38" spans="1:113" ht="15.6">
      <c r="A38" s="20" t="s">
        <v>91</v>
      </c>
      <c r="B38" s="17" t="s">
        <v>35</v>
      </c>
      <c r="C38" s="114">
        <v>2596</v>
      </c>
      <c r="D38" s="33">
        <f t="shared" si="3"/>
        <v>1.2385986658822845E-3</v>
      </c>
      <c r="E38" s="88">
        <f t="shared" si="1"/>
        <v>7.3473672860137116</v>
      </c>
      <c r="F38" s="38">
        <v>73</v>
      </c>
      <c r="G38" s="95">
        <f t="shared" si="2"/>
        <v>2676.3473672860137</v>
      </c>
      <c r="H38" s="19"/>
      <c r="I38" s="19"/>
      <c r="J38" s="19"/>
      <c r="K38" s="19"/>
      <c r="L38" s="19"/>
      <c r="M38" s="19"/>
      <c r="N38" s="19"/>
      <c r="O38" s="20"/>
      <c r="P38" s="26"/>
      <c r="Q38" s="29"/>
      <c r="R38" s="29"/>
      <c r="S38" s="29"/>
      <c r="T38" s="29"/>
      <c r="U38" s="29"/>
      <c r="V38" s="19"/>
      <c r="W38" s="19"/>
      <c r="X38" s="19"/>
      <c r="Y38" s="19"/>
      <c r="Z38" s="19"/>
      <c r="AA38" s="19"/>
      <c r="AB38" s="19"/>
      <c r="AC38" s="19"/>
      <c r="AD38" s="19"/>
      <c r="AE38" s="19"/>
      <c r="AF38" s="19"/>
      <c r="AG38" s="19"/>
      <c r="AH38" s="19"/>
      <c r="AI38" s="19"/>
      <c r="AJ38" s="19"/>
      <c r="AK38" s="22"/>
      <c r="AL38" s="22"/>
      <c r="AM38" s="22"/>
      <c r="AN38" s="22"/>
      <c r="AO38" s="22"/>
      <c r="AP38" s="8"/>
      <c r="AQ38" s="8"/>
      <c r="AR38" s="8"/>
      <c r="AS38" s="8"/>
      <c r="AT38" s="8"/>
      <c r="AU38" s="8"/>
      <c r="AV38" s="8"/>
      <c r="AW38" s="8"/>
      <c r="AX38" s="8"/>
      <c r="AY38" s="8"/>
      <c r="AZ38" s="8"/>
      <c r="BA38" s="8"/>
      <c r="BB38" s="8"/>
      <c r="BC38" s="8"/>
      <c r="BD38" s="8"/>
      <c r="BE38" s="8"/>
      <c r="BF38" s="8"/>
      <c r="BG38" s="8"/>
      <c r="BH38" s="8"/>
      <c r="BI38" s="8"/>
      <c r="BJ38" s="8"/>
      <c r="BK38" s="8"/>
      <c r="BL38" s="8"/>
      <c r="BM38" s="8"/>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row>
    <row r="39" spans="1:113" ht="15.6">
      <c r="A39" s="20" t="s">
        <v>91</v>
      </c>
      <c r="B39" s="17" t="s">
        <v>36</v>
      </c>
      <c r="C39" s="114">
        <v>39857</v>
      </c>
      <c r="D39" s="33">
        <f t="shared" si="3"/>
        <v>1.9016497313586369E-2</v>
      </c>
      <c r="E39" s="88">
        <f>$E$2*D39</f>
        <v>112.80586206419434</v>
      </c>
      <c r="F39" s="38">
        <v>1115</v>
      </c>
      <c r="G39" s="95">
        <f t="shared" si="2"/>
        <v>41084.805862064197</v>
      </c>
      <c r="H39" s="24"/>
      <c r="I39" s="24"/>
      <c r="J39" s="19"/>
      <c r="K39" s="19"/>
      <c r="L39" s="19"/>
      <c r="M39" s="19"/>
      <c r="N39" s="19"/>
      <c r="O39" s="20"/>
      <c r="P39" s="26"/>
      <c r="Q39" s="29"/>
      <c r="R39" s="29"/>
      <c r="S39" s="29"/>
      <c r="T39" s="29"/>
      <c r="U39" s="29"/>
      <c r="V39" s="19"/>
      <c r="W39" s="19"/>
      <c r="X39" s="19"/>
      <c r="Y39" s="19"/>
      <c r="Z39" s="19"/>
      <c r="AA39" s="19"/>
      <c r="AB39" s="19"/>
      <c r="AC39" s="19"/>
      <c r="AD39" s="19"/>
      <c r="AE39" s="19"/>
      <c r="AF39" s="19"/>
      <c r="AG39" s="19"/>
      <c r="AH39" s="19"/>
      <c r="AI39" s="19"/>
      <c r="AJ39" s="19"/>
      <c r="AK39" s="22"/>
      <c r="AL39" s="22"/>
      <c r="AM39" s="22"/>
      <c r="AN39" s="22"/>
      <c r="AO39" s="22"/>
      <c r="AP39" s="8"/>
      <c r="AQ39" s="8"/>
      <c r="AR39" s="8"/>
      <c r="AS39" s="8"/>
      <c r="AT39" s="8"/>
      <c r="AU39" s="8"/>
      <c r="AV39" s="8"/>
      <c r="AW39" s="8"/>
      <c r="AX39" s="8"/>
      <c r="AY39" s="8"/>
      <c r="AZ39" s="8"/>
      <c r="BA39" s="8"/>
      <c r="BB39" s="8"/>
      <c r="BC39" s="8"/>
      <c r="BD39" s="8"/>
      <c r="BE39" s="8"/>
      <c r="BF39" s="8"/>
      <c r="BG39" s="8"/>
      <c r="BH39" s="8"/>
      <c r="BI39" s="8"/>
      <c r="BJ39" s="8"/>
      <c r="BK39" s="8"/>
      <c r="BL39" s="8"/>
      <c r="BM39" s="8"/>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row>
    <row r="40" spans="1:113" ht="15.6">
      <c r="A40" s="20" t="s">
        <v>91</v>
      </c>
      <c r="B40" s="17" t="s">
        <v>37</v>
      </c>
      <c r="C40" s="114">
        <v>4973</v>
      </c>
      <c r="D40" s="33">
        <f t="shared" si="3"/>
        <v>2.372708461260632E-3</v>
      </c>
      <c r="E40" s="88">
        <f t="shared" si="1"/>
        <v>14.074906592198069</v>
      </c>
      <c r="F40" s="38">
        <v>139</v>
      </c>
      <c r="G40" s="95">
        <f t="shared" si="2"/>
        <v>5126.0749065921982</v>
      </c>
      <c r="H40" s="19"/>
      <c r="I40" s="19"/>
      <c r="J40" s="19"/>
      <c r="K40" s="19"/>
      <c r="L40" s="19"/>
      <c r="M40" s="19"/>
      <c r="N40" s="19"/>
      <c r="O40" s="20"/>
      <c r="P40" s="26"/>
      <c r="Q40" s="29"/>
      <c r="R40" s="29"/>
      <c r="S40" s="29"/>
      <c r="T40" s="29"/>
      <c r="U40" s="29"/>
      <c r="V40" s="19"/>
      <c r="W40" s="19"/>
      <c r="X40" s="19"/>
      <c r="Y40" s="19"/>
      <c r="Z40" s="19"/>
      <c r="AA40" s="19"/>
      <c r="AB40" s="19"/>
      <c r="AC40" s="19"/>
      <c r="AD40" s="19"/>
      <c r="AE40" s="19"/>
      <c r="AF40" s="19"/>
      <c r="AG40" s="19"/>
      <c r="AH40" s="19"/>
      <c r="AI40" s="19"/>
      <c r="AJ40" s="19"/>
      <c r="AK40" s="22"/>
      <c r="AL40" s="22"/>
      <c r="AM40" s="22"/>
      <c r="AN40" s="22"/>
      <c r="AO40" s="22"/>
      <c r="AP40" s="8"/>
      <c r="AQ40" s="8"/>
      <c r="AR40" s="8"/>
      <c r="AS40" s="8"/>
      <c r="AT40" s="8"/>
      <c r="AU40" s="8"/>
      <c r="AV40" s="8"/>
      <c r="AW40" s="8"/>
      <c r="AX40" s="8"/>
      <c r="AY40" s="8"/>
      <c r="AZ40" s="8"/>
      <c r="BA40" s="8"/>
      <c r="BB40" s="8"/>
      <c r="BC40" s="8"/>
      <c r="BD40" s="8"/>
      <c r="BE40" s="8"/>
      <c r="BF40" s="8"/>
      <c r="BG40" s="8"/>
      <c r="BH40" s="8"/>
      <c r="BI40" s="8"/>
      <c r="BJ40" s="8"/>
      <c r="BK40" s="8"/>
      <c r="BL40" s="8"/>
      <c r="BM40" s="8"/>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row>
    <row r="41" spans="1:113" ht="15.6">
      <c r="A41" s="20" t="s">
        <v>89</v>
      </c>
      <c r="B41" s="17" t="s">
        <v>38</v>
      </c>
      <c r="C41" s="114">
        <v>110594</v>
      </c>
      <c r="D41" s="33">
        <f t="shared" si="3"/>
        <v>5.2766402486357999E-2</v>
      </c>
      <c r="E41" s="88">
        <f t="shared" si="1"/>
        <v>313.01029954907563</v>
      </c>
      <c r="F41" s="38">
        <v>3094</v>
      </c>
      <c r="G41" s="95">
        <f t="shared" si="2"/>
        <v>114001.01029954907</v>
      </c>
      <c r="H41" s="24"/>
      <c r="I41" s="24"/>
      <c r="J41" s="19"/>
      <c r="K41" s="19"/>
      <c r="L41" s="19"/>
      <c r="M41" s="19"/>
      <c r="N41" s="19"/>
      <c r="O41" s="20"/>
      <c r="P41" s="26"/>
      <c r="Q41" s="29"/>
      <c r="R41" s="29"/>
      <c r="S41" s="29"/>
      <c r="T41" s="29"/>
      <c r="U41" s="29"/>
      <c r="V41" s="19"/>
      <c r="W41" s="19"/>
      <c r="X41" s="19"/>
      <c r="Y41" s="19"/>
      <c r="Z41" s="19"/>
      <c r="AA41" s="19"/>
      <c r="AB41" s="19"/>
      <c r="AC41" s="19"/>
      <c r="AD41" s="19"/>
      <c r="AE41" s="19"/>
      <c r="AF41" s="19"/>
      <c r="AG41" s="19"/>
      <c r="AH41" s="19"/>
      <c r="AI41" s="19"/>
      <c r="AJ41" s="19"/>
      <c r="AK41" s="22"/>
      <c r="AL41" s="22"/>
      <c r="AM41" s="22"/>
      <c r="AN41" s="22"/>
      <c r="AO41" s="22"/>
      <c r="AP41" s="8"/>
      <c r="AQ41" s="8"/>
      <c r="AR41" s="8"/>
      <c r="AS41" s="8"/>
      <c r="AT41" s="8"/>
      <c r="AU41" s="8"/>
      <c r="AV41" s="8"/>
      <c r="AW41" s="8"/>
      <c r="AX41" s="8"/>
      <c r="AY41" s="8"/>
      <c r="AZ41" s="8"/>
      <c r="BA41" s="8"/>
      <c r="BB41" s="8"/>
      <c r="BC41" s="8"/>
      <c r="BD41" s="8"/>
      <c r="BE41" s="8"/>
      <c r="BF41" s="8"/>
      <c r="BG41" s="8"/>
      <c r="BH41" s="8"/>
      <c r="BI41" s="8"/>
      <c r="BJ41" s="8"/>
      <c r="BK41" s="8"/>
      <c r="BL41" s="8"/>
      <c r="BM41" s="8"/>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row>
    <row r="42" spans="1:113" ht="15.6">
      <c r="A42" s="20" t="s">
        <v>89</v>
      </c>
      <c r="B42" s="17" t="s">
        <v>39</v>
      </c>
      <c r="C42" s="114">
        <v>6644</v>
      </c>
      <c r="D42" s="33">
        <f t="shared" si="3"/>
        <v>3.1699728567495754E-3</v>
      </c>
      <c r="E42" s="88">
        <f t="shared" si="1"/>
        <v>18.804278986238483</v>
      </c>
      <c r="F42" s="38">
        <v>186</v>
      </c>
      <c r="G42" s="95">
        <f t="shared" si="2"/>
        <v>6848.8042789862384</v>
      </c>
      <c r="H42" s="19"/>
      <c r="I42" s="19"/>
      <c r="J42" s="19"/>
      <c r="K42" s="19"/>
      <c r="L42" s="19"/>
      <c r="M42" s="19"/>
      <c r="N42" s="19"/>
      <c r="O42" s="20"/>
      <c r="P42" s="26"/>
      <c r="Q42" s="29"/>
      <c r="R42" s="29"/>
      <c r="S42" s="29"/>
      <c r="T42" s="29"/>
      <c r="U42" s="29"/>
      <c r="V42" s="19"/>
      <c r="W42" s="19"/>
      <c r="X42" s="19"/>
      <c r="Y42" s="19"/>
      <c r="Z42" s="19"/>
      <c r="AA42" s="19"/>
      <c r="AB42" s="19"/>
      <c r="AC42" s="19"/>
      <c r="AD42" s="19"/>
      <c r="AE42" s="19"/>
      <c r="AF42" s="19"/>
      <c r="AG42" s="19"/>
      <c r="AH42" s="19"/>
      <c r="AI42" s="19"/>
      <c r="AJ42" s="19"/>
      <c r="AK42" s="22"/>
      <c r="AL42" s="22"/>
      <c r="AM42" s="22"/>
      <c r="AN42" s="22"/>
      <c r="AO42" s="22"/>
      <c r="AP42" s="8"/>
      <c r="AQ42" s="8"/>
      <c r="AR42" s="8"/>
      <c r="AS42" s="8"/>
      <c r="AT42" s="8"/>
      <c r="AU42" s="8"/>
      <c r="AV42" s="8"/>
      <c r="AW42" s="8"/>
      <c r="AX42" s="8"/>
      <c r="AY42" s="8"/>
      <c r="AZ42" s="8"/>
      <c r="BA42" s="8"/>
      <c r="BB42" s="8"/>
      <c r="BC42" s="8"/>
      <c r="BD42" s="8"/>
      <c r="BE42" s="8"/>
      <c r="BF42" s="8"/>
      <c r="BG42" s="8"/>
      <c r="BH42" s="8"/>
      <c r="BI42" s="8"/>
      <c r="BJ42" s="8"/>
      <c r="BK42" s="8"/>
      <c r="BL42" s="8"/>
      <c r="BM42" s="8"/>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row>
    <row r="43" spans="1:113" ht="15.6">
      <c r="A43" s="20" t="s">
        <v>91</v>
      </c>
      <c r="B43" s="17" t="s">
        <v>40</v>
      </c>
      <c r="C43" s="114">
        <v>55151</v>
      </c>
      <c r="D43" s="33">
        <f t="shared" si="3"/>
        <v>2.6313541996176377E-2</v>
      </c>
      <c r="E43" s="88">
        <f t="shared" si="1"/>
        <v>156.09193112131825</v>
      </c>
      <c r="F43" s="38">
        <v>1543</v>
      </c>
      <c r="G43" s="95">
        <f t="shared" si="2"/>
        <v>56850.091931121315</v>
      </c>
      <c r="H43" s="24"/>
      <c r="I43" s="24"/>
      <c r="J43" s="19"/>
      <c r="K43" s="19"/>
      <c r="L43" s="19"/>
      <c r="M43" s="19"/>
      <c r="N43" s="19"/>
      <c r="O43" s="20"/>
      <c r="P43" s="26"/>
      <c r="Q43" s="29"/>
      <c r="R43" s="29"/>
      <c r="S43" s="29"/>
      <c r="T43" s="29"/>
      <c r="U43" s="29"/>
      <c r="V43" s="19"/>
      <c r="W43" s="19"/>
      <c r="X43" s="19"/>
      <c r="Y43" s="19"/>
      <c r="Z43" s="19"/>
      <c r="AA43" s="19"/>
      <c r="AB43" s="19"/>
      <c r="AC43" s="19"/>
      <c r="AD43" s="19"/>
      <c r="AE43" s="19"/>
      <c r="AF43" s="19"/>
      <c r="AG43" s="19"/>
      <c r="AH43" s="19"/>
      <c r="AI43" s="19"/>
      <c r="AJ43" s="19"/>
      <c r="AK43" s="22"/>
      <c r="AL43" s="22"/>
      <c r="AM43" s="22"/>
      <c r="AN43" s="22"/>
      <c r="AO43" s="22"/>
      <c r="AP43" s="8"/>
      <c r="AQ43" s="8"/>
      <c r="AR43" s="8"/>
      <c r="AS43" s="8"/>
      <c r="AT43" s="8"/>
      <c r="AU43" s="8"/>
      <c r="AV43" s="8"/>
      <c r="AW43" s="8"/>
      <c r="AX43" s="8"/>
      <c r="AY43" s="8"/>
      <c r="AZ43" s="8"/>
      <c r="BA43" s="8"/>
      <c r="BB43" s="8"/>
      <c r="BC43" s="8"/>
      <c r="BD43" s="8"/>
      <c r="BE43" s="8"/>
      <c r="BF43" s="8"/>
      <c r="BG43" s="8"/>
      <c r="BH43" s="8"/>
      <c r="BI43" s="8"/>
      <c r="BJ43" s="8"/>
      <c r="BK43" s="8"/>
      <c r="BL43" s="8"/>
      <c r="BM43" s="8"/>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row>
    <row r="44" spans="1:113" ht="15.6">
      <c r="A44" s="20" t="s">
        <v>91</v>
      </c>
      <c r="B44" s="17" t="s">
        <v>41</v>
      </c>
      <c r="C44" s="114">
        <v>5181</v>
      </c>
      <c r="D44" s="33">
        <f t="shared" si="3"/>
        <v>2.4719490323328644E-3</v>
      </c>
      <c r="E44" s="88">
        <f t="shared" si="1"/>
        <v>14.663601659798552</v>
      </c>
      <c r="F44" s="38">
        <v>145</v>
      </c>
      <c r="G44" s="95">
        <f t="shared" si="2"/>
        <v>5340.6636016597986</v>
      </c>
      <c r="H44" s="19"/>
      <c r="I44" s="19"/>
      <c r="J44" s="19"/>
      <c r="K44" s="19"/>
      <c r="L44" s="19"/>
      <c r="M44" s="19"/>
      <c r="N44" s="19"/>
      <c r="O44" s="20"/>
      <c r="P44" s="26"/>
      <c r="Q44" s="29"/>
      <c r="R44" s="29"/>
      <c r="S44" s="29"/>
      <c r="T44" s="29"/>
      <c r="U44" s="29"/>
      <c r="V44" s="19"/>
      <c r="W44" s="19"/>
      <c r="X44" s="19"/>
      <c r="Y44" s="19"/>
      <c r="Z44" s="19"/>
      <c r="AA44" s="19"/>
      <c r="AB44" s="19"/>
      <c r="AC44" s="19"/>
      <c r="AD44" s="19"/>
      <c r="AE44" s="19"/>
      <c r="AF44" s="19"/>
      <c r="AG44" s="19"/>
      <c r="AH44" s="19"/>
      <c r="AI44" s="19"/>
      <c r="AJ44" s="19"/>
      <c r="AK44" s="22"/>
      <c r="AL44" s="22"/>
      <c r="AM44" s="22"/>
      <c r="AN44" s="22"/>
      <c r="AO44" s="22"/>
      <c r="AP44" s="8"/>
      <c r="AQ44" s="8"/>
      <c r="AR44" s="8"/>
      <c r="AS44" s="8"/>
      <c r="AT44" s="8"/>
      <c r="AU44" s="8"/>
      <c r="AV44" s="8"/>
      <c r="AW44" s="8"/>
      <c r="AX44" s="8"/>
      <c r="AY44" s="8"/>
      <c r="AZ44" s="8"/>
      <c r="BA44" s="8"/>
      <c r="BB44" s="8"/>
      <c r="BC44" s="8"/>
      <c r="BD44" s="8"/>
      <c r="BE44" s="8"/>
      <c r="BF44" s="8"/>
      <c r="BG44" s="8"/>
      <c r="BH44" s="8"/>
      <c r="BI44" s="8"/>
      <c r="BJ44" s="8"/>
      <c r="BK44" s="8"/>
      <c r="BL44" s="8"/>
      <c r="BM44" s="8"/>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row>
    <row r="45" spans="1:113" ht="15.6">
      <c r="A45" s="20" t="s">
        <v>89</v>
      </c>
      <c r="B45" s="17" t="s">
        <v>42</v>
      </c>
      <c r="C45" s="114">
        <v>1095</v>
      </c>
      <c r="D45" s="33">
        <f t="shared" si="3"/>
        <v>5.2244435251968472E-4</v>
      </c>
      <c r="E45" s="88">
        <f t="shared" si="1"/>
        <v>3.0991398991467696</v>
      </c>
      <c r="F45" s="38">
        <v>31</v>
      </c>
      <c r="G45" s="95">
        <f t="shared" si="2"/>
        <v>1129.0991398991468</v>
      </c>
      <c r="H45" s="19"/>
      <c r="I45" s="19"/>
      <c r="J45" s="19"/>
      <c r="K45" s="19"/>
      <c r="L45" s="19"/>
      <c r="M45" s="19"/>
      <c r="N45" s="19"/>
      <c r="O45" s="20"/>
      <c r="P45" s="26"/>
      <c r="Q45" s="29"/>
      <c r="R45" s="29"/>
      <c r="S45" s="29"/>
      <c r="T45" s="29"/>
      <c r="U45" s="29"/>
      <c r="V45" s="19"/>
      <c r="W45" s="19"/>
      <c r="X45" s="19"/>
      <c r="Y45" s="19"/>
      <c r="Z45" s="19"/>
      <c r="AA45" s="19"/>
      <c r="AB45" s="19"/>
      <c r="AC45" s="19"/>
      <c r="AD45" s="19"/>
      <c r="AE45" s="19"/>
      <c r="AF45" s="19"/>
      <c r="AG45" s="19"/>
      <c r="AH45" s="19"/>
      <c r="AI45" s="19"/>
      <c r="AJ45" s="19"/>
      <c r="AK45" s="22"/>
      <c r="AL45" s="22"/>
      <c r="AM45" s="22"/>
      <c r="AN45" s="22"/>
      <c r="AO45" s="22"/>
      <c r="AP45" s="8"/>
      <c r="AQ45" s="8"/>
      <c r="AR45" s="8"/>
      <c r="AS45" s="8"/>
      <c r="AT45" s="8"/>
      <c r="AU45" s="8"/>
      <c r="AV45" s="8"/>
      <c r="AW45" s="8"/>
      <c r="AX45" s="8"/>
      <c r="AY45" s="8"/>
      <c r="AZ45" s="8"/>
      <c r="BA45" s="8"/>
      <c r="BB45" s="8"/>
      <c r="BC45" s="8"/>
      <c r="BD45" s="8"/>
      <c r="BE45" s="8"/>
      <c r="BF45" s="8"/>
      <c r="BG45" s="8"/>
      <c r="BH45" s="8"/>
      <c r="BI45" s="8"/>
      <c r="BJ45" s="8"/>
      <c r="BK45" s="8"/>
      <c r="BL45" s="8"/>
      <c r="BM45" s="8"/>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row>
    <row r="46" spans="1:113" ht="15.6">
      <c r="A46" s="20" t="s">
        <v>89</v>
      </c>
      <c r="B46" s="17" t="s">
        <v>43</v>
      </c>
      <c r="C46" s="114">
        <v>409</v>
      </c>
      <c r="D46" s="33">
        <f t="shared" si="3"/>
        <v>1.9514131523337995E-4</v>
      </c>
      <c r="E46" s="88">
        <f t="shared" si="1"/>
        <v>1.1575782819644098</v>
      </c>
      <c r="F46" s="38">
        <v>7</v>
      </c>
      <c r="G46" s="95">
        <f t="shared" si="2"/>
        <v>417.15757828196439</v>
      </c>
      <c r="H46" s="19"/>
      <c r="I46" s="19"/>
      <c r="J46" s="19"/>
      <c r="K46" s="19"/>
      <c r="L46" s="19"/>
      <c r="M46" s="19"/>
      <c r="N46" s="19"/>
      <c r="O46" s="20"/>
      <c r="P46" s="26"/>
      <c r="Q46" s="29"/>
      <c r="R46" s="29"/>
      <c r="S46" s="29"/>
      <c r="T46" s="29"/>
      <c r="U46" s="29"/>
      <c r="V46" s="19"/>
      <c r="W46" s="19"/>
      <c r="X46" s="19"/>
      <c r="Y46" s="19"/>
      <c r="Z46" s="19"/>
      <c r="AA46" s="19"/>
      <c r="AB46" s="19"/>
      <c r="AC46" s="19"/>
      <c r="AD46" s="19"/>
      <c r="AE46" s="19"/>
      <c r="AF46" s="19"/>
      <c r="AG46" s="19"/>
      <c r="AH46" s="19"/>
      <c r="AI46" s="19"/>
      <c r="AJ46" s="19"/>
      <c r="AK46" s="22"/>
      <c r="AL46" s="22"/>
      <c r="AM46" s="22"/>
      <c r="AN46" s="22"/>
      <c r="AO46" s="22"/>
      <c r="AP46" s="8"/>
      <c r="AQ46" s="8"/>
      <c r="AR46" s="8"/>
      <c r="AS46" s="8"/>
      <c r="AT46" s="8"/>
      <c r="AU46" s="8"/>
      <c r="AV46" s="8"/>
      <c r="AW46" s="8"/>
      <c r="AX46" s="8"/>
      <c r="AY46" s="8"/>
      <c r="AZ46" s="8"/>
      <c r="BA46" s="8"/>
      <c r="BB46" s="8"/>
      <c r="BC46" s="8"/>
      <c r="BD46" s="8"/>
      <c r="BE46" s="8"/>
      <c r="BF46" s="8"/>
      <c r="BG46" s="8"/>
      <c r="BH46" s="8"/>
      <c r="BI46" s="8"/>
      <c r="BJ46" s="8"/>
      <c r="BK46" s="8"/>
      <c r="BL46" s="8"/>
      <c r="BM46" s="8"/>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row>
    <row r="47" spans="1:113" ht="15.6">
      <c r="A47" s="20" t="s">
        <v>89</v>
      </c>
      <c r="B47" s="17" t="s">
        <v>44</v>
      </c>
      <c r="C47" s="114">
        <v>4815</v>
      </c>
      <c r="D47" s="33">
        <f t="shared" si="3"/>
        <v>2.2973237966961478E-3</v>
      </c>
      <c r="E47" s="88">
        <f t="shared" si="1"/>
        <v>13.627724762001549</v>
      </c>
      <c r="F47" s="38">
        <v>135</v>
      </c>
      <c r="G47" s="95">
        <f t="shared" si="2"/>
        <v>4963.6277247620019</v>
      </c>
      <c r="H47" s="19"/>
      <c r="I47" s="19"/>
      <c r="J47" s="19"/>
      <c r="K47" s="19"/>
      <c r="L47" s="19"/>
      <c r="M47" s="19"/>
      <c r="N47" s="19"/>
      <c r="O47" s="20"/>
      <c r="P47" s="26"/>
      <c r="Q47" s="29"/>
      <c r="R47" s="29"/>
      <c r="S47" s="29"/>
      <c r="T47" s="29"/>
      <c r="U47" s="29"/>
      <c r="V47" s="19"/>
      <c r="W47" s="19"/>
      <c r="X47" s="19"/>
      <c r="Y47" s="19"/>
      <c r="Z47" s="19"/>
      <c r="AA47" s="19"/>
      <c r="AB47" s="19"/>
      <c r="AC47" s="19"/>
      <c r="AD47" s="19"/>
      <c r="AE47" s="19"/>
      <c r="AF47" s="19"/>
      <c r="AG47" s="19"/>
      <c r="AH47" s="19"/>
      <c r="AI47" s="19"/>
      <c r="AJ47" s="19"/>
      <c r="AK47" s="22"/>
      <c r="AL47" s="22"/>
      <c r="AM47" s="22"/>
      <c r="AN47" s="22"/>
      <c r="AO47" s="22"/>
      <c r="AP47" s="8"/>
      <c r="AQ47" s="8"/>
      <c r="AR47" s="8"/>
      <c r="AS47" s="8"/>
      <c r="AT47" s="8"/>
      <c r="AU47" s="8"/>
      <c r="AV47" s="8"/>
      <c r="AW47" s="8"/>
      <c r="AX47" s="8"/>
      <c r="AY47" s="8"/>
      <c r="AZ47" s="8"/>
      <c r="BA47" s="8"/>
      <c r="BB47" s="8"/>
      <c r="BC47" s="8"/>
      <c r="BD47" s="8"/>
      <c r="BE47" s="8"/>
      <c r="BF47" s="8"/>
      <c r="BG47" s="8"/>
      <c r="BH47" s="8"/>
      <c r="BI47" s="8"/>
      <c r="BJ47" s="8"/>
      <c r="BK47" s="8"/>
      <c r="BL47" s="8"/>
      <c r="BM47" s="8"/>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row>
    <row r="48" spans="1:113" ht="15.6">
      <c r="A48" s="20" t="s">
        <v>89</v>
      </c>
      <c r="B48" s="17" t="s">
        <v>45</v>
      </c>
      <c r="C48" s="114">
        <v>1294</v>
      </c>
      <c r="D48" s="33">
        <f t="shared" si="3"/>
        <v>6.1739086042052237E-4</v>
      </c>
      <c r="E48" s="88">
        <f t="shared" si="1"/>
        <v>3.6623625840145388</v>
      </c>
      <c r="F48" s="38">
        <v>36</v>
      </c>
      <c r="G48" s="95">
        <f t="shared" si="2"/>
        <v>1333.6623625840145</v>
      </c>
      <c r="H48" s="19"/>
      <c r="I48" s="19"/>
      <c r="J48" s="19"/>
      <c r="K48" s="19"/>
      <c r="L48" s="19"/>
      <c r="M48" s="19"/>
      <c r="N48" s="19"/>
      <c r="O48" s="20"/>
      <c r="P48" s="26"/>
      <c r="Q48" s="29"/>
      <c r="R48" s="29"/>
      <c r="S48" s="29"/>
      <c r="T48" s="29"/>
      <c r="U48" s="29"/>
      <c r="V48" s="19"/>
      <c r="W48" s="19"/>
      <c r="X48" s="19"/>
      <c r="Y48" s="19"/>
      <c r="Z48" s="19"/>
      <c r="AA48" s="19"/>
      <c r="AB48" s="19"/>
      <c r="AC48" s="19"/>
      <c r="AD48" s="19"/>
      <c r="AE48" s="19"/>
      <c r="AF48" s="19"/>
      <c r="AG48" s="19"/>
      <c r="AH48" s="19"/>
      <c r="AI48" s="19"/>
      <c r="AJ48" s="19"/>
      <c r="AK48" s="22"/>
      <c r="AL48" s="22"/>
      <c r="AM48" s="22"/>
      <c r="AN48" s="22"/>
      <c r="AO48" s="22"/>
      <c r="AP48" s="8"/>
      <c r="AQ48" s="8"/>
      <c r="AR48" s="8"/>
      <c r="AS48" s="8"/>
      <c r="AT48" s="8"/>
      <c r="AU48" s="8"/>
      <c r="AV48" s="8"/>
      <c r="AW48" s="8"/>
      <c r="AX48" s="8"/>
      <c r="AY48" s="8"/>
      <c r="AZ48" s="8"/>
      <c r="BA48" s="8"/>
      <c r="BB48" s="8"/>
      <c r="BC48" s="8"/>
      <c r="BD48" s="8"/>
      <c r="BE48" s="8"/>
      <c r="BF48" s="8"/>
      <c r="BG48" s="8"/>
      <c r="BH48" s="8"/>
      <c r="BI48" s="8"/>
      <c r="BJ48" s="8"/>
      <c r="BK48" s="8"/>
      <c r="BL48" s="8"/>
      <c r="BM48" s="8"/>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row>
    <row r="49" spans="1:113" ht="15.6">
      <c r="A49" s="20" t="s">
        <v>91</v>
      </c>
      <c r="B49" s="17" t="s">
        <v>46</v>
      </c>
      <c r="C49" s="114">
        <v>1087</v>
      </c>
      <c r="D49" s="33">
        <f t="shared" si="3"/>
        <v>5.1862740747844499E-4</v>
      </c>
      <c r="E49" s="88">
        <f t="shared" si="1"/>
        <v>3.0764977811621357</v>
      </c>
      <c r="F49" s="38">
        <v>30</v>
      </c>
      <c r="G49" s="95">
        <f t="shared" si="2"/>
        <v>1120.0764977811621</v>
      </c>
      <c r="H49" s="24"/>
      <c r="I49" s="24"/>
      <c r="J49" s="19"/>
      <c r="K49" s="19"/>
      <c r="L49" s="19"/>
      <c r="M49" s="19"/>
      <c r="N49" s="19"/>
      <c r="O49" s="20"/>
      <c r="P49" s="26"/>
      <c r="Q49" s="29"/>
      <c r="R49" s="29"/>
      <c r="S49" s="29"/>
      <c r="T49" s="29"/>
      <c r="U49" s="29"/>
      <c r="V49" s="19"/>
      <c r="W49" s="19"/>
      <c r="X49" s="19"/>
      <c r="Y49" s="19"/>
      <c r="Z49" s="19"/>
      <c r="AA49" s="19"/>
      <c r="AB49" s="19"/>
      <c r="AC49" s="19"/>
      <c r="AD49" s="19"/>
      <c r="AE49" s="19"/>
      <c r="AF49" s="19"/>
      <c r="AG49" s="19"/>
      <c r="AH49" s="19"/>
      <c r="AI49" s="19"/>
      <c r="AJ49" s="19"/>
      <c r="AK49" s="22"/>
      <c r="AL49" s="22"/>
      <c r="AM49" s="22"/>
      <c r="AN49" s="22"/>
      <c r="AO49" s="22"/>
      <c r="AP49" s="8"/>
      <c r="AQ49" s="8"/>
      <c r="AR49" s="8"/>
      <c r="AS49" s="8"/>
      <c r="AT49" s="8"/>
      <c r="AU49" s="8"/>
      <c r="AV49" s="8"/>
      <c r="AW49" s="8"/>
      <c r="AX49" s="8"/>
      <c r="AY49" s="8"/>
      <c r="AZ49" s="8"/>
      <c r="BA49" s="8"/>
      <c r="BB49" s="8"/>
      <c r="BC49" s="8"/>
      <c r="BD49" s="8"/>
      <c r="BE49" s="8"/>
      <c r="BF49" s="8"/>
      <c r="BG49" s="8"/>
      <c r="BH49" s="8"/>
      <c r="BI49" s="8"/>
      <c r="BJ49" s="8"/>
      <c r="BK49" s="8"/>
      <c r="BL49" s="8"/>
      <c r="BM49" s="8"/>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row>
    <row r="50" spans="1:113" ht="15.6">
      <c r="A50" s="20" t="s">
        <v>91</v>
      </c>
      <c r="B50" s="17" t="s">
        <v>47</v>
      </c>
      <c r="C50" s="114">
        <v>565</v>
      </c>
      <c r="D50" s="33">
        <f t="shared" si="3"/>
        <v>2.695717435375542E-4</v>
      </c>
      <c r="E50" s="88">
        <f t="shared" si="1"/>
        <v>1.5990995826647716</v>
      </c>
      <c r="F50" s="38">
        <v>16</v>
      </c>
      <c r="G50" s="95">
        <f t="shared" si="2"/>
        <v>582.59909958266473</v>
      </c>
      <c r="H50" s="19"/>
      <c r="I50" s="19"/>
      <c r="J50" s="19"/>
      <c r="K50" s="19"/>
      <c r="L50" s="19"/>
      <c r="M50" s="19"/>
      <c r="N50" s="19"/>
      <c r="O50" s="20"/>
      <c r="P50" s="26"/>
      <c r="Q50" s="29"/>
      <c r="R50" s="29"/>
      <c r="S50" s="29"/>
      <c r="T50" s="29"/>
      <c r="U50" s="29"/>
      <c r="V50" s="19"/>
      <c r="W50" s="19"/>
      <c r="X50" s="19"/>
      <c r="Y50" s="19"/>
      <c r="Z50" s="19"/>
      <c r="AA50" s="19"/>
      <c r="AB50" s="19"/>
      <c r="AC50" s="19"/>
      <c r="AD50" s="19"/>
      <c r="AE50" s="19"/>
      <c r="AF50" s="19"/>
      <c r="AG50" s="19"/>
      <c r="AH50" s="19"/>
      <c r="AI50" s="19"/>
      <c r="AJ50" s="19"/>
      <c r="AK50" s="22"/>
      <c r="AL50" s="22"/>
      <c r="AM50" s="22"/>
      <c r="AN50" s="22"/>
      <c r="AO50" s="22"/>
      <c r="AP50" s="8"/>
      <c r="AQ50" s="8"/>
      <c r="AR50" s="8"/>
      <c r="AS50" s="8"/>
      <c r="AT50" s="8"/>
      <c r="AU50" s="8"/>
      <c r="AV50" s="8"/>
      <c r="AW50" s="8"/>
      <c r="AX50" s="8"/>
      <c r="AY50" s="8"/>
      <c r="AZ50" s="8"/>
      <c r="BA50" s="8"/>
      <c r="BB50" s="8"/>
      <c r="BC50" s="8"/>
      <c r="BD50" s="8"/>
      <c r="BE50" s="8"/>
      <c r="BF50" s="8"/>
      <c r="BG50" s="8"/>
      <c r="BH50" s="8"/>
      <c r="BI50" s="8"/>
      <c r="BJ50" s="8"/>
      <c r="BK50" s="8"/>
      <c r="BL50" s="8"/>
      <c r="BM50" s="8"/>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row>
    <row r="51" spans="1:113" ht="15.6" hidden="1">
      <c r="A51" s="4" t="s">
        <v>92</v>
      </c>
      <c r="B51" s="17" t="s">
        <v>48</v>
      </c>
      <c r="C51" s="114">
        <v>0</v>
      </c>
      <c r="D51" s="13">
        <f t="shared" si="3"/>
        <v>0</v>
      </c>
      <c r="E51" s="14">
        <f t="shared" si="1"/>
        <v>0</v>
      </c>
      <c r="F51" s="85">
        <f>C51+E51</f>
        <v>0</v>
      </c>
      <c r="G51" s="95">
        <f t="shared" si="2"/>
        <v>0</v>
      </c>
      <c r="H51" s="19"/>
      <c r="I51" s="19"/>
      <c r="J51" s="19"/>
      <c r="K51" s="19"/>
      <c r="L51" s="19"/>
      <c r="M51" s="19"/>
      <c r="N51" s="19"/>
      <c r="O51" s="20"/>
      <c r="P51" s="26"/>
      <c r="Q51" s="29"/>
      <c r="R51" s="29"/>
      <c r="S51" s="29"/>
      <c r="T51" s="29"/>
      <c r="U51" s="29"/>
      <c r="V51" s="19"/>
      <c r="W51" s="19"/>
      <c r="X51" s="19"/>
      <c r="Y51" s="19"/>
      <c r="Z51" s="19"/>
      <c r="AA51" s="19"/>
      <c r="AB51" s="19"/>
      <c r="AC51" s="19"/>
      <c r="AD51" s="19"/>
      <c r="AE51" s="19"/>
      <c r="AF51" s="19"/>
      <c r="AG51" s="19"/>
      <c r="AH51" s="19"/>
      <c r="AI51" s="19"/>
      <c r="AJ51" s="19"/>
      <c r="AK51" s="22"/>
      <c r="AL51" s="22"/>
      <c r="AM51" s="22"/>
      <c r="AN51" s="22"/>
      <c r="AO51" s="22"/>
      <c r="AP51" s="8"/>
      <c r="AQ51" s="8"/>
      <c r="AR51" s="8"/>
      <c r="AS51" s="8"/>
      <c r="AT51" s="8"/>
      <c r="AU51" s="8"/>
      <c r="AV51" s="8"/>
      <c r="AW51" s="8"/>
      <c r="AX51" s="8"/>
      <c r="AY51" s="8"/>
      <c r="AZ51" s="8"/>
      <c r="BA51" s="8"/>
      <c r="BB51" s="8"/>
      <c r="BC51" s="8"/>
      <c r="BD51" s="8"/>
      <c r="BE51" s="8"/>
      <c r="BF51" s="8"/>
      <c r="BG51" s="8"/>
      <c r="BH51" s="8"/>
      <c r="BI51" s="8"/>
      <c r="BJ51" s="8"/>
      <c r="BK51" s="8"/>
      <c r="BL51" s="8"/>
      <c r="BM51" s="8"/>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row>
    <row r="52" spans="1:113" ht="15.6" hidden="1">
      <c r="A52" s="4" t="s">
        <v>92</v>
      </c>
      <c r="B52" s="17" t="s">
        <v>49</v>
      </c>
      <c r="C52" s="114">
        <v>0</v>
      </c>
      <c r="D52" s="13">
        <f t="shared" si="3"/>
        <v>0</v>
      </c>
      <c r="E52" s="14">
        <f t="shared" si="1"/>
        <v>0</v>
      </c>
      <c r="F52" s="85">
        <f>C52+E52</f>
        <v>0</v>
      </c>
      <c r="G52" s="95">
        <f t="shared" si="2"/>
        <v>0</v>
      </c>
      <c r="H52" s="19"/>
      <c r="I52" s="19"/>
      <c r="J52" s="19"/>
      <c r="K52" s="19"/>
      <c r="L52" s="19"/>
      <c r="M52" s="19"/>
      <c r="N52" s="19"/>
      <c r="O52" s="20"/>
      <c r="P52" s="26"/>
      <c r="Q52" s="29"/>
      <c r="R52" s="29"/>
      <c r="S52" s="29"/>
      <c r="T52" s="29"/>
      <c r="U52" s="29"/>
      <c r="V52" s="19"/>
      <c r="W52" s="19"/>
      <c r="X52" s="19"/>
      <c r="Y52" s="19"/>
      <c r="Z52" s="19"/>
      <c r="AA52" s="19"/>
      <c r="AB52" s="19"/>
      <c r="AC52" s="19"/>
      <c r="AD52" s="19"/>
      <c r="AE52" s="19"/>
      <c r="AF52" s="19"/>
      <c r="AG52" s="19"/>
      <c r="AH52" s="19"/>
      <c r="AI52" s="19"/>
      <c r="AJ52" s="19"/>
      <c r="AK52" s="22"/>
      <c r="AL52" s="22"/>
      <c r="AM52" s="22"/>
      <c r="AN52" s="22"/>
      <c r="AO52" s="22"/>
      <c r="AP52" s="8"/>
      <c r="AQ52" s="8"/>
      <c r="AR52" s="8"/>
      <c r="AS52" s="8"/>
      <c r="AT52" s="8"/>
      <c r="AU52" s="8"/>
      <c r="AV52" s="8"/>
      <c r="AW52" s="8"/>
      <c r="AX52" s="8"/>
      <c r="AY52" s="8"/>
      <c r="AZ52" s="8"/>
      <c r="BA52" s="8"/>
      <c r="BB52" s="8"/>
      <c r="BC52" s="8"/>
      <c r="BD52" s="8"/>
      <c r="BE52" s="8"/>
      <c r="BF52" s="8"/>
      <c r="BG52" s="8"/>
      <c r="BH52" s="8"/>
      <c r="BI52" s="8"/>
      <c r="BJ52" s="8"/>
      <c r="BK52" s="8"/>
      <c r="BL52" s="8"/>
      <c r="BM52" s="8"/>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row>
    <row r="53" spans="1:113" ht="15.6">
      <c r="A53" s="20" t="s">
        <v>92</v>
      </c>
      <c r="B53" s="17" t="s">
        <v>50</v>
      </c>
      <c r="C53" s="114">
        <v>5614</v>
      </c>
      <c r="D53" s="33">
        <f t="shared" si="3"/>
        <v>2.6785411826899634E-3</v>
      </c>
      <c r="E53" s="88">
        <f t="shared" si="1"/>
        <v>15.889106295716863</v>
      </c>
      <c r="F53" s="38">
        <v>32</v>
      </c>
      <c r="G53" s="95">
        <f t="shared" si="2"/>
        <v>5661.8891062957173</v>
      </c>
      <c r="H53" s="19"/>
      <c r="I53" s="19"/>
      <c r="J53" s="19"/>
      <c r="K53" s="19"/>
      <c r="L53" s="19"/>
      <c r="M53" s="19"/>
      <c r="N53" s="19"/>
      <c r="O53" s="20"/>
      <c r="P53" s="26"/>
      <c r="Q53" s="29"/>
      <c r="R53" s="29"/>
      <c r="S53" s="29"/>
      <c r="T53" s="29"/>
      <c r="U53" s="29"/>
      <c r="V53" s="19"/>
      <c r="W53" s="19"/>
      <c r="X53" s="19"/>
      <c r="Y53" s="19"/>
      <c r="Z53" s="19"/>
      <c r="AA53" s="19"/>
      <c r="AB53" s="19"/>
      <c r="AC53" s="19"/>
      <c r="AD53" s="19"/>
      <c r="AE53" s="19"/>
      <c r="AF53" s="19"/>
      <c r="AG53" s="19"/>
      <c r="AH53" s="19"/>
      <c r="AI53" s="19"/>
      <c r="AJ53" s="19"/>
      <c r="AK53" s="22"/>
      <c r="AL53" s="22"/>
      <c r="AM53" s="22"/>
      <c r="AN53" s="22"/>
      <c r="AO53" s="22"/>
      <c r="AP53" s="8"/>
      <c r="AQ53" s="8"/>
      <c r="AR53" s="8"/>
      <c r="AS53" s="8"/>
      <c r="AT53" s="8"/>
      <c r="AU53" s="8"/>
      <c r="AV53" s="8"/>
      <c r="AW53" s="8"/>
      <c r="AX53" s="8"/>
      <c r="AY53" s="8"/>
      <c r="AZ53" s="8"/>
      <c r="BA53" s="8"/>
      <c r="BB53" s="8"/>
      <c r="BC53" s="8"/>
      <c r="BD53" s="8"/>
      <c r="BE53" s="8"/>
      <c r="BF53" s="8"/>
      <c r="BG53" s="8"/>
      <c r="BH53" s="8"/>
      <c r="BI53" s="8"/>
      <c r="BJ53" s="8"/>
      <c r="BK53" s="8"/>
      <c r="BL53" s="8"/>
      <c r="BM53" s="8"/>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row>
    <row r="54" spans="1:113" ht="15.6">
      <c r="A54" s="20" t="s">
        <v>92</v>
      </c>
      <c r="B54" s="17" t="s">
        <v>51</v>
      </c>
      <c r="C54" s="114">
        <v>2024</v>
      </c>
      <c r="D54" s="33">
        <f t="shared" si="3"/>
        <v>9.6568709543364548E-4</v>
      </c>
      <c r="E54" s="88">
        <f t="shared" si="1"/>
        <v>5.7284558501123852</v>
      </c>
      <c r="F54" s="38">
        <v>34</v>
      </c>
      <c r="G54" s="95">
        <f t="shared" si="2"/>
        <v>2063.7284558501124</v>
      </c>
      <c r="H54" s="19"/>
      <c r="I54" s="19"/>
      <c r="J54" s="19"/>
      <c r="K54" s="19"/>
      <c r="L54" s="19"/>
      <c r="M54" s="19"/>
      <c r="N54" s="19"/>
      <c r="O54" s="20"/>
      <c r="P54" s="26"/>
      <c r="Q54" s="29"/>
      <c r="R54" s="29"/>
      <c r="S54" s="29"/>
      <c r="T54" s="29"/>
      <c r="U54" s="29"/>
      <c r="V54" s="19"/>
      <c r="W54" s="19"/>
      <c r="X54" s="19"/>
      <c r="Y54" s="19"/>
      <c r="Z54" s="19"/>
      <c r="AA54" s="19"/>
      <c r="AB54" s="19"/>
      <c r="AC54" s="19"/>
      <c r="AD54" s="19"/>
      <c r="AE54" s="19"/>
      <c r="AF54" s="19"/>
      <c r="AG54" s="19"/>
      <c r="AH54" s="19"/>
      <c r="AI54" s="19"/>
      <c r="AJ54" s="19"/>
      <c r="AK54" s="22"/>
      <c r="AL54" s="22"/>
      <c r="AM54" s="22"/>
      <c r="AN54" s="22"/>
      <c r="AO54" s="22"/>
      <c r="AP54" s="8"/>
      <c r="AQ54" s="8"/>
      <c r="AR54" s="8"/>
      <c r="AS54" s="8"/>
      <c r="AT54" s="8"/>
      <c r="AU54" s="8"/>
      <c r="AV54" s="8"/>
      <c r="AW54" s="8"/>
      <c r="AX54" s="8"/>
      <c r="AY54" s="8"/>
      <c r="AZ54" s="8"/>
      <c r="BA54" s="8"/>
      <c r="BB54" s="8"/>
      <c r="BC54" s="8"/>
      <c r="BD54" s="8"/>
      <c r="BE54" s="8"/>
      <c r="BF54" s="8"/>
      <c r="BG54" s="8"/>
      <c r="BH54" s="8"/>
      <c r="BI54" s="8"/>
      <c r="BJ54" s="8"/>
      <c r="BK54" s="8"/>
      <c r="BL54" s="8"/>
      <c r="BM54" s="8"/>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row>
    <row r="55" spans="1:113" ht="15.6">
      <c r="A55" s="20" t="s">
        <v>92</v>
      </c>
      <c r="B55" s="17" t="s">
        <v>52</v>
      </c>
      <c r="C55" s="114">
        <v>1192</v>
      </c>
      <c r="D55" s="33">
        <f t="shared" si="3"/>
        <v>5.6872481114471612E-4</v>
      </c>
      <c r="E55" s="88">
        <f t="shared" si="1"/>
        <v>3.3736755797104561</v>
      </c>
      <c r="F55" s="38">
        <v>0</v>
      </c>
      <c r="G55" s="95">
        <f t="shared" si="2"/>
        <v>1195.3736755797104</v>
      </c>
      <c r="H55" s="19"/>
      <c r="I55" s="19"/>
      <c r="J55" s="19"/>
      <c r="K55" s="19"/>
      <c r="L55" s="19"/>
      <c r="M55" s="19"/>
      <c r="N55" s="19"/>
      <c r="O55" s="20"/>
      <c r="P55" s="26"/>
      <c r="Q55" s="29"/>
      <c r="R55" s="29"/>
      <c r="S55" s="29"/>
      <c r="T55" s="29"/>
      <c r="U55" s="29"/>
      <c r="V55" s="19"/>
      <c r="W55" s="19"/>
      <c r="X55" s="19"/>
      <c r="Y55" s="19"/>
      <c r="Z55" s="19"/>
      <c r="AA55" s="19"/>
      <c r="AB55" s="19"/>
      <c r="AC55" s="19"/>
      <c r="AD55" s="19"/>
      <c r="AE55" s="19"/>
      <c r="AF55" s="19"/>
      <c r="AG55" s="19"/>
      <c r="AH55" s="19"/>
      <c r="AI55" s="19"/>
      <c r="AJ55" s="19"/>
      <c r="AK55" s="22"/>
      <c r="AL55" s="22"/>
      <c r="AM55" s="22"/>
      <c r="AN55" s="22"/>
      <c r="AO55" s="22"/>
      <c r="AP55" s="8"/>
      <c r="AQ55" s="8"/>
      <c r="AR55" s="8"/>
      <c r="AS55" s="8"/>
      <c r="AT55" s="8"/>
      <c r="AU55" s="8"/>
      <c r="AV55" s="8"/>
      <c r="AW55" s="8"/>
      <c r="AX55" s="8"/>
      <c r="AY55" s="8"/>
      <c r="AZ55" s="8"/>
      <c r="BA55" s="8"/>
      <c r="BB55" s="8"/>
      <c r="BC55" s="8"/>
      <c r="BD55" s="8"/>
      <c r="BE55" s="8"/>
      <c r="BF55" s="8"/>
      <c r="BG55" s="8"/>
      <c r="BH55" s="8"/>
      <c r="BI55" s="8"/>
      <c r="BJ55" s="8"/>
      <c r="BK55" s="8"/>
      <c r="BL55" s="8"/>
      <c r="BM55" s="8"/>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row>
    <row r="56" spans="1:113" ht="15.6" hidden="1">
      <c r="A56" s="4" t="s">
        <v>92</v>
      </c>
      <c r="B56" s="17" t="s">
        <v>53</v>
      </c>
      <c r="C56" s="114">
        <v>0</v>
      </c>
      <c r="D56" s="13">
        <f t="shared" si="3"/>
        <v>0</v>
      </c>
      <c r="E56" s="14">
        <f t="shared" si="1"/>
        <v>0</v>
      </c>
      <c r="F56" s="85">
        <f>C56+E56</f>
        <v>0</v>
      </c>
      <c r="G56" s="95">
        <f t="shared" si="2"/>
        <v>0</v>
      </c>
      <c r="H56" s="19"/>
      <c r="I56" s="19"/>
      <c r="J56" s="19"/>
      <c r="K56" s="19"/>
      <c r="L56" s="19"/>
      <c r="M56" s="19"/>
      <c r="N56" s="19"/>
      <c r="O56" s="20"/>
      <c r="P56" s="26"/>
      <c r="Q56" s="29"/>
      <c r="R56" s="29"/>
      <c r="S56" s="29"/>
      <c r="T56" s="29"/>
      <c r="U56" s="29"/>
      <c r="V56" s="19"/>
      <c r="W56" s="19"/>
      <c r="X56" s="19"/>
      <c r="Y56" s="19"/>
      <c r="Z56" s="19"/>
      <c r="AA56" s="19"/>
      <c r="AB56" s="19"/>
      <c r="AC56" s="19"/>
      <c r="AD56" s="19"/>
      <c r="AE56" s="19"/>
      <c r="AF56" s="19"/>
      <c r="AG56" s="19"/>
      <c r="AH56" s="19"/>
      <c r="AI56" s="19"/>
      <c r="AJ56" s="19"/>
      <c r="AK56" s="22"/>
      <c r="AL56" s="22"/>
      <c r="AM56" s="22"/>
      <c r="AN56" s="22"/>
      <c r="AO56" s="22"/>
      <c r="AP56" s="8"/>
      <c r="AQ56" s="8"/>
      <c r="AR56" s="8"/>
      <c r="AS56" s="8"/>
      <c r="AT56" s="8"/>
      <c r="AU56" s="8"/>
      <c r="AV56" s="8"/>
      <c r="AW56" s="8"/>
      <c r="AX56" s="8"/>
      <c r="AY56" s="8"/>
      <c r="AZ56" s="8"/>
      <c r="BA56" s="8"/>
      <c r="BB56" s="8"/>
      <c r="BC56" s="8"/>
      <c r="BD56" s="8"/>
      <c r="BE56" s="8"/>
      <c r="BF56" s="8"/>
      <c r="BG56" s="8"/>
      <c r="BH56" s="8"/>
      <c r="BI56" s="8"/>
      <c r="BJ56" s="8"/>
      <c r="BK56" s="8"/>
      <c r="BL56" s="8"/>
      <c r="BM56" s="8"/>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row>
    <row r="57" spans="1:113" ht="15.6" hidden="1">
      <c r="A57" s="4" t="s">
        <v>89</v>
      </c>
      <c r="B57" s="17" t="s">
        <v>54</v>
      </c>
      <c r="C57" s="114">
        <v>0</v>
      </c>
      <c r="D57" s="13">
        <f t="shared" si="3"/>
        <v>0</v>
      </c>
      <c r="E57" s="14">
        <f t="shared" si="1"/>
        <v>0</v>
      </c>
      <c r="F57" s="85">
        <f>C57+E57</f>
        <v>0</v>
      </c>
      <c r="G57" s="95">
        <f t="shared" si="2"/>
        <v>0</v>
      </c>
      <c r="H57" s="19"/>
      <c r="I57" s="19"/>
      <c r="J57" s="19"/>
      <c r="K57" s="19"/>
      <c r="L57" s="19"/>
      <c r="M57" s="19"/>
      <c r="N57" s="19"/>
      <c r="O57" s="20"/>
      <c r="P57" s="26"/>
      <c r="Q57" s="29"/>
      <c r="R57" s="29"/>
      <c r="S57" s="29"/>
      <c r="T57" s="29"/>
      <c r="U57" s="29"/>
      <c r="V57" s="19"/>
      <c r="W57" s="19"/>
      <c r="X57" s="19"/>
      <c r="Y57" s="19"/>
      <c r="Z57" s="19"/>
      <c r="AA57" s="19"/>
      <c r="AB57" s="19"/>
      <c r="AC57" s="19"/>
      <c r="AD57" s="19"/>
      <c r="AE57" s="19"/>
      <c r="AF57" s="19"/>
      <c r="AG57" s="19"/>
      <c r="AH57" s="19"/>
      <c r="AI57" s="19"/>
      <c r="AJ57" s="19"/>
      <c r="AK57" s="22"/>
      <c r="AL57" s="22"/>
      <c r="AM57" s="22"/>
      <c r="AN57" s="22"/>
      <c r="AO57" s="22"/>
      <c r="AP57" s="8"/>
      <c r="AQ57" s="8"/>
      <c r="AR57" s="8"/>
      <c r="AS57" s="8"/>
      <c r="AT57" s="8"/>
      <c r="AU57" s="8"/>
      <c r="AV57" s="8"/>
      <c r="AW57" s="8"/>
      <c r="AX57" s="8"/>
      <c r="AY57" s="8"/>
      <c r="AZ57" s="8"/>
      <c r="BA57" s="8"/>
      <c r="BB57" s="8"/>
      <c r="BC57" s="8"/>
      <c r="BD57" s="8"/>
      <c r="BE57" s="8"/>
      <c r="BF57" s="8"/>
      <c r="BG57" s="8"/>
      <c r="BH57" s="8"/>
      <c r="BI57" s="8"/>
      <c r="BJ57" s="8"/>
      <c r="BK57" s="8"/>
      <c r="BL57" s="8"/>
      <c r="BM57" s="8"/>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row>
    <row r="58" spans="1:113" ht="15.6" hidden="1">
      <c r="A58" s="4" t="s">
        <v>89</v>
      </c>
      <c r="B58" s="17" t="s">
        <v>55</v>
      </c>
      <c r="C58" s="114">
        <v>0</v>
      </c>
      <c r="D58" s="13">
        <f t="shared" si="3"/>
        <v>0</v>
      </c>
      <c r="E58" s="14">
        <f t="shared" si="1"/>
        <v>0</v>
      </c>
      <c r="F58" s="85">
        <f>C58+E58</f>
        <v>0</v>
      </c>
      <c r="G58" s="95">
        <f t="shared" si="2"/>
        <v>0</v>
      </c>
      <c r="H58" s="19"/>
      <c r="I58" s="19"/>
      <c r="J58" s="19"/>
      <c r="K58" s="19"/>
      <c r="L58" s="19"/>
      <c r="M58" s="19"/>
      <c r="N58" s="19"/>
      <c r="O58" s="20"/>
      <c r="P58" s="26"/>
      <c r="Q58" s="29"/>
      <c r="R58" s="29"/>
      <c r="S58" s="29"/>
      <c r="T58" s="29"/>
      <c r="U58" s="29"/>
      <c r="V58" s="19"/>
      <c r="W58" s="19"/>
      <c r="X58" s="19"/>
      <c r="Y58" s="19"/>
      <c r="Z58" s="19"/>
      <c r="AA58" s="19"/>
      <c r="AB58" s="19"/>
      <c r="AC58" s="19"/>
      <c r="AD58" s="19"/>
      <c r="AE58" s="19"/>
      <c r="AF58" s="19"/>
      <c r="AG58" s="19"/>
      <c r="AH58" s="19"/>
      <c r="AI58" s="19"/>
      <c r="AJ58" s="19"/>
      <c r="AK58" s="22"/>
      <c r="AL58" s="22"/>
      <c r="AM58" s="22"/>
      <c r="AN58" s="22"/>
      <c r="AO58" s="22"/>
      <c r="AP58" s="8"/>
      <c r="AQ58" s="8"/>
      <c r="AR58" s="8"/>
      <c r="AS58" s="8"/>
      <c r="AT58" s="8"/>
      <c r="AU58" s="8"/>
      <c r="AV58" s="8"/>
      <c r="AW58" s="8"/>
      <c r="AX58" s="8"/>
      <c r="AY58" s="8"/>
      <c r="AZ58" s="8"/>
      <c r="BA58" s="8"/>
      <c r="BB58" s="8"/>
      <c r="BC58" s="8"/>
      <c r="BD58" s="8"/>
      <c r="BE58" s="8"/>
      <c r="BF58" s="8"/>
      <c r="BG58" s="8"/>
      <c r="BH58" s="8"/>
      <c r="BI58" s="8"/>
      <c r="BJ58" s="8"/>
      <c r="BK58" s="8"/>
      <c r="BL58" s="8"/>
      <c r="BM58" s="8"/>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row>
    <row r="59" spans="1:113" ht="15.6">
      <c r="A59" s="20" t="s">
        <v>92</v>
      </c>
      <c r="B59" s="17" t="s">
        <v>56</v>
      </c>
      <c r="C59" s="114">
        <v>138708</v>
      </c>
      <c r="D59" s="33">
        <f t="shared" si="3"/>
        <v>6.6180101597534638E-2</v>
      </c>
      <c r="E59" s="88">
        <f t="shared" si="1"/>
        <v>392.58036267657548</v>
      </c>
      <c r="F59" s="38">
        <v>507</v>
      </c>
      <c r="G59" s="95">
        <f t="shared" si="2"/>
        <v>139607.58036267658</v>
      </c>
      <c r="H59" s="19"/>
      <c r="I59" s="19"/>
      <c r="J59" s="19"/>
      <c r="K59" s="19"/>
      <c r="L59" s="19"/>
      <c r="M59" s="19"/>
      <c r="N59" s="19"/>
      <c r="O59" s="20"/>
      <c r="P59" s="26"/>
      <c r="Q59" s="29"/>
      <c r="R59" s="29"/>
      <c r="S59" s="29"/>
      <c r="T59" s="29"/>
      <c r="U59" s="29"/>
      <c r="V59" s="19"/>
      <c r="W59" s="19"/>
      <c r="X59" s="19"/>
      <c r="Y59" s="19"/>
      <c r="Z59" s="19"/>
      <c r="AA59" s="19"/>
      <c r="AB59" s="19"/>
      <c r="AC59" s="19"/>
      <c r="AD59" s="19"/>
      <c r="AE59" s="19"/>
      <c r="AF59" s="19"/>
      <c r="AG59" s="19"/>
      <c r="AH59" s="19"/>
      <c r="AI59" s="19"/>
      <c r="AJ59" s="19"/>
      <c r="AK59" s="22"/>
      <c r="AL59" s="22"/>
      <c r="AM59" s="22"/>
      <c r="AN59" s="22"/>
      <c r="AO59" s="22"/>
      <c r="AP59" s="8"/>
      <c r="AQ59" s="8"/>
      <c r="AR59" s="8"/>
      <c r="AS59" s="8"/>
      <c r="AT59" s="8"/>
      <c r="AU59" s="8"/>
      <c r="AV59" s="8"/>
      <c r="AW59" s="8"/>
      <c r="AX59" s="8"/>
      <c r="AY59" s="8"/>
      <c r="AZ59" s="8"/>
      <c r="BA59" s="8"/>
      <c r="BB59" s="8"/>
      <c r="BC59" s="8"/>
      <c r="BD59" s="8"/>
      <c r="BE59" s="8"/>
      <c r="BF59" s="8"/>
      <c r="BG59" s="8"/>
      <c r="BH59" s="8"/>
      <c r="BI59" s="8"/>
      <c r="BJ59" s="8"/>
      <c r="BK59" s="8"/>
      <c r="BL59" s="8"/>
      <c r="BM59" s="8"/>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row>
    <row r="60" spans="1:113" ht="15.6">
      <c r="A60" s="20" t="s">
        <v>92</v>
      </c>
      <c r="B60" s="17" t="s">
        <v>57</v>
      </c>
      <c r="C60" s="114">
        <v>12249</v>
      </c>
      <c r="D60" s="33">
        <f t="shared" si="3"/>
        <v>5.8442199762681439E-3</v>
      </c>
      <c r="E60" s="88">
        <f t="shared" si="1"/>
        <v>34.667912899222628</v>
      </c>
      <c r="F60" s="38">
        <v>202</v>
      </c>
      <c r="G60" s="95">
        <f t="shared" si="2"/>
        <v>12485.667912899222</v>
      </c>
      <c r="H60" s="19"/>
      <c r="I60" s="19"/>
      <c r="J60" s="19"/>
      <c r="K60" s="19"/>
      <c r="L60" s="19"/>
      <c r="M60" s="19"/>
      <c r="N60" s="19"/>
      <c r="O60" s="20"/>
      <c r="P60" s="26"/>
      <c r="Q60" s="29"/>
      <c r="R60" s="29"/>
      <c r="S60" s="29"/>
      <c r="T60" s="29"/>
      <c r="U60" s="29"/>
      <c r="V60" s="19"/>
      <c r="W60" s="19"/>
      <c r="X60" s="19"/>
      <c r="Y60" s="19"/>
      <c r="Z60" s="19"/>
      <c r="AA60" s="19"/>
      <c r="AB60" s="19"/>
      <c r="AC60" s="19"/>
      <c r="AD60" s="19"/>
      <c r="AE60" s="19"/>
      <c r="AF60" s="19"/>
      <c r="AG60" s="19"/>
      <c r="AH60" s="19"/>
      <c r="AI60" s="19"/>
      <c r="AJ60" s="19"/>
      <c r="AK60" s="22"/>
      <c r="AL60" s="22"/>
      <c r="AM60" s="22"/>
      <c r="AN60" s="22"/>
      <c r="AO60" s="22"/>
      <c r="AP60" s="8"/>
      <c r="AQ60" s="8"/>
      <c r="AR60" s="8"/>
      <c r="AS60" s="8"/>
      <c r="AT60" s="8"/>
      <c r="AU60" s="8"/>
      <c r="AV60" s="8"/>
      <c r="AW60" s="8"/>
      <c r="AX60" s="8"/>
      <c r="AY60" s="8"/>
      <c r="AZ60" s="8"/>
      <c r="BA60" s="8"/>
      <c r="BB60" s="8"/>
      <c r="BC60" s="8"/>
      <c r="BD60" s="8"/>
      <c r="BE60" s="8"/>
      <c r="BF60" s="8"/>
      <c r="BG60" s="8"/>
      <c r="BH60" s="8"/>
      <c r="BI60" s="8"/>
      <c r="BJ60" s="8"/>
      <c r="BK60" s="8"/>
      <c r="BL60" s="8"/>
      <c r="BM60" s="8"/>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row>
    <row r="61" spans="1:113" ht="15.6">
      <c r="A61" s="20" t="s">
        <v>92</v>
      </c>
      <c r="B61" s="17" t="s">
        <v>58</v>
      </c>
      <c r="C61" s="114">
        <v>94362</v>
      </c>
      <c r="D61" s="33">
        <f t="shared" si="3"/>
        <v>4.5021820997682635E-2</v>
      </c>
      <c r="E61" s="88">
        <f t="shared" si="1"/>
        <v>267.06944215825337</v>
      </c>
      <c r="F61" s="38">
        <v>0</v>
      </c>
      <c r="G61" s="95">
        <f t="shared" si="2"/>
        <v>94629.069442158259</v>
      </c>
      <c r="H61" s="19"/>
      <c r="I61" s="19"/>
      <c r="J61" s="19"/>
      <c r="K61" s="19"/>
      <c r="L61" s="19"/>
      <c r="M61" s="19"/>
      <c r="N61" s="19"/>
      <c r="O61" s="20"/>
      <c r="P61" s="26"/>
      <c r="Q61" s="29"/>
      <c r="R61" s="29"/>
      <c r="S61" s="29"/>
      <c r="T61" s="29"/>
      <c r="U61" s="29"/>
      <c r="V61" s="19"/>
      <c r="W61" s="19"/>
      <c r="X61" s="19"/>
      <c r="Y61" s="19"/>
      <c r="Z61" s="19"/>
      <c r="AA61" s="19"/>
      <c r="AB61" s="19"/>
      <c r="AC61" s="19"/>
      <c r="AD61" s="19"/>
      <c r="AE61" s="19"/>
      <c r="AF61" s="19"/>
      <c r="AG61" s="19"/>
      <c r="AH61" s="19"/>
      <c r="AI61" s="19"/>
      <c r="AJ61" s="19"/>
      <c r="AK61" s="22"/>
      <c r="AL61" s="22"/>
      <c r="AM61" s="22"/>
      <c r="AN61" s="22"/>
      <c r="AO61" s="22"/>
      <c r="AP61" s="8"/>
      <c r="AQ61" s="8"/>
      <c r="AR61" s="8"/>
      <c r="AS61" s="8"/>
      <c r="AT61" s="8"/>
      <c r="AU61" s="8"/>
      <c r="AV61" s="8"/>
      <c r="AW61" s="8"/>
      <c r="AX61" s="8"/>
      <c r="AY61" s="8"/>
      <c r="AZ61" s="8"/>
      <c r="BA61" s="8"/>
      <c r="BB61" s="8"/>
      <c r="BC61" s="8"/>
      <c r="BD61" s="8"/>
      <c r="BE61" s="8"/>
      <c r="BF61" s="8"/>
      <c r="BG61" s="8"/>
      <c r="BH61" s="8"/>
      <c r="BI61" s="8"/>
      <c r="BJ61" s="8"/>
      <c r="BK61" s="8"/>
      <c r="BL61" s="8"/>
      <c r="BM61" s="8"/>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row>
    <row r="62" spans="1:113" ht="15.6">
      <c r="A62" s="20" t="s">
        <v>92</v>
      </c>
      <c r="B62" s="17" t="s">
        <v>59</v>
      </c>
      <c r="C62" s="114">
        <v>8477</v>
      </c>
      <c r="D62" s="33">
        <f t="shared" si="3"/>
        <v>4.044530389323623E-3</v>
      </c>
      <c r="E62" s="88">
        <f t="shared" si="1"/>
        <v>23.992154269467733</v>
      </c>
      <c r="F62" s="38">
        <v>140</v>
      </c>
      <c r="G62" s="95">
        <f t="shared" si="2"/>
        <v>8640.9921542694683</v>
      </c>
      <c r="H62" s="19"/>
      <c r="I62" s="19"/>
      <c r="J62" s="19"/>
      <c r="K62" s="19"/>
      <c r="L62" s="19"/>
      <c r="M62" s="19"/>
      <c r="N62" s="19"/>
      <c r="O62" s="20"/>
      <c r="P62" s="26"/>
      <c r="Q62" s="29"/>
      <c r="R62" s="29"/>
      <c r="S62" s="29"/>
      <c r="T62" s="29"/>
      <c r="U62" s="29"/>
      <c r="V62" s="19"/>
      <c r="W62" s="19"/>
      <c r="X62" s="19"/>
      <c r="Y62" s="19"/>
      <c r="Z62" s="19"/>
      <c r="AA62" s="19"/>
      <c r="AB62" s="19"/>
      <c r="AC62" s="19"/>
      <c r="AD62" s="19"/>
      <c r="AE62" s="19"/>
      <c r="AF62" s="19"/>
      <c r="AG62" s="19"/>
      <c r="AH62" s="19"/>
      <c r="AI62" s="19"/>
      <c r="AJ62" s="19"/>
      <c r="AK62" s="22"/>
      <c r="AL62" s="22"/>
      <c r="AM62" s="22"/>
      <c r="AN62" s="22"/>
      <c r="AO62" s="22"/>
      <c r="AP62" s="8"/>
      <c r="AQ62" s="8"/>
      <c r="AR62" s="8"/>
      <c r="AS62" s="8"/>
      <c r="AT62" s="8"/>
      <c r="AU62" s="8"/>
      <c r="AV62" s="8"/>
      <c r="AW62" s="8"/>
      <c r="AX62" s="8"/>
      <c r="AY62" s="8"/>
      <c r="AZ62" s="8"/>
      <c r="BA62" s="8"/>
      <c r="BB62" s="8"/>
      <c r="BC62" s="8"/>
      <c r="BD62" s="8"/>
      <c r="BE62" s="8"/>
      <c r="BF62" s="8"/>
      <c r="BG62" s="8"/>
      <c r="BH62" s="8"/>
      <c r="BI62" s="8"/>
      <c r="BJ62" s="8"/>
      <c r="BK62" s="8"/>
      <c r="BL62" s="8"/>
      <c r="BM62" s="8"/>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row>
    <row r="63" spans="1:113" ht="15.6">
      <c r="A63" s="20" t="s">
        <v>92</v>
      </c>
      <c r="B63" s="17" t="s">
        <v>60</v>
      </c>
      <c r="C63" s="114">
        <v>77591</v>
      </c>
      <c r="D63" s="33">
        <f t="shared" si="3"/>
        <v>3.7020072836853747E-2</v>
      </c>
      <c r="E63" s="88">
        <f t="shared" si="1"/>
        <v>219.60307206821642</v>
      </c>
      <c r="F63" s="38">
        <v>0</v>
      </c>
      <c r="G63" s="95">
        <f t="shared" si="2"/>
        <v>77810.603072068217</v>
      </c>
      <c r="H63" s="19"/>
      <c r="I63" s="19"/>
      <c r="J63" s="19"/>
      <c r="K63" s="19"/>
      <c r="L63" s="19"/>
      <c r="M63" s="19"/>
      <c r="N63" s="19"/>
      <c r="O63" s="20"/>
      <c r="P63" s="26"/>
      <c r="Q63" s="29"/>
      <c r="R63" s="29"/>
      <c r="S63" s="29"/>
      <c r="T63" s="29"/>
      <c r="U63" s="29"/>
      <c r="V63" s="19"/>
      <c r="W63" s="19"/>
      <c r="X63" s="19"/>
      <c r="Y63" s="19"/>
      <c r="Z63" s="19"/>
      <c r="AA63" s="19"/>
      <c r="AB63" s="19"/>
      <c r="AC63" s="19"/>
      <c r="AD63" s="19"/>
      <c r="AE63" s="19"/>
      <c r="AF63" s="19"/>
      <c r="AG63" s="19"/>
      <c r="AH63" s="19"/>
      <c r="AI63" s="19"/>
      <c r="AJ63" s="19"/>
      <c r="AK63" s="22"/>
      <c r="AL63" s="22"/>
      <c r="AM63" s="22"/>
      <c r="AN63" s="22"/>
      <c r="AO63" s="22"/>
      <c r="AP63" s="8"/>
      <c r="AQ63" s="8"/>
      <c r="AR63" s="8"/>
      <c r="AS63" s="8"/>
      <c r="AT63" s="8"/>
      <c r="AU63" s="8"/>
      <c r="AV63" s="8"/>
      <c r="AW63" s="8"/>
      <c r="AX63" s="8"/>
      <c r="AY63" s="8"/>
      <c r="AZ63" s="8"/>
      <c r="BA63" s="8"/>
      <c r="BB63" s="8"/>
      <c r="BC63" s="8"/>
      <c r="BD63" s="8"/>
      <c r="BE63" s="8"/>
      <c r="BF63" s="8"/>
      <c r="BG63" s="8"/>
      <c r="BH63" s="8"/>
      <c r="BI63" s="8"/>
      <c r="BJ63" s="8"/>
      <c r="BK63" s="8"/>
      <c r="BL63" s="8"/>
      <c r="BM63" s="8"/>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row>
    <row r="64" spans="1:113" ht="15.6">
      <c r="A64" s="20" t="s">
        <v>92</v>
      </c>
      <c r="B64" s="17" t="s">
        <v>61</v>
      </c>
      <c r="C64" s="114">
        <v>7840</v>
      </c>
      <c r="D64" s="33">
        <f t="shared" si="3"/>
        <v>3.7406061404149115E-3</v>
      </c>
      <c r="E64" s="88">
        <f t="shared" si="1"/>
        <v>22.189275624941256</v>
      </c>
      <c r="F64" s="38">
        <v>130</v>
      </c>
      <c r="G64" s="95">
        <f t="shared" si="2"/>
        <v>7992.1892756249408</v>
      </c>
      <c r="H64" s="19"/>
      <c r="I64" s="19"/>
      <c r="J64" s="19"/>
      <c r="K64" s="19"/>
      <c r="L64" s="19"/>
      <c r="M64" s="19"/>
      <c r="N64" s="19"/>
      <c r="O64" s="20"/>
      <c r="P64" s="26"/>
      <c r="Q64" s="29"/>
      <c r="R64" s="29"/>
      <c r="S64" s="29"/>
      <c r="T64" s="29"/>
      <c r="U64" s="29"/>
      <c r="V64" s="19"/>
      <c r="W64" s="19"/>
      <c r="X64" s="19"/>
      <c r="Y64" s="19"/>
      <c r="Z64" s="19"/>
      <c r="AA64" s="19"/>
      <c r="AB64" s="19"/>
      <c r="AC64" s="19"/>
      <c r="AD64" s="19"/>
      <c r="AE64" s="19"/>
      <c r="AF64" s="19"/>
      <c r="AG64" s="19"/>
      <c r="AH64" s="19"/>
      <c r="AI64" s="19"/>
      <c r="AJ64" s="19"/>
      <c r="AK64" s="22"/>
      <c r="AL64" s="22"/>
      <c r="AM64" s="22"/>
      <c r="AN64" s="22"/>
      <c r="AO64" s="22"/>
      <c r="AP64" s="8"/>
      <c r="AQ64" s="8"/>
      <c r="AR64" s="8"/>
      <c r="AS64" s="8"/>
      <c r="AT64" s="8"/>
      <c r="AU64" s="8"/>
      <c r="AV64" s="8"/>
      <c r="AW64" s="8"/>
      <c r="AX64" s="8"/>
      <c r="AY64" s="8"/>
      <c r="AZ64" s="8"/>
      <c r="BA64" s="8"/>
      <c r="BB64" s="8"/>
      <c r="BC64" s="8"/>
      <c r="BD64" s="8"/>
      <c r="BE64" s="8"/>
      <c r="BF64" s="8"/>
      <c r="BG64" s="8"/>
      <c r="BH64" s="8"/>
      <c r="BI64" s="8"/>
      <c r="BJ64" s="8"/>
      <c r="BK64" s="8"/>
      <c r="BL64" s="8"/>
      <c r="BM64" s="8"/>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row>
    <row r="65" spans="1:113" ht="15.6">
      <c r="A65" s="20" t="s">
        <v>92</v>
      </c>
      <c r="B65" s="17" t="s">
        <v>62</v>
      </c>
      <c r="C65" s="114">
        <v>53897</v>
      </c>
      <c r="D65" s="33">
        <f t="shared" si="3"/>
        <v>2.5715235860962051E-2</v>
      </c>
      <c r="E65" s="88">
        <f t="shared" si="1"/>
        <v>152.54277912722688</v>
      </c>
      <c r="F65" s="38">
        <v>0</v>
      </c>
      <c r="G65" s="95">
        <f t="shared" si="2"/>
        <v>54049.54277912723</v>
      </c>
      <c r="H65" s="19"/>
      <c r="I65" s="19"/>
      <c r="J65" s="19"/>
      <c r="K65" s="19"/>
      <c r="L65" s="19"/>
      <c r="M65" s="19"/>
      <c r="N65" s="19"/>
      <c r="O65" s="20"/>
      <c r="P65" s="26"/>
      <c r="Q65" s="29"/>
      <c r="R65" s="29"/>
      <c r="S65" s="29"/>
      <c r="T65" s="29"/>
      <c r="U65" s="29"/>
      <c r="V65" s="19"/>
      <c r="W65" s="19"/>
      <c r="X65" s="19"/>
      <c r="Y65" s="19"/>
      <c r="Z65" s="19"/>
      <c r="AA65" s="19"/>
      <c r="AB65" s="19"/>
      <c r="AC65" s="19"/>
      <c r="AD65" s="19"/>
      <c r="AE65" s="19"/>
      <c r="AF65" s="19"/>
      <c r="AG65" s="19"/>
      <c r="AH65" s="19"/>
      <c r="AI65" s="19"/>
      <c r="AJ65" s="19"/>
      <c r="AK65" s="22"/>
      <c r="AL65" s="22"/>
      <c r="AM65" s="22"/>
      <c r="AN65" s="22"/>
      <c r="AO65" s="22"/>
      <c r="AP65" s="8"/>
      <c r="AQ65" s="8"/>
      <c r="AR65" s="8"/>
      <c r="AS65" s="8"/>
      <c r="AT65" s="8"/>
      <c r="AU65" s="8"/>
      <c r="AV65" s="8"/>
      <c r="AW65" s="8"/>
      <c r="AX65" s="8"/>
      <c r="AY65" s="8"/>
      <c r="AZ65" s="8"/>
      <c r="BA65" s="8"/>
      <c r="BB65" s="8"/>
      <c r="BC65" s="8"/>
      <c r="BD65" s="8"/>
      <c r="BE65" s="8"/>
      <c r="BF65" s="8"/>
      <c r="BG65" s="8"/>
      <c r="BH65" s="8"/>
      <c r="BI65" s="8"/>
      <c r="BJ65" s="8"/>
      <c r="BK65" s="8"/>
      <c r="BL65" s="8"/>
      <c r="BM65" s="8"/>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row>
    <row r="66" spans="1:113" ht="15.9" thickBot="1">
      <c r="A66" s="20" t="s">
        <v>92</v>
      </c>
      <c r="B66" s="17" t="s">
        <v>63</v>
      </c>
      <c r="C66" s="114">
        <v>5601</v>
      </c>
      <c r="D66" s="33">
        <f t="shared" si="3"/>
        <v>2.6723386469979489E-3</v>
      </c>
      <c r="E66" s="88">
        <f t="shared" si="1"/>
        <v>15.852312853991833</v>
      </c>
      <c r="F66" s="38">
        <v>93</v>
      </c>
      <c r="G66" s="95">
        <f t="shared" si="2"/>
        <v>5709.8523128539919</v>
      </c>
      <c r="H66" s="19"/>
      <c r="I66" s="19"/>
      <c r="J66" s="19"/>
      <c r="K66" s="19"/>
      <c r="L66" s="19"/>
      <c r="M66" s="19"/>
      <c r="N66" s="19"/>
      <c r="O66" s="20"/>
      <c r="P66" s="26"/>
      <c r="Q66" s="29"/>
      <c r="R66" s="29"/>
      <c r="S66" s="29"/>
      <c r="T66" s="29"/>
      <c r="U66" s="29"/>
      <c r="V66" s="19"/>
      <c r="W66" s="19"/>
      <c r="X66" s="19"/>
      <c r="Y66" s="19"/>
      <c r="Z66" s="19"/>
      <c r="AA66" s="19"/>
      <c r="AB66" s="19"/>
      <c r="AC66" s="19"/>
      <c r="AD66" s="19"/>
      <c r="AE66" s="19"/>
      <c r="AF66" s="19"/>
      <c r="AG66" s="19"/>
      <c r="AH66" s="19"/>
      <c r="AI66" s="19"/>
      <c r="AJ66" s="19"/>
      <c r="AK66" s="22"/>
      <c r="AL66" s="22"/>
      <c r="AM66" s="22"/>
      <c r="AN66" s="22"/>
      <c r="AO66" s="22"/>
      <c r="AP66" s="8"/>
      <c r="AQ66" s="8"/>
      <c r="AR66" s="8"/>
      <c r="AS66" s="8"/>
      <c r="AT66" s="8"/>
      <c r="AU66" s="8"/>
      <c r="AV66" s="8"/>
      <c r="AW66" s="8"/>
      <c r="AX66" s="8"/>
      <c r="AY66" s="8"/>
      <c r="AZ66" s="8"/>
      <c r="BA66" s="8"/>
      <c r="BB66" s="8"/>
      <c r="BC66" s="8"/>
      <c r="BD66" s="8"/>
      <c r="BE66" s="8"/>
      <c r="BF66" s="8"/>
      <c r="BG66" s="8"/>
      <c r="BH66" s="8"/>
      <c r="BI66" s="8"/>
      <c r="BJ66" s="8"/>
      <c r="BK66" s="8"/>
      <c r="BL66" s="8"/>
      <c r="BM66" s="8"/>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row>
    <row r="67" spans="1:113" ht="15.9" hidden="1" thickBot="1">
      <c r="A67" s="4" t="s">
        <v>92</v>
      </c>
      <c r="B67" s="17" t="s">
        <v>64</v>
      </c>
      <c r="C67" s="114">
        <v>0</v>
      </c>
      <c r="D67" s="13">
        <f t="shared" si="3"/>
        <v>0</v>
      </c>
      <c r="E67" s="14">
        <f t="shared" si="1"/>
        <v>0</v>
      </c>
      <c r="F67" s="85">
        <f>C67+E67</f>
        <v>0</v>
      </c>
      <c r="G67" s="95">
        <f t="shared" si="2"/>
        <v>0</v>
      </c>
      <c r="H67" s="19"/>
      <c r="I67" s="19"/>
      <c r="J67" s="19"/>
      <c r="K67" s="19"/>
      <c r="L67" s="19"/>
      <c r="M67" s="19"/>
      <c r="N67" s="19"/>
      <c r="O67" s="20"/>
      <c r="P67" s="26"/>
      <c r="Q67" s="29"/>
      <c r="R67" s="29"/>
      <c r="S67" s="29"/>
      <c r="T67" s="29"/>
      <c r="U67" s="29"/>
      <c r="V67" s="19"/>
      <c r="W67" s="19"/>
      <c r="X67" s="19"/>
      <c r="Y67" s="19"/>
      <c r="Z67" s="19"/>
      <c r="AA67" s="19"/>
      <c r="AB67" s="19"/>
      <c r="AC67" s="19"/>
      <c r="AD67" s="19"/>
      <c r="AE67" s="19"/>
      <c r="AF67" s="19"/>
      <c r="AG67" s="19"/>
      <c r="AH67" s="19"/>
      <c r="AI67" s="19"/>
      <c r="AJ67" s="19"/>
      <c r="AK67" s="22"/>
      <c r="AL67" s="22"/>
      <c r="AM67" s="22"/>
      <c r="AN67" s="22"/>
      <c r="AO67" s="22"/>
      <c r="AP67" s="8"/>
      <c r="AQ67" s="8"/>
      <c r="AR67" s="8"/>
      <c r="AS67" s="8"/>
      <c r="AT67" s="8"/>
      <c r="AU67" s="8"/>
      <c r="AV67" s="8"/>
      <c r="AW67" s="8"/>
      <c r="AX67" s="8"/>
      <c r="AY67" s="8"/>
      <c r="AZ67" s="8"/>
      <c r="BA67" s="8"/>
      <c r="BB67" s="8"/>
      <c r="BC67" s="8"/>
      <c r="BD67" s="8"/>
      <c r="BE67" s="8"/>
      <c r="BF67" s="8"/>
      <c r="BG67" s="8"/>
      <c r="BH67" s="8"/>
      <c r="BI67" s="8"/>
      <c r="BJ67" s="8"/>
      <c r="BK67" s="8"/>
      <c r="BL67" s="8"/>
      <c r="BM67" s="8"/>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row>
    <row r="68" spans="1:113" ht="15.9" hidden="1" thickBot="1">
      <c r="A68" s="4" t="s">
        <v>92</v>
      </c>
      <c r="B68" s="17" t="s">
        <v>65</v>
      </c>
      <c r="C68" s="114">
        <v>0</v>
      </c>
      <c r="D68" s="13">
        <f t="shared" si="3"/>
        <v>0</v>
      </c>
      <c r="E68" s="14">
        <f t="shared" ref="E68:E83" si="4">$E$2*D68</f>
        <v>0</v>
      </c>
      <c r="F68" s="85">
        <f t="shared" ref="F68:F83" si="5">C68+E68</f>
        <v>0</v>
      </c>
      <c r="G68" s="95">
        <f t="shared" ref="G68:G83" si="6">C68+E68+F68</f>
        <v>0</v>
      </c>
      <c r="H68" s="19"/>
      <c r="I68" s="19"/>
      <c r="J68" s="19"/>
      <c r="K68" s="19"/>
      <c r="L68" s="19"/>
      <c r="M68" s="19"/>
      <c r="N68" s="19"/>
      <c r="O68" s="20"/>
      <c r="P68" s="26"/>
      <c r="Q68" s="29"/>
      <c r="R68" s="29"/>
      <c r="S68" s="29"/>
      <c r="T68" s="29"/>
      <c r="U68" s="29"/>
      <c r="V68" s="19"/>
      <c r="W68" s="19"/>
      <c r="X68" s="19"/>
      <c r="Y68" s="19"/>
      <c r="Z68" s="19"/>
      <c r="AA68" s="19"/>
      <c r="AB68" s="19"/>
      <c r="AC68" s="19"/>
      <c r="AD68" s="19"/>
      <c r="AE68" s="19"/>
      <c r="AF68" s="19"/>
      <c r="AG68" s="19"/>
      <c r="AH68" s="19"/>
      <c r="AI68" s="19"/>
      <c r="AJ68" s="19"/>
      <c r="AK68" s="22"/>
      <c r="AL68" s="22"/>
      <c r="AM68" s="22"/>
      <c r="AN68" s="22"/>
      <c r="AO68" s="22"/>
      <c r="AP68" s="8"/>
      <c r="AQ68" s="8"/>
      <c r="AR68" s="8"/>
      <c r="AS68" s="8"/>
      <c r="AT68" s="8"/>
      <c r="AU68" s="8"/>
      <c r="AV68" s="8"/>
      <c r="AW68" s="8"/>
      <c r="AX68" s="8"/>
      <c r="AY68" s="8"/>
      <c r="AZ68" s="8"/>
      <c r="BA68" s="8"/>
      <c r="BB68" s="8"/>
      <c r="BC68" s="8"/>
      <c r="BD68" s="8"/>
      <c r="BE68" s="8"/>
      <c r="BF68" s="8"/>
      <c r="BG68" s="8"/>
      <c r="BH68" s="8"/>
      <c r="BI68" s="8"/>
      <c r="BJ68" s="8"/>
      <c r="BK68" s="8"/>
      <c r="BL68" s="8"/>
      <c r="BM68" s="8"/>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row>
    <row r="69" spans="1:113" ht="15.9" hidden="1" thickBot="1">
      <c r="A69" s="4" t="s">
        <v>92</v>
      </c>
      <c r="B69" s="17" t="s">
        <v>66</v>
      </c>
      <c r="C69" s="114">
        <v>0</v>
      </c>
      <c r="D69" s="13">
        <f t="shared" ref="D69:D83" si="7">C69/$C$84</f>
        <v>0</v>
      </c>
      <c r="E69" s="14">
        <f t="shared" si="4"/>
        <v>0</v>
      </c>
      <c r="F69" s="85">
        <f t="shared" si="5"/>
        <v>0</v>
      </c>
      <c r="G69" s="95">
        <f t="shared" si="6"/>
        <v>0</v>
      </c>
      <c r="H69" s="19"/>
      <c r="I69" s="19"/>
      <c r="J69" s="19"/>
      <c r="K69" s="19"/>
      <c r="L69" s="19"/>
      <c r="M69" s="19"/>
      <c r="N69" s="19"/>
      <c r="O69" s="20"/>
      <c r="P69" s="26"/>
      <c r="Q69" s="29"/>
      <c r="R69" s="29"/>
      <c r="S69" s="29"/>
      <c r="T69" s="29"/>
      <c r="U69" s="29"/>
      <c r="V69" s="19"/>
      <c r="W69" s="19"/>
      <c r="X69" s="19"/>
      <c r="Y69" s="19"/>
      <c r="Z69" s="19"/>
      <c r="AA69" s="19"/>
      <c r="AB69" s="19"/>
      <c r="AC69" s="19"/>
      <c r="AD69" s="19"/>
      <c r="AE69" s="19"/>
      <c r="AF69" s="19"/>
      <c r="AG69" s="19"/>
      <c r="AH69" s="19"/>
      <c r="AI69" s="19"/>
      <c r="AJ69" s="19"/>
      <c r="AK69" s="22"/>
      <c r="AL69" s="22"/>
      <c r="AM69" s="22"/>
      <c r="AN69" s="22"/>
      <c r="AO69" s="22"/>
      <c r="AP69" s="8"/>
      <c r="AQ69" s="8"/>
      <c r="AR69" s="8"/>
      <c r="AS69" s="8"/>
      <c r="AT69" s="8"/>
      <c r="AU69" s="8"/>
      <c r="AV69" s="8"/>
      <c r="AW69" s="8"/>
      <c r="AX69" s="8"/>
      <c r="AY69" s="8"/>
      <c r="AZ69" s="8"/>
      <c r="BA69" s="8"/>
      <c r="BB69" s="8"/>
      <c r="BC69" s="8"/>
      <c r="BD69" s="8"/>
      <c r="BE69" s="8"/>
      <c r="BF69" s="8"/>
      <c r="BG69" s="8"/>
      <c r="BH69" s="8"/>
      <c r="BI69" s="8"/>
      <c r="BJ69" s="8"/>
      <c r="BK69" s="8"/>
      <c r="BL69" s="8"/>
      <c r="BM69" s="8"/>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row>
    <row r="70" spans="1:113" ht="15.9" hidden="1" thickBot="1">
      <c r="A70" s="4" t="s">
        <v>92</v>
      </c>
      <c r="B70" s="17" t="s">
        <v>67</v>
      </c>
      <c r="C70" s="114">
        <v>0</v>
      </c>
      <c r="D70" s="13">
        <f t="shared" si="7"/>
        <v>0</v>
      </c>
      <c r="E70" s="14">
        <f t="shared" si="4"/>
        <v>0</v>
      </c>
      <c r="F70" s="85">
        <f t="shared" si="5"/>
        <v>0</v>
      </c>
      <c r="G70" s="95">
        <f t="shared" si="6"/>
        <v>0</v>
      </c>
      <c r="H70" s="19"/>
      <c r="I70" s="19"/>
      <c r="J70" s="19"/>
      <c r="K70" s="19"/>
      <c r="L70" s="19"/>
      <c r="M70" s="19"/>
      <c r="N70" s="19"/>
      <c r="O70" s="20"/>
      <c r="P70" s="26"/>
      <c r="Q70" s="29"/>
      <c r="R70" s="29"/>
      <c r="S70" s="29"/>
      <c r="T70" s="29"/>
      <c r="U70" s="29"/>
      <c r="V70" s="19"/>
      <c r="W70" s="19"/>
      <c r="X70" s="19"/>
      <c r="Y70" s="19"/>
      <c r="Z70" s="19"/>
      <c r="AA70" s="19"/>
      <c r="AB70" s="19"/>
      <c r="AC70" s="19"/>
      <c r="AD70" s="19"/>
      <c r="AE70" s="19"/>
      <c r="AF70" s="19"/>
      <c r="AG70" s="19"/>
      <c r="AH70" s="19"/>
      <c r="AI70" s="19"/>
      <c r="AJ70" s="19"/>
      <c r="AK70" s="22"/>
      <c r="AL70" s="22"/>
      <c r="AM70" s="22"/>
      <c r="AN70" s="22"/>
      <c r="AO70" s="22"/>
      <c r="AP70" s="8"/>
      <c r="AQ70" s="8"/>
      <c r="AR70" s="8"/>
      <c r="AS70" s="8"/>
      <c r="AT70" s="8"/>
      <c r="AU70" s="8"/>
      <c r="AV70" s="8"/>
      <c r="AW70" s="8"/>
      <c r="AX70" s="8"/>
      <c r="AY70" s="8"/>
      <c r="AZ70" s="8"/>
      <c r="BA70" s="8"/>
      <c r="BB70" s="8"/>
      <c r="BC70" s="8"/>
      <c r="BD70" s="8"/>
      <c r="BE70" s="8"/>
      <c r="BF70" s="8"/>
      <c r="BG70" s="8"/>
      <c r="BH70" s="8"/>
      <c r="BI70" s="8"/>
      <c r="BJ70" s="8"/>
      <c r="BK70" s="8"/>
      <c r="BL70" s="8"/>
      <c r="BM70" s="8"/>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row>
    <row r="71" spans="1:113" ht="15.9" hidden="1" thickBot="1">
      <c r="A71" s="4" t="s">
        <v>92</v>
      </c>
      <c r="B71" s="17" t="s">
        <v>68</v>
      </c>
      <c r="C71" s="114">
        <v>0</v>
      </c>
      <c r="D71" s="13">
        <f t="shared" si="7"/>
        <v>0</v>
      </c>
      <c r="E71" s="14">
        <f t="shared" si="4"/>
        <v>0</v>
      </c>
      <c r="F71" s="85">
        <f t="shared" si="5"/>
        <v>0</v>
      </c>
      <c r="G71" s="95">
        <f t="shared" si="6"/>
        <v>0</v>
      </c>
      <c r="H71" s="19"/>
      <c r="I71" s="19"/>
      <c r="J71" s="19"/>
      <c r="K71" s="19"/>
      <c r="L71" s="19"/>
      <c r="M71" s="19"/>
      <c r="N71" s="19"/>
      <c r="O71" s="20"/>
      <c r="P71" s="26"/>
      <c r="Q71" s="29"/>
      <c r="R71" s="29"/>
      <c r="S71" s="29"/>
      <c r="T71" s="29"/>
      <c r="U71" s="29"/>
      <c r="V71" s="19"/>
      <c r="W71" s="19"/>
      <c r="X71" s="19"/>
      <c r="Y71" s="19"/>
      <c r="Z71" s="19"/>
      <c r="AA71" s="19"/>
      <c r="AB71" s="19"/>
      <c r="AC71" s="19"/>
      <c r="AD71" s="19"/>
      <c r="AE71" s="19"/>
      <c r="AF71" s="19"/>
      <c r="AG71" s="19"/>
      <c r="AH71" s="19"/>
      <c r="AI71" s="19"/>
      <c r="AJ71" s="19"/>
      <c r="AK71" s="22"/>
      <c r="AL71" s="22"/>
      <c r="AM71" s="22"/>
      <c r="AN71" s="22"/>
      <c r="AO71" s="22"/>
      <c r="AP71" s="8"/>
      <c r="AQ71" s="8"/>
      <c r="AR71" s="8"/>
      <c r="AS71" s="8"/>
      <c r="AT71" s="8"/>
      <c r="AU71" s="8"/>
      <c r="AV71" s="8"/>
      <c r="AW71" s="8"/>
      <c r="AX71" s="8"/>
      <c r="AY71" s="8"/>
      <c r="AZ71" s="8"/>
      <c r="BA71" s="8"/>
      <c r="BB71" s="8"/>
      <c r="BC71" s="8"/>
      <c r="BD71" s="8"/>
      <c r="BE71" s="8"/>
      <c r="BF71" s="8"/>
      <c r="BG71" s="8"/>
      <c r="BH71" s="8"/>
      <c r="BI71" s="8"/>
      <c r="BJ71" s="8"/>
      <c r="BK71" s="8"/>
      <c r="BL71" s="8"/>
      <c r="BM71" s="8"/>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row>
    <row r="72" spans="1:113" ht="15.9" hidden="1" thickBot="1">
      <c r="A72" s="4" t="s">
        <v>92</v>
      </c>
      <c r="B72" s="17" t="s">
        <v>69</v>
      </c>
      <c r="C72" s="114">
        <v>0</v>
      </c>
      <c r="D72" s="13">
        <f t="shared" si="7"/>
        <v>0</v>
      </c>
      <c r="E72" s="14">
        <f t="shared" si="4"/>
        <v>0</v>
      </c>
      <c r="F72" s="85">
        <f t="shared" si="5"/>
        <v>0</v>
      </c>
      <c r="G72" s="95">
        <f t="shared" si="6"/>
        <v>0</v>
      </c>
      <c r="H72" s="19"/>
      <c r="I72" s="19"/>
      <c r="J72" s="19"/>
      <c r="K72" s="19"/>
      <c r="L72" s="19"/>
      <c r="M72" s="19"/>
      <c r="N72" s="19"/>
      <c r="O72" s="20"/>
      <c r="P72" s="26"/>
      <c r="Q72" s="29"/>
      <c r="R72" s="29"/>
      <c r="S72" s="29"/>
      <c r="T72" s="29"/>
      <c r="U72" s="29"/>
      <c r="V72" s="19"/>
      <c r="W72" s="19"/>
      <c r="X72" s="19"/>
      <c r="Y72" s="19"/>
      <c r="Z72" s="19"/>
      <c r="AA72" s="19"/>
      <c r="AB72" s="19"/>
      <c r="AC72" s="19"/>
      <c r="AD72" s="19"/>
      <c r="AE72" s="19"/>
      <c r="AF72" s="19"/>
      <c r="AG72" s="19"/>
      <c r="AH72" s="19"/>
      <c r="AI72" s="19"/>
      <c r="AJ72" s="19"/>
      <c r="AK72" s="22"/>
      <c r="AL72" s="22"/>
      <c r="AM72" s="22"/>
      <c r="AN72" s="22"/>
      <c r="AO72" s="22"/>
      <c r="AP72" s="8"/>
      <c r="AQ72" s="8"/>
      <c r="AR72" s="8"/>
      <c r="AS72" s="8"/>
      <c r="AT72" s="8"/>
      <c r="AU72" s="8"/>
      <c r="AV72" s="8"/>
      <c r="AW72" s="8"/>
      <c r="AX72" s="8"/>
      <c r="AY72" s="8"/>
      <c r="AZ72" s="8"/>
      <c r="BA72" s="8"/>
      <c r="BB72" s="8"/>
      <c r="BC72" s="8"/>
      <c r="BD72" s="8"/>
      <c r="BE72" s="8"/>
      <c r="BF72" s="8"/>
      <c r="BG72" s="8"/>
      <c r="BH72" s="8"/>
      <c r="BI72" s="8"/>
      <c r="BJ72" s="8"/>
      <c r="BK72" s="8"/>
      <c r="BL72" s="8"/>
      <c r="BM72" s="8"/>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row>
    <row r="73" spans="1:113" ht="15.9" hidden="1" thickBot="1">
      <c r="A73" s="4" t="s">
        <v>92</v>
      </c>
      <c r="B73" s="17" t="s">
        <v>70</v>
      </c>
      <c r="C73" s="114">
        <v>0</v>
      </c>
      <c r="D73" s="13">
        <f t="shared" si="7"/>
        <v>0</v>
      </c>
      <c r="E73" s="14">
        <f t="shared" si="4"/>
        <v>0</v>
      </c>
      <c r="F73" s="85">
        <f t="shared" si="5"/>
        <v>0</v>
      </c>
      <c r="G73" s="95">
        <f t="shared" si="6"/>
        <v>0</v>
      </c>
      <c r="H73" s="19"/>
      <c r="I73" s="19"/>
      <c r="J73" s="19"/>
      <c r="K73" s="19"/>
      <c r="L73" s="19"/>
      <c r="M73" s="19"/>
      <c r="N73" s="19"/>
      <c r="O73" s="20"/>
      <c r="P73" s="26"/>
      <c r="Q73" s="29"/>
      <c r="R73" s="29"/>
      <c r="S73" s="29"/>
      <c r="T73" s="29"/>
      <c r="U73" s="29"/>
      <c r="V73" s="19"/>
      <c r="W73" s="19"/>
      <c r="X73" s="19"/>
      <c r="Y73" s="19"/>
      <c r="Z73" s="19"/>
      <c r="AA73" s="19"/>
      <c r="AB73" s="19"/>
      <c r="AC73" s="19"/>
      <c r="AD73" s="19"/>
      <c r="AE73" s="19"/>
      <c r="AF73" s="19"/>
      <c r="AG73" s="19"/>
      <c r="AH73" s="19"/>
      <c r="AI73" s="19"/>
      <c r="AJ73" s="19"/>
      <c r="AK73" s="22"/>
      <c r="AL73" s="22"/>
      <c r="AM73" s="22"/>
      <c r="AN73" s="22"/>
      <c r="AO73" s="22"/>
      <c r="AP73" s="8"/>
      <c r="AQ73" s="8"/>
      <c r="AR73" s="8"/>
      <c r="AS73" s="8"/>
      <c r="AT73" s="8"/>
      <c r="AU73" s="8"/>
      <c r="AV73" s="8"/>
      <c r="AW73" s="8"/>
      <c r="AX73" s="8"/>
      <c r="AY73" s="8"/>
      <c r="AZ73" s="8"/>
      <c r="BA73" s="8"/>
      <c r="BB73" s="8"/>
      <c r="BC73" s="8"/>
      <c r="BD73" s="8"/>
      <c r="BE73" s="8"/>
      <c r="BF73" s="8"/>
      <c r="BG73" s="8"/>
      <c r="BH73" s="8"/>
      <c r="BI73" s="8"/>
      <c r="BJ73" s="8"/>
      <c r="BK73" s="8"/>
      <c r="BL73" s="8"/>
      <c r="BM73" s="8"/>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row>
    <row r="74" spans="1:113" ht="15.9" hidden="1" thickBot="1">
      <c r="A74" s="4" t="s">
        <v>92</v>
      </c>
      <c r="B74" s="17" t="s">
        <v>71</v>
      </c>
      <c r="C74" s="114">
        <v>0</v>
      </c>
      <c r="D74" s="13">
        <f t="shared" si="7"/>
        <v>0</v>
      </c>
      <c r="E74" s="14">
        <f t="shared" si="4"/>
        <v>0</v>
      </c>
      <c r="F74" s="85">
        <f t="shared" si="5"/>
        <v>0</v>
      </c>
      <c r="G74" s="95">
        <f t="shared" si="6"/>
        <v>0</v>
      </c>
      <c r="H74" s="19"/>
      <c r="I74" s="19"/>
      <c r="J74" s="19"/>
      <c r="K74" s="19"/>
      <c r="L74" s="19"/>
      <c r="M74" s="19"/>
      <c r="N74" s="19"/>
      <c r="O74" s="20"/>
      <c r="P74" s="26"/>
      <c r="Q74" s="29"/>
      <c r="R74" s="29"/>
      <c r="S74" s="29"/>
      <c r="T74" s="29"/>
      <c r="U74" s="29"/>
      <c r="V74" s="19"/>
      <c r="W74" s="19"/>
      <c r="X74" s="19"/>
      <c r="Y74" s="19"/>
      <c r="Z74" s="19"/>
      <c r="AA74" s="19"/>
      <c r="AB74" s="19"/>
      <c r="AC74" s="19"/>
      <c r="AD74" s="19"/>
      <c r="AE74" s="19"/>
      <c r="AF74" s="19"/>
      <c r="AG74" s="19"/>
      <c r="AH74" s="19"/>
      <c r="AI74" s="19"/>
      <c r="AJ74" s="19"/>
      <c r="AK74" s="22"/>
      <c r="AL74" s="22"/>
      <c r="AM74" s="22"/>
      <c r="AN74" s="22"/>
      <c r="AO74" s="22"/>
      <c r="AP74" s="8"/>
      <c r="AQ74" s="8"/>
      <c r="AR74" s="8"/>
      <c r="AS74" s="8"/>
      <c r="AT74" s="8"/>
      <c r="AU74" s="8"/>
      <c r="AV74" s="8"/>
      <c r="AW74" s="8"/>
      <c r="AX74" s="8"/>
      <c r="AY74" s="8"/>
      <c r="AZ74" s="8"/>
      <c r="BA74" s="8"/>
      <c r="BB74" s="8"/>
      <c r="BC74" s="8"/>
      <c r="BD74" s="8"/>
      <c r="BE74" s="8"/>
      <c r="BF74" s="8"/>
      <c r="BG74" s="8"/>
      <c r="BH74" s="8"/>
      <c r="BI74" s="8"/>
      <c r="BJ74" s="8"/>
      <c r="BK74" s="8"/>
      <c r="BL74" s="8"/>
      <c r="BM74" s="8"/>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row>
    <row r="75" spans="1:113" ht="15.9" hidden="1" thickBot="1">
      <c r="A75" s="4" t="s">
        <v>89</v>
      </c>
      <c r="B75" s="17" t="s">
        <v>72</v>
      </c>
      <c r="C75" s="114">
        <v>0</v>
      </c>
      <c r="D75" s="13">
        <f t="shared" si="7"/>
        <v>0</v>
      </c>
      <c r="E75" s="14">
        <f t="shared" si="4"/>
        <v>0</v>
      </c>
      <c r="F75" s="85">
        <f t="shared" si="5"/>
        <v>0</v>
      </c>
      <c r="G75" s="95">
        <f t="shared" si="6"/>
        <v>0</v>
      </c>
      <c r="H75" s="19"/>
      <c r="I75" s="19"/>
      <c r="J75" s="19"/>
      <c r="K75" s="19"/>
      <c r="L75" s="19"/>
      <c r="M75" s="19"/>
      <c r="N75" s="19"/>
      <c r="O75" s="20"/>
      <c r="P75" s="26"/>
      <c r="Q75" s="29"/>
      <c r="R75" s="29"/>
      <c r="S75" s="29"/>
      <c r="T75" s="29"/>
      <c r="U75" s="29"/>
      <c r="V75" s="19"/>
      <c r="W75" s="19"/>
      <c r="X75" s="19"/>
      <c r="Y75" s="19"/>
      <c r="Z75" s="19"/>
      <c r="AA75" s="19"/>
      <c r="AB75" s="19"/>
      <c r="AC75" s="19"/>
      <c r="AD75" s="19"/>
      <c r="AE75" s="19"/>
      <c r="AF75" s="19"/>
      <c r="AG75" s="19"/>
      <c r="AH75" s="19"/>
      <c r="AI75" s="19"/>
      <c r="AJ75" s="19"/>
      <c r="AK75" s="22"/>
      <c r="AL75" s="22"/>
      <c r="AM75" s="22"/>
      <c r="AN75" s="22"/>
      <c r="AO75" s="22"/>
      <c r="AP75" s="8"/>
      <c r="AQ75" s="8"/>
      <c r="AR75" s="8"/>
      <c r="AS75" s="8"/>
      <c r="AT75" s="8"/>
      <c r="AU75" s="8"/>
      <c r="AV75" s="8"/>
      <c r="AW75" s="8"/>
      <c r="AX75" s="8"/>
      <c r="AY75" s="8"/>
      <c r="AZ75" s="8"/>
      <c r="BA75" s="8"/>
      <c r="BB75" s="8"/>
      <c r="BC75" s="8"/>
      <c r="BD75" s="8"/>
      <c r="BE75" s="8"/>
      <c r="BF75" s="8"/>
      <c r="BG75" s="8"/>
      <c r="BH75" s="8"/>
      <c r="BI75" s="8"/>
      <c r="BJ75" s="8"/>
      <c r="BK75" s="8"/>
      <c r="BL75" s="8"/>
      <c r="BM75" s="8"/>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row>
    <row r="76" spans="1:113" ht="15.9" hidden="1" thickBot="1">
      <c r="A76" s="4" t="s">
        <v>89</v>
      </c>
      <c r="B76" s="17" t="s">
        <v>73</v>
      </c>
      <c r="C76" s="114">
        <v>0</v>
      </c>
      <c r="D76" s="13">
        <f t="shared" si="7"/>
        <v>0</v>
      </c>
      <c r="E76" s="14">
        <f t="shared" si="4"/>
        <v>0</v>
      </c>
      <c r="F76" s="85">
        <f t="shared" si="5"/>
        <v>0</v>
      </c>
      <c r="G76" s="95">
        <f t="shared" si="6"/>
        <v>0</v>
      </c>
      <c r="H76" s="19"/>
      <c r="I76" s="19"/>
      <c r="J76" s="19"/>
      <c r="K76" s="19"/>
      <c r="L76" s="19"/>
      <c r="M76" s="19"/>
      <c r="N76" s="19"/>
      <c r="O76" s="20"/>
      <c r="P76" s="26"/>
      <c r="Q76" s="29"/>
      <c r="R76" s="29"/>
      <c r="S76" s="29"/>
      <c r="T76" s="29"/>
      <c r="U76" s="29"/>
      <c r="V76" s="19"/>
      <c r="W76" s="19"/>
      <c r="X76" s="19"/>
      <c r="Y76" s="19"/>
      <c r="Z76" s="19"/>
      <c r="AA76" s="19"/>
      <c r="AB76" s="19"/>
      <c r="AC76" s="19"/>
      <c r="AD76" s="19"/>
      <c r="AE76" s="19"/>
      <c r="AF76" s="19"/>
      <c r="AG76" s="19"/>
      <c r="AH76" s="19"/>
      <c r="AI76" s="19"/>
      <c r="AJ76" s="19"/>
      <c r="AK76" s="22"/>
      <c r="AL76" s="22"/>
      <c r="AM76" s="22"/>
      <c r="AN76" s="22"/>
      <c r="AO76" s="22"/>
      <c r="AP76" s="8"/>
      <c r="AQ76" s="8"/>
      <c r="AR76" s="8"/>
      <c r="AS76" s="8"/>
      <c r="AT76" s="8"/>
      <c r="AU76" s="8"/>
      <c r="AV76" s="8"/>
      <c r="AW76" s="8"/>
      <c r="AX76" s="8"/>
      <c r="AY76" s="8"/>
      <c r="AZ76" s="8"/>
      <c r="BA76" s="8"/>
      <c r="BB76" s="8"/>
      <c r="BC76" s="8"/>
      <c r="BD76" s="8"/>
      <c r="BE76" s="8"/>
      <c r="BF76" s="8"/>
      <c r="BG76" s="8"/>
      <c r="BH76" s="8"/>
      <c r="BI76" s="8"/>
      <c r="BJ76" s="8"/>
      <c r="BK76" s="8"/>
      <c r="BL76" s="8"/>
      <c r="BM76" s="8"/>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row>
    <row r="77" spans="1:113" ht="15.9" hidden="1" thickBot="1">
      <c r="A77" s="4" t="s">
        <v>92</v>
      </c>
      <c r="B77" s="17" t="s">
        <v>74</v>
      </c>
      <c r="C77" s="114">
        <v>0</v>
      </c>
      <c r="D77" s="13">
        <f t="shared" si="7"/>
        <v>0</v>
      </c>
      <c r="E77" s="14">
        <f t="shared" si="4"/>
        <v>0</v>
      </c>
      <c r="F77" s="85">
        <f t="shared" si="5"/>
        <v>0</v>
      </c>
      <c r="G77" s="95">
        <f t="shared" si="6"/>
        <v>0</v>
      </c>
      <c r="H77" s="19"/>
      <c r="I77" s="19"/>
      <c r="J77" s="19"/>
      <c r="K77" s="19"/>
      <c r="L77" s="19"/>
      <c r="M77" s="19"/>
      <c r="N77" s="19"/>
      <c r="O77" s="20"/>
      <c r="P77" s="26"/>
      <c r="Q77" s="29"/>
      <c r="R77" s="29"/>
      <c r="S77" s="29"/>
      <c r="T77" s="29"/>
      <c r="U77" s="29"/>
      <c r="V77" s="19"/>
      <c r="W77" s="19"/>
      <c r="X77" s="19"/>
      <c r="Y77" s="19"/>
      <c r="Z77" s="19"/>
      <c r="AA77" s="19"/>
      <c r="AB77" s="19"/>
      <c r="AC77" s="19"/>
      <c r="AD77" s="19"/>
      <c r="AE77" s="19"/>
      <c r="AF77" s="19"/>
      <c r="AG77" s="19"/>
      <c r="AH77" s="19"/>
      <c r="AI77" s="19"/>
      <c r="AJ77" s="19"/>
      <c r="AK77" s="22"/>
      <c r="AL77" s="22"/>
      <c r="AM77" s="22"/>
      <c r="AN77" s="22"/>
      <c r="AO77" s="22"/>
      <c r="AP77" s="8"/>
      <c r="AQ77" s="8"/>
      <c r="AR77" s="8"/>
      <c r="AS77" s="8"/>
      <c r="AT77" s="8"/>
      <c r="AU77" s="8"/>
      <c r="AV77" s="8"/>
      <c r="AW77" s="8"/>
      <c r="AX77" s="8"/>
      <c r="AY77" s="8"/>
      <c r="AZ77" s="8"/>
      <c r="BA77" s="8"/>
      <c r="BB77" s="8"/>
      <c r="BC77" s="8"/>
      <c r="BD77" s="8"/>
      <c r="BE77" s="8"/>
      <c r="BF77" s="8"/>
      <c r="BG77" s="8"/>
      <c r="BH77" s="8"/>
      <c r="BI77" s="8"/>
      <c r="BJ77" s="8"/>
      <c r="BK77" s="8"/>
      <c r="BL77" s="8"/>
      <c r="BM77" s="8"/>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row>
    <row r="78" spans="1:113" ht="15.9" hidden="1" thickBot="1">
      <c r="A78" s="4" t="s">
        <v>92</v>
      </c>
      <c r="B78" s="17" t="s">
        <v>75</v>
      </c>
      <c r="C78" s="114">
        <v>0</v>
      </c>
      <c r="D78" s="13">
        <f t="shared" si="7"/>
        <v>0</v>
      </c>
      <c r="E78" s="14">
        <f t="shared" si="4"/>
        <v>0</v>
      </c>
      <c r="F78" s="85">
        <f t="shared" si="5"/>
        <v>0</v>
      </c>
      <c r="G78" s="95">
        <f t="shared" si="6"/>
        <v>0</v>
      </c>
      <c r="H78" s="19"/>
      <c r="I78" s="19"/>
      <c r="J78" s="19"/>
      <c r="K78" s="19"/>
      <c r="L78" s="19"/>
      <c r="M78" s="19"/>
      <c r="N78" s="19"/>
      <c r="O78" s="20"/>
      <c r="P78" s="26"/>
      <c r="Q78" s="29"/>
      <c r="R78" s="29"/>
      <c r="S78" s="29"/>
      <c r="T78" s="29"/>
      <c r="U78" s="29"/>
      <c r="V78" s="19"/>
      <c r="W78" s="19"/>
      <c r="X78" s="19"/>
      <c r="Y78" s="19"/>
      <c r="Z78" s="19"/>
      <c r="AA78" s="19"/>
      <c r="AB78" s="19"/>
      <c r="AC78" s="19"/>
      <c r="AD78" s="19"/>
      <c r="AE78" s="19"/>
      <c r="AF78" s="19"/>
      <c r="AG78" s="19"/>
      <c r="AH78" s="19"/>
      <c r="AI78" s="19"/>
      <c r="AJ78" s="19"/>
      <c r="AK78" s="22"/>
      <c r="AL78" s="22"/>
      <c r="AM78" s="22"/>
      <c r="AN78" s="22"/>
      <c r="AO78" s="22"/>
      <c r="AP78" s="8"/>
      <c r="AQ78" s="8"/>
      <c r="AR78" s="8"/>
      <c r="AS78" s="8"/>
      <c r="AT78" s="8"/>
      <c r="AU78" s="8"/>
      <c r="AV78" s="8"/>
      <c r="AW78" s="8"/>
      <c r="AX78" s="8"/>
      <c r="AY78" s="8"/>
      <c r="AZ78" s="8"/>
      <c r="BA78" s="8"/>
      <c r="BB78" s="8"/>
      <c r="BC78" s="8"/>
      <c r="BD78" s="8"/>
      <c r="BE78" s="8"/>
      <c r="BF78" s="8"/>
      <c r="BG78" s="8"/>
      <c r="BH78" s="8"/>
      <c r="BI78" s="8"/>
      <c r="BJ78" s="8"/>
      <c r="BK78" s="8"/>
      <c r="BL78" s="8"/>
      <c r="BM78" s="8"/>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row>
    <row r="79" spans="1:113" ht="15.9" hidden="1" thickBot="1">
      <c r="A79" s="4" t="s">
        <v>92</v>
      </c>
      <c r="B79" s="17" t="s">
        <v>76</v>
      </c>
      <c r="C79" s="114">
        <v>0</v>
      </c>
      <c r="D79" s="13">
        <f t="shared" si="7"/>
        <v>0</v>
      </c>
      <c r="E79" s="14">
        <f t="shared" si="4"/>
        <v>0</v>
      </c>
      <c r="F79" s="85">
        <f t="shared" si="5"/>
        <v>0</v>
      </c>
      <c r="G79" s="95">
        <f t="shared" si="6"/>
        <v>0</v>
      </c>
      <c r="H79" s="19"/>
      <c r="I79" s="19"/>
      <c r="J79" s="19"/>
      <c r="K79" s="19"/>
      <c r="L79" s="19"/>
      <c r="M79" s="19"/>
      <c r="N79" s="19"/>
      <c r="O79" s="20"/>
      <c r="P79" s="26"/>
      <c r="Q79" s="29"/>
      <c r="R79" s="29"/>
      <c r="S79" s="29"/>
      <c r="T79" s="29"/>
      <c r="U79" s="29"/>
      <c r="V79" s="19"/>
      <c r="W79" s="19"/>
      <c r="X79" s="19"/>
      <c r="Y79" s="19"/>
      <c r="Z79" s="19"/>
      <c r="AA79" s="19"/>
      <c r="AB79" s="19"/>
      <c r="AC79" s="19"/>
      <c r="AD79" s="19"/>
      <c r="AE79" s="19"/>
      <c r="AF79" s="19"/>
      <c r="AG79" s="19"/>
      <c r="AH79" s="19"/>
      <c r="AI79" s="19"/>
      <c r="AJ79" s="19"/>
      <c r="AK79" s="22"/>
      <c r="AL79" s="22"/>
      <c r="AM79" s="22"/>
      <c r="AN79" s="22"/>
      <c r="AO79" s="22"/>
      <c r="AP79" s="8"/>
      <c r="AQ79" s="8"/>
      <c r="AR79" s="8"/>
      <c r="AS79" s="8"/>
      <c r="AT79" s="8"/>
      <c r="AU79" s="8"/>
      <c r="AV79" s="8"/>
      <c r="AW79" s="8"/>
      <c r="AX79" s="8"/>
      <c r="AY79" s="8"/>
      <c r="AZ79" s="8"/>
      <c r="BA79" s="8"/>
      <c r="BB79" s="8"/>
      <c r="BC79" s="8"/>
      <c r="BD79" s="8"/>
      <c r="BE79" s="8"/>
      <c r="BF79" s="8"/>
      <c r="BG79" s="8"/>
      <c r="BH79" s="8"/>
      <c r="BI79" s="8"/>
      <c r="BJ79" s="8"/>
      <c r="BK79" s="8"/>
      <c r="BL79" s="8"/>
      <c r="BM79" s="8"/>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row>
    <row r="80" spans="1:113" ht="15.9" hidden="1" thickBot="1">
      <c r="A80" s="4" t="s">
        <v>92</v>
      </c>
      <c r="B80" s="17" t="s">
        <v>77</v>
      </c>
      <c r="C80" s="114">
        <v>0</v>
      </c>
      <c r="D80" s="13">
        <f t="shared" si="7"/>
        <v>0</v>
      </c>
      <c r="E80" s="14">
        <f t="shared" si="4"/>
        <v>0</v>
      </c>
      <c r="F80" s="85">
        <f t="shared" si="5"/>
        <v>0</v>
      </c>
      <c r="G80" s="95">
        <f t="shared" si="6"/>
        <v>0</v>
      </c>
      <c r="H80" s="19"/>
      <c r="I80" s="19"/>
      <c r="J80" s="19"/>
      <c r="K80" s="19"/>
      <c r="L80" s="19"/>
      <c r="M80" s="19"/>
      <c r="N80" s="19"/>
      <c r="O80" s="20"/>
      <c r="P80" s="26"/>
      <c r="Q80" s="29"/>
      <c r="R80" s="29"/>
      <c r="S80" s="29"/>
      <c r="T80" s="29"/>
      <c r="U80" s="29"/>
      <c r="V80" s="19"/>
      <c r="W80" s="19"/>
      <c r="X80" s="19"/>
      <c r="Y80" s="19"/>
      <c r="Z80" s="19"/>
      <c r="AA80" s="19"/>
      <c r="AB80" s="19"/>
      <c r="AC80" s="19"/>
      <c r="AD80" s="19"/>
      <c r="AE80" s="19"/>
      <c r="AF80" s="19"/>
      <c r="AG80" s="19"/>
      <c r="AH80" s="19"/>
      <c r="AI80" s="19"/>
      <c r="AJ80" s="19"/>
      <c r="AK80" s="22"/>
      <c r="AL80" s="22"/>
      <c r="AM80" s="22"/>
      <c r="AN80" s="22"/>
      <c r="AO80" s="22"/>
      <c r="AP80" s="8"/>
      <c r="AQ80" s="8"/>
      <c r="AR80" s="8"/>
      <c r="AS80" s="8"/>
      <c r="AT80" s="8"/>
      <c r="AU80" s="8"/>
      <c r="AV80" s="8"/>
      <c r="AW80" s="8"/>
      <c r="AX80" s="8"/>
      <c r="AY80" s="8"/>
      <c r="AZ80" s="8"/>
      <c r="BA80" s="8"/>
      <c r="BB80" s="8"/>
      <c r="BC80" s="8"/>
      <c r="BD80" s="8"/>
      <c r="BE80" s="8"/>
      <c r="BF80" s="8"/>
      <c r="BG80" s="8"/>
      <c r="BH80" s="8"/>
      <c r="BI80" s="8"/>
      <c r="BJ80" s="8"/>
      <c r="BK80" s="8"/>
      <c r="BL80" s="8"/>
      <c r="BM80" s="8"/>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row>
    <row r="81" spans="1:113" ht="15.9" hidden="1" thickBot="1">
      <c r="A81" s="4" t="s">
        <v>93</v>
      </c>
      <c r="B81" s="17" t="s">
        <v>78</v>
      </c>
      <c r="C81" s="114">
        <v>0</v>
      </c>
      <c r="D81" s="13">
        <f t="shared" si="7"/>
        <v>0</v>
      </c>
      <c r="E81" s="14">
        <f t="shared" si="4"/>
        <v>0</v>
      </c>
      <c r="F81" s="85">
        <f t="shared" si="5"/>
        <v>0</v>
      </c>
      <c r="G81" s="95">
        <f t="shared" si="6"/>
        <v>0</v>
      </c>
      <c r="H81" s="19"/>
      <c r="I81" s="19"/>
      <c r="J81" s="19"/>
      <c r="K81" s="19"/>
      <c r="L81" s="19"/>
      <c r="M81" s="19"/>
      <c r="N81" s="19"/>
      <c r="O81" s="20"/>
      <c r="P81" s="26"/>
      <c r="Q81" s="29"/>
      <c r="R81" s="29"/>
      <c r="S81" s="29"/>
      <c r="T81" s="29"/>
      <c r="U81" s="29"/>
      <c r="V81" s="19"/>
      <c r="W81" s="19"/>
      <c r="X81" s="19"/>
      <c r="Y81" s="19"/>
      <c r="Z81" s="19"/>
      <c r="AA81" s="19"/>
      <c r="AB81" s="19"/>
      <c r="AC81" s="19"/>
      <c r="AD81" s="19"/>
      <c r="AE81" s="19"/>
      <c r="AF81" s="19"/>
      <c r="AG81" s="19"/>
      <c r="AH81" s="19"/>
      <c r="AI81" s="19"/>
      <c r="AJ81" s="19"/>
      <c r="AK81" s="22"/>
      <c r="AL81" s="22"/>
      <c r="AM81" s="22"/>
      <c r="AN81" s="22"/>
      <c r="AO81" s="22"/>
      <c r="AP81" s="8"/>
      <c r="AQ81" s="8"/>
      <c r="AR81" s="8"/>
      <c r="AS81" s="8"/>
      <c r="AT81" s="8"/>
      <c r="AU81" s="8"/>
      <c r="AV81" s="8"/>
      <c r="AW81" s="8"/>
      <c r="AX81" s="8"/>
      <c r="AY81" s="8"/>
      <c r="AZ81" s="8"/>
      <c r="BA81" s="8"/>
      <c r="BB81" s="8"/>
      <c r="BC81" s="8"/>
      <c r="BD81" s="8"/>
      <c r="BE81" s="8"/>
      <c r="BF81" s="8"/>
      <c r="BG81" s="8"/>
      <c r="BH81" s="8"/>
      <c r="BI81" s="8"/>
      <c r="BJ81" s="8"/>
      <c r="BK81" s="8"/>
      <c r="BL81" s="8"/>
      <c r="BM81" s="8"/>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row>
    <row r="82" spans="1:113" ht="15.9" hidden="1" thickBot="1">
      <c r="A82" s="4" t="s">
        <v>93</v>
      </c>
      <c r="B82" s="17" t="s">
        <v>79</v>
      </c>
      <c r="C82" s="114">
        <f>47420-47420</f>
        <v>0</v>
      </c>
      <c r="D82" s="13">
        <f t="shared" si="7"/>
        <v>0</v>
      </c>
      <c r="E82" s="14">
        <f t="shared" si="4"/>
        <v>0</v>
      </c>
      <c r="F82" s="85">
        <f t="shared" si="5"/>
        <v>0</v>
      </c>
      <c r="G82" s="95">
        <f t="shared" si="6"/>
        <v>0</v>
      </c>
      <c r="H82" s="19"/>
      <c r="I82" s="19"/>
      <c r="J82" s="19"/>
      <c r="K82" s="19"/>
      <c r="L82" s="19"/>
      <c r="M82" s="19"/>
      <c r="N82" s="19"/>
      <c r="O82" s="20"/>
      <c r="P82" s="26"/>
      <c r="Q82" s="29"/>
      <c r="R82" s="29"/>
      <c r="S82" s="29"/>
      <c r="T82" s="29"/>
      <c r="U82" s="29"/>
      <c r="V82" s="19"/>
      <c r="W82" s="19"/>
      <c r="X82" s="19"/>
      <c r="Y82" s="19"/>
      <c r="Z82" s="19"/>
      <c r="AA82" s="19"/>
      <c r="AB82" s="19"/>
      <c r="AC82" s="19"/>
      <c r="AD82" s="19"/>
      <c r="AE82" s="19"/>
      <c r="AF82" s="19"/>
      <c r="AG82" s="19"/>
      <c r="AH82" s="19"/>
      <c r="AI82" s="19"/>
      <c r="AJ82" s="19"/>
      <c r="AK82" s="22"/>
      <c r="AL82" s="22"/>
      <c r="AM82" s="22"/>
      <c r="AN82" s="22"/>
      <c r="AO82" s="22"/>
      <c r="AP82" s="8"/>
      <c r="AQ82" s="8"/>
      <c r="AR82" s="8"/>
      <c r="AS82" s="8"/>
      <c r="AT82" s="8"/>
      <c r="AU82" s="8"/>
      <c r="AV82" s="8"/>
      <c r="AW82" s="8"/>
      <c r="AX82" s="8"/>
      <c r="AY82" s="8"/>
      <c r="AZ82" s="8"/>
      <c r="BA82" s="8"/>
      <c r="BB82" s="8"/>
      <c r="BC82" s="8"/>
      <c r="BD82" s="8"/>
      <c r="BE82" s="8"/>
      <c r="BF82" s="8"/>
      <c r="BG82" s="8"/>
      <c r="BH82" s="8"/>
      <c r="BI82" s="8"/>
      <c r="BJ82" s="8"/>
      <c r="BK82" s="8"/>
      <c r="BL82" s="8"/>
      <c r="BM82" s="8"/>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row>
    <row r="83" spans="1:113" ht="15.9" hidden="1" thickBot="1">
      <c r="A83" s="4" t="s">
        <v>93</v>
      </c>
      <c r="B83" s="17" t="s">
        <v>23</v>
      </c>
      <c r="C83" s="114">
        <v>0</v>
      </c>
      <c r="D83" s="13">
        <f t="shared" si="7"/>
        <v>0</v>
      </c>
      <c r="E83" s="14">
        <f t="shared" si="4"/>
        <v>0</v>
      </c>
      <c r="F83" s="85">
        <f t="shared" si="5"/>
        <v>0</v>
      </c>
      <c r="G83" s="95">
        <f t="shared" si="6"/>
        <v>0</v>
      </c>
      <c r="H83" s="19"/>
      <c r="I83" s="19"/>
      <c r="J83" s="19"/>
      <c r="K83" s="19"/>
      <c r="L83" s="19"/>
      <c r="M83" s="19"/>
      <c r="N83" s="19"/>
      <c r="O83" s="20"/>
      <c r="P83" s="26"/>
      <c r="Q83" s="29"/>
      <c r="R83" s="29"/>
      <c r="S83" s="29"/>
      <c r="T83" s="29"/>
      <c r="U83" s="29"/>
      <c r="V83" s="19"/>
      <c r="W83" s="19"/>
      <c r="X83" s="19"/>
      <c r="Y83" s="19"/>
      <c r="Z83" s="19"/>
      <c r="AA83" s="19"/>
      <c r="AB83" s="19"/>
      <c r="AC83" s="19"/>
      <c r="AD83" s="19"/>
      <c r="AE83" s="19"/>
      <c r="AF83" s="19"/>
      <c r="AG83" s="19"/>
      <c r="AH83" s="19"/>
      <c r="AI83" s="19"/>
      <c r="AJ83" s="19"/>
      <c r="AK83" s="22"/>
      <c r="AL83" s="22"/>
      <c r="AM83" s="22"/>
      <c r="AN83" s="22"/>
      <c r="AO83" s="22"/>
      <c r="AP83" s="8"/>
      <c r="AQ83" s="8"/>
      <c r="AR83" s="8"/>
      <c r="AS83" s="8"/>
      <c r="AT83" s="8"/>
      <c r="AU83" s="8"/>
      <c r="AV83" s="8"/>
      <c r="AW83" s="8"/>
      <c r="AX83" s="8"/>
      <c r="AY83" s="8"/>
      <c r="AZ83" s="8"/>
      <c r="BA83" s="8"/>
      <c r="BB83" s="8"/>
      <c r="BC83" s="8"/>
      <c r="BD83" s="8"/>
      <c r="BE83" s="8"/>
      <c r="BF83" s="8"/>
      <c r="BG83" s="8"/>
      <c r="BH83" s="8"/>
      <c r="BI83" s="8"/>
      <c r="BJ83" s="8"/>
      <c r="BK83" s="8"/>
      <c r="BL83" s="8"/>
      <c r="BM83" s="8"/>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row>
    <row r="84" spans="1:113" ht="16.2" thickTop="1" thickBot="1">
      <c r="A84" s="20"/>
      <c r="B84" s="30" t="s">
        <v>80</v>
      </c>
      <c r="C84" s="115">
        <f>SUM(C5:C83)</f>
        <v>2095917</v>
      </c>
      <c r="D84" s="31">
        <f>SUM(D5:D83)</f>
        <v>0.99999999999999978</v>
      </c>
      <c r="E84" s="89">
        <f>SUM(E5:E83)+1</f>
        <v>5932.0000000000009</v>
      </c>
      <c r="F84" s="89">
        <f>SUM(F5:F83)</f>
        <v>48226</v>
      </c>
      <c r="G84" s="103">
        <f>SUM(G5:G83)</f>
        <v>2150074</v>
      </c>
      <c r="H84" s="19"/>
      <c r="I84" s="19"/>
      <c r="J84" s="19"/>
      <c r="K84" s="19"/>
      <c r="L84" s="19"/>
      <c r="M84" s="19"/>
      <c r="N84" s="19"/>
      <c r="O84" s="20"/>
      <c r="P84" s="26"/>
      <c r="Q84" s="29"/>
      <c r="R84" s="29"/>
      <c r="S84" s="29"/>
      <c r="T84" s="29"/>
      <c r="U84" s="29"/>
      <c r="V84" s="19"/>
      <c r="W84" s="19"/>
      <c r="X84" s="19"/>
      <c r="Y84" s="19"/>
      <c r="Z84" s="19"/>
      <c r="AA84" s="19"/>
      <c r="AB84" s="19"/>
      <c r="AC84" s="19"/>
      <c r="AD84" s="19"/>
      <c r="AE84" s="19"/>
      <c r="AF84" s="19"/>
      <c r="AG84" s="19"/>
      <c r="AH84" s="19"/>
      <c r="AI84" s="19"/>
      <c r="AJ84" s="19"/>
      <c r="AK84" s="22"/>
      <c r="AL84" s="22"/>
      <c r="AM84" s="22"/>
      <c r="AN84" s="22"/>
      <c r="AO84" s="22"/>
      <c r="AP84" s="8"/>
      <c r="AQ84" s="8"/>
      <c r="AR84" s="8"/>
      <c r="AS84" s="8"/>
      <c r="AT84" s="8"/>
      <c r="AU84" s="8"/>
      <c r="AV84" s="8"/>
      <c r="AW84" s="8"/>
      <c r="AX84" s="8"/>
      <c r="AY84" s="8"/>
      <c r="AZ84" s="8"/>
      <c r="BA84" s="8"/>
      <c r="BB84" s="8"/>
      <c r="BC84" s="8"/>
      <c r="BD84" s="8"/>
      <c r="BE84" s="8"/>
      <c r="BF84" s="8"/>
      <c r="BG84" s="8"/>
      <c r="BH84" s="8"/>
      <c r="BI84" s="8"/>
      <c r="BJ84" s="8"/>
      <c r="BK84" s="8"/>
      <c r="BL84" s="8"/>
      <c r="BM84" s="8"/>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row>
    <row r="85" spans="1:113" ht="15.6">
      <c r="B85" s="20"/>
      <c r="C85" s="114"/>
      <c r="D85" s="33"/>
      <c r="E85" s="34"/>
      <c r="F85" s="19"/>
      <c r="G85" s="96"/>
      <c r="H85" s="19"/>
      <c r="I85" s="19"/>
      <c r="J85" s="19"/>
      <c r="K85" s="19"/>
      <c r="L85" s="19"/>
      <c r="M85" s="19"/>
      <c r="N85" s="19"/>
      <c r="O85" s="20"/>
      <c r="P85" s="26"/>
      <c r="Q85" s="29"/>
      <c r="R85" s="29"/>
      <c r="S85" s="29"/>
      <c r="T85" s="29"/>
      <c r="U85" s="29"/>
      <c r="V85" s="19"/>
      <c r="W85" s="19"/>
      <c r="X85" s="19"/>
      <c r="Y85" s="19"/>
      <c r="Z85" s="19"/>
      <c r="AA85" s="19"/>
      <c r="AB85" s="19"/>
      <c r="AC85" s="19"/>
      <c r="AD85" s="19"/>
      <c r="AE85" s="19"/>
      <c r="AF85" s="19"/>
      <c r="AG85" s="19"/>
      <c r="AH85" s="19"/>
      <c r="AI85" s="19"/>
      <c r="AJ85" s="19"/>
      <c r="AK85" s="22"/>
      <c r="AL85" s="22"/>
      <c r="AM85" s="22"/>
      <c r="AN85" s="22"/>
      <c r="AO85" s="22"/>
      <c r="AP85" s="8"/>
      <c r="AQ85" s="8"/>
      <c r="AR85" s="8"/>
      <c r="AS85" s="8"/>
      <c r="AT85" s="8"/>
      <c r="AU85" s="8"/>
      <c r="AV85" s="8"/>
      <c r="AW85" s="8"/>
      <c r="AX85" s="8"/>
      <c r="AY85" s="8"/>
      <c r="AZ85" s="8"/>
      <c r="BA85" s="8"/>
      <c r="BB85" s="8"/>
      <c r="BC85" s="8"/>
      <c r="BD85" s="8"/>
      <c r="BE85" s="8"/>
      <c r="BF85" s="8"/>
      <c r="BG85" s="8"/>
      <c r="BH85" s="8"/>
      <c r="BI85" s="8"/>
      <c r="BJ85" s="8"/>
      <c r="BK85" s="8"/>
      <c r="BL85" s="8"/>
      <c r="BM85" s="8"/>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row>
    <row r="86" spans="1:113" ht="15.6">
      <c r="B86" s="20"/>
      <c r="C86" s="114"/>
      <c r="D86" s="33"/>
      <c r="E86" s="35"/>
      <c r="F86" s="19"/>
      <c r="G86" s="96"/>
      <c r="H86" s="19"/>
      <c r="I86" s="19"/>
      <c r="J86" s="19"/>
      <c r="K86" s="19"/>
      <c r="L86" s="19"/>
      <c r="M86" s="19"/>
      <c r="N86" s="19"/>
      <c r="O86" s="20"/>
      <c r="P86" s="26"/>
      <c r="Q86" s="29"/>
      <c r="R86" s="29"/>
      <c r="S86" s="29"/>
      <c r="T86" s="29"/>
      <c r="U86" s="29"/>
      <c r="V86" s="19"/>
      <c r="W86" s="19"/>
      <c r="X86" s="19"/>
      <c r="Y86" s="19"/>
      <c r="Z86" s="19"/>
      <c r="AA86" s="19"/>
      <c r="AB86" s="19"/>
      <c r="AC86" s="19"/>
      <c r="AD86" s="19"/>
      <c r="AE86" s="19"/>
      <c r="AF86" s="19"/>
      <c r="AG86" s="19"/>
      <c r="AH86" s="19"/>
      <c r="AI86" s="19"/>
      <c r="AJ86" s="19"/>
      <c r="AK86" s="22"/>
      <c r="AL86" s="22"/>
      <c r="AM86" s="22"/>
      <c r="AN86" s="22"/>
      <c r="AO86" s="22"/>
      <c r="AP86" s="8"/>
      <c r="AQ86" s="8"/>
      <c r="AR86" s="8"/>
      <c r="AS86" s="8"/>
      <c r="AT86" s="8"/>
      <c r="AU86" s="8"/>
      <c r="AV86" s="8"/>
      <c r="AW86" s="8"/>
      <c r="AX86" s="8"/>
      <c r="AY86" s="8"/>
      <c r="AZ86" s="8"/>
      <c r="BA86" s="8"/>
      <c r="BB86" s="8"/>
      <c r="BC86" s="8"/>
      <c r="BD86" s="8"/>
      <c r="BE86" s="8"/>
      <c r="BF86" s="8"/>
      <c r="BG86" s="8"/>
      <c r="BH86" s="8"/>
      <c r="BI86" s="8"/>
      <c r="BJ86" s="8"/>
      <c r="BK86" s="8"/>
      <c r="BL86" s="8"/>
      <c r="BM86" s="8"/>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row>
    <row r="87" spans="1:113" ht="15.6">
      <c r="B87" s="20"/>
      <c r="C87" s="114"/>
      <c r="D87" s="33"/>
      <c r="E87" s="35"/>
      <c r="F87" s="19"/>
      <c r="G87" s="96"/>
      <c r="H87" s="19"/>
      <c r="I87" s="19"/>
      <c r="J87" s="19"/>
      <c r="K87" s="19"/>
      <c r="L87" s="19"/>
      <c r="M87" s="19"/>
      <c r="N87" s="19"/>
      <c r="O87" s="20"/>
      <c r="P87" s="26"/>
      <c r="Q87" s="29"/>
      <c r="R87" s="29"/>
      <c r="S87" s="29"/>
      <c r="T87" s="29"/>
      <c r="U87" s="29"/>
      <c r="V87" s="19"/>
      <c r="W87" s="19"/>
      <c r="X87" s="19"/>
      <c r="Y87" s="19"/>
      <c r="Z87" s="19"/>
      <c r="AA87" s="19"/>
      <c r="AB87" s="19"/>
      <c r="AC87" s="19"/>
      <c r="AD87" s="19"/>
      <c r="AE87" s="19"/>
      <c r="AF87" s="19"/>
      <c r="AG87" s="19"/>
      <c r="AH87" s="19"/>
      <c r="AI87" s="19"/>
      <c r="AJ87" s="19"/>
      <c r="AK87" s="22"/>
      <c r="AL87" s="22"/>
      <c r="AM87" s="22"/>
      <c r="AN87" s="22"/>
      <c r="AO87" s="22"/>
      <c r="AP87" s="8"/>
      <c r="AQ87" s="8"/>
      <c r="AR87" s="8"/>
      <c r="AS87" s="8"/>
      <c r="AT87" s="8"/>
      <c r="AU87" s="8"/>
      <c r="AV87" s="8"/>
      <c r="AW87" s="8"/>
      <c r="AX87" s="8"/>
      <c r="AY87" s="8"/>
      <c r="AZ87" s="8"/>
      <c r="BA87" s="8"/>
      <c r="BB87" s="8"/>
      <c r="BC87" s="8"/>
      <c r="BD87" s="8"/>
      <c r="BE87" s="8"/>
      <c r="BF87" s="8"/>
      <c r="BG87" s="8"/>
      <c r="BH87" s="8"/>
      <c r="BI87" s="8"/>
      <c r="BJ87" s="8"/>
      <c r="BK87" s="8"/>
      <c r="BL87" s="8"/>
      <c r="BM87" s="8"/>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row>
    <row r="88" spans="1:113" ht="15.6">
      <c r="B88" s="19"/>
      <c r="C88" s="114"/>
      <c r="D88" s="33"/>
      <c r="E88" s="35"/>
      <c r="F88" s="19"/>
      <c r="G88" s="96"/>
      <c r="H88" s="19"/>
      <c r="I88" s="19"/>
      <c r="J88" s="19"/>
      <c r="K88" s="19"/>
      <c r="L88" s="19"/>
      <c r="M88" s="19"/>
      <c r="N88" s="19"/>
      <c r="O88" s="20"/>
      <c r="P88" s="26"/>
      <c r="Q88" s="29"/>
      <c r="R88" s="29"/>
      <c r="S88" s="29"/>
      <c r="T88" s="29"/>
      <c r="U88" s="29"/>
      <c r="V88" s="19"/>
      <c r="W88" s="19"/>
      <c r="X88" s="19"/>
      <c r="Y88" s="19"/>
      <c r="Z88" s="19"/>
      <c r="AA88" s="19"/>
      <c r="AB88" s="19"/>
      <c r="AC88" s="19"/>
      <c r="AD88" s="19"/>
      <c r="AE88" s="19"/>
      <c r="AF88" s="19"/>
      <c r="AG88" s="19"/>
      <c r="AH88" s="19"/>
      <c r="AI88" s="19"/>
      <c r="AJ88" s="19"/>
      <c r="AK88" s="22"/>
      <c r="AL88" s="22"/>
      <c r="AM88" s="22"/>
      <c r="AN88" s="22"/>
      <c r="AO88" s="22"/>
      <c r="AP88" s="8"/>
      <c r="AQ88" s="8"/>
      <c r="AR88" s="8"/>
      <c r="AS88" s="8"/>
      <c r="AT88" s="8"/>
      <c r="AU88" s="8"/>
      <c r="AV88" s="8"/>
      <c r="AW88" s="8"/>
      <c r="AX88" s="8"/>
      <c r="AY88" s="8"/>
      <c r="AZ88" s="8"/>
      <c r="BA88" s="8"/>
      <c r="BB88" s="8"/>
      <c r="BC88" s="8"/>
      <c r="BD88" s="8"/>
      <c r="BE88" s="8"/>
      <c r="BF88" s="8"/>
      <c r="BG88" s="8"/>
      <c r="BH88" s="8"/>
      <c r="BI88" s="8"/>
      <c r="BJ88" s="8"/>
      <c r="BK88" s="8"/>
      <c r="BL88" s="8"/>
      <c r="BM88" s="8"/>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row>
    <row r="89" spans="1:113" ht="15.6">
      <c r="B89" s="19"/>
      <c r="C89" s="114"/>
      <c r="D89" s="33"/>
      <c r="E89" s="35"/>
      <c r="F89" s="19"/>
      <c r="G89" s="96"/>
      <c r="H89" s="19"/>
      <c r="I89" s="19"/>
      <c r="J89" s="19"/>
      <c r="K89" s="19"/>
      <c r="L89" s="19"/>
      <c r="M89" s="19"/>
      <c r="N89" s="19"/>
      <c r="O89" s="20"/>
      <c r="P89" s="26"/>
      <c r="Q89" s="29"/>
      <c r="R89" s="29"/>
      <c r="S89" s="29"/>
      <c r="T89" s="29"/>
      <c r="U89" s="29"/>
      <c r="V89" s="19"/>
      <c r="W89" s="19"/>
      <c r="X89" s="19"/>
      <c r="Y89" s="19"/>
      <c r="Z89" s="19"/>
      <c r="AA89" s="19"/>
      <c r="AB89" s="19"/>
      <c r="AC89" s="19"/>
      <c r="AD89" s="19"/>
      <c r="AE89" s="19"/>
      <c r="AF89" s="19"/>
      <c r="AG89" s="19"/>
      <c r="AH89" s="19"/>
      <c r="AI89" s="19"/>
      <c r="AJ89" s="19"/>
      <c r="AK89" s="22"/>
      <c r="AL89" s="22"/>
      <c r="AM89" s="22"/>
      <c r="AN89" s="22"/>
      <c r="AO89" s="22"/>
      <c r="AP89" s="8"/>
      <c r="AQ89" s="8"/>
      <c r="AR89" s="8"/>
      <c r="AS89" s="8"/>
      <c r="AT89" s="8"/>
      <c r="AU89" s="8"/>
      <c r="AV89" s="8"/>
      <c r="AW89" s="8"/>
      <c r="AX89" s="8"/>
      <c r="AY89" s="8"/>
      <c r="AZ89" s="8"/>
      <c r="BA89" s="8"/>
      <c r="BB89" s="8"/>
      <c r="BC89" s="8"/>
      <c r="BD89" s="8"/>
      <c r="BE89" s="8"/>
      <c r="BF89" s="8"/>
      <c r="BG89" s="8"/>
      <c r="BH89" s="8"/>
      <c r="BI89" s="8"/>
      <c r="BJ89" s="8"/>
      <c r="BK89" s="8"/>
      <c r="BL89" s="8"/>
      <c r="BM89" s="8"/>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row>
    <row r="90" spans="1:113" ht="15.6">
      <c r="B90" s="19"/>
      <c r="C90" s="114"/>
      <c r="D90" s="33"/>
      <c r="E90" s="35"/>
      <c r="F90" s="19"/>
      <c r="G90" s="96"/>
      <c r="H90" s="19"/>
      <c r="I90" s="19"/>
      <c r="J90" s="19"/>
      <c r="K90" s="19"/>
      <c r="L90" s="19"/>
      <c r="M90" s="19"/>
      <c r="N90" s="19"/>
      <c r="O90" s="20"/>
      <c r="P90" s="26"/>
      <c r="Q90" s="29"/>
      <c r="R90" s="29"/>
      <c r="S90" s="29"/>
      <c r="T90" s="29"/>
      <c r="U90" s="29"/>
      <c r="V90" s="19"/>
      <c r="W90" s="19"/>
      <c r="X90" s="19"/>
      <c r="Y90" s="19"/>
      <c r="Z90" s="19"/>
      <c r="AA90" s="19"/>
      <c r="AB90" s="19"/>
      <c r="AC90" s="19"/>
      <c r="AD90" s="19"/>
      <c r="AE90" s="19"/>
      <c r="AF90" s="19"/>
      <c r="AG90" s="19"/>
      <c r="AH90" s="19"/>
      <c r="AI90" s="19"/>
      <c r="AJ90" s="19"/>
      <c r="AK90" s="22"/>
      <c r="AL90" s="22"/>
      <c r="AM90" s="22"/>
      <c r="AN90" s="22"/>
      <c r="AO90" s="22"/>
      <c r="AP90" s="8"/>
      <c r="AQ90" s="8"/>
      <c r="AR90" s="8"/>
      <c r="AS90" s="8"/>
      <c r="AT90" s="8"/>
      <c r="AU90" s="8"/>
      <c r="AV90" s="8"/>
      <c r="AW90" s="8"/>
      <c r="AX90" s="8"/>
      <c r="AY90" s="8"/>
      <c r="AZ90" s="8"/>
      <c r="BA90" s="8"/>
      <c r="BB90" s="8"/>
      <c r="BC90" s="8"/>
      <c r="BD90" s="8"/>
      <c r="BE90" s="8"/>
      <c r="BF90" s="8"/>
      <c r="BG90" s="8"/>
      <c r="BH90" s="8"/>
      <c r="BI90" s="8"/>
      <c r="BJ90" s="8"/>
      <c r="BK90" s="8"/>
      <c r="BL90" s="8"/>
      <c r="BM90" s="8"/>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row>
    <row r="91" spans="1:113" ht="15.6">
      <c r="B91" s="19"/>
      <c r="C91" s="114"/>
      <c r="D91" s="33"/>
      <c r="E91" s="35"/>
      <c r="F91" s="19"/>
      <c r="G91" s="96"/>
      <c r="H91" s="19"/>
      <c r="I91" s="19"/>
      <c r="J91" s="19"/>
      <c r="K91" s="19"/>
      <c r="L91" s="19"/>
      <c r="M91" s="19"/>
      <c r="N91" s="19"/>
      <c r="O91" s="20"/>
      <c r="P91" s="26"/>
      <c r="Q91" s="29"/>
      <c r="R91" s="29"/>
      <c r="S91" s="29"/>
      <c r="T91" s="29"/>
      <c r="U91" s="29"/>
      <c r="V91" s="19"/>
      <c r="W91" s="19"/>
      <c r="X91" s="19"/>
      <c r="Y91" s="19"/>
      <c r="Z91" s="19"/>
      <c r="AA91" s="19"/>
      <c r="AB91" s="19"/>
      <c r="AC91" s="19"/>
      <c r="AD91" s="19"/>
      <c r="AE91" s="19"/>
      <c r="AF91" s="19"/>
      <c r="AG91" s="19"/>
      <c r="AH91" s="19"/>
      <c r="AI91" s="19"/>
      <c r="AJ91" s="19"/>
      <c r="AK91" s="22"/>
      <c r="AL91" s="22"/>
      <c r="AM91" s="22"/>
      <c r="AN91" s="22"/>
      <c r="AO91" s="22"/>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row>
    <row r="92" spans="1:113" ht="15.6">
      <c r="B92" s="19"/>
      <c r="C92" s="114"/>
      <c r="D92" s="33"/>
      <c r="E92" s="35"/>
      <c r="F92" s="19"/>
      <c r="G92" s="96"/>
      <c r="H92" s="19"/>
      <c r="I92" s="19"/>
      <c r="J92" s="19"/>
      <c r="K92" s="19"/>
      <c r="L92" s="19"/>
      <c r="M92" s="19"/>
      <c r="N92" s="19"/>
      <c r="O92" s="20"/>
      <c r="P92" s="26"/>
      <c r="Q92" s="29"/>
      <c r="R92" s="29"/>
      <c r="S92" s="29"/>
      <c r="T92" s="29"/>
      <c r="U92" s="29"/>
      <c r="V92" s="19"/>
      <c r="W92" s="19"/>
      <c r="X92" s="19"/>
      <c r="Y92" s="19"/>
      <c r="Z92" s="19"/>
      <c r="AA92" s="19"/>
      <c r="AB92" s="19"/>
      <c r="AC92" s="19"/>
      <c r="AD92" s="19"/>
      <c r="AE92" s="19"/>
      <c r="AF92" s="19"/>
      <c r="AG92" s="19"/>
      <c r="AH92" s="19"/>
      <c r="AI92" s="19"/>
      <c r="AJ92" s="19"/>
      <c r="AK92" s="22"/>
      <c r="AL92" s="22"/>
      <c r="AM92" s="22"/>
      <c r="AN92" s="22"/>
      <c r="AO92" s="22"/>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row>
    <row r="93" spans="1:113" ht="15.6">
      <c r="B93" s="19"/>
      <c r="C93" s="114"/>
      <c r="D93" s="33"/>
      <c r="E93" s="35"/>
      <c r="F93" s="19"/>
      <c r="G93" s="96"/>
      <c r="H93" s="19"/>
      <c r="I93" s="19"/>
      <c r="J93" s="19"/>
      <c r="K93" s="19"/>
      <c r="L93" s="19"/>
      <c r="M93" s="19"/>
      <c r="N93" s="19"/>
      <c r="O93" s="20"/>
      <c r="P93" s="26"/>
      <c r="Q93" s="29"/>
      <c r="R93" s="29"/>
      <c r="S93" s="29"/>
      <c r="T93" s="29"/>
      <c r="U93" s="29"/>
      <c r="V93" s="19"/>
      <c r="W93" s="19"/>
      <c r="X93" s="19"/>
      <c r="Y93" s="19"/>
      <c r="Z93" s="19"/>
      <c r="AA93" s="19"/>
      <c r="AB93" s="19"/>
      <c r="AC93" s="19"/>
      <c r="AD93" s="19"/>
      <c r="AE93" s="19"/>
      <c r="AF93" s="19"/>
      <c r="AG93" s="19"/>
      <c r="AH93" s="19"/>
      <c r="AI93" s="19"/>
      <c r="AJ93" s="19"/>
      <c r="AK93" s="22"/>
      <c r="AL93" s="22"/>
      <c r="AM93" s="22"/>
      <c r="AN93" s="22"/>
      <c r="AO93" s="22"/>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row>
    <row r="94" spans="1:113" ht="15.6">
      <c r="B94" s="19"/>
      <c r="C94" s="114"/>
      <c r="D94" s="33"/>
      <c r="E94" s="35"/>
      <c r="F94" s="19"/>
      <c r="G94" s="96"/>
      <c r="H94" s="19"/>
      <c r="I94" s="19"/>
      <c r="J94" s="19"/>
      <c r="K94" s="19"/>
      <c r="L94" s="19"/>
      <c r="M94" s="19"/>
      <c r="N94" s="19"/>
      <c r="O94" s="20"/>
      <c r="P94" s="26"/>
      <c r="Q94" s="29"/>
      <c r="R94" s="29"/>
      <c r="S94" s="29"/>
      <c r="T94" s="29"/>
      <c r="U94" s="29"/>
      <c r="V94" s="19"/>
      <c r="W94" s="19"/>
      <c r="X94" s="19"/>
      <c r="Y94" s="19"/>
      <c r="Z94" s="19"/>
      <c r="AA94" s="19"/>
      <c r="AB94" s="19"/>
      <c r="AC94" s="19"/>
      <c r="AD94" s="19"/>
      <c r="AE94" s="19"/>
      <c r="AF94" s="19"/>
      <c r="AG94" s="19"/>
      <c r="AH94" s="19"/>
      <c r="AI94" s="19"/>
      <c r="AJ94" s="19"/>
      <c r="AK94" s="22"/>
      <c r="AL94" s="22"/>
      <c r="AM94" s="22"/>
      <c r="AN94" s="22"/>
      <c r="AO94" s="22"/>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row>
    <row r="95" spans="1:113" ht="15.6">
      <c r="B95" s="20"/>
      <c r="C95" s="114"/>
      <c r="D95" s="33"/>
      <c r="E95" s="35"/>
      <c r="F95" s="19"/>
      <c r="G95" s="96"/>
      <c r="H95" s="19"/>
      <c r="I95" s="19"/>
      <c r="J95" s="19"/>
      <c r="K95" s="19"/>
      <c r="L95" s="19"/>
      <c r="M95" s="19"/>
      <c r="N95" s="19"/>
      <c r="O95" s="20"/>
      <c r="P95" s="26"/>
      <c r="Q95" s="29"/>
      <c r="R95" s="29"/>
      <c r="S95" s="29"/>
      <c r="T95" s="29"/>
      <c r="U95" s="29"/>
      <c r="V95" s="19"/>
      <c r="W95" s="19"/>
      <c r="X95" s="19"/>
      <c r="Y95" s="19"/>
      <c r="Z95" s="19"/>
      <c r="AA95" s="19"/>
      <c r="AB95" s="19"/>
      <c r="AC95" s="19"/>
      <c r="AD95" s="19"/>
      <c r="AE95" s="19"/>
      <c r="AF95" s="19"/>
      <c r="AG95" s="19"/>
      <c r="AH95" s="19"/>
      <c r="AI95" s="19"/>
      <c r="AJ95" s="19"/>
      <c r="AK95" s="22"/>
      <c r="AL95" s="22"/>
      <c r="AM95" s="22"/>
      <c r="AN95" s="22"/>
      <c r="AO95" s="22"/>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row>
    <row r="96" spans="1:113" ht="15.6">
      <c r="B96" s="20"/>
      <c r="C96" s="114"/>
      <c r="D96" s="33"/>
      <c r="E96" s="18"/>
      <c r="F96" s="19"/>
      <c r="G96" s="96"/>
      <c r="H96" s="19"/>
      <c r="I96" s="19"/>
      <c r="J96" s="19"/>
      <c r="K96" s="19"/>
      <c r="L96" s="19"/>
      <c r="M96" s="19"/>
      <c r="N96" s="19"/>
      <c r="O96" s="20"/>
      <c r="P96" s="26"/>
      <c r="Q96" s="29"/>
      <c r="R96" s="29"/>
      <c r="S96" s="29"/>
      <c r="T96" s="29"/>
      <c r="U96" s="29"/>
      <c r="V96" s="19"/>
      <c r="W96" s="19"/>
      <c r="X96" s="19"/>
      <c r="Y96" s="19"/>
      <c r="Z96" s="19"/>
      <c r="AA96" s="19"/>
      <c r="AB96" s="19"/>
      <c r="AC96" s="19"/>
      <c r="AD96" s="19"/>
      <c r="AE96" s="19"/>
      <c r="AF96" s="19"/>
      <c r="AG96" s="19"/>
      <c r="AH96" s="19"/>
      <c r="AI96" s="19"/>
      <c r="AJ96" s="19"/>
      <c r="AK96" s="22"/>
      <c r="AL96" s="22"/>
      <c r="AM96" s="22"/>
      <c r="AN96" s="22"/>
      <c r="AO96" s="22"/>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row>
    <row r="97" spans="2:113" ht="15.6">
      <c r="B97" s="19"/>
      <c r="C97" s="96"/>
      <c r="D97" s="19"/>
      <c r="E97" s="37"/>
      <c r="F97" s="35"/>
      <c r="G97" s="96"/>
      <c r="H97" s="19"/>
      <c r="I97" s="19"/>
      <c r="J97" s="19"/>
      <c r="K97" s="19"/>
      <c r="L97" s="19"/>
      <c r="M97" s="19"/>
      <c r="N97" s="19"/>
      <c r="O97" s="20"/>
      <c r="P97" s="26"/>
      <c r="Q97" s="29"/>
      <c r="R97" s="29"/>
      <c r="S97" s="29"/>
      <c r="T97" s="29"/>
      <c r="U97" s="29"/>
      <c r="V97" s="19"/>
      <c r="W97" s="19"/>
      <c r="X97" s="19"/>
      <c r="Y97" s="19"/>
      <c r="Z97" s="19"/>
      <c r="AA97" s="19"/>
      <c r="AB97" s="19"/>
      <c r="AC97" s="19"/>
      <c r="AD97" s="19"/>
      <c r="AE97" s="19"/>
      <c r="AF97" s="19"/>
      <c r="AG97" s="19"/>
      <c r="AH97" s="19"/>
      <c r="AI97" s="19"/>
      <c r="AJ97" s="19"/>
      <c r="AK97" s="22"/>
      <c r="AL97" s="22"/>
      <c r="AM97" s="22"/>
      <c r="AN97" s="22"/>
      <c r="AO97" s="22"/>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row>
    <row r="98" spans="2:113" ht="15.6">
      <c r="B98" s="19"/>
      <c r="C98" s="96"/>
      <c r="D98" s="36"/>
      <c r="E98" s="37"/>
      <c r="F98" s="19"/>
      <c r="G98" s="96"/>
      <c r="H98" s="19"/>
      <c r="I98" s="19"/>
      <c r="J98" s="19"/>
      <c r="K98" s="19"/>
      <c r="L98" s="19"/>
      <c r="M98" s="19"/>
      <c r="N98" s="19"/>
      <c r="O98" s="20"/>
      <c r="P98" s="26"/>
      <c r="Q98" s="29"/>
      <c r="R98" s="29"/>
      <c r="S98" s="29"/>
      <c r="T98" s="29"/>
      <c r="U98" s="29"/>
      <c r="V98" s="19"/>
      <c r="W98" s="19"/>
      <c r="X98" s="19"/>
      <c r="Y98" s="19"/>
      <c r="Z98" s="19"/>
      <c r="AA98" s="19"/>
      <c r="AB98" s="19"/>
      <c r="AC98" s="19"/>
      <c r="AD98" s="19"/>
      <c r="AE98" s="19"/>
      <c r="AF98" s="19"/>
      <c r="AG98" s="19"/>
      <c r="AH98" s="19"/>
      <c r="AI98" s="19"/>
      <c r="AJ98" s="19"/>
      <c r="AK98" s="22"/>
      <c r="AL98" s="22"/>
      <c r="AM98" s="22"/>
      <c r="AN98" s="22"/>
      <c r="AO98" s="22"/>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row>
    <row r="99" spans="2:113" ht="15.6">
      <c r="B99" s="19"/>
      <c r="C99" s="96"/>
      <c r="D99" s="19"/>
      <c r="E99" s="35"/>
      <c r="F99" s="19"/>
      <c r="G99" s="96"/>
      <c r="H99" s="19"/>
      <c r="I99" s="19"/>
      <c r="J99" s="19"/>
      <c r="K99" s="19"/>
      <c r="L99" s="19"/>
      <c r="M99" s="19"/>
      <c r="N99" s="19"/>
      <c r="O99" s="20"/>
      <c r="P99" s="26"/>
      <c r="Q99" s="29"/>
      <c r="R99" s="29"/>
      <c r="S99" s="29"/>
      <c r="T99" s="29"/>
      <c r="U99" s="29"/>
      <c r="V99" s="19"/>
      <c r="W99" s="19"/>
      <c r="X99" s="19"/>
      <c r="Y99" s="19"/>
      <c r="Z99" s="19"/>
      <c r="AA99" s="19"/>
      <c r="AB99" s="19"/>
      <c r="AC99" s="19"/>
      <c r="AD99" s="19"/>
      <c r="AE99" s="19"/>
      <c r="AF99" s="19"/>
      <c r="AG99" s="19"/>
      <c r="AH99" s="19"/>
      <c r="AI99" s="19"/>
      <c r="AJ99" s="19"/>
      <c r="AK99" s="22"/>
      <c r="AL99" s="22"/>
      <c r="AM99" s="22"/>
      <c r="AN99" s="22"/>
      <c r="AO99" s="22"/>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row>
    <row r="100" spans="2:113" ht="15.6">
      <c r="B100" s="19"/>
      <c r="C100" s="96"/>
      <c r="D100" s="19"/>
      <c r="E100" s="35"/>
      <c r="F100" s="19"/>
      <c r="G100" s="96"/>
      <c r="H100" s="19"/>
      <c r="I100" s="19"/>
      <c r="J100" s="19"/>
      <c r="K100" s="19"/>
      <c r="L100" s="19"/>
      <c r="M100" s="19"/>
      <c r="N100" s="19"/>
      <c r="O100" s="20"/>
      <c r="P100" s="26"/>
      <c r="Q100" s="29"/>
      <c r="R100" s="29"/>
      <c r="S100" s="29"/>
      <c r="T100" s="29"/>
      <c r="U100" s="29"/>
      <c r="V100" s="19"/>
      <c r="W100" s="19"/>
      <c r="X100" s="19"/>
      <c r="Y100" s="19"/>
      <c r="Z100" s="19"/>
      <c r="AA100" s="19"/>
      <c r="AB100" s="19"/>
      <c r="AC100" s="19"/>
      <c r="AD100" s="19"/>
      <c r="AE100" s="19"/>
      <c r="AF100" s="19"/>
      <c r="AG100" s="19"/>
      <c r="AH100" s="19"/>
      <c r="AI100" s="19"/>
      <c r="AJ100" s="19"/>
      <c r="AK100" s="22"/>
      <c r="AL100" s="22"/>
      <c r="AM100" s="22"/>
      <c r="AN100" s="22"/>
      <c r="AO100" s="22"/>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row>
    <row r="101" spans="2:113" ht="15.6">
      <c r="B101" s="19"/>
      <c r="C101" s="96"/>
      <c r="D101" s="38"/>
      <c r="E101" s="39"/>
      <c r="F101" s="40"/>
      <c r="G101" s="97"/>
      <c r="H101" s="40"/>
      <c r="I101" s="40"/>
      <c r="J101" s="40"/>
      <c r="K101" s="40"/>
      <c r="L101" s="40"/>
      <c r="M101" s="40"/>
      <c r="N101" s="40"/>
      <c r="O101" s="20"/>
      <c r="P101" s="26"/>
      <c r="Q101" s="29"/>
      <c r="R101" s="29"/>
      <c r="S101" s="29"/>
      <c r="T101" s="29"/>
      <c r="U101" s="29"/>
      <c r="V101" s="40"/>
      <c r="W101" s="40"/>
      <c r="X101" s="40"/>
      <c r="Y101" s="40"/>
      <c r="Z101" s="40"/>
      <c r="AA101" s="40"/>
      <c r="AB101" s="40"/>
      <c r="AC101" s="40"/>
      <c r="AD101" s="40"/>
      <c r="AE101" s="40"/>
      <c r="AF101" s="40"/>
      <c r="AG101" s="40"/>
      <c r="AH101" s="40"/>
      <c r="AI101" s="40"/>
      <c r="AJ101" s="40"/>
      <c r="AK101" s="41"/>
      <c r="AL101" s="41"/>
      <c r="AM101" s="41"/>
      <c r="AN101" s="41"/>
      <c r="AO101" s="41"/>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row>
    <row r="102" spans="2:113" ht="15.6">
      <c r="B102" s="19"/>
      <c r="C102" s="96"/>
      <c r="D102" s="38"/>
      <c r="E102" s="42"/>
      <c r="F102" s="40"/>
      <c r="G102" s="97"/>
      <c r="H102" s="40"/>
      <c r="I102" s="40"/>
      <c r="J102" s="40"/>
      <c r="K102" s="40"/>
      <c r="L102" s="40"/>
      <c r="M102" s="40"/>
      <c r="N102" s="40"/>
      <c r="O102" s="20"/>
      <c r="P102" s="26"/>
      <c r="Q102" s="29"/>
      <c r="R102" s="29"/>
      <c r="S102" s="29"/>
      <c r="T102" s="29"/>
      <c r="U102" s="29"/>
      <c r="V102" s="40"/>
      <c r="W102" s="40"/>
      <c r="X102" s="40"/>
      <c r="Y102" s="40"/>
      <c r="Z102" s="40"/>
      <c r="AA102" s="40"/>
      <c r="AB102" s="40"/>
      <c r="AC102" s="40"/>
      <c r="AD102" s="40"/>
      <c r="AE102" s="40"/>
      <c r="AF102" s="40"/>
      <c r="AG102" s="40"/>
      <c r="AH102" s="40"/>
      <c r="AI102" s="40"/>
      <c r="AJ102" s="40"/>
      <c r="AK102" s="41"/>
      <c r="AL102" s="41"/>
      <c r="AM102" s="41"/>
      <c r="AN102" s="41"/>
      <c r="AO102" s="41"/>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row>
    <row r="103" spans="2:113" ht="15.6">
      <c r="B103" s="19"/>
      <c r="C103" s="96"/>
      <c r="D103" s="38"/>
      <c r="E103" s="19"/>
      <c r="F103" s="40"/>
      <c r="G103" s="97"/>
      <c r="H103" s="40"/>
      <c r="I103" s="40"/>
      <c r="J103" s="40"/>
      <c r="K103" s="40"/>
      <c r="L103" s="40"/>
      <c r="M103" s="40"/>
      <c r="N103" s="40"/>
      <c r="O103" s="20"/>
      <c r="P103" s="26"/>
      <c r="Q103" s="29"/>
      <c r="R103" s="26"/>
      <c r="S103" s="29"/>
      <c r="T103" s="29"/>
      <c r="U103" s="29"/>
      <c r="V103" s="40"/>
      <c r="W103" s="40"/>
      <c r="X103" s="40"/>
      <c r="Y103" s="40"/>
      <c r="Z103" s="40"/>
      <c r="AA103" s="40"/>
      <c r="AB103" s="40"/>
      <c r="AC103" s="40"/>
      <c r="AD103" s="40"/>
      <c r="AE103" s="40"/>
      <c r="AF103" s="40"/>
      <c r="AG103" s="40"/>
      <c r="AH103" s="40"/>
      <c r="AI103" s="40"/>
      <c r="AJ103" s="40"/>
      <c r="AK103" s="41"/>
      <c r="AL103" s="41"/>
      <c r="AM103" s="41"/>
      <c r="AN103" s="41"/>
      <c r="AO103" s="41"/>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row>
    <row r="104" spans="2:113" ht="15.6">
      <c r="B104" s="19"/>
      <c r="C104" s="117"/>
      <c r="D104" s="43"/>
      <c r="E104" s="19"/>
      <c r="F104" s="40"/>
      <c r="G104" s="97"/>
      <c r="H104" s="40"/>
      <c r="I104" s="40"/>
      <c r="J104" s="40"/>
      <c r="K104" s="40"/>
      <c r="L104" s="40"/>
      <c r="M104" s="40"/>
      <c r="N104" s="40"/>
      <c r="O104" s="20"/>
      <c r="P104" s="26"/>
      <c r="Q104" s="29"/>
      <c r="R104" s="29"/>
      <c r="S104" s="29"/>
      <c r="T104" s="29"/>
      <c r="U104" s="29"/>
      <c r="V104" s="40"/>
      <c r="W104" s="40"/>
      <c r="X104" s="40"/>
      <c r="Y104" s="40"/>
      <c r="Z104" s="40"/>
      <c r="AA104" s="40"/>
      <c r="AB104" s="40"/>
      <c r="AC104" s="40"/>
      <c r="AD104" s="40"/>
      <c r="AE104" s="40"/>
      <c r="AF104" s="40"/>
      <c r="AG104" s="40"/>
      <c r="AH104" s="40"/>
      <c r="AI104" s="40"/>
      <c r="AJ104" s="40"/>
      <c r="AK104" s="41"/>
      <c r="AL104" s="41"/>
      <c r="AM104" s="41"/>
      <c r="AN104" s="41"/>
      <c r="AO104" s="41"/>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row>
    <row r="105" spans="2:113" ht="15.6">
      <c r="B105" s="19"/>
      <c r="C105" s="96"/>
      <c r="D105" s="38"/>
      <c r="E105" s="19"/>
      <c r="F105" s="40"/>
      <c r="G105" s="97"/>
      <c r="H105" s="40"/>
      <c r="I105" s="40"/>
      <c r="J105" s="40"/>
      <c r="K105" s="40"/>
      <c r="L105" s="40"/>
      <c r="M105" s="40"/>
      <c r="N105" s="40"/>
      <c r="O105" s="20"/>
      <c r="P105" s="18"/>
      <c r="Q105" s="18"/>
      <c r="R105" s="18"/>
      <c r="S105" s="18"/>
      <c r="T105" s="18"/>
      <c r="U105" s="18"/>
      <c r="V105" s="40"/>
      <c r="W105" s="40"/>
      <c r="X105" s="40"/>
      <c r="Y105" s="40"/>
      <c r="Z105" s="40"/>
      <c r="AA105" s="40"/>
      <c r="AB105" s="40"/>
      <c r="AC105" s="40"/>
      <c r="AD105" s="40"/>
      <c r="AE105" s="40"/>
      <c r="AF105" s="40"/>
      <c r="AG105" s="40"/>
      <c r="AH105" s="40"/>
      <c r="AI105" s="40"/>
      <c r="AJ105" s="40"/>
      <c r="AK105" s="41"/>
      <c r="AL105" s="41"/>
      <c r="AM105" s="41"/>
      <c r="AN105" s="41"/>
      <c r="AO105" s="41"/>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row>
    <row r="106" spans="2:113" ht="15.6">
      <c r="B106" s="19"/>
      <c r="C106" s="96"/>
      <c r="D106" s="38"/>
      <c r="E106" s="19"/>
      <c r="F106" s="40"/>
      <c r="G106" s="97"/>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1"/>
      <c r="AL106" s="41"/>
      <c r="AM106" s="41"/>
      <c r="AN106" s="41"/>
      <c r="AO106" s="41"/>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row>
    <row r="107" spans="2:113" ht="15.6">
      <c r="B107" s="44"/>
      <c r="C107" s="118"/>
      <c r="D107" s="44"/>
      <c r="E107" s="44"/>
      <c r="F107" s="40"/>
      <c r="G107" s="97"/>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1"/>
      <c r="AL107" s="41"/>
      <c r="AM107" s="41"/>
      <c r="AN107" s="41"/>
      <c r="AO107" s="41"/>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row>
    <row r="108" spans="2:113" ht="15.6">
      <c r="B108" s="44"/>
      <c r="C108" s="118"/>
      <c r="D108" s="44"/>
      <c r="E108" s="44"/>
      <c r="F108" s="40"/>
      <c r="G108" s="97"/>
      <c r="H108" s="40"/>
      <c r="I108" s="40"/>
      <c r="J108" s="40"/>
      <c r="K108" s="40"/>
      <c r="L108" s="40"/>
      <c r="M108" s="40"/>
      <c r="N108" s="40"/>
      <c r="O108" s="19"/>
      <c r="P108" s="27"/>
      <c r="Q108" s="27"/>
      <c r="R108" s="27"/>
      <c r="S108" s="19"/>
      <c r="T108" s="19"/>
      <c r="U108" s="19"/>
      <c r="V108" s="40"/>
      <c r="W108" s="40"/>
      <c r="X108" s="40"/>
      <c r="Y108" s="40"/>
      <c r="Z108" s="40"/>
      <c r="AA108" s="40"/>
      <c r="AB108" s="40"/>
      <c r="AC108" s="40"/>
      <c r="AD108" s="40"/>
      <c r="AE108" s="40"/>
      <c r="AF108" s="40"/>
      <c r="AG108" s="40"/>
      <c r="AH108" s="40"/>
      <c r="AI108" s="40"/>
      <c r="AJ108" s="40"/>
      <c r="AK108" s="41"/>
      <c r="AL108" s="41"/>
      <c r="AM108" s="41"/>
      <c r="AN108" s="41"/>
      <c r="AO108" s="41"/>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row>
    <row r="109" spans="2:113" ht="15.6">
      <c r="B109" s="44"/>
      <c r="C109" s="118"/>
      <c r="D109" s="44"/>
      <c r="E109" s="44"/>
      <c r="F109" s="40"/>
      <c r="G109" s="97"/>
      <c r="H109" s="40"/>
      <c r="I109" s="40"/>
      <c r="J109" s="40"/>
      <c r="K109" s="40"/>
      <c r="L109" s="40"/>
      <c r="M109" s="40"/>
      <c r="N109" s="40"/>
      <c r="O109" s="20"/>
      <c r="P109" s="21"/>
      <c r="Q109" s="21"/>
      <c r="R109" s="21"/>
      <c r="S109" s="18"/>
      <c r="T109" s="18"/>
      <c r="U109" s="19"/>
      <c r="V109" s="40"/>
      <c r="W109" s="40"/>
      <c r="X109" s="40"/>
      <c r="Y109" s="40"/>
      <c r="Z109" s="40"/>
      <c r="AA109" s="40"/>
      <c r="AB109" s="40"/>
      <c r="AC109" s="40"/>
      <c r="AD109" s="40"/>
      <c r="AE109" s="40"/>
      <c r="AF109" s="40"/>
      <c r="AG109" s="40"/>
      <c r="AH109" s="40"/>
      <c r="AI109" s="40"/>
      <c r="AJ109" s="40"/>
      <c r="AK109" s="41"/>
      <c r="AL109" s="41"/>
      <c r="AM109" s="41"/>
      <c r="AN109" s="41"/>
      <c r="AO109" s="41"/>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row>
    <row r="110" spans="2:113" ht="15.6">
      <c r="B110" s="44"/>
      <c r="C110" s="118"/>
      <c r="D110" s="44"/>
      <c r="E110" s="44"/>
      <c r="F110" s="40"/>
      <c r="G110" s="97"/>
      <c r="H110" s="40"/>
      <c r="I110" s="40"/>
      <c r="J110" s="40"/>
      <c r="K110" s="40"/>
      <c r="L110" s="40"/>
      <c r="M110" s="40"/>
      <c r="N110" s="40"/>
      <c r="O110" s="19"/>
      <c r="P110" s="19"/>
      <c r="Q110" s="19"/>
      <c r="R110" s="19"/>
      <c r="S110" s="19"/>
      <c r="T110" s="19"/>
      <c r="U110" s="19"/>
      <c r="V110" s="40"/>
      <c r="W110" s="40"/>
      <c r="X110" s="40"/>
      <c r="Y110" s="40"/>
      <c r="Z110" s="40"/>
      <c r="AA110" s="40"/>
      <c r="AB110" s="40"/>
      <c r="AC110" s="40"/>
      <c r="AD110" s="40"/>
      <c r="AE110" s="40"/>
      <c r="AF110" s="40"/>
      <c r="AG110" s="40"/>
      <c r="AH110" s="40"/>
      <c r="AI110" s="40"/>
      <c r="AJ110" s="40"/>
      <c r="AK110" s="41"/>
      <c r="AL110" s="41"/>
      <c r="AM110" s="41"/>
      <c r="AN110" s="41"/>
      <c r="AO110" s="41"/>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row>
    <row r="111" spans="2:113" ht="15.6">
      <c r="B111" s="44"/>
      <c r="C111" s="118"/>
      <c r="D111" s="44"/>
      <c r="E111" s="44"/>
      <c r="F111" s="40"/>
      <c r="G111" s="97"/>
      <c r="H111" s="40"/>
      <c r="I111" s="40"/>
      <c r="J111" s="40"/>
      <c r="K111" s="40"/>
      <c r="L111" s="40"/>
      <c r="M111" s="40"/>
      <c r="N111" s="40"/>
      <c r="O111" s="20"/>
      <c r="P111" s="20"/>
      <c r="Q111" s="23"/>
      <c r="R111" s="21"/>
      <c r="S111" s="18"/>
      <c r="T111" s="18"/>
      <c r="U111" s="19"/>
      <c r="V111" s="40"/>
      <c r="W111" s="40"/>
      <c r="X111" s="40"/>
      <c r="Y111" s="40"/>
      <c r="Z111" s="40"/>
      <c r="AA111" s="40"/>
      <c r="AB111" s="40"/>
      <c r="AC111" s="40"/>
      <c r="AD111" s="40"/>
      <c r="AE111" s="40"/>
      <c r="AF111" s="40"/>
      <c r="AG111" s="40"/>
      <c r="AH111" s="40"/>
      <c r="AI111" s="40"/>
      <c r="AJ111" s="40"/>
      <c r="AK111" s="41"/>
      <c r="AL111" s="41"/>
      <c r="AM111" s="41"/>
      <c r="AN111" s="41"/>
      <c r="AO111" s="41"/>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row>
    <row r="112" spans="2:113" ht="15.6">
      <c r="B112" s="44"/>
      <c r="C112" s="118"/>
      <c r="D112" s="44"/>
      <c r="E112" s="44"/>
      <c r="F112" s="40"/>
      <c r="G112" s="97"/>
      <c r="H112" s="40"/>
      <c r="I112" s="40"/>
      <c r="J112" s="40"/>
      <c r="K112" s="40"/>
      <c r="L112" s="40"/>
      <c r="M112" s="40"/>
      <c r="N112" s="40"/>
      <c r="O112" s="19"/>
      <c r="P112" s="19"/>
      <c r="Q112" s="19"/>
      <c r="R112" s="19"/>
      <c r="S112" s="19"/>
      <c r="T112" s="27"/>
      <c r="U112" s="28"/>
      <c r="V112" s="40"/>
      <c r="W112" s="40"/>
      <c r="X112" s="40"/>
      <c r="Y112" s="40"/>
      <c r="Z112" s="40"/>
      <c r="AA112" s="40"/>
      <c r="AB112" s="40"/>
      <c r="AC112" s="40"/>
      <c r="AD112" s="40"/>
      <c r="AE112" s="40"/>
      <c r="AF112" s="40"/>
      <c r="AG112" s="40"/>
      <c r="AH112" s="40"/>
      <c r="AI112" s="40"/>
      <c r="AJ112" s="40"/>
      <c r="AK112" s="41"/>
      <c r="AL112" s="41"/>
      <c r="AM112" s="41"/>
      <c r="AN112" s="41"/>
      <c r="AO112" s="41"/>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row>
    <row r="113" spans="2:113" ht="15.6">
      <c r="B113" s="44"/>
      <c r="C113" s="118"/>
      <c r="D113" s="44"/>
      <c r="E113" s="44"/>
      <c r="F113" s="40"/>
      <c r="G113" s="97"/>
      <c r="H113" s="40"/>
      <c r="I113" s="40"/>
      <c r="J113" s="40"/>
      <c r="K113" s="40"/>
      <c r="L113" s="40"/>
      <c r="M113" s="40"/>
      <c r="N113" s="40"/>
      <c r="O113" s="19"/>
      <c r="P113" s="25"/>
      <c r="Q113" s="25"/>
      <c r="R113" s="26"/>
      <c r="S113" s="26"/>
      <c r="T113" s="27"/>
      <c r="U113" s="28"/>
      <c r="V113" s="40"/>
      <c r="W113" s="40"/>
      <c r="X113" s="40"/>
      <c r="Y113" s="40"/>
      <c r="Z113" s="40"/>
      <c r="AA113" s="40"/>
      <c r="AB113" s="40"/>
      <c r="AC113" s="40"/>
      <c r="AD113" s="40"/>
      <c r="AE113" s="40"/>
      <c r="AF113" s="40"/>
      <c r="AG113" s="40"/>
      <c r="AH113" s="40"/>
      <c r="AI113" s="40"/>
      <c r="AJ113" s="40"/>
      <c r="AK113" s="41"/>
      <c r="AL113" s="41"/>
      <c r="AM113" s="41"/>
      <c r="AN113" s="41"/>
      <c r="AO113" s="41"/>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row>
    <row r="114" spans="2:113" ht="15.9" thickBot="1">
      <c r="B114" s="44"/>
      <c r="C114" s="118"/>
      <c r="D114" s="44"/>
      <c r="E114" s="44"/>
      <c r="F114" s="40"/>
      <c r="G114" s="97"/>
      <c r="H114" s="40"/>
      <c r="I114" s="40"/>
      <c r="J114" s="40"/>
      <c r="K114" s="40"/>
      <c r="L114" s="40"/>
      <c r="M114" s="40"/>
      <c r="N114" s="40"/>
      <c r="O114" s="45"/>
      <c r="P114" s="46"/>
      <c r="Q114" s="46"/>
      <c r="R114" s="46"/>
      <c r="S114" s="47"/>
      <c r="T114" s="47"/>
      <c r="U114" s="48"/>
      <c r="V114" s="40"/>
      <c r="W114" s="40"/>
      <c r="X114" s="40"/>
      <c r="Y114" s="40"/>
      <c r="Z114" s="40"/>
      <c r="AA114" s="40"/>
      <c r="AB114" s="40"/>
      <c r="AC114" s="40"/>
      <c r="AD114" s="40"/>
      <c r="AE114" s="40"/>
      <c r="AF114" s="40"/>
      <c r="AG114" s="40"/>
      <c r="AH114" s="40"/>
      <c r="AI114" s="40"/>
      <c r="AJ114" s="40"/>
      <c r="AK114" s="41"/>
      <c r="AL114" s="41"/>
      <c r="AM114" s="41"/>
      <c r="AN114" s="41"/>
      <c r="AO114" s="41"/>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row>
    <row r="115" spans="2:113" ht="15.6">
      <c r="B115" s="44"/>
      <c r="C115" s="118"/>
      <c r="D115" s="44"/>
      <c r="E115" s="44"/>
      <c r="F115" s="40"/>
      <c r="G115" s="97"/>
      <c r="H115" s="40"/>
      <c r="I115" s="40"/>
      <c r="J115" s="40"/>
      <c r="K115" s="40"/>
      <c r="L115" s="40"/>
      <c r="M115" s="40"/>
      <c r="N115" s="40"/>
      <c r="O115" s="20"/>
      <c r="P115" s="26"/>
      <c r="Q115" s="29"/>
      <c r="R115" s="29"/>
      <c r="S115" s="29"/>
      <c r="T115" s="28"/>
      <c r="U115" s="29"/>
      <c r="V115" s="40"/>
      <c r="W115" s="40"/>
      <c r="X115" s="40"/>
      <c r="Y115" s="40"/>
      <c r="Z115" s="40"/>
      <c r="AA115" s="40"/>
      <c r="AB115" s="40"/>
      <c r="AC115" s="40"/>
      <c r="AD115" s="40"/>
      <c r="AE115" s="40"/>
      <c r="AF115" s="40"/>
      <c r="AG115" s="40"/>
      <c r="AH115" s="40"/>
      <c r="AI115" s="40"/>
      <c r="AJ115" s="40"/>
      <c r="AK115" s="41"/>
      <c r="AL115" s="41"/>
      <c r="AM115" s="41"/>
      <c r="AN115" s="41"/>
      <c r="AO115" s="41"/>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row>
    <row r="116" spans="2:113" ht="15.6">
      <c r="B116" s="44"/>
      <c r="C116" s="118"/>
      <c r="D116" s="44"/>
      <c r="E116" s="44"/>
      <c r="F116" s="40"/>
      <c r="G116" s="97"/>
      <c r="H116" s="40"/>
      <c r="I116" s="40"/>
      <c r="J116" s="40"/>
      <c r="K116" s="40"/>
      <c r="L116" s="40"/>
      <c r="M116" s="40"/>
      <c r="N116" s="40"/>
      <c r="O116" s="20"/>
      <c r="P116" s="26"/>
      <c r="Q116" s="29"/>
      <c r="R116" s="29"/>
      <c r="S116" s="29"/>
      <c r="T116" s="28"/>
      <c r="U116" s="29"/>
      <c r="V116" s="40"/>
      <c r="W116" s="40"/>
      <c r="X116" s="40"/>
      <c r="Y116" s="40"/>
      <c r="Z116" s="40"/>
      <c r="AA116" s="40"/>
      <c r="AB116" s="40"/>
      <c r="AC116" s="40"/>
      <c r="AD116" s="40"/>
      <c r="AE116" s="40"/>
      <c r="AF116" s="40"/>
      <c r="AG116" s="40"/>
      <c r="AH116" s="40"/>
      <c r="AI116" s="40"/>
      <c r="AJ116" s="40"/>
      <c r="AK116" s="41"/>
      <c r="AL116" s="41"/>
      <c r="AM116" s="41"/>
      <c r="AN116" s="41"/>
      <c r="AO116" s="41"/>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row>
    <row r="117" spans="2:113" ht="15.6">
      <c r="B117" s="44"/>
      <c r="C117" s="118"/>
      <c r="D117" s="44"/>
      <c r="E117" s="44"/>
      <c r="F117" s="40"/>
      <c r="G117" s="97"/>
      <c r="H117" s="40"/>
      <c r="I117" s="40"/>
      <c r="J117" s="40"/>
      <c r="K117" s="40"/>
      <c r="L117" s="40"/>
      <c r="M117" s="40"/>
      <c r="N117" s="40"/>
      <c r="O117" s="20"/>
      <c r="P117" s="26"/>
      <c r="Q117" s="29"/>
      <c r="R117" s="29"/>
      <c r="S117" s="29"/>
      <c r="T117" s="28"/>
      <c r="U117" s="29"/>
      <c r="V117" s="40"/>
      <c r="W117" s="40"/>
      <c r="X117" s="40"/>
      <c r="Y117" s="40"/>
      <c r="Z117" s="40"/>
      <c r="AA117" s="40"/>
      <c r="AB117" s="40"/>
      <c r="AC117" s="40"/>
      <c r="AD117" s="40"/>
      <c r="AE117" s="40"/>
      <c r="AF117" s="40"/>
      <c r="AG117" s="40"/>
      <c r="AH117" s="40"/>
      <c r="AI117" s="40"/>
      <c r="AJ117" s="40"/>
      <c r="AK117" s="41"/>
      <c r="AL117" s="41"/>
      <c r="AM117" s="41"/>
      <c r="AN117" s="41"/>
      <c r="AO117" s="41"/>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row>
    <row r="118" spans="2:113" ht="15.6">
      <c r="B118" s="44"/>
      <c r="C118" s="118"/>
      <c r="D118" s="44"/>
      <c r="E118" s="44"/>
      <c r="F118" s="40"/>
      <c r="G118" s="97"/>
      <c r="H118" s="40"/>
      <c r="I118" s="40"/>
      <c r="J118" s="40"/>
      <c r="K118" s="40"/>
      <c r="L118" s="40"/>
      <c r="M118" s="40"/>
      <c r="N118" s="40"/>
      <c r="O118" s="20"/>
      <c r="P118" s="26"/>
      <c r="Q118" s="29"/>
      <c r="R118" s="29"/>
      <c r="S118" s="29"/>
      <c r="T118" s="28"/>
      <c r="U118" s="29"/>
      <c r="V118" s="40"/>
      <c r="W118" s="40"/>
      <c r="X118" s="40"/>
      <c r="Y118" s="40"/>
      <c r="Z118" s="40"/>
      <c r="AA118" s="40"/>
      <c r="AB118" s="40"/>
      <c r="AC118" s="40"/>
      <c r="AD118" s="40"/>
      <c r="AE118" s="40"/>
      <c r="AF118" s="40"/>
      <c r="AG118" s="40"/>
      <c r="AH118" s="40"/>
      <c r="AI118" s="40"/>
      <c r="AJ118" s="40"/>
      <c r="AK118" s="41"/>
      <c r="AL118" s="41"/>
      <c r="AM118" s="41"/>
      <c r="AN118" s="41"/>
      <c r="AO118" s="41"/>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row>
    <row r="119" spans="2:113" ht="15.6">
      <c r="B119" s="44"/>
      <c r="C119" s="118"/>
      <c r="D119" s="44"/>
      <c r="E119" s="44"/>
      <c r="F119" s="40"/>
      <c r="G119" s="97"/>
      <c r="H119" s="40"/>
      <c r="I119" s="40"/>
      <c r="J119" s="40"/>
      <c r="K119" s="40"/>
      <c r="L119" s="40"/>
      <c r="M119" s="40"/>
      <c r="N119" s="40"/>
      <c r="O119" s="20"/>
      <c r="P119" s="26"/>
      <c r="Q119" s="29"/>
      <c r="R119" s="29"/>
      <c r="S119" s="29"/>
      <c r="T119" s="28"/>
      <c r="U119" s="29"/>
      <c r="V119" s="40"/>
      <c r="W119" s="40"/>
      <c r="X119" s="40"/>
      <c r="Y119" s="40"/>
      <c r="Z119" s="40"/>
      <c r="AA119" s="40"/>
      <c r="AB119" s="40"/>
      <c r="AC119" s="40"/>
      <c r="AD119" s="40"/>
      <c r="AE119" s="40"/>
      <c r="AF119" s="40"/>
      <c r="AG119" s="40"/>
      <c r="AH119" s="40"/>
      <c r="AI119" s="40"/>
      <c r="AJ119" s="40"/>
      <c r="AK119" s="41"/>
      <c r="AL119" s="41"/>
      <c r="AM119" s="41"/>
      <c r="AN119" s="41"/>
      <c r="AO119" s="41"/>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row>
    <row r="120" spans="2:113" ht="15.6">
      <c r="B120" s="44"/>
      <c r="C120" s="118"/>
      <c r="D120" s="44"/>
      <c r="E120" s="44"/>
      <c r="F120" s="40"/>
      <c r="G120" s="97"/>
      <c r="H120" s="40"/>
      <c r="I120" s="40"/>
      <c r="J120" s="40"/>
      <c r="K120" s="40"/>
      <c r="L120" s="40"/>
      <c r="M120" s="40"/>
      <c r="N120" s="40"/>
      <c r="O120" s="20"/>
      <c r="P120" s="26"/>
      <c r="Q120" s="29"/>
      <c r="R120" s="29"/>
      <c r="S120" s="29"/>
      <c r="T120" s="28"/>
      <c r="U120" s="29"/>
      <c r="V120" s="40"/>
      <c r="W120" s="40"/>
      <c r="X120" s="40"/>
      <c r="Y120" s="40"/>
      <c r="Z120" s="40"/>
      <c r="AA120" s="40"/>
      <c r="AB120" s="40"/>
      <c r="AC120" s="40"/>
      <c r="AD120" s="40"/>
      <c r="AE120" s="40"/>
      <c r="AF120" s="40"/>
      <c r="AG120" s="40"/>
      <c r="AH120" s="40"/>
      <c r="AI120" s="40"/>
      <c r="AJ120" s="40"/>
      <c r="AK120" s="41"/>
      <c r="AL120" s="41"/>
      <c r="AM120" s="41"/>
      <c r="AN120" s="41"/>
      <c r="AO120" s="41"/>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row>
    <row r="121" spans="2:113" ht="15.6">
      <c r="B121" s="44"/>
      <c r="C121" s="118"/>
      <c r="D121" s="44"/>
      <c r="E121" s="44"/>
      <c r="F121" s="40"/>
      <c r="G121" s="97"/>
      <c r="H121" s="40"/>
      <c r="I121" s="40"/>
      <c r="J121" s="40"/>
      <c r="K121" s="40"/>
      <c r="L121" s="40"/>
      <c r="M121" s="40"/>
      <c r="N121" s="40"/>
      <c r="O121" s="20"/>
      <c r="P121" s="26"/>
      <c r="Q121" s="29"/>
      <c r="R121" s="29"/>
      <c r="S121" s="29"/>
      <c r="T121" s="28"/>
      <c r="U121" s="29"/>
      <c r="V121" s="40"/>
      <c r="W121" s="40"/>
      <c r="X121" s="40"/>
      <c r="Y121" s="40"/>
      <c r="Z121" s="40"/>
      <c r="AA121" s="40"/>
      <c r="AB121" s="40"/>
      <c r="AC121" s="40"/>
      <c r="AD121" s="40"/>
      <c r="AE121" s="40"/>
      <c r="AF121" s="40"/>
      <c r="AG121" s="40"/>
      <c r="AH121" s="40"/>
      <c r="AI121" s="40"/>
      <c r="AJ121" s="40"/>
      <c r="AK121" s="41"/>
      <c r="AL121" s="41"/>
      <c r="AM121" s="41"/>
      <c r="AN121" s="41"/>
      <c r="AO121" s="41"/>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row>
    <row r="122" spans="2:113" ht="15.6">
      <c r="B122" s="44"/>
      <c r="C122" s="118"/>
      <c r="D122" s="44"/>
      <c r="E122" s="44"/>
      <c r="F122" s="40"/>
      <c r="G122" s="97"/>
      <c r="H122" s="40"/>
      <c r="I122" s="40"/>
      <c r="J122" s="40"/>
      <c r="K122" s="40"/>
      <c r="L122" s="40"/>
      <c r="M122" s="40"/>
      <c r="N122" s="40"/>
      <c r="O122" s="20"/>
      <c r="P122" s="26"/>
      <c r="Q122" s="29"/>
      <c r="R122" s="29"/>
      <c r="S122" s="29"/>
      <c r="T122" s="28"/>
      <c r="U122" s="29"/>
      <c r="V122" s="40"/>
      <c r="W122" s="40"/>
      <c r="X122" s="40"/>
      <c r="Y122" s="40"/>
      <c r="Z122" s="40"/>
      <c r="AA122" s="40"/>
      <c r="AB122" s="40"/>
      <c r="AC122" s="40"/>
      <c r="AD122" s="40"/>
      <c r="AE122" s="40"/>
      <c r="AF122" s="40"/>
      <c r="AG122" s="40"/>
      <c r="AH122" s="40"/>
      <c r="AI122" s="40"/>
      <c r="AJ122" s="40"/>
      <c r="AK122" s="41"/>
      <c r="AL122" s="41"/>
      <c r="AM122" s="41"/>
      <c r="AN122" s="41"/>
      <c r="AO122" s="41"/>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row>
    <row r="123" spans="2:113" ht="15.6">
      <c r="B123" s="44"/>
      <c r="C123" s="118"/>
      <c r="D123" s="44"/>
      <c r="E123" s="44"/>
      <c r="F123" s="40"/>
      <c r="G123" s="97"/>
      <c r="H123" s="40"/>
      <c r="I123" s="40"/>
      <c r="J123" s="40"/>
      <c r="K123" s="40"/>
      <c r="L123" s="40"/>
      <c r="M123" s="40"/>
      <c r="N123" s="40"/>
      <c r="O123" s="20"/>
      <c r="P123" s="26"/>
      <c r="Q123" s="29"/>
      <c r="R123" s="29"/>
      <c r="S123" s="29"/>
      <c r="T123" s="28"/>
      <c r="U123" s="29"/>
      <c r="V123" s="40"/>
      <c r="W123" s="40"/>
      <c r="X123" s="40"/>
      <c r="Y123" s="40"/>
      <c r="Z123" s="40"/>
      <c r="AA123" s="40"/>
      <c r="AB123" s="40"/>
      <c r="AC123" s="40"/>
      <c r="AD123" s="40"/>
      <c r="AE123" s="40"/>
      <c r="AF123" s="40"/>
      <c r="AG123" s="40"/>
      <c r="AH123" s="40"/>
      <c r="AI123" s="40"/>
      <c r="AJ123" s="40"/>
      <c r="AK123" s="41"/>
      <c r="AL123" s="41"/>
      <c r="AM123" s="41"/>
      <c r="AN123" s="41"/>
      <c r="AO123" s="41"/>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row>
    <row r="124" spans="2:113" ht="15.6">
      <c r="B124" s="44"/>
      <c r="C124" s="118"/>
      <c r="D124" s="44"/>
      <c r="E124" s="44"/>
      <c r="F124" s="40"/>
      <c r="G124" s="97"/>
      <c r="H124" s="40"/>
      <c r="I124" s="40"/>
      <c r="J124" s="40"/>
      <c r="K124" s="40"/>
      <c r="L124" s="40"/>
      <c r="M124" s="40"/>
      <c r="N124" s="40"/>
      <c r="O124" s="20"/>
      <c r="P124" s="26"/>
      <c r="Q124" s="29"/>
      <c r="R124" s="29"/>
      <c r="S124" s="29"/>
      <c r="T124" s="28"/>
      <c r="U124" s="29"/>
      <c r="V124" s="40"/>
      <c r="W124" s="40"/>
      <c r="X124" s="40"/>
      <c r="Y124" s="40"/>
      <c r="Z124" s="40"/>
      <c r="AA124" s="40"/>
      <c r="AB124" s="40"/>
      <c r="AC124" s="40"/>
      <c r="AD124" s="40"/>
      <c r="AE124" s="40"/>
      <c r="AF124" s="40"/>
      <c r="AG124" s="40"/>
      <c r="AH124" s="40"/>
      <c r="AI124" s="40"/>
      <c r="AJ124" s="40"/>
      <c r="AK124" s="41"/>
      <c r="AL124" s="41"/>
      <c r="AM124" s="41"/>
      <c r="AN124" s="41"/>
      <c r="AO124" s="41"/>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row>
    <row r="125" spans="2:113" ht="15.6">
      <c r="B125" s="44"/>
      <c r="C125" s="118"/>
      <c r="D125" s="44"/>
      <c r="E125" s="44"/>
      <c r="F125" s="40"/>
      <c r="G125" s="97"/>
      <c r="H125" s="40"/>
      <c r="I125" s="40"/>
      <c r="J125" s="40"/>
      <c r="K125" s="40"/>
      <c r="L125" s="40"/>
      <c r="M125" s="40"/>
      <c r="N125" s="40"/>
      <c r="O125" s="20"/>
      <c r="P125" s="26"/>
      <c r="Q125" s="29"/>
      <c r="R125" s="29"/>
      <c r="S125" s="29"/>
      <c r="T125" s="28"/>
      <c r="U125" s="29"/>
      <c r="V125" s="40"/>
      <c r="W125" s="40"/>
      <c r="X125" s="40"/>
      <c r="Y125" s="40"/>
      <c r="Z125" s="40"/>
      <c r="AA125" s="40"/>
      <c r="AB125" s="40"/>
      <c r="AC125" s="40"/>
      <c r="AD125" s="40"/>
      <c r="AE125" s="40"/>
      <c r="AF125" s="40"/>
      <c r="AG125" s="40"/>
      <c r="AH125" s="40"/>
      <c r="AI125" s="40"/>
      <c r="AJ125" s="40"/>
      <c r="AK125" s="41"/>
      <c r="AL125" s="41"/>
      <c r="AM125" s="41"/>
      <c r="AN125" s="41"/>
      <c r="AO125" s="41"/>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row>
    <row r="126" spans="2:113" ht="15.6">
      <c r="B126" s="44"/>
      <c r="C126" s="118"/>
      <c r="D126" s="44"/>
      <c r="E126" s="44"/>
      <c r="F126" s="40"/>
      <c r="G126" s="97"/>
      <c r="H126" s="40"/>
      <c r="I126" s="40"/>
      <c r="J126" s="40"/>
      <c r="K126" s="40"/>
      <c r="L126" s="40"/>
      <c r="M126" s="40"/>
      <c r="N126" s="40"/>
      <c r="O126" s="20"/>
      <c r="P126" s="26"/>
      <c r="Q126" s="29"/>
      <c r="R126" s="29"/>
      <c r="S126" s="29"/>
      <c r="T126" s="28"/>
      <c r="U126" s="29"/>
      <c r="V126" s="40"/>
      <c r="W126" s="40"/>
      <c r="X126" s="40"/>
      <c r="Y126" s="40"/>
      <c r="Z126" s="40"/>
      <c r="AA126" s="40"/>
      <c r="AB126" s="40"/>
      <c r="AC126" s="40"/>
      <c r="AD126" s="40"/>
      <c r="AE126" s="40"/>
      <c r="AF126" s="40"/>
      <c r="AG126" s="40"/>
      <c r="AH126" s="40"/>
      <c r="AI126" s="40"/>
      <c r="AJ126" s="40"/>
      <c r="AK126" s="41"/>
      <c r="AL126" s="41"/>
      <c r="AM126" s="41"/>
      <c r="AN126" s="41"/>
      <c r="AO126" s="41"/>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row>
    <row r="127" spans="2:113" ht="15.6">
      <c r="B127" s="44"/>
      <c r="C127" s="118"/>
      <c r="D127" s="44"/>
      <c r="E127" s="44"/>
      <c r="F127" s="40"/>
      <c r="G127" s="97"/>
      <c r="H127" s="40"/>
      <c r="I127" s="40"/>
      <c r="J127" s="40"/>
      <c r="K127" s="40"/>
      <c r="L127" s="40"/>
      <c r="M127" s="40"/>
      <c r="N127" s="40"/>
      <c r="O127" s="20"/>
      <c r="P127" s="26"/>
      <c r="Q127" s="29"/>
      <c r="R127" s="29"/>
      <c r="S127" s="29"/>
      <c r="T127" s="28"/>
      <c r="U127" s="29"/>
      <c r="V127" s="40"/>
      <c r="W127" s="40"/>
      <c r="X127" s="40"/>
      <c r="Y127" s="40"/>
      <c r="Z127" s="40"/>
      <c r="AA127" s="40"/>
      <c r="AB127" s="40"/>
      <c r="AC127" s="40"/>
      <c r="AD127" s="40"/>
      <c r="AE127" s="40"/>
      <c r="AF127" s="40"/>
      <c r="AG127" s="40"/>
      <c r="AH127" s="40"/>
      <c r="AI127" s="40"/>
      <c r="AJ127" s="40"/>
      <c r="AK127" s="41"/>
      <c r="AL127" s="41"/>
      <c r="AM127" s="41"/>
      <c r="AN127" s="41"/>
      <c r="AO127" s="41"/>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row>
    <row r="128" spans="2:113" ht="15.6">
      <c r="B128" s="44"/>
      <c r="C128" s="118"/>
      <c r="D128" s="44"/>
      <c r="E128" s="44"/>
      <c r="F128" s="40"/>
      <c r="G128" s="97"/>
      <c r="H128" s="40"/>
      <c r="I128" s="40"/>
      <c r="J128" s="40"/>
      <c r="K128" s="40"/>
      <c r="L128" s="40"/>
      <c r="M128" s="40"/>
      <c r="N128" s="40"/>
      <c r="O128" s="20"/>
      <c r="P128" s="26"/>
      <c r="Q128" s="29"/>
      <c r="R128" s="29"/>
      <c r="S128" s="29"/>
      <c r="T128" s="28"/>
      <c r="U128" s="29"/>
      <c r="V128" s="40"/>
      <c r="W128" s="40"/>
      <c r="X128" s="40"/>
      <c r="Y128" s="40"/>
      <c r="Z128" s="40"/>
      <c r="AA128" s="40"/>
      <c r="AB128" s="40"/>
      <c r="AC128" s="40"/>
      <c r="AD128" s="40"/>
      <c r="AE128" s="40"/>
      <c r="AF128" s="40"/>
      <c r="AG128" s="40"/>
      <c r="AH128" s="40"/>
      <c r="AI128" s="40"/>
      <c r="AJ128" s="40"/>
      <c r="AK128" s="41"/>
      <c r="AL128" s="41"/>
      <c r="AM128" s="41"/>
      <c r="AN128" s="41"/>
      <c r="AO128" s="41"/>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row>
    <row r="129" spans="2:113" ht="15.6">
      <c r="B129" s="44"/>
      <c r="C129" s="118"/>
      <c r="D129" s="44"/>
      <c r="E129" s="44"/>
      <c r="F129" s="40"/>
      <c r="G129" s="97"/>
      <c r="H129" s="40"/>
      <c r="I129" s="40"/>
      <c r="J129" s="40"/>
      <c r="K129" s="40"/>
      <c r="L129" s="40"/>
      <c r="M129" s="40"/>
      <c r="N129" s="40"/>
      <c r="O129" s="20"/>
      <c r="P129" s="26"/>
      <c r="Q129" s="29"/>
      <c r="R129" s="29"/>
      <c r="S129" s="29"/>
      <c r="T129" s="28"/>
      <c r="U129" s="29"/>
      <c r="V129" s="40"/>
      <c r="W129" s="40"/>
      <c r="X129" s="40"/>
      <c r="Y129" s="40"/>
      <c r="Z129" s="40"/>
      <c r="AA129" s="40"/>
      <c r="AB129" s="40"/>
      <c r="AC129" s="40"/>
      <c r="AD129" s="40"/>
      <c r="AE129" s="40"/>
      <c r="AF129" s="40"/>
      <c r="AG129" s="40"/>
      <c r="AH129" s="40"/>
      <c r="AI129" s="40"/>
      <c r="AJ129" s="40"/>
      <c r="AK129" s="41"/>
      <c r="AL129" s="41"/>
      <c r="AM129" s="41"/>
      <c r="AN129" s="41"/>
      <c r="AO129" s="41"/>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row>
    <row r="130" spans="2:113" ht="15.6">
      <c r="B130" s="44"/>
      <c r="C130" s="118"/>
      <c r="D130" s="44"/>
      <c r="E130" s="44"/>
      <c r="F130" s="40"/>
      <c r="G130" s="97"/>
      <c r="H130" s="40"/>
      <c r="I130" s="40"/>
      <c r="J130" s="40"/>
      <c r="K130" s="40"/>
      <c r="L130" s="40"/>
      <c r="M130" s="40"/>
      <c r="N130" s="40"/>
      <c r="O130" s="20"/>
      <c r="P130" s="26"/>
      <c r="Q130" s="29"/>
      <c r="R130" s="29"/>
      <c r="S130" s="29"/>
      <c r="T130" s="28"/>
      <c r="U130" s="29"/>
      <c r="V130" s="40"/>
      <c r="W130" s="40"/>
      <c r="X130" s="40"/>
      <c r="Y130" s="40"/>
      <c r="Z130" s="40"/>
      <c r="AA130" s="40"/>
      <c r="AB130" s="40"/>
      <c r="AC130" s="40"/>
      <c r="AD130" s="40"/>
      <c r="AE130" s="40"/>
      <c r="AF130" s="40"/>
      <c r="AG130" s="40"/>
      <c r="AH130" s="40"/>
      <c r="AI130" s="40"/>
      <c r="AJ130" s="40"/>
      <c r="AK130" s="41"/>
      <c r="AL130" s="41"/>
      <c r="AM130" s="41"/>
      <c r="AN130" s="41"/>
      <c r="AO130" s="41"/>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row>
    <row r="131" spans="2:113" ht="15.6">
      <c r="B131" s="44"/>
      <c r="C131" s="118"/>
      <c r="D131" s="44"/>
      <c r="E131" s="44"/>
      <c r="F131" s="40"/>
      <c r="G131" s="97"/>
      <c r="H131" s="40"/>
      <c r="I131" s="40"/>
      <c r="J131" s="40"/>
      <c r="K131" s="40"/>
      <c r="L131" s="40"/>
      <c r="M131" s="40"/>
      <c r="N131" s="40"/>
      <c r="O131" s="20"/>
      <c r="P131" s="26"/>
      <c r="Q131" s="29"/>
      <c r="R131" s="29"/>
      <c r="S131" s="29"/>
      <c r="T131" s="28"/>
      <c r="U131" s="29"/>
      <c r="V131" s="40"/>
      <c r="W131" s="40"/>
      <c r="X131" s="40"/>
      <c r="Y131" s="40"/>
      <c r="Z131" s="40"/>
      <c r="AA131" s="40"/>
      <c r="AB131" s="40"/>
      <c r="AC131" s="40"/>
      <c r="AD131" s="40"/>
      <c r="AE131" s="40"/>
      <c r="AF131" s="40"/>
      <c r="AG131" s="40"/>
      <c r="AH131" s="40"/>
      <c r="AI131" s="40"/>
      <c r="AJ131" s="40"/>
      <c r="AK131" s="41"/>
      <c r="AL131" s="41"/>
      <c r="AM131" s="41"/>
      <c r="AN131" s="41"/>
      <c r="AO131" s="41"/>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row>
    <row r="132" spans="2:113" ht="15.6">
      <c r="B132" s="44"/>
      <c r="C132" s="118"/>
      <c r="D132" s="44"/>
      <c r="E132" s="44"/>
      <c r="F132" s="40"/>
      <c r="G132" s="97"/>
      <c r="H132" s="40"/>
      <c r="I132" s="40"/>
      <c r="J132" s="40"/>
      <c r="K132" s="40"/>
      <c r="L132" s="40"/>
      <c r="M132" s="40"/>
      <c r="N132" s="40"/>
      <c r="O132" s="20"/>
      <c r="P132" s="26"/>
      <c r="Q132" s="29"/>
      <c r="R132" s="29"/>
      <c r="S132" s="29"/>
      <c r="T132" s="28"/>
      <c r="U132" s="29"/>
      <c r="V132" s="40"/>
      <c r="W132" s="40"/>
      <c r="X132" s="40"/>
      <c r="Y132" s="40"/>
      <c r="Z132" s="40"/>
      <c r="AA132" s="40"/>
      <c r="AB132" s="40"/>
      <c r="AC132" s="40"/>
      <c r="AD132" s="40"/>
      <c r="AE132" s="40"/>
      <c r="AF132" s="40"/>
      <c r="AG132" s="40"/>
      <c r="AH132" s="40"/>
      <c r="AI132" s="40"/>
      <c r="AJ132" s="40"/>
      <c r="AK132" s="41"/>
      <c r="AL132" s="41"/>
      <c r="AM132" s="41"/>
      <c r="AN132" s="41"/>
      <c r="AO132" s="41"/>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row>
    <row r="133" spans="2:113" ht="15.6">
      <c r="B133" s="44"/>
      <c r="C133" s="118"/>
      <c r="D133" s="44"/>
      <c r="E133" s="44"/>
      <c r="F133" s="40"/>
      <c r="G133" s="97"/>
      <c r="H133" s="40"/>
      <c r="I133" s="40"/>
      <c r="J133" s="40"/>
      <c r="K133" s="40"/>
      <c r="L133" s="40"/>
      <c r="M133" s="40"/>
      <c r="N133" s="40"/>
      <c r="O133" s="20"/>
      <c r="P133" s="26"/>
      <c r="Q133" s="29"/>
      <c r="R133" s="29"/>
      <c r="S133" s="29"/>
      <c r="T133" s="28"/>
      <c r="U133" s="29"/>
      <c r="V133" s="40"/>
      <c r="W133" s="40"/>
      <c r="X133" s="40"/>
      <c r="Y133" s="40"/>
      <c r="Z133" s="40"/>
      <c r="AA133" s="40"/>
      <c r="AB133" s="40"/>
      <c r="AC133" s="40"/>
      <c r="AD133" s="40"/>
      <c r="AE133" s="40"/>
      <c r="AF133" s="40"/>
      <c r="AG133" s="40"/>
      <c r="AH133" s="40"/>
      <c r="AI133" s="40"/>
      <c r="AJ133" s="40"/>
      <c r="AK133" s="41"/>
      <c r="AL133" s="41"/>
      <c r="AM133" s="41"/>
      <c r="AN133" s="41"/>
      <c r="AO133" s="41"/>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row>
    <row r="134" spans="2:113" ht="15.6">
      <c r="B134" s="44"/>
      <c r="C134" s="118"/>
      <c r="D134" s="44"/>
      <c r="E134" s="44"/>
      <c r="F134" s="40"/>
      <c r="G134" s="97"/>
      <c r="H134" s="40"/>
      <c r="I134" s="40"/>
      <c r="J134" s="40"/>
      <c r="K134" s="40"/>
      <c r="L134" s="40"/>
      <c r="M134" s="40"/>
      <c r="N134" s="40"/>
      <c r="O134" s="20"/>
      <c r="P134" s="26"/>
      <c r="Q134" s="29"/>
      <c r="R134" s="29"/>
      <c r="S134" s="29"/>
      <c r="T134" s="28"/>
      <c r="U134" s="29"/>
      <c r="V134" s="40"/>
      <c r="W134" s="40"/>
      <c r="X134" s="40"/>
      <c r="Y134" s="40"/>
      <c r="Z134" s="40"/>
      <c r="AA134" s="40"/>
      <c r="AB134" s="40"/>
      <c r="AC134" s="40"/>
      <c r="AD134" s="40"/>
      <c r="AE134" s="40"/>
      <c r="AF134" s="40"/>
      <c r="AG134" s="40"/>
      <c r="AH134" s="40"/>
      <c r="AI134" s="40"/>
      <c r="AJ134" s="40"/>
      <c r="AK134" s="41"/>
      <c r="AL134" s="41"/>
      <c r="AM134" s="41"/>
      <c r="AN134" s="41"/>
      <c r="AO134" s="41"/>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row>
    <row r="135" spans="2:113" ht="15.6">
      <c r="B135" s="44"/>
      <c r="C135" s="118"/>
      <c r="D135" s="44"/>
      <c r="E135" s="44"/>
      <c r="F135" s="40"/>
      <c r="G135" s="97"/>
      <c r="H135" s="40"/>
      <c r="I135" s="40"/>
      <c r="J135" s="40"/>
      <c r="K135" s="40"/>
      <c r="L135" s="40"/>
      <c r="M135" s="40"/>
      <c r="N135" s="40"/>
      <c r="O135" s="20"/>
      <c r="P135" s="26"/>
      <c r="Q135" s="29"/>
      <c r="R135" s="29"/>
      <c r="S135" s="29"/>
      <c r="T135" s="28"/>
      <c r="U135" s="29"/>
      <c r="V135" s="40"/>
      <c r="W135" s="40"/>
      <c r="X135" s="40"/>
      <c r="Y135" s="40"/>
      <c r="Z135" s="40"/>
      <c r="AA135" s="40"/>
      <c r="AB135" s="40"/>
      <c r="AC135" s="40"/>
      <c r="AD135" s="40"/>
      <c r="AE135" s="40"/>
      <c r="AF135" s="40"/>
      <c r="AG135" s="40"/>
      <c r="AH135" s="40"/>
      <c r="AI135" s="40"/>
      <c r="AJ135" s="40"/>
      <c r="AK135" s="41"/>
      <c r="AL135" s="41"/>
      <c r="AM135" s="41"/>
      <c r="AN135" s="41"/>
      <c r="AO135" s="41"/>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row>
    <row r="136" spans="2:113" ht="15.6">
      <c r="B136" s="44"/>
      <c r="C136" s="118"/>
      <c r="D136" s="44"/>
      <c r="E136" s="44"/>
      <c r="F136" s="40"/>
      <c r="G136" s="97"/>
      <c r="H136" s="40"/>
      <c r="I136" s="40"/>
      <c r="J136" s="40"/>
      <c r="K136" s="40"/>
      <c r="L136" s="40"/>
      <c r="M136" s="40"/>
      <c r="N136" s="40"/>
      <c r="O136" s="20"/>
      <c r="P136" s="26"/>
      <c r="Q136" s="29"/>
      <c r="R136" s="29"/>
      <c r="S136" s="29"/>
      <c r="T136" s="28"/>
      <c r="U136" s="29"/>
      <c r="V136" s="40"/>
      <c r="W136" s="40"/>
      <c r="X136" s="40"/>
      <c r="Y136" s="40"/>
      <c r="Z136" s="40"/>
      <c r="AA136" s="40"/>
      <c r="AB136" s="40"/>
      <c r="AC136" s="40"/>
      <c r="AD136" s="40"/>
      <c r="AE136" s="40"/>
      <c r="AF136" s="40"/>
      <c r="AG136" s="40"/>
      <c r="AH136" s="40"/>
      <c r="AI136" s="40"/>
      <c r="AJ136" s="40"/>
      <c r="AK136" s="41"/>
      <c r="AL136" s="41"/>
      <c r="AM136" s="41"/>
      <c r="AN136" s="41"/>
      <c r="AO136" s="41"/>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row>
    <row r="137" spans="2:113" ht="15.6">
      <c r="B137" s="44"/>
      <c r="C137" s="118"/>
      <c r="D137" s="44"/>
      <c r="E137" s="44"/>
      <c r="F137" s="40"/>
      <c r="G137" s="97"/>
      <c r="H137" s="40"/>
      <c r="I137" s="40"/>
      <c r="J137" s="40"/>
      <c r="K137" s="40"/>
      <c r="L137" s="40"/>
      <c r="M137" s="40"/>
      <c r="N137" s="40"/>
      <c r="O137" s="20"/>
      <c r="P137" s="26"/>
      <c r="Q137" s="29"/>
      <c r="R137" s="29"/>
      <c r="S137" s="29"/>
      <c r="T137" s="28"/>
      <c r="U137" s="29"/>
      <c r="V137" s="40"/>
      <c r="W137" s="40"/>
      <c r="X137" s="40"/>
      <c r="Y137" s="40"/>
      <c r="Z137" s="40"/>
      <c r="AA137" s="40"/>
      <c r="AB137" s="40"/>
      <c r="AC137" s="40"/>
      <c r="AD137" s="40"/>
      <c r="AE137" s="40"/>
      <c r="AF137" s="40"/>
      <c r="AG137" s="40"/>
      <c r="AH137" s="40"/>
      <c r="AI137" s="40"/>
      <c r="AJ137" s="40"/>
      <c r="AK137" s="41"/>
      <c r="AL137" s="41"/>
      <c r="AM137" s="41"/>
      <c r="AN137" s="41"/>
      <c r="AO137" s="41"/>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row>
    <row r="138" spans="2:113" ht="15.6">
      <c r="B138" s="44"/>
      <c r="C138" s="118"/>
      <c r="D138" s="44"/>
      <c r="E138" s="44"/>
      <c r="F138" s="40"/>
      <c r="G138" s="97"/>
      <c r="H138" s="40"/>
      <c r="I138" s="40"/>
      <c r="J138" s="40"/>
      <c r="K138" s="40"/>
      <c r="L138" s="40"/>
      <c r="M138" s="40"/>
      <c r="N138" s="40"/>
      <c r="O138" s="20"/>
      <c r="P138" s="26"/>
      <c r="Q138" s="29"/>
      <c r="R138" s="29"/>
      <c r="S138" s="29"/>
      <c r="T138" s="28"/>
      <c r="U138" s="29"/>
      <c r="V138" s="40"/>
      <c r="W138" s="40"/>
      <c r="X138" s="40"/>
      <c r="Y138" s="40"/>
      <c r="Z138" s="40"/>
      <c r="AA138" s="40"/>
      <c r="AB138" s="40"/>
      <c r="AC138" s="40"/>
      <c r="AD138" s="40"/>
      <c r="AE138" s="40"/>
      <c r="AF138" s="40"/>
      <c r="AG138" s="40"/>
      <c r="AH138" s="40"/>
      <c r="AI138" s="40"/>
      <c r="AJ138" s="40"/>
      <c r="AK138" s="41"/>
      <c r="AL138" s="41"/>
      <c r="AM138" s="41"/>
      <c r="AN138" s="41"/>
      <c r="AO138" s="41"/>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row>
    <row r="139" spans="2:113" ht="15.6">
      <c r="B139" s="44"/>
      <c r="C139" s="118"/>
      <c r="D139" s="44"/>
      <c r="E139" s="44"/>
      <c r="F139" s="40"/>
      <c r="G139" s="97"/>
      <c r="H139" s="40"/>
      <c r="I139" s="40"/>
      <c r="J139" s="40"/>
      <c r="K139" s="40"/>
      <c r="L139" s="40"/>
      <c r="M139" s="40"/>
      <c r="N139" s="40"/>
      <c r="O139" s="20"/>
      <c r="P139" s="26"/>
      <c r="Q139" s="29"/>
      <c r="R139" s="29"/>
      <c r="S139" s="29"/>
      <c r="T139" s="28"/>
      <c r="U139" s="29"/>
      <c r="V139" s="40"/>
      <c r="W139" s="40"/>
      <c r="X139" s="40"/>
      <c r="Y139" s="40"/>
      <c r="Z139" s="40"/>
      <c r="AA139" s="40"/>
      <c r="AB139" s="40"/>
      <c r="AC139" s="40"/>
      <c r="AD139" s="40"/>
      <c r="AE139" s="40"/>
      <c r="AF139" s="40"/>
      <c r="AG139" s="40"/>
      <c r="AH139" s="40"/>
      <c r="AI139" s="40"/>
      <c r="AJ139" s="40"/>
      <c r="AK139" s="41"/>
      <c r="AL139" s="41"/>
      <c r="AM139" s="41"/>
      <c r="AN139" s="41"/>
      <c r="AO139" s="41"/>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row>
    <row r="140" spans="2:113" ht="15.6">
      <c r="B140" s="44"/>
      <c r="C140" s="118"/>
      <c r="D140" s="44"/>
      <c r="E140" s="44"/>
      <c r="F140" s="40"/>
      <c r="G140" s="97"/>
      <c r="H140" s="40"/>
      <c r="I140" s="40"/>
      <c r="J140" s="40"/>
      <c r="K140" s="40"/>
      <c r="L140" s="40"/>
      <c r="M140" s="40"/>
      <c r="N140" s="40"/>
      <c r="O140" s="20"/>
      <c r="P140" s="26"/>
      <c r="Q140" s="29"/>
      <c r="R140" s="29"/>
      <c r="S140" s="29"/>
      <c r="T140" s="28"/>
      <c r="U140" s="29"/>
      <c r="V140" s="40"/>
      <c r="W140" s="40"/>
      <c r="X140" s="40"/>
      <c r="Y140" s="40"/>
      <c r="Z140" s="40"/>
      <c r="AA140" s="40"/>
      <c r="AB140" s="40"/>
      <c r="AC140" s="40"/>
      <c r="AD140" s="40"/>
      <c r="AE140" s="40"/>
      <c r="AF140" s="40"/>
      <c r="AG140" s="40"/>
      <c r="AH140" s="40"/>
      <c r="AI140" s="40"/>
      <c r="AJ140" s="40"/>
      <c r="AK140" s="41"/>
      <c r="AL140" s="41"/>
      <c r="AM140" s="41"/>
      <c r="AN140" s="41"/>
      <c r="AO140" s="41"/>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row>
    <row r="141" spans="2:113" ht="15.6">
      <c r="B141" s="44"/>
      <c r="C141" s="118"/>
      <c r="D141" s="44"/>
      <c r="E141" s="44"/>
      <c r="F141" s="40"/>
      <c r="G141" s="97"/>
      <c r="H141" s="40"/>
      <c r="I141" s="40"/>
      <c r="J141" s="40"/>
      <c r="K141" s="40"/>
      <c r="L141" s="40"/>
      <c r="M141" s="40"/>
      <c r="N141" s="40"/>
      <c r="O141" s="20"/>
      <c r="P141" s="26"/>
      <c r="Q141" s="29"/>
      <c r="R141" s="29"/>
      <c r="S141" s="29"/>
      <c r="T141" s="28"/>
      <c r="U141" s="29"/>
      <c r="V141" s="40"/>
      <c r="W141" s="40"/>
      <c r="X141" s="40"/>
      <c r="Y141" s="40"/>
      <c r="Z141" s="40"/>
      <c r="AA141" s="40"/>
      <c r="AB141" s="40"/>
      <c r="AC141" s="40"/>
      <c r="AD141" s="40"/>
      <c r="AE141" s="40"/>
      <c r="AF141" s="40"/>
      <c r="AG141" s="40"/>
      <c r="AH141" s="40"/>
      <c r="AI141" s="40"/>
      <c r="AJ141" s="40"/>
      <c r="AK141" s="41"/>
      <c r="AL141" s="41"/>
      <c r="AM141" s="41"/>
      <c r="AN141" s="41"/>
      <c r="AO141" s="41"/>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row>
    <row r="142" spans="2:113" ht="15.6">
      <c r="B142" s="44"/>
      <c r="C142" s="118"/>
      <c r="D142" s="44"/>
      <c r="E142" s="44"/>
      <c r="F142" s="40"/>
      <c r="G142" s="97"/>
      <c r="H142" s="40"/>
      <c r="I142" s="40"/>
      <c r="J142" s="40"/>
      <c r="K142" s="40"/>
      <c r="L142" s="40"/>
      <c r="M142" s="40"/>
      <c r="N142" s="40"/>
      <c r="O142" s="20"/>
      <c r="P142" s="26"/>
      <c r="Q142" s="29"/>
      <c r="R142" s="29"/>
      <c r="S142" s="29"/>
      <c r="T142" s="28"/>
      <c r="U142" s="29"/>
      <c r="V142" s="40"/>
      <c r="W142" s="40"/>
      <c r="X142" s="40"/>
      <c r="Y142" s="40"/>
      <c r="Z142" s="40"/>
      <c r="AA142" s="40"/>
      <c r="AB142" s="40"/>
      <c r="AC142" s="40"/>
      <c r="AD142" s="40"/>
      <c r="AE142" s="40"/>
      <c r="AF142" s="40"/>
      <c r="AG142" s="40"/>
      <c r="AH142" s="40"/>
      <c r="AI142" s="40"/>
      <c r="AJ142" s="40"/>
      <c r="AK142" s="41"/>
      <c r="AL142" s="41"/>
      <c r="AM142" s="41"/>
      <c r="AN142" s="41"/>
      <c r="AO142" s="41"/>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row>
    <row r="143" spans="2:113" ht="15.6">
      <c r="B143" s="44"/>
      <c r="C143" s="118"/>
      <c r="D143" s="44"/>
      <c r="E143" s="44"/>
      <c r="F143" s="40"/>
      <c r="G143" s="97"/>
      <c r="H143" s="40"/>
      <c r="I143" s="40"/>
      <c r="J143" s="40"/>
      <c r="K143" s="40"/>
      <c r="L143" s="40"/>
      <c r="M143" s="40"/>
      <c r="N143" s="40"/>
      <c r="O143" s="20"/>
      <c r="P143" s="26"/>
      <c r="Q143" s="29"/>
      <c r="R143" s="29"/>
      <c r="S143" s="29"/>
      <c r="T143" s="28"/>
      <c r="U143" s="29"/>
      <c r="V143" s="40"/>
      <c r="W143" s="40"/>
      <c r="X143" s="40"/>
      <c r="Y143" s="40"/>
      <c r="Z143" s="40"/>
      <c r="AA143" s="40"/>
      <c r="AB143" s="40"/>
      <c r="AC143" s="40"/>
      <c r="AD143" s="40"/>
      <c r="AE143" s="40"/>
      <c r="AF143" s="40"/>
      <c r="AG143" s="40"/>
      <c r="AH143" s="40"/>
      <c r="AI143" s="40"/>
      <c r="AJ143" s="40"/>
      <c r="AK143" s="41"/>
      <c r="AL143" s="41"/>
      <c r="AM143" s="41"/>
      <c r="AN143" s="41"/>
      <c r="AO143" s="41"/>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row>
    <row r="144" spans="2:113" ht="15.6">
      <c r="B144" s="44"/>
      <c r="C144" s="118"/>
      <c r="D144" s="44"/>
      <c r="E144" s="44"/>
      <c r="F144" s="40"/>
      <c r="G144" s="97"/>
      <c r="H144" s="40"/>
      <c r="I144" s="40"/>
      <c r="J144" s="40"/>
      <c r="K144" s="40"/>
      <c r="L144" s="40"/>
      <c r="M144" s="40"/>
      <c r="N144" s="40"/>
      <c r="O144" s="20"/>
      <c r="P144" s="26"/>
      <c r="Q144" s="49"/>
      <c r="R144" s="50"/>
      <c r="S144" s="29"/>
      <c r="T144" s="28"/>
      <c r="U144" s="29"/>
      <c r="V144" s="51"/>
      <c r="W144" s="40"/>
      <c r="X144" s="40"/>
      <c r="Y144" s="40"/>
      <c r="Z144" s="40"/>
      <c r="AA144" s="40"/>
      <c r="AB144" s="40"/>
      <c r="AC144" s="40"/>
      <c r="AD144" s="40"/>
      <c r="AE144" s="40"/>
      <c r="AF144" s="40"/>
      <c r="AG144" s="40"/>
      <c r="AH144" s="40"/>
      <c r="AI144" s="40"/>
      <c r="AJ144" s="40"/>
      <c r="AK144" s="41"/>
      <c r="AL144" s="41"/>
      <c r="AM144" s="41"/>
      <c r="AN144" s="41"/>
      <c r="AO144" s="41"/>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row>
    <row r="145" spans="2:113" ht="15.6">
      <c r="B145" s="44"/>
      <c r="C145" s="118"/>
      <c r="D145" s="44"/>
      <c r="E145" s="44"/>
      <c r="F145" s="40"/>
      <c r="G145" s="97"/>
      <c r="H145" s="40"/>
      <c r="I145" s="40"/>
      <c r="J145" s="40"/>
      <c r="K145" s="40"/>
      <c r="L145" s="40"/>
      <c r="M145" s="40"/>
      <c r="N145" s="40"/>
      <c r="O145" s="20"/>
      <c r="P145" s="26"/>
      <c r="Q145" s="49"/>
      <c r="R145" s="52"/>
      <c r="S145" s="29"/>
      <c r="T145" s="28"/>
      <c r="U145" s="29"/>
      <c r="V145" s="51"/>
      <c r="W145" s="40"/>
      <c r="X145" s="40"/>
      <c r="Y145" s="40"/>
      <c r="Z145" s="40"/>
      <c r="AA145" s="40"/>
      <c r="AB145" s="40"/>
      <c r="AC145" s="40"/>
      <c r="AD145" s="40"/>
      <c r="AE145" s="40"/>
      <c r="AF145" s="40"/>
      <c r="AG145" s="40"/>
      <c r="AH145" s="40"/>
      <c r="AI145" s="40"/>
      <c r="AJ145" s="40"/>
      <c r="AK145" s="41"/>
      <c r="AL145" s="41"/>
      <c r="AM145" s="41"/>
      <c r="AN145" s="41"/>
      <c r="AO145" s="41"/>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row>
    <row r="146" spans="2:113" ht="15.6">
      <c r="B146" s="44"/>
      <c r="C146" s="118"/>
      <c r="D146" s="44"/>
      <c r="E146" s="44"/>
      <c r="F146" s="40"/>
      <c r="G146" s="97"/>
      <c r="H146" s="40"/>
      <c r="I146" s="40"/>
      <c r="J146" s="40"/>
      <c r="K146" s="40"/>
      <c r="L146" s="40"/>
      <c r="M146" s="40"/>
      <c r="N146" s="40"/>
      <c r="O146" s="20"/>
      <c r="P146" s="26"/>
      <c r="Q146" s="49"/>
      <c r="R146" s="51"/>
      <c r="S146" s="29"/>
      <c r="T146" s="28"/>
      <c r="U146" s="29"/>
      <c r="V146" s="51"/>
      <c r="W146" s="40"/>
      <c r="X146" s="40"/>
      <c r="Y146" s="40"/>
      <c r="Z146" s="40"/>
      <c r="AA146" s="40"/>
      <c r="AB146" s="40"/>
      <c r="AC146" s="40"/>
      <c r="AD146" s="40"/>
      <c r="AE146" s="40"/>
      <c r="AF146" s="40"/>
      <c r="AG146" s="40"/>
      <c r="AH146" s="40"/>
      <c r="AI146" s="40"/>
      <c r="AJ146" s="40"/>
      <c r="AK146" s="41"/>
      <c r="AL146" s="41"/>
      <c r="AM146" s="41"/>
      <c r="AN146" s="41"/>
      <c r="AO146" s="41"/>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row>
    <row r="147" spans="2:113" ht="15.6">
      <c r="B147" s="44"/>
      <c r="C147" s="118"/>
      <c r="D147" s="44"/>
      <c r="E147" s="44"/>
      <c r="F147" s="40"/>
      <c r="G147" s="97"/>
      <c r="H147" s="40"/>
      <c r="I147" s="40"/>
      <c r="J147" s="40"/>
      <c r="K147" s="40"/>
      <c r="L147" s="40"/>
      <c r="M147" s="40"/>
      <c r="N147" s="40"/>
      <c r="O147" s="20"/>
      <c r="P147" s="26"/>
      <c r="Q147" s="49"/>
      <c r="R147" s="29"/>
      <c r="S147" s="29"/>
      <c r="T147" s="28"/>
      <c r="U147" s="29"/>
      <c r="V147" s="51"/>
      <c r="W147" s="40"/>
      <c r="X147" s="40"/>
      <c r="Y147" s="40"/>
      <c r="Z147" s="40"/>
      <c r="AA147" s="40"/>
      <c r="AB147" s="40"/>
      <c r="AC147" s="40"/>
      <c r="AD147" s="40"/>
      <c r="AE147" s="40"/>
      <c r="AF147" s="40"/>
      <c r="AG147" s="40"/>
      <c r="AH147" s="40"/>
      <c r="AI147" s="40"/>
      <c r="AJ147" s="40"/>
      <c r="AK147" s="41"/>
      <c r="AL147" s="41"/>
      <c r="AM147" s="41"/>
      <c r="AN147" s="41"/>
      <c r="AO147" s="41"/>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row>
    <row r="148" spans="2:113" ht="15.6">
      <c r="B148" s="44"/>
      <c r="C148" s="118"/>
      <c r="D148" s="44"/>
      <c r="E148" s="44"/>
      <c r="F148" s="40"/>
      <c r="G148" s="97"/>
      <c r="H148" s="40"/>
      <c r="I148" s="40"/>
      <c r="J148" s="40"/>
      <c r="K148" s="40"/>
      <c r="L148" s="40"/>
      <c r="M148" s="40"/>
      <c r="N148" s="40"/>
      <c r="O148" s="20"/>
      <c r="P148" s="26"/>
      <c r="Q148" s="49"/>
      <c r="R148" s="29"/>
      <c r="S148" s="29"/>
      <c r="T148" s="28"/>
      <c r="U148" s="29"/>
      <c r="V148" s="51"/>
      <c r="W148" s="40"/>
      <c r="X148" s="40"/>
      <c r="Y148" s="40"/>
      <c r="Z148" s="40"/>
      <c r="AA148" s="40"/>
      <c r="AB148" s="40"/>
      <c r="AC148" s="40"/>
      <c r="AD148" s="40"/>
      <c r="AE148" s="40"/>
      <c r="AF148" s="40"/>
      <c r="AG148" s="40"/>
      <c r="AH148" s="40"/>
      <c r="AI148" s="40"/>
      <c r="AJ148" s="40"/>
      <c r="AK148" s="41"/>
      <c r="AL148" s="41"/>
      <c r="AM148" s="41"/>
      <c r="AN148" s="41"/>
      <c r="AO148" s="41"/>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row>
    <row r="149" spans="2:113" ht="15.6">
      <c r="B149" s="44"/>
      <c r="C149" s="118"/>
      <c r="D149" s="44"/>
      <c r="E149" s="44"/>
      <c r="F149" s="40"/>
      <c r="G149" s="97"/>
      <c r="H149" s="40"/>
      <c r="I149" s="40"/>
      <c r="J149" s="40"/>
      <c r="K149" s="40"/>
      <c r="L149" s="40"/>
      <c r="M149" s="40"/>
      <c r="N149" s="40"/>
      <c r="O149" s="20"/>
      <c r="P149" s="26"/>
      <c r="Q149" s="49"/>
      <c r="R149" s="29"/>
      <c r="S149" s="29"/>
      <c r="T149" s="28"/>
      <c r="U149" s="29"/>
      <c r="V149" s="51"/>
      <c r="W149" s="40"/>
      <c r="X149" s="40"/>
      <c r="Y149" s="40"/>
      <c r="Z149" s="40"/>
      <c r="AA149" s="40"/>
      <c r="AB149" s="40"/>
      <c r="AC149" s="40"/>
      <c r="AD149" s="40"/>
      <c r="AE149" s="40"/>
      <c r="AF149" s="40"/>
      <c r="AG149" s="40"/>
      <c r="AH149" s="40"/>
      <c r="AI149" s="40"/>
      <c r="AJ149" s="40"/>
      <c r="AK149" s="41"/>
      <c r="AL149" s="41"/>
      <c r="AM149" s="41"/>
      <c r="AN149" s="41"/>
      <c r="AO149" s="41"/>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row>
    <row r="150" spans="2:113" ht="15.6">
      <c r="B150" s="44"/>
      <c r="C150" s="118"/>
      <c r="D150" s="44"/>
      <c r="E150" s="44"/>
      <c r="F150" s="40"/>
      <c r="G150" s="97"/>
      <c r="H150" s="40"/>
      <c r="I150" s="40"/>
      <c r="J150" s="40"/>
      <c r="K150" s="40"/>
      <c r="L150" s="40"/>
      <c r="M150" s="40"/>
      <c r="N150" s="40"/>
      <c r="O150" s="20"/>
      <c r="P150" s="26"/>
      <c r="Q150" s="49"/>
      <c r="R150" s="29"/>
      <c r="S150" s="29"/>
      <c r="T150" s="28"/>
      <c r="U150" s="29"/>
      <c r="V150" s="51"/>
      <c r="W150" s="40"/>
      <c r="X150" s="40"/>
      <c r="Y150" s="40"/>
      <c r="Z150" s="40"/>
      <c r="AA150" s="40"/>
      <c r="AB150" s="40"/>
      <c r="AC150" s="40"/>
      <c r="AD150" s="40"/>
      <c r="AE150" s="40"/>
      <c r="AF150" s="40"/>
      <c r="AG150" s="40"/>
      <c r="AH150" s="40"/>
      <c r="AI150" s="40"/>
      <c r="AJ150" s="40"/>
      <c r="AK150" s="41"/>
      <c r="AL150" s="41"/>
      <c r="AM150" s="41"/>
      <c r="AN150" s="41"/>
      <c r="AO150" s="41"/>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row>
    <row r="151" spans="2:113" ht="15.6">
      <c r="B151" s="44"/>
      <c r="C151" s="118"/>
      <c r="D151" s="44"/>
      <c r="E151" s="44"/>
      <c r="F151" s="40"/>
      <c r="G151" s="97"/>
      <c r="H151" s="40"/>
      <c r="I151" s="40"/>
      <c r="J151" s="40"/>
      <c r="K151" s="40"/>
      <c r="L151" s="40"/>
      <c r="M151" s="40"/>
      <c r="N151" s="40"/>
      <c r="O151" s="20"/>
      <c r="P151" s="26"/>
      <c r="Q151" s="49"/>
      <c r="R151" s="29"/>
      <c r="S151" s="29"/>
      <c r="T151" s="28"/>
      <c r="U151" s="29"/>
      <c r="V151" s="51"/>
      <c r="W151" s="40"/>
      <c r="X151" s="40"/>
      <c r="Y151" s="40"/>
      <c r="Z151" s="40"/>
      <c r="AA151" s="40"/>
      <c r="AB151" s="40"/>
      <c r="AC151" s="40"/>
      <c r="AD151" s="40"/>
      <c r="AE151" s="40"/>
      <c r="AF151" s="40"/>
      <c r="AG151" s="40"/>
      <c r="AH151" s="40"/>
      <c r="AI151" s="40"/>
      <c r="AJ151" s="40"/>
      <c r="AK151" s="41"/>
      <c r="AL151" s="41"/>
      <c r="AM151" s="41"/>
      <c r="AN151" s="41"/>
      <c r="AO151" s="41"/>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row>
    <row r="152" spans="2:113" ht="15.6">
      <c r="B152" s="44"/>
      <c r="C152" s="118"/>
      <c r="D152" s="44"/>
      <c r="E152" s="44"/>
      <c r="F152" s="40"/>
      <c r="G152" s="97"/>
      <c r="H152" s="40"/>
      <c r="I152" s="40"/>
      <c r="J152" s="40"/>
      <c r="K152" s="40"/>
      <c r="L152" s="40"/>
      <c r="M152" s="40"/>
      <c r="N152" s="40"/>
      <c r="O152" s="20"/>
      <c r="P152" s="26"/>
      <c r="Q152" s="49"/>
      <c r="R152" s="29"/>
      <c r="S152" s="29"/>
      <c r="T152" s="28"/>
      <c r="U152" s="29"/>
      <c r="V152" s="51"/>
      <c r="W152" s="40"/>
      <c r="X152" s="40"/>
      <c r="Y152" s="40"/>
      <c r="Z152" s="40"/>
      <c r="AA152" s="40"/>
      <c r="AB152" s="40"/>
      <c r="AC152" s="40"/>
      <c r="AD152" s="40"/>
      <c r="AE152" s="40"/>
      <c r="AF152" s="40"/>
      <c r="AG152" s="40"/>
      <c r="AH152" s="40"/>
      <c r="AI152" s="40"/>
      <c r="AJ152" s="40"/>
      <c r="AK152" s="41"/>
      <c r="AL152" s="41"/>
      <c r="AM152" s="41"/>
      <c r="AN152" s="41"/>
      <c r="AO152" s="41"/>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row>
    <row r="153" spans="2:113" ht="15.6">
      <c r="B153" s="44"/>
      <c r="C153" s="118"/>
      <c r="D153" s="44"/>
      <c r="E153" s="44"/>
      <c r="F153" s="40"/>
      <c r="G153" s="97"/>
      <c r="H153" s="40"/>
      <c r="I153" s="40"/>
      <c r="J153" s="40"/>
      <c r="K153" s="40"/>
      <c r="L153" s="40"/>
      <c r="M153" s="40"/>
      <c r="N153" s="40"/>
      <c r="O153" s="20"/>
      <c r="P153" s="26"/>
      <c r="Q153" s="49"/>
      <c r="R153" s="29"/>
      <c r="S153" s="29"/>
      <c r="T153" s="28"/>
      <c r="U153" s="29"/>
      <c r="V153" s="51"/>
      <c r="W153" s="40"/>
      <c r="X153" s="40"/>
      <c r="Y153" s="40"/>
      <c r="Z153" s="40"/>
      <c r="AA153" s="40"/>
      <c r="AB153" s="40"/>
      <c r="AC153" s="40"/>
      <c r="AD153" s="40"/>
      <c r="AE153" s="40"/>
      <c r="AF153" s="40"/>
      <c r="AG153" s="40"/>
      <c r="AH153" s="40"/>
      <c r="AI153" s="40"/>
      <c r="AJ153" s="40"/>
      <c r="AK153" s="41"/>
      <c r="AL153" s="41"/>
      <c r="AM153" s="41"/>
      <c r="AN153" s="41"/>
      <c r="AO153" s="41"/>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row>
    <row r="154" spans="2:113" ht="15.6">
      <c r="B154" s="44"/>
      <c r="C154" s="118"/>
      <c r="D154" s="44"/>
      <c r="E154" s="44"/>
      <c r="F154" s="40"/>
      <c r="G154" s="97"/>
      <c r="H154" s="40"/>
      <c r="I154" s="40"/>
      <c r="J154" s="40"/>
      <c r="K154" s="40"/>
      <c r="L154" s="40"/>
      <c r="M154" s="40"/>
      <c r="N154" s="40"/>
      <c r="O154" s="20"/>
      <c r="P154" s="26"/>
      <c r="Q154" s="49"/>
      <c r="R154" s="29"/>
      <c r="S154" s="29"/>
      <c r="T154" s="28"/>
      <c r="U154" s="29"/>
      <c r="V154" s="51"/>
      <c r="W154" s="40"/>
      <c r="X154" s="40"/>
      <c r="Y154" s="40"/>
      <c r="Z154" s="40"/>
      <c r="AA154" s="40"/>
      <c r="AB154" s="40"/>
      <c r="AC154" s="40"/>
      <c r="AD154" s="40"/>
      <c r="AE154" s="40"/>
      <c r="AF154" s="40"/>
      <c r="AG154" s="40"/>
      <c r="AH154" s="40"/>
      <c r="AI154" s="40"/>
      <c r="AJ154" s="40"/>
      <c r="AK154" s="41"/>
      <c r="AL154" s="41"/>
      <c r="AM154" s="41"/>
      <c r="AN154" s="41"/>
      <c r="AO154" s="41"/>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row>
    <row r="155" spans="2:113" ht="15.6">
      <c r="B155" s="44"/>
      <c r="C155" s="118"/>
      <c r="D155" s="44"/>
      <c r="E155" s="44"/>
      <c r="F155" s="40"/>
      <c r="G155" s="97"/>
      <c r="H155" s="40"/>
      <c r="I155" s="40"/>
      <c r="J155" s="40"/>
      <c r="K155" s="40"/>
      <c r="L155" s="40"/>
      <c r="M155" s="40"/>
      <c r="N155" s="40"/>
      <c r="O155" s="20"/>
      <c r="P155" s="26"/>
      <c r="Q155" s="49"/>
      <c r="R155" s="29"/>
      <c r="S155" s="29"/>
      <c r="T155" s="28"/>
      <c r="U155" s="29"/>
      <c r="V155" s="51"/>
      <c r="W155" s="40"/>
      <c r="X155" s="40"/>
      <c r="Y155" s="40"/>
      <c r="Z155" s="40"/>
      <c r="AA155" s="40"/>
      <c r="AB155" s="40"/>
      <c r="AC155" s="40"/>
      <c r="AD155" s="40"/>
      <c r="AE155" s="40"/>
      <c r="AF155" s="40"/>
      <c r="AG155" s="40"/>
      <c r="AH155" s="40"/>
      <c r="AI155" s="40"/>
      <c r="AJ155" s="40"/>
      <c r="AK155" s="41"/>
      <c r="AL155" s="41"/>
      <c r="AM155" s="41"/>
      <c r="AN155" s="41"/>
      <c r="AO155" s="41"/>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row>
    <row r="156" spans="2:113" ht="15.6">
      <c r="B156" s="44"/>
      <c r="C156" s="118"/>
      <c r="D156" s="44"/>
      <c r="E156" s="44"/>
      <c r="F156" s="40"/>
      <c r="G156" s="97"/>
      <c r="H156" s="40"/>
      <c r="I156" s="40"/>
      <c r="J156" s="40"/>
      <c r="K156" s="40"/>
      <c r="L156" s="40"/>
      <c r="M156" s="40"/>
      <c r="N156" s="40"/>
      <c r="O156" s="20"/>
      <c r="P156" s="26"/>
      <c r="Q156" s="49"/>
      <c r="R156" s="29"/>
      <c r="S156" s="29"/>
      <c r="T156" s="28"/>
      <c r="U156" s="29"/>
      <c r="V156" s="51"/>
      <c r="W156" s="40"/>
      <c r="X156" s="40"/>
      <c r="Y156" s="40"/>
      <c r="Z156" s="40"/>
      <c r="AA156" s="40"/>
      <c r="AB156" s="40"/>
      <c r="AC156" s="40"/>
      <c r="AD156" s="40"/>
      <c r="AE156" s="40"/>
      <c r="AF156" s="40"/>
      <c r="AG156" s="40"/>
      <c r="AH156" s="40"/>
      <c r="AI156" s="40"/>
      <c r="AJ156" s="40"/>
      <c r="AK156" s="41"/>
      <c r="AL156" s="41"/>
      <c r="AM156" s="41"/>
      <c r="AN156" s="41"/>
      <c r="AO156" s="41"/>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row>
    <row r="157" spans="2:113" ht="15.6">
      <c r="B157" s="44"/>
      <c r="C157" s="118"/>
      <c r="D157" s="44"/>
      <c r="E157" s="44"/>
      <c r="F157" s="40"/>
      <c r="G157" s="97"/>
      <c r="H157" s="40"/>
      <c r="I157" s="40"/>
      <c r="J157" s="40"/>
      <c r="K157" s="40"/>
      <c r="L157" s="40"/>
      <c r="M157" s="40"/>
      <c r="N157" s="40"/>
      <c r="O157" s="20"/>
      <c r="P157" s="26"/>
      <c r="Q157" s="49"/>
      <c r="R157" s="29"/>
      <c r="S157" s="29"/>
      <c r="T157" s="28"/>
      <c r="U157" s="29"/>
      <c r="V157" s="51"/>
      <c r="W157" s="40"/>
      <c r="X157" s="40"/>
      <c r="Y157" s="40"/>
      <c r="Z157" s="40"/>
      <c r="AA157" s="40"/>
      <c r="AB157" s="40"/>
      <c r="AC157" s="40"/>
      <c r="AD157" s="40"/>
      <c r="AE157" s="40"/>
      <c r="AF157" s="40"/>
      <c r="AG157" s="40"/>
      <c r="AH157" s="40"/>
      <c r="AI157" s="40"/>
      <c r="AJ157" s="40"/>
      <c r="AK157" s="41"/>
      <c r="AL157" s="41"/>
      <c r="AM157" s="41"/>
      <c r="AN157" s="41"/>
      <c r="AO157" s="41"/>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row>
    <row r="158" spans="2:113" ht="15.6">
      <c r="B158" s="44"/>
      <c r="C158" s="118"/>
      <c r="D158" s="44"/>
      <c r="E158" s="44"/>
      <c r="F158" s="40"/>
      <c r="G158" s="97"/>
      <c r="H158" s="40"/>
      <c r="I158" s="40"/>
      <c r="J158" s="40"/>
      <c r="K158" s="40"/>
      <c r="L158" s="40"/>
      <c r="M158" s="40"/>
      <c r="N158" s="40"/>
      <c r="O158" s="20"/>
      <c r="P158" s="26"/>
      <c r="Q158" s="49"/>
      <c r="R158" s="29"/>
      <c r="S158" s="29"/>
      <c r="T158" s="28"/>
      <c r="U158" s="29"/>
      <c r="V158" s="51"/>
      <c r="W158" s="40"/>
      <c r="X158" s="40"/>
      <c r="Y158" s="40"/>
      <c r="Z158" s="40"/>
      <c r="AA158" s="40"/>
      <c r="AB158" s="40"/>
      <c r="AC158" s="40"/>
      <c r="AD158" s="40"/>
      <c r="AE158" s="40"/>
      <c r="AF158" s="40"/>
      <c r="AG158" s="40"/>
      <c r="AH158" s="40"/>
      <c r="AI158" s="40"/>
      <c r="AJ158" s="40"/>
      <c r="AK158" s="41"/>
      <c r="AL158" s="41"/>
      <c r="AM158" s="41"/>
      <c r="AN158" s="41"/>
      <c r="AO158" s="41"/>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row>
    <row r="159" spans="2:113" ht="15.6">
      <c r="B159" s="44"/>
      <c r="C159" s="118"/>
      <c r="D159" s="44"/>
      <c r="E159" s="44"/>
      <c r="F159" s="40"/>
      <c r="G159" s="97"/>
      <c r="H159" s="40"/>
      <c r="I159" s="40"/>
      <c r="J159" s="40"/>
      <c r="K159" s="40"/>
      <c r="L159" s="40"/>
      <c r="M159" s="40"/>
      <c r="N159" s="40"/>
      <c r="O159" s="20"/>
      <c r="P159" s="26"/>
      <c r="Q159" s="49"/>
      <c r="R159" s="29"/>
      <c r="S159" s="29"/>
      <c r="T159" s="28"/>
      <c r="U159" s="29"/>
      <c r="V159" s="51"/>
      <c r="W159" s="40"/>
      <c r="X159" s="40"/>
      <c r="Y159" s="40"/>
      <c r="Z159" s="40"/>
      <c r="AA159" s="40"/>
      <c r="AB159" s="40"/>
      <c r="AC159" s="40"/>
      <c r="AD159" s="40"/>
      <c r="AE159" s="40"/>
      <c r="AF159" s="40"/>
      <c r="AG159" s="40"/>
      <c r="AH159" s="40"/>
      <c r="AI159" s="40"/>
      <c r="AJ159" s="40"/>
      <c r="AK159" s="41"/>
      <c r="AL159" s="41"/>
      <c r="AM159" s="41"/>
      <c r="AN159" s="41"/>
      <c r="AO159" s="41"/>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row>
    <row r="160" spans="2:113" ht="15.9" thickBot="1">
      <c r="B160" s="44"/>
      <c r="C160" s="118"/>
      <c r="D160" s="44"/>
      <c r="E160" s="44"/>
      <c r="F160" s="40"/>
      <c r="G160" s="97"/>
      <c r="H160" s="40"/>
      <c r="I160" s="40"/>
      <c r="J160" s="40"/>
      <c r="K160" s="40"/>
      <c r="L160" s="40"/>
      <c r="M160" s="40"/>
      <c r="N160" s="40"/>
      <c r="O160" s="53"/>
      <c r="P160" s="45"/>
      <c r="Q160" s="54"/>
      <c r="R160" s="55"/>
      <c r="S160" s="55"/>
      <c r="T160" s="48"/>
      <c r="U160" s="55"/>
      <c r="V160" s="51"/>
      <c r="W160" s="40"/>
      <c r="X160" s="40"/>
      <c r="Y160" s="40"/>
      <c r="Z160" s="40"/>
      <c r="AA160" s="40"/>
      <c r="AB160" s="40"/>
      <c r="AC160" s="40"/>
      <c r="AD160" s="40"/>
      <c r="AE160" s="40"/>
      <c r="AF160" s="40"/>
      <c r="AG160" s="40"/>
      <c r="AH160" s="40"/>
      <c r="AI160" s="40"/>
      <c r="AJ160" s="40"/>
      <c r="AK160" s="41"/>
      <c r="AL160" s="41"/>
      <c r="AM160" s="41"/>
      <c r="AN160" s="41"/>
      <c r="AO160" s="41"/>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row>
    <row r="161" spans="2:113" ht="15.6">
      <c r="B161" s="44"/>
      <c r="C161" s="118"/>
      <c r="D161" s="44"/>
      <c r="E161" s="44"/>
      <c r="F161" s="40"/>
      <c r="G161" s="97"/>
      <c r="H161" s="40"/>
      <c r="I161" s="40"/>
      <c r="J161" s="40"/>
      <c r="K161" s="40"/>
      <c r="L161" s="40"/>
      <c r="M161" s="40"/>
      <c r="N161" s="40"/>
      <c r="O161" s="40"/>
      <c r="P161" s="26"/>
      <c r="Q161" s="49"/>
      <c r="R161" s="49"/>
      <c r="S161" s="29"/>
      <c r="T161" s="51"/>
      <c r="U161" s="29"/>
      <c r="V161" s="51"/>
      <c r="W161" s="40"/>
      <c r="X161" s="40"/>
      <c r="Y161" s="40"/>
      <c r="Z161" s="40"/>
      <c r="AA161" s="40"/>
      <c r="AB161" s="40"/>
      <c r="AC161" s="40"/>
      <c r="AD161" s="40"/>
      <c r="AE161" s="40"/>
      <c r="AF161" s="40"/>
      <c r="AG161" s="40"/>
      <c r="AH161" s="40"/>
      <c r="AI161" s="40"/>
      <c r="AJ161" s="40"/>
      <c r="AK161" s="41"/>
      <c r="AL161" s="41"/>
      <c r="AM161" s="41"/>
      <c r="AN161" s="41"/>
      <c r="AO161" s="41"/>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row>
    <row r="162" spans="2:113" ht="15.6">
      <c r="B162" s="44"/>
      <c r="C162" s="118"/>
      <c r="D162" s="44"/>
      <c r="E162" s="44"/>
      <c r="F162" s="40"/>
      <c r="G162" s="97"/>
      <c r="H162" s="40"/>
      <c r="I162" s="40"/>
      <c r="J162" s="40"/>
      <c r="K162" s="40"/>
      <c r="L162" s="40"/>
      <c r="M162" s="40"/>
      <c r="N162" s="40"/>
      <c r="O162" s="40"/>
      <c r="P162" s="26"/>
      <c r="Q162" s="51"/>
      <c r="R162" s="51"/>
      <c r="S162" s="29"/>
      <c r="T162" s="51"/>
      <c r="U162" s="51"/>
      <c r="V162" s="51"/>
      <c r="W162" s="40"/>
      <c r="X162" s="40"/>
      <c r="Y162" s="40"/>
      <c r="Z162" s="40"/>
      <c r="AA162" s="40"/>
      <c r="AB162" s="40"/>
      <c r="AC162" s="40"/>
      <c r="AD162" s="40"/>
      <c r="AE162" s="40"/>
      <c r="AF162" s="40"/>
      <c r="AG162" s="40"/>
      <c r="AH162" s="40"/>
      <c r="AI162" s="40"/>
      <c r="AJ162" s="40"/>
      <c r="AK162" s="41"/>
      <c r="AL162" s="41"/>
      <c r="AM162" s="41"/>
      <c r="AN162" s="41"/>
      <c r="AO162" s="41"/>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row>
    <row r="163" spans="2:113" ht="15.6">
      <c r="B163" s="44"/>
      <c r="C163" s="118"/>
      <c r="D163" s="44"/>
      <c r="E163" s="44"/>
      <c r="F163" s="40"/>
      <c r="G163" s="97"/>
      <c r="H163" s="40"/>
      <c r="I163" s="40"/>
      <c r="J163" s="40"/>
      <c r="K163" s="40"/>
      <c r="L163" s="40"/>
      <c r="M163" s="40"/>
      <c r="N163" s="40"/>
      <c r="O163" s="40"/>
      <c r="P163" s="26"/>
      <c r="Q163" s="51"/>
      <c r="R163" s="51"/>
      <c r="S163" s="29"/>
      <c r="T163" s="51"/>
      <c r="U163" s="51"/>
      <c r="V163" s="51"/>
      <c r="W163" s="40"/>
      <c r="X163" s="40"/>
      <c r="Y163" s="40"/>
      <c r="Z163" s="40"/>
      <c r="AA163" s="40"/>
      <c r="AB163" s="40"/>
      <c r="AC163" s="40"/>
      <c r="AD163" s="40"/>
      <c r="AE163" s="40"/>
      <c r="AF163" s="40"/>
      <c r="AG163" s="40"/>
      <c r="AH163" s="40"/>
      <c r="AI163" s="40"/>
      <c r="AJ163" s="40"/>
      <c r="AK163" s="41"/>
      <c r="AL163" s="41"/>
      <c r="AM163" s="41"/>
      <c r="AN163" s="41"/>
      <c r="AO163" s="41"/>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row>
    <row r="164" spans="2:113" ht="15.6">
      <c r="B164" s="44"/>
      <c r="C164" s="118"/>
      <c r="D164" s="44"/>
      <c r="E164" s="44"/>
      <c r="F164" s="40"/>
      <c r="G164" s="97"/>
      <c r="H164" s="40"/>
      <c r="I164" s="40"/>
      <c r="J164" s="40"/>
      <c r="K164" s="40"/>
      <c r="L164" s="40"/>
      <c r="M164" s="40"/>
      <c r="N164" s="40"/>
      <c r="O164" s="19"/>
      <c r="P164" s="27"/>
      <c r="Q164" s="27"/>
      <c r="R164" s="27"/>
      <c r="S164" s="19"/>
      <c r="T164" s="19"/>
      <c r="U164" s="19"/>
      <c r="V164" s="51"/>
      <c r="W164" s="40"/>
      <c r="X164" s="40"/>
      <c r="Y164" s="40"/>
      <c r="Z164" s="40"/>
      <c r="AA164" s="40"/>
      <c r="AB164" s="40"/>
      <c r="AC164" s="40"/>
      <c r="AD164" s="40"/>
      <c r="AE164" s="40"/>
      <c r="AF164" s="40"/>
      <c r="AG164" s="40"/>
      <c r="AH164" s="40"/>
      <c r="AI164" s="40"/>
      <c r="AJ164" s="40"/>
      <c r="AK164" s="41"/>
      <c r="AL164" s="41"/>
      <c r="AM164" s="41"/>
      <c r="AN164" s="41"/>
      <c r="AO164" s="41"/>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row>
    <row r="165" spans="2:113" ht="15.6">
      <c r="B165" s="44"/>
      <c r="C165" s="118"/>
      <c r="D165" s="44"/>
      <c r="E165" s="44"/>
      <c r="F165" s="40"/>
      <c r="G165" s="97"/>
      <c r="H165" s="40"/>
      <c r="I165" s="40"/>
      <c r="J165" s="40"/>
      <c r="K165" s="40"/>
      <c r="L165" s="40"/>
      <c r="M165" s="40"/>
      <c r="N165" s="40"/>
      <c r="O165" s="20"/>
      <c r="P165" s="21"/>
      <c r="Q165" s="21"/>
      <c r="R165" s="21"/>
      <c r="S165" s="18"/>
      <c r="T165" s="18"/>
      <c r="U165" s="19"/>
      <c r="V165" s="51"/>
      <c r="W165" s="40"/>
      <c r="X165" s="40"/>
      <c r="Y165" s="40"/>
      <c r="Z165" s="40"/>
      <c r="AA165" s="40"/>
      <c r="AB165" s="40"/>
      <c r="AC165" s="40"/>
      <c r="AD165" s="40"/>
      <c r="AE165" s="40"/>
      <c r="AF165" s="40"/>
      <c r="AG165" s="40"/>
      <c r="AH165" s="40"/>
      <c r="AI165" s="40"/>
      <c r="AJ165" s="40"/>
      <c r="AK165" s="41"/>
      <c r="AL165" s="41"/>
      <c r="AM165" s="41"/>
      <c r="AN165" s="41"/>
      <c r="AO165" s="41"/>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row>
    <row r="166" spans="2:113" ht="15.6">
      <c r="B166" s="44"/>
      <c r="C166" s="118"/>
      <c r="D166" s="44"/>
      <c r="E166" s="44"/>
      <c r="F166" s="40"/>
      <c r="G166" s="97"/>
      <c r="H166" s="40"/>
      <c r="I166" s="40"/>
      <c r="J166" s="40"/>
      <c r="K166" s="40"/>
      <c r="L166" s="40"/>
      <c r="M166" s="40"/>
      <c r="N166" s="40"/>
      <c r="O166" s="19"/>
      <c r="P166" s="19"/>
      <c r="Q166" s="19"/>
      <c r="R166" s="19"/>
      <c r="S166" s="19"/>
      <c r="T166" s="19"/>
      <c r="U166" s="19"/>
      <c r="V166" s="51"/>
      <c r="W166" s="40"/>
      <c r="X166" s="40"/>
      <c r="Y166" s="40"/>
      <c r="Z166" s="40"/>
      <c r="AA166" s="40"/>
      <c r="AB166" s="40"/>
      <c r="AC166" s="40"/>
      <c r="AD166" s="40"/>
      <c r="AE166" s="40"/>
      <c r="AF166" s="40"/>
      <c r="AG166" s="40"/>
      <c r="AH166" s="40"/>
      <c r="AI166" s="40"/>
      <c r="AJ166" s="40"/>
      <c r="AK166" s="41"/>
      <c r="AL166" s="41"/>
      <c r="AM166" s="41"/>
      <c r="AN166" s="41"/>
      <c r="AO166" s="41"/>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row>
    <row r="167" spans="2:113" ht="15.6">
      <c r="B167" s="44"/>
      <c r="C167" s="118"/>
      <c r="D167" s="44"/>
      <c r="E167" s="44"/>
      <c r="F167" s="40"/>
      <c r="G167" s="97"/>
      <c r="H167" s="40"/>
      <c r="I167" s="40"/>
      <c r="J167" s="40"/>
      <c r="K167" s="40"/>
      <c r="L167" s="40"/>
      <c r="M167" s="40"/>
      <c r="N167" s="40"/>
      <c r="O167" s="20"/>
      <c r="P167" s="20"/>
      <c r="Q167" s="23"/>
      <c r="R167" s="21"/>
      <c r="S167" s="18"/>
      <c r="T167" s="18"/>
      <c r="U167" s="19"/>
      <c r="V167" s="51"/>
      <c r="W167" s="40"/>
      <c r="X167" s="40"/>
      <c r="Y167" s="40"/>
      <c r="Z167" s="40"/>
      <c r="AA167" s="40"/>
      <c r="AB167" s="40"/>
      <c r="AC167" s="40"/>
      <c r="AD167" s="40"/>
      <c r="AE167" s="40"/>
      <c r="AF167" s="40"/>
      <c r="AG167" s="40"/>
      <c r="AH167" s="40"/>
      <c r="AI167" s="40"/>
      <c r="AJ167" s="40"/>
      <c r="AK167" s="41"/>
      <c r="AL167" s="41"/>
      <c r="AM167" s="41"/>
      <c r="AN167" s="41"/>
      <c r="AO167" s="41"/>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row>
    <row r="168" spans="2:113" ht="15.6">
      <c r="B168" s="44"/>
      <c r="C168" s="118"/>
      <c r="D168" s="44"/>
      <c r="E168" s="44"/>
      <c r="F168" s="40"/>
      <c r="G168" s="97"/>
      <c r="H168" s="40"/>
      <c r="I168" s="40"/>
      <c r="J168" s="40"/>
      <c r="K168" s="40"/>
      <c r="L168" s="40"/>
      <c r="M168" s="40"/>
      <c r="N168" s="40"/>
      <c r="O168" s="19"/>
      <c r="P168" s="19"/>
      <c r="Q168" s="19"/>
      <c r="R168" s="19"/>
      <c r="S168" s="19"/>
      <c r="T168" s="27"/>
      <c r="U168" s="28"/>
      <c r="V168" s="51"/>
      <c r="W168" s="40"/>
      <c r="X168" s="40"/>
      <c r="Y168" s="40"/>
      <c r="Z168" s="40"/>
      <c r="AA168" s="40"/>
      <c r="AB168" s="40"/>
      <c r="AC168" s="40"/>
      <c r="AD168" s="40"/>
      <c r="AE168" s="40"/>
      <c r="AF168" s="40"/>
      <c r="AG168" s="40"/>
      <c r="AH168" s="40"/>
      <c r="AI168" s="40"/>
      <c r="AJ168" s="40"/>
      <c r="AK168" s="41"/>
      <c r="AL168" s="41"/>
      <c r="AM168" s="41"/>
      <c r="AN168" s="41"/>
      <c r="AO168" s="41"/>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row>
    <row r="169" spans="2:113" ht="15.6">
      <c r="B169" s="44"/>
      <c r="C169" s="118"/>
      <c r="D169" s="44"/>
      <c r="E169" s="44"/>
      <c r="F169" s="40"/>
      <c r="G169" s="97"/>
      <c r="H169" s="40"/>
      <c r="I169" s="40"/>
      <c r="J169" s="40"/>
      <c r="K169" s="40"/>
      <c r="L169" s="40"/>
      <c r="M169" s="40"/>
      <c r="N169" s="40"/>
      <c r="O169" s="19"/>
      <c r="P169" s="25"/>
      <c r="Q169" s="25"/>
      <c r="R169" s="26"/>
      <c r="S169" s="26"/>
      <c r="T169" s="27"/>
      <c r="U169" s="28"/>
      <c r="V169" s="51"/>
      <c r="W169" s="40"/>
      <c r="X169" s="40"/>
      <c r="Y169" s="40"/>
      <c r="Z169" s="40"/>
      <c r="AA169" s="40"/>
      <c r="AB169" s="40"/>
      <c r="AC169" s="40"/>
      <c r="AD169" s="40"/>
      <c r="AE169" s="40"/>
      <c r="AF169" s="40"/>
      <c r="AG169" s="40"/>
      <c r="AH169" s="40"/>
      <c r="AI169" s="40"/>
      <c r="AJ169" s="40"/>
      <c r="AK169" s="41"/>
      <c r="AL169" s="41"/>
      <c r="AM169" s="41"/>
      <c r="AN169" s="41"/>
      <c r="AO169" s="41"/>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row>
    <row r="170" spans="2:113" ht="15.9" thickBot="1">
      <c r="B170" s="44"/>
      <c r="C170" s="118"/>
      <c r="D170" s="44"/>
      <c r="E170" s="44"/>
      <c r="F170" s="40"/>
      <c r="G170" s="97"/>
      <c r="H170" s="40"/>
      <c r="I170" s="40"/>
      <c r="J170" s="40"/>
      <c r="K170" s="40"/>
      <c r="L170" s="40"/>
      <c r="M170" s="40"/>
      <c r="N170" s="40"/>
      <c r="O170" s="45"/>
      <c r="P170" s="46"/>
      <c r="Q170" s="46"/>
      <c r="R170" s="46"/>
      <c r="S170" s="47"/>
      <c r="T170" s="47"/>
      <c r="U170" s="48"/>
      <c r="V170" s="51"/>
      <c r="W170" s="40"/>
      <c r="X170" s="40"/>
      <c r="Y170" s="40"/>
      <c r="Z170" s="40"/>
      <c r="AA170" s="40"/>
      <c r="AB170" s="40"/>
      <c r="AC170" s="40"/>
      <c r="AD170" s="40"/>
      <c r="AE170" s="40"/>
      <c r="AF170" s="40"/>
      <c r="AG170" s="40"/>
      <c r="AH170" s="40"/>
      <c r="AI170" s="40"/>
      <c r="AJ170" s="40"/>
      <c r="AK170" s="41"/>
      <c r="AL170" s="41"/>
      <c r="AM170" s="41"/>
      <c r="AN170" s="41"/>
      <c r="AO170" s="41"/>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row>
    <row r="171" spans="2:113" ht="15.6">
      <c r="B171" s="44"/>
      <c r="C171" s="118"/>
      <c r="D171" s="44"/>
      <c r="E171" s="44"/>
      <c r="F171" s="40"/>
      <c r="G171" s="97"/>
      <c r="H171" s="40"/>
      <c r="I171" s="40"/>
      <c r="J171" s="40"/>
      <c r="K171" s="40"/>
      <c r="L171" s="40"/>
      <c r="M171" s="40"/>
      <c r="N171" s="40"/>
      <c r="O171" s="20"/>
      <c r="P171" s="21"/>
      <c r="Q171" s="21"/>
      <c r="R171" s="21"/>
      <c r="S171" s="18"/>
      <c r="T171" s="18"/>
      <c r="U171" s="28"/>
      <c r="V171" s="51"/>
      <c r="W171" s="40"/>
      <c r="X171" s="40"/>
      <c r="Y171" s="40"/>
      <c r="Z171" s="40"/>
      <c r="AA171" s="40"/>
      <c r="AB171" s="40"/>
      <c r="AC171" s="40"/>
      <c r="AD171" s="40"/>
      <c r="AE171" s="40"/>
      <c r="AF171" s="40"/>
      <c r="AG171" s="40"/>
      <c r="AH171" s="40"/>
      <c r="AI171" s="40"/>
      <c r="AJ171" s="40"/>
      <c r="AK171" s="41"/>
      <c r="AL171" s="41"/>
      <c r="AM171" s="41"/>
      <c r="AN171" s="41"/>
      <c r="AO171" s="41"/>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row>
    <row r="172" spans="2:113" ht="15.6">
      <c r="B172" s="44"/>
      <c r="C172" s="118"/>
      <c r="D172" s="44"/>
      <c r="E172" s="44"/>
      <c r="F172" s="40"/>
      <c r="G172" s="97"/>
      <c r="H172" s="40"/>
      <c r="I172" s="40"/>
      <c r="J172" s="40"/>
      <c r="K172" s="40"/>
      <c r="L172" s="40"/>
      <c r="M172" s="40"/>
      <c r="N172" s="40"/>
      <c r="O172" s="20"/>
      <c r="P172" s="26"/>
      <c r="Q172" s="29"/>
      <c r="R172" s="29"/>
      <c r="S172" s="29"/>
      <c r="T172" s="28"/>
      <c r="U172" s="29"/>
      <c r="V172" s="51"/>
      <c r="W172" s="40"/>
      <c r="X172" s="40"/>
      <c r="Y172" s="40"/>
      <c r="Z172" s="40"/>
      <c r="AA172" s="40"/>
      <c r="AB172" s="40"/>
      <c r="AC172" s="40"/>
      <c r="AD172" s="40"/>
      <c r="AE172" s="40"/>
      <c r="AF172" s="40"/>
      <c r="AG172" s="40"/>
      <c r="AH172" s="40"/>
      <c r="AI172" s="40"/>
      <c r="AJ172" s="40"/>
      <c r="AK172" s="41"/>
      <c r="AL172" s="41"/>
      <c r="AM172" s="41"/>
      <c r="AN172" s="41"/>
      <c r="AO172" s="41"/>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row>
    <row r="173" spans="2:113" ht="15.6">
      <c r="B173" s="44"/>
      <c r="C173" s="118"/>
      <c r="D173" s="44"/>
      <c r="E173" s="44"/>
      <c r="F173" s="40"/>
      <c r="G173" s="97"/>
      <c r="H173" s="40"/>
      <c r="I173" s="40"/>
      <c r="J173" s="40"/>
      <c r="K173" s="40"/>
      <c r="L173" s="40"/>
      <c r="M173" s="40"/>
      <c r="N173" s="40"/>
      <c r="O173" s="20"/>
      <c r="P173" s="26"/>
      <c r="Q173" s="29"/>
      <c r="R173" s="29"/>
      <c r="S173" s="29"/>
      <c r="T173" s="28"/>
      <c r="U173" s="29"/>
      <c r="V173" s="51"/>
      <c r="W173" s="40"/>
      <c r="X173" s="40"/>
      <c r="Y173" s="40"/>
      <c r="Z173" s="40"/>
      <c r="AA173" s="40"/>
      <c r="AB173" s="40"/>
      <c r="AC173" s="40"/>
      <c r="AD173" s="40"/>
      <c r="AE173" s="40"/>
      <c r="AF173" s="40"/>
      <c r="AG173" s="40"/>
      <c r="AH173" s="40"/>
      <c r="AI173" s="40"/>
      <c r="AJ173" s="40"/>
      <c r="AK173" s="41"/>
      <c r="AL173" s="41"/>
      <c r="AM173" s="41"/>
      <c r="AN173" s="41"/>
      <c r="AO173" s="41"/>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row>
    <row r="174" spans="2:113" ht="15.6">
      <c r="B174" s="44"/>
      <c r="C174" s="118"/>
      <c r="D174" s="44"/>
      <c r="E174" s="44"/>
      <c r="F174" s="40"/>
      <c r="G174" s="97"/>
      <c r="H174" s="40"/>
      <c r="I174" s="40"/>
      <c r="J174" s="40"/>
      <c r="K174" s="40"/>
      <c r="L174" s="40"/>
      <c r="M174" s="40"/>
      <c r="N174" s="40"/>
      <c r="O174" s="20"/>
      <c r="P174" s="26"/>
      <c r="Q174" s="29"/>
      <c r="R174" s="29"/>
      <c r="S174" s="29"/>
      <c r="T174" s="28"/>
      <c r="U174" s="29"/>
      <c r="V174" s="51"/>
      <c r="W174" s="40"/>
      <c r="X174" s="40"/>
      <c r="Y174" s="40"/>
      <c r="Z174" s="40"/>
      <c r="AA174" s="40"/>
      <c r="AB174" s="40"/>
      <c r="AC174" s="40"/>
      <c r="AD174" s="40"/>
      <c r="AE174" s="40"/>
      <c r="AF174" s="40"/>
      <c r="AG174" s="40"/>
      <c r="AH174" s="40"/>
      <c r="AI174" s="40"/>
      <c r="AJ174" s="40"/>
      <c r="AK174" s="41"/>
      <c r="AL174" s="41"/>
      <c r="AM174" s="41"/>
      <c r="AN174" s="41"/>
      <c r="AO174" s="41"/>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row>
    <row r="175" spans="2:113" ht="15.6">
      <c r="B175" s="44"/>
      <c r="C175" s="118"/>
      <c r="D175" s="44"/>
      <c r="E175" s="44"/>
      <c r="F175" s="40"/>
      <c r="G175" s="97"/>
      <c r="H175" s="40"/>
      <c r="I175" s="40"/>
      <c r="J175" s="40"/>
      <c r="K175" s="40"/>
      <c r="L175" s="40"/>
      <c r="M175" s="40"/>
      <c r="N175" s="40"/>
      <c r="O175" s="20"/>
      <c r="P175" s="26"/>
      <c r="Q175" s="29"/>
      <c r="R175" s="29"/>
      <c r="S175" s="29"/>
      <c r="T175" s="28"/>
      <c r="U175" s="29"/>
      <c r="V175" s="51"/>
      <c r="W175" s="40"/>
      <c r="X175" s="40"/>
      <c r="Y175" s="40"/>
      <c r="Z175" s="40"/>
      <c r="AA175" s="40"/>
      <c r="AB175" s="40"/>
      <c r="AC175" s="40"/>
      <c r="AD175" s="40"/>
      <c r="AE175" s="40"/>
      <c r="AF175" s="40"/>
      <c r="AG175" s="40"/>
      <c r="AH175" s="40"/>
      <c r="AI175" s="40"/>
      <c r="AJ175" s="40"/>
      <c r="AK175" s="41"/>
      <c r="AL175" s="41"/>
      <c r="AM175" s="41"/>
      <c r="AN175" s="41"/>
      <c r="AO175" s="41"/>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row>
    <row r="176" spans="2:113" ht="15.6">
      <c r="B176" s="44"/>
      <c r="C176" s="118"/>
      <c r="D176" s="44"/>
      <c r="E176" s="44"/>
      <c r="F176" s="40"/>
      <c r="G176" s="97"/>
      <c r="H176" s="40"/>
      <c r="I176" s="40"/>
      <c r="J176" s="40"/>
      <c r="K176" s="40"/>
      <c r="L176" s="40"/>
      <c r="M176" s="40"/>
      <c r="N176" s="40"/>
      <c r="O176" s="20"/>
      <c r="P176" s="26"/>
      <c r="Q176" s="29"/>
      <c r="R176" s="29"/>
      <c r="S176" s="29"/>
      <c r="T176" s="28"/>
      <c r="U176" s="29"/>
      <c r="V176" s="51"/>
      <c r="W176" s="40"/>
      <c r="X176" s="40"/>
      <c r="Y176" s="40"/>
      <c r="Z176" s="40"/>
      <c r="AA176" s="40"/>
      <c r="AB176" s="40"/>
      <c r="AC176" s="40"/>
      <c r="AD176" s="40"/>
      <c r="AE176" s="40"/>
      <c r="AF176" s="40"/>
      <c r="AG176" s="40"/>
      <c r="AH176" s="40"/>
      <c r="AI176" s="40"/>
      <c r="AJ176" s="40"/>
      <c r="AK176" s="41"/>
      <c r="AL176" s="41"/>
      <c r="AM176" s="41"/>
      <c r="AN176" s="41"/>
      <c r="AO176" s="41"/>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row>
    <row r="177" spans="2:113" ht="15.6">
      <c r="B177" s="44"/>
      <c r="C177" s="118"/>
      <c r="D177" s="44"/>
      <c r="E177" s="44"/>
      <c r="F177" s="40"/>
      <c r="G177" s="97"/>
      <c r="H177" s="40"/>
      <c r="I177" s="40"/>
      <c r="J177" s="40"/>
      <c r="K177" s="40"/>
      <c r="L177" s="40"/>
      <c r="M177" s="40"/>
      <c r="N177" s="40"/>
      <c r="O177" s="20"/>
      <c r="P177" s="26"/>
      <c r="Q177" s="29"/>
      <c r="R177" s="29"/>
      <c r="S177" s="29"/>
      <c r="T177" s="28"/>
      <c r="U177" s="29"/>
      <c r="V177" s="28"/>
      <c r="W177" s="40"/>
      <c r="X177" s="40"/>
      <c r="Y177" s="40"/>
      <c r="Z177" s="40"/>
      <c r="AA177" s="40"/>
      <c r="AB177" s="40"/>
      <c r="AC177" s="40"/>
      <c r="AD177" s="40"/>
      <c r="AE177" s="40"/>
      <c r="AF177" s="40"/>
      <c r="AG177" s="40"/>
      <c r="AH177" s="40"/>
      <c r="AI177" s="40"/>
      <c r="AJ177" s="40"/>
      <c r="AK177" s="41"/>
      <c r="AL177" s="41"/>
      <c r="AM177" s="41"/>
      <c r="AN177" s="41"/>
      <c r="AO177" s="41"/>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row>
    <row r="178" spans="2:113" ht="15.6">
      <c r="B178" s="44"/>
      <c r="C178" s="118"/>
      <c r="D178" s="44"/>
      <c r="E178" s="44"/>
      <c r="F178" s="40"/>
      <c r="G178" s="97"/>
      <c r="H178" s="40"/>
      <c r="I178" s="40"/>
      <c r="J178" s="40"/>
      <c r="K178" s="40"/>
      <c r="L178" s="40"/>
      <c r="M178" s="40"/>
      <c r="N178" s="40"/>
      <c r="O178" s="20"/>
      <c r="P178" s="26"/>
      <c r="Q178" s="29"/>
      <c r="R178" s="29"/>
      <c r="S178" s="29"/>
      <c r="T178" s="28"/>
      <c r="U178" s="29"/>
      <c r="V178" s="51"/>
      <c r="W178" s="40"/>
      <c r="X178" s="40"/>
      <c r="Y178" s="40"/>
      <c r="Z178" s="40"/>
      <c r="AA178" s="40"/>
      <c r="AB178" s="40"/>
      <c r="AC178" s="40"/>
      <c r="AD178" s="40"/>
      <c r="AE178" s="40"/>
      <c r="AF178" s="40"/>
      <c r="AG178" s="40"/>
      <c r="AH178" s="40"/>
      <c r="AI178" s="40"/>
      <c r="AJ178" s="40"/>
      <c r="AK178" s="41"/>
      <c r="AL178" s="41"/>
      <c r="AM178" s="41"/>
      <c r="AN178" s="41"/>
      <c r="AO178" s="41"/>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row>
    <row r="179" spans="2:113" ht="15.6">
      <c r="B179" s="44"/>
      <c r="C179" s="118"/>
      <c r="D179" s="44"/>
      <c r="E179" s="44"/>
      <c r="F179" s="40"/>
      <c r="G179" s="97"/>
      <c r="H179" s="40"/>
      <c r="I179" s="40"/>
      <c r="J179" s="40"/>
      <c r="K179" s="40"/>
      <c r="L179" s="40"/>
      <c r="M179" s="40"/>
      <c r="N179" s="40"/>
      <c r="O179" s="20"/>
      <c r="P179" s="26"/>
      <c r="Q179" s="29"/>
      <c r="R179" s="29"/>
      <c r="S179" s="29"/>
      <c r="T179" s="28"/>
      <c r="U179" s="29"/>
      <c r="V179" s="51"/>
      <c r="W179" s="40"/>
      <c r="X179" s="40"/>
      <c r="Y179" s="40"/>
      <c r="Z179" s="40"/>
      <c r="AA179" s="40"/>
      <c r="AB179" s="40"/>
      <c r="AC179" s="40"/>
      <c r="AD179" s="40"/>
      <c r="AE179" s="40"/>
      <c r="AF179" s="40"/>
      <c r="AG179" s="40"/>
      <c r="AH179" s="40"/>
      <c r="AI179" s="40"/>
      <c r="AJ179" s="40"/>
      <c r="AK179" s="41"/>
      <c r="AL179" s="41"/>
      <c r="AM179" s="41"/>
      <c r="AN179" s="41"/>
      <c r="AO179" s="41"/>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row>
    <row r="180" spans="2:113" ht="15.9" thickBot="1">
      <c r="B180" s="44"/>
      <c r="C180" s="118"/>
      <c r="D180" s="44"/>
      <c r="E180" s="44"/>
      <c r="F180" s="40"/>
      <c r="G180" s="97"/>
      <c r="H180" s="40"/>
      <c r="I180" s="40"/>
      <c r="J180" s="40"/>
      <c r="K180" s="40"/>
      <c r="L180" s="40"/>
      <c r="M180" s="40"/>
      <c r="N180" s="40"/>
      <c r="O180" s="20"/>
      <c r="P180" s="26"/>
      <c r="Q180" s="29"/>
      <c r="R180" s="29"/>
      <c r="S180" s="29"/>
      <c r="T180" s="28"/>
      <c r="U180" s="29"/>
      <c r="V180" s="51"/>
      <c r="W180" s="40"/>
      <c r="X180" s="40"/>
      <c r="Y180" s="40"/>
      <c r="Z180" s="40"/>
      <c r="AA180" s="40"/>
      <c r="AB180" s="40"/>
      <c r="AC180" s="40"/>
      <c r="AD180" s="40"/>
      <c r="AE180" s="40"/>
      <c r="AF180" s="40"/>
      <c r="AG180" s="40"/>
      <c r="AH180" s="40"/>
      <c r="AI180" s="40"/>
      <c r="AJ180" s="40"/>
      <c r="AK180" s="41"/>
      <c r="AL180" s="41"/>
      <c r="AM180" s="41"/>
      <c r="AN180" s="41"/>
      <c r="AO180" s="41"/>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9"/>
      <c r="BO180" s="56" t="s">
        <v>1</v>
      </c>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row>
    <row r="181" spans="2:113" ht="15.6">
      <c r="B181" s="44"/>
      <c r="C181" s="118"/>
      <c r="D181" s="44"/>
      <c r="E181" s="44"/>
      <c r="F181" s="40"/>
      <c r="G181" s="97"/>
      <c r="H181" s="40"/>
      <c r="I181" s="40"/>
      <c r="J181" s="40"/>
      <c r="K181" s="40"/>
      <c r="L181" s="40"/>
      <c r="M181" s="40"/>
      <c r="N181" s="40"/>
      <c r="O181" s="20"/>
      <c r="P181" s="26"/>
      <c r="Q181" s="57"/>
      <c r="R181" s="29"/>
      <c r="S181" s="29"/>
      <c r="T181" s="28"/>
      <c r="U181" s="29"/>
      <c r="V181" s="51"/>
      <c r="W181" s="40"/>
      <c r="X181" s="40"/>
      <c r="Y181" s="40"/>
      <c r="Z181" s="40"/>
      <c r="AA181" s="40"/>
      <c r="AB181" s="40"/>
      <c r="AC181" s="40"/>
      <c r="AD181" s="40"/>
      <c r="AE181" s="40"/>
      <c r="AF181" s="40"/>
      <c r="AG181" s="40"/>
      <c r="AH181" s="40"/>
      <c r="AI181" s="40"/>
      <c r="AJ181" s="40"/>
      <c r="AK181" s="41"/>
      <c r="AL181" s="41"/>
      <c r="AM181" s="41"/>
      <c r="AN181" s="41"/>
      <c r="AO181" s="41"/>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row>
    <row r="182" spans="2:113" ht="15.6">
      <c r="B182" s="44"/>
      <c r="C182" s="118"/>
      <c r="D182" s="44"/>
      <c r="E182" s="44"/>
      <c r="F182" s="40"/>
      <c r="G182" s="97"/>
      <c r="H182" s="40"/>
      <c r="I182" s="40"/>
      <c r="J182" s="40"/>
      <c r="K182" s="40"/>
      <c r="L182" s="40"/>
      <c r="M182" s="40"/>
      <c r="N182" s="40"/>
      <c r="O182" s="20"/>
      <c r="P182" s="26"/>
      <c r="Q182" s="58"/>
      <c r="R182" s="29"/>
      <c r="S182" s="29"/>
      <c r="T182" s="28"/>
      <c r="U182" s="29"/>
      <c r="V182" s="51"/>
      <c r="W182" s="40"/>
      <c r="X182" s="40"/>
      <c r="Y182" s="40"/>
      <c r="Z182" s="40"/>
      <c r="AA182" s="40"/>
      <c r="AB182" s="40"/>
      <c r="AC182" s="40"/>
      <c r="AD182" s="40"/>
      <c r="AE182" s="40"/>
      <c r="AF182" s="40"/>
      <c r="AG182" s="40"/>
      <c r="AH182" s="40"/>
      <c r="AI182" s="40"/>
      <c r="AJ182" s="40"/>
      <c r="AK182" s="41"/>
      <c r="AL182" s="41"/>
      <c r="AM182" s="41"/>
      <c r="AN182" s="41"/>
      <c r="AO182" s="41"/>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row>
    <row r="183" spans="2:113" ht="15.9" thickBot="1">
      <c r="B183" s="44"/>
      <c r="C183" s="118"/>
      <c r="D183" s="44"/>
      <c r="E183" s="44"/>
      <c r="F183" s="40"/>
      <c r="G183" s="97"/>
      <c r="H183" s="40"/>
      <c r="I183" s="40"/>
      <c r="J183" s="40"/>
      <c r="K183" s="40"/>
      <c r="L183" s="40"/>
      <c r="M183" s="40"/>
      <c r="N183" s="40"/>
      <c r="O183" s="20"/>
      <c r="P183" s="26"/>
      <c r="Q183" s="55"/>
      <c r="R183" s="55"/>
      <c r="S183" s="55"/>
      <c r="T183" s="48"/>
      <c r="U183" s="55"/>
      <c r="V183" s="51"/>
      <c r="W183" s="40"/>
      <c r="X183" s="40"/>
      <c r="Y183" s="40"/>
      <c r="Z183" s="40"/>
      <c r="AA183" s="40"/>
      <c r="AB183" s="40"/>
      <c r="AC183" s="40"/>
      <c r="AD183" s="40"/>
      <c r="AE183" s="40"/>
      <c r="AF183" s="40"/>
      <c r="AG183" s="40"/>
      <c r="AH183" s="40"/>
      <c r="AI183" s="40"/>
      <c r="AJ183" s="40"/>
      <c r="AK183" s="41"/>
      <c r="AL183" s="41"/>
      <c r="AM183" s="41"/>
      <c r="AN183" s="41"/>
      <c r="AO183" s="41"/>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row>
    <row r="184" spans="2:113" ht="15.6">
      <c r="B184" s="44"/>
      <c r="C184" s="118"/>
      <c r="D184" s="44"/>
      <c r="E184" s="44"/>
      <c r="F184" s="40"/>
      <c r="G184" s="97"/>
      <c r="H184" s="40"/>
      <c r="I184" s="40"/>
      <c r="J184" s="40"/>
      <c r="K184" s="40"/>
      <c r="L184" s="40"/>
      <c r="M184" s="40"/>
      <c r="N184" s="40"/>
      <c r="O184" s="20"/>
      <c r="P184" s="26"/>
      <c r="Q184" s="29"/>
      <c r="R184" s="29"/>
      <c r="S184" s="29"/>
      <c r="T184" s="28"/>
      <c r="U184" s="29"/>
      <c r="V184" s="51"/>
      <c r="W184" s="40"/>
      <c r="X184" s="40"/>
      <c r="Y184" s="40"/>
      <c r="Z184" s="40"/>
      <c r="AA184" s="40"/>
      <c r="AB184" s="40"/>
      <c r="AC184" s="40"/>
      <c r="AD184" s="40"/>
      <c r="AE184" s="40"/>
      <c r="AF184" s="40"/>
      <c r="AG184" s="40"/>
      <c r="AH184" s="40"/>
      <c r="AI184" s="40"/>
      <c r="AJ184" s="40"/>
      <c r="AK184" s="41"/>
      <c r="AL184" s="41"/>
      <c r="AM184" s="41"/>
      <c r="AN184" s="41"/>
      <c r="AO184" s="41"/>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row>
    <row r="185" spans="2:113" ht="15.6">
      <c r="B185" s="44"/>
      <c r="C185" s="118"/>
      <c r="D185" s="44"/>
      <c r="E185" s="44"/>
      <c r="F185" s="40"/>
      <c r="G185" s="97"/>
      <c r="H185" s="40"/>
      <c r="I185" s="40"/>
      <c r="J185" s="40"/>
      <c r="K185" s="40"/>
      <c r="L185" s="40"/>
      <c r="M185" s="40"/>
      <c r="N185" s="40"/>
      <c r="O185" s="20"/>
      <c r="P185" s="26"/>
      <c r="Q185" s="29"/>
      <c r="R185" s="29"/>
      <c r="S185" s="29"/>
      <c r="T185" s="28"/>
      <c r="U185" s="29"/>
      <c r="V185" s="51"/>
      <c r="W185" s="40"/>
      <c r="X185" s="40"/>
      <c r="Y185" s="40"/>
      <c r="Z185" s="40"/>
      <c r="AA185" s="40"/>
      <c r="AB185" s="40"/>
      <c r="AC185" s="40"/>
      <c r="AD185" s="40"/>
      <c r="AE185" s="40"/>
      <c r="AF185" s="40"/>
      <c r="AG185" s="40"/>
      <c r="AH185" s="40"/>
      <c r="AI185" s="40"/>
      <c r="AJ185" s="40"/>
      <c r="AK185" s="41"/>
      <c r="AL185" s="41"/>
      <c r="AM185" s="41"/>
      <c r="AN185" s="41"/>
      <c r="AO185" s="41"/>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row>
    <row r="186" spans="2:113" ht="15.6">
      <c r="B186" s="44"/>
      <c r="C186" s="118"/>
      <c r="D186" s="44"/>
      <c r="E186" s="44"/>
      <c r="F186" s="40"/>
      <c r="G186" s="97"/>
      <c r="H186" s="40"/>
      <c r="I186" s="40"/>
      <c r="J186" s="40"/>
      <c r="K186" s="40"/>
      <c r="L186" s="40"/>
      <c r="M186" s="40"/>
      <c r="N186" s="40"/>
      <c r="O186" s="20"/>
      <c r="P186" s="26"/>
      <c r="Q186" s="29"/>
      <c r="R186" s="29"/>
      <c r="S186" s="29"/>
      <c r="T186" s="28"/>
      <c r="U186" s="29"/>
      <c r="V186" s="51"/>
      <c r="W186" s="40"/>
      <c r="X186" s="40"/>
      <c r="Y186" s="40"/>
      <c r="Z186" s="40"/>
      <c r="AA186" s="40"/>
      <c r="AB186" s="40"/>
      <c r="AC186" s="40"/>
      <c r="AD186" s="40"/>
      <c r="AE186" s="40"/>
      <c r="AF186" s="40"/>
      <c r="AG186" s="40"/>
      <c r="AH186" s="40"/>
      <c r="AI186" s="40"/>
      <c r="AJ186" s="40"/>
      <c r="AK186" s="41"/>
      <c r="AL186" s="41"/>
      <c r="AM186" s="41"/>
      <c r="AN186" s="41"/>
      <c r="AO186" s="41"/>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row>
    <row r="187" spans="2:113" ht="15.6">
      <c r="B187" s="44"/>
      <c r="C187" s="118"/>
      <c r="D187" s="44"/>
      <c r="E187" s="44"/>
      <c r="F187" s="40"/>
      <c r="G187" s="97"/>
      <c r="H187" s="40"/>
      <c r="I187" s="40"/>
      <c r="J187" s="40"/>
      <c r="K187" s="40"/>
      <c r="L187" s="40"/>
      <c r="M187" s="40"/>
      <c r="N187" s="40"/>
      <c r="O187" s="20"/>
      <c r="P187" s="26"/>
      <c r="Q187" s="29"/>
      <c r="R187" s="29"/>
      <c r="S187" s="29"/>
      <c r="T187" s="28"/>
      <c r="U187" s="29"/>
      <c r="V187" s="51"/>
      <c r="W187" s="40"/>
      <c r="X187" s="40"/>
      <c r="Y187" s="40"/>
      <c r="Z187" s="40"/>
      <c r="AA187" s="40"/>
      <c r="AB187" s="40"/>
      <c r="AC187" s="40"/>
      <c r="AD187" s="40"/>
      <c r="AE187" s="40"/>
      <c r="AF187" s="40"/>
      <c r="AG187" s="40"/>
      <c r="AH187" s="40"/>
      <c r="AI187" s="40"/>
      <c r="AJ187" s="40"/>
      <c r="AK187" s="41"/>
      <c r="AL187" s="41"/>
      <c r="AM187" s="41"/>
      <c r="AN187" s="41"/>
      <c r="AO187" s="41"/>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row>
    <row r="188" spans="2:113" ht="15.6">
      <c r="B188" s="44"/>
      <c r="C188" s="118"/>
      <c r="D188" s="44"/>
      <c r="E188" s="44"/>
      <c r="F188" s="40"/>
      <c r="G188" s="97"/>
      <c r="H188" s="40"/>
      <c r="I188" s="40"/>
      <c r="J188" s="40"/>
      <c r="K188" s="40"/>
      <c r="L188" s="40"/>
      <c r="M188" s="40"/>
      <c r="N188" s="40"/>
      <c r="O188" s="20"/>
      <c r="P188" s="26"/>
      <c r="Q188" s="29"/>
      <c r="R188" s="29"/>
      <c r="S188" s="29"/>
      <c r="T188" s="28"/>
      <c r="U188" s="29"/>
      <c r="V188" s="51"/>
      <c r="W188" s="40"/>
      <c r="X188" s="40"/>
      <c r="Y188" s="40"/>
      <c r="Z188" s="40"/>
      <c r="AA188" s="40"/>
      <c r="AB188" s="40"/>
      <c r="AC188" s="40"/>
      <c r="AD188" s="40"/>
      <c r="AE188" s="40"/>
      <c r="AF188" s="40"/>
      <c r="AG188" s="40"/>
      <c r="AH188" s="40"/>
      <c r="AI188" s="40"/>
      <c r="AJ188" s="40"/>
      <c r="AK188" s="41"/>
      <c r="AL188" s="41"/>
      <c r="AM188" s="41"/>
      <c r="AN188" s="41"/>
      <c r="AO188" s="41"/>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row>
    <row r="189" spans="2:113" ht="15.6">
      <c r="B189" s="44"/>
      <c r="C189" s="118"/>
      <c r="D189" s="44"/>
      <c r="E189" s="44"/>
      <c r="F189" s="40"/>
      <c r="G189" s="97"/>
      <c r="H189" s="40"/>
      <c r="I189" s="40"/>
      <c r="J189" s="40"/>
      <c r="K189" s="40"/>
      <c r="L189" s="40"/>
      <c r="M189" s="40"/>
      <c r="N189" s="40"/>
      <c r="O189" s="20"/>
      <c r="P189" s="26"/>
      <c r="Q189" s="29"/>
      <c r="R189" s="29"/>
      <c r="S189" s="29"/>
      <c r="T189" s="28"/>
      <c r="U189" s="29"/>
      <c r="V189" s="51"/>
      <c r="W189" s="40"/>
      <c r="X189" s="40"/>
      <c r="Y189" s="40"/>
      <c r="Z189" s="40"/>
      <c r="AA189" s="40"/>
      <c r="AB189" s="40"/>
      <c r="AC189" s="40"/>
      <c r="AD189" s="40"/>
      <c r="AE189" s="40"/>
      <c r="AF189" s="40"/>
      <c r="AG189" s="40"/>
      <c r="AH189" s="40"/>
      <c r="AI189" s="40"/>
      <c r="AJ189" s="40"/>
      <c r="AK189" s="41"/>
      <c r="AL189" s="41"/>
      <c r="AM189" s="41"/>
      <c r="AN189" s="41"/>
      <c r="AO189" s="41"/>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row>
    <row r="190" spans="2:113" ht="15.6">
      <c r="B190" s="44"/>
      <c r="C190" s="118"/>
      <c r="D190" s="44"/>
      <c r="E190" s="44"/>
      <c r="F190" s="40"/>
      <c r="G190" s="97"/>
      <c r="H190" s="40"/>
      <c r="I190" s="40"/>
      <c r="J190" s="40"/>
      <c r="K190" s="40"/>
      <c r="L190" s="40"/>
      <c r="M190" s="40"/>
      <c r="N190" s="40"/>
      <c r="O190" s="20"/>
      <c r="P190" s="26"/>
      <c r="Q190" s="29"/>
      <c r="R190" s="29"/>
      <c r="S190" s="29"/>
      <c r="T190" s="28"/>
      <c r="U190" s="29"/>
      <c r="V190" s="51"/>
      <c r="W190" s="40"/>
      <c r="X190" s="40"/>
      <c r="Y190" s="40"/>
      <c r="Z190" s="40"/>
      <c r="AA190" s="40"/>
      <c r="AB190" s="40"/>
      <c r="AC190" s="40"/>
      <c r="AD190" s="40"/>
      <c r="AE190" s="40"/>
      <c r="AF190" s="40"/>
      <c r="AG190" s="40"/>
      <c r="AH190" s="40"/>
      <c r="AI190" s="40"/>
      <c r="AJ190" s="40"/>
      <c r="AK190" s="41"/>
      <c r="AL190" s="41"/>
      <c r="AM190" s="41"/>
      <c r="AN190" s="41"/>
      <c r="AO190" s="41"/>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row>
    <row r="191" spans="2:113" ht="15.6">
      <c r="B191" s="44"/>
      <c r="C191" s="118"/>
      <c r="D191" s="44"/>
      <c r="E191" s="44"/>
      <c r="F191" s="40"/>
      <c r="G191" s="97"/>
      <c r="H191" s="40"/>
      <c r="I191" s="40"/>
      <c r="J191" s="40"/>
      <c r="K191" s="40"/>
      <c r="L191" s="40"/>
      <c r="M191" s="40"/>
      <c r="N191" s="40"/>
      <c r="O191" s="20"/>
      <c r="P191" s="26"/>
      <c r="Q191" s="29"/>
      <c r="R191" s="29"/>
      <c r="S191" s="29"/>
      <c r="T191" s="28"/>
      <c r="U191" s="29"/>
      <c r="V191" s="40"/>
      <c r="W191" s="40"/>
      <c r="X191" s="40"/>
      <c r="Y191" s="40"/>
      <c r="Z191" s="40"/>
      <c r="AA191" s="40"/>
      <c r="AB191" s="40"/>
      <c r="AC191" s="40"/>
      <c r="AD191" s="40"/>
      <c r="AE191" s="40"/>
      <c r="AF191" s="40"/>
      <c r="AG191" s="40"/>
      <c r="AH191" s="40"/>
      <c r="AI191" s="40"/>
      <c r="AJ191" s="40"/>
      <c r="AK191" s="41"/>
      <c r="AL191" s="41"/>
      <c r="AM191" s="41"/>
      <c r="AN191" s="41"/>
      <c r="AO191" s="41"/>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row>
    <row r="192" spans="2:113" ht="15.6">
      <c r="B192" s="44"/>
      <c r="C192" s="118"/>
      <c r="D192" s="44"/>
      <c r="E192" s="44"/>
      <c r="F192" s="40"/>
      <c r="G192" s="97"/>
      <c r="H192" s="40"/>
      <c r="I192" s="40"/>
      <c r="J192" s="40"/>
      <c r="K192" s="40"/>
      <c r="L192" s="40"/>
      <c r="M192" s="40"/>
      <c r="N192" s="40"/>
      <c r="O192" s="20"/>
      <c r="P192" s="26"/>
      <c r="Q192" s="29"/>
      <c r="R192" s="29"/>
      <c r="S192" s="29"/>
      <c r="T192" s="28"/>
      <c r="U192" s="29"/>
      <c r="V192" s="40"/>
      <c r="W192" s="40"/>
      <c r="X192" s="40"/>
      <c r="Y192" s="40"/>
      <c r="Z192" s="40"/>
      <c r="AA192" s="40"/>
      <c r="AB192" s="40"/>
      <c r="AC192" s="40"/>
      <c r="AD192" s="40"/>
      <c r="AE192" s="40"/>
      <c r="AF192" s="40"/>
      <c r="AG192" s="40"/>
      <c r="AH192" s="40"/>
      <c r="AI192" s="40"/>
      <c r="AJ192" s="40"/>
      <c r="AK192" s="41"/>
      <c r="AL192" s="41"/>
      <c r="AM192" s="41"/>
      <c r="AN192" s="41"/>
      <c r="AO192" s="41"/>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row>
    <row r="193" spans="2:113" ht="15.6">
      <c r="B193" s="44"/>
      <c r="C193" s="118"/>
      <c r="D193" s="44"/>
      <c r="E193" s="44"/>
      <c r="F193" s="40"/>
      <c r="G193" s="97"/>
      <c r="H193" s="40"/>
      <c r="I193" s="40"/>
      <c r="J193" s="40"/>
      <c r="K193" s="40"/>
      <c r="L193" s="40"/>
      <c r="M193" s="40"/>
      <c r="N193" s="40"/>
      <c r="O193" s="20"/>
      <c r="P193" s="26"/>
      <c r="Q193" s="29"/>
      <c r="R193" s="29"/>
      <c r="S193" s="29"/>
      <c r="T193" s="28"/>
      <c r="U193" s="29"/>
      <c r="V193" s="40"/>
      <c r="W193" s="40"/>
      <c r="X193" s="40"/>
      <c r="Y193" s="40"/>
      <c r="Z193" s="40"/>
      <c r="AA193" s="40"/>
      <c r="AB193" s="40"/>
      <c r="AC193" s="40"/>
      <c r="AD193" s="40"/>
      <c r="AE193" s="40"/>
      <c r="AF193" s="40"/>
      <c r="AG193" s="40"/>
      <c r="AH193" s="40"/>
      <c r="AI193" s="40"/>
      <c r="AJ193" s="40"/>
      <c r="AK193" s="41"/>
      <c r="AL193" s="41"/>
      <c r="AM193" s="41"/>
      <c r="AN193" s="41"/>
      <c r="AO193" s="41"/>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row>
    <row r="194" spans="2:113" ht="15.6">
      <c r="B194" s="44"/>
      <c r="C194" s="118"/>
      <c r="D194" s="44"/>
      <c r="E194" s="44"/>
      <c r="F194" s="40"/>
      <c r="G194" s="97"/>
      <c r="H194" s="40"/>
      <c r="I194" s="40"/>
      <c r="J194" s="40"/>
      <c r="K194" s="40"/>
      <c r="L194" s="40"/>
      <c r="M194" s="40"/>
      <c r="N194" s="40"/>
      <c r="O194" s="20"/>
      <c r="P194" s="26"/>
      <c r="Q194" s="29"/>
      <c r="R194" s="29"/>
      <c r="S194" s="29"/>
      <c r="T194" s="28"/>
      <c r="U194" s="29"/>
      <c r="V194" s="40"/>
      <c r="W194" s="40"/>
      <c r="X194" s="40"/>
      <c r="Y194" s="40"/>
      <c r="Z194" s="40"/>
      <c r="AA194" s="40"/>
      <c r="AB194" s="40"/>
      <c r="AC194" s="40"/>
      <c r="AD194" s="40"/>
      <c r="AE194" s="40"/>
      <c r="AF194" s="40"/>
      <c r="AG194" s="40"/>
      <c r="AH194" s="40"/>
      <c r="AI194" s="40"/>
      <c r="AJ194" s="40"/>
      <c r="AK194" s="41"/>
      <c r="AL194" s="41"/>
      <c r="AM194" s="41"/>
      <c r="AN194" s="41"/>
      <c r="AO194" s="41"/>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row>
    <row r="195" spans="2:113" ht="15.6">
      <c r="B195" s="44"/>
      <c r="C195" s="118"/>
      <c r="D195" s="44"/>
      <c r="E195" s="44"/>
      <c r="F195" s="40"/>
      <c r="G195" s="97"/>
      <c r="H195" s="40"/>
      <c r="I195" s="40"/>
      <c r="J195" s="40"/>
      <c r="K195" s="40"/>
      <c r="L195" s="40"/>
      <c r="M195" s="40"/>
      <c r="N195" s="40"/>
      <c r="O195" s="20"/>
      <c r="P195" s="26"/>
      <c r="Q195" s="29"/>
      <c r="R195" s="29"/>
      <c r="S195" s="29"/>
      <c r="T195" s="28"/>
      <c r="U195" s="29"/>
      <c r="V195" s="40"/>
      <c r="W195" s="40"/>
      <c r="X195" s="40"/>
      <c r="Y195" s="40"/>
      <c r="Z195" s="40"/>
      <c r="AA195" s="40"/>
      <c r="AB195" s="40"/>
      <c r="AC195" s="40"/>
      <c r="AD195" s="40"/>
      <c r="AE195" s="40"/>
      <c r="AF195" s="40"/>
      <c r="AG195" s="40"/>
      <c r="AH195" s="40"/>
      <c r="AI195" s="40"/>
      <c r="AJ195" s="40"/>
      <c r="AK195" s="41"/>
      <c r="AL195" s="41"/>
      <c r="AM195" s="41"/>
      <c r="AN195" s="41"/>
      <c r="AO195" s="41"/>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row>
    <row r="196" spans="2:113" ht="15.9" thickBot="1">
      <c r="B196" s="44"/>
      <c r="C196" s="118"/>
      <c r="D196" s="44"/>
      <c r="E196" s="44"/>
      <c r="F196" s="40"/>
      <c r="G196" s="97"/>
      <c r="H196" s="40"/>
      <c r="I196" s="40"/>
      <c r="J196" s="40"/>
      <c r="K196" s="40"/>
      <c r="L196" s="40"/>
      <c r="M196" s="40"/>
      <c r="N196" s="40"/>
      <c r="O196" s="20"/>
      <c r="P196" s="26"/>
      <c r="Q196" s="55"/>
      <c r="R196" s="55"/>
      <c r="S196" s="55"/>
      <c r="T196" s="48"/>
      <c r="U196" s="55"/>
      <c r="V196" s="40"/>
      <c r="W196" s="40"/>
      <c r="X196" s="40"/>
      <c r="Y196" s="40"/>
      <c r="Z196" s="40"/>
      <c r="AA196" s="40"/>
      <c r="AB196" s="40"/>
      <c r="AC196" s="40"/>
      <c r="AD196" s="40"/>
      <c r="AE196" s="40"/>
      <c r="AF196" s="40"/>
      <c r="AG196" s="40"/>
      <c r="AH196" s="40"/>
      <c r="AI196" s="40"/>
      <c r="AJ196" s="40"/>
      <c r="AK196" s="41"/>
      <c r="AL196" s="41"/>
      <c r="AM196" s="41"/>
      <c r="AN196" s="41"/>
      <c r="AO196" s="41"/>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row>
    <row r="197" spans="2:113" ht="15.6">
      <c r="B197" s="44"/>
      <c r="C197" s="118"/>
      <c r="D197" s="44"/>
      <c r="E197" s="44"/>
      <c r="F197" s="40"/>
      <c r="G197" s="97"/>
      <c r="H197" s="40"/>
      <c r="I197" s="40"/>
      <c r="J197" s="40"/>
      <c r="K197" s="40"/>
      <c r="L197" s="40"/>
      <c r="M197" s="40"/>
      <c r="N197" s="40"/>
      <c r="O197" s="20"/>
      <c r="P197" s="26"/>
      <c r="Q197" s="29"/>
      <c r="R197" s="29"/>
      <c r="S197" s="29"/>
      <c r="T197" s="28"/>
      <c r="U197" s="29"/>
      <c r="V197" s="40"/>
      <c r="W197" s="40"/>
      <c r="X197" s="40"/>
      <c r="Y197" s="40"/>
      <c r="Z197" s="40"/>
      <c r="AA197" s="40"/>
      <c r="AB197" s="40"/>
      <c r="AC197" s="40"/>
      <c r="AD197" s="40"/>
      <c r="AE197" s="40"/>
      <c r="AF197" s="40"/>
      <c r="AG197" s="40"/>
      <c r="AH197" s="40"/>
      <c r="AI197" s="40"/>
      <c r="AJ197" s="40"/>
      <c r="AK197" s="41"/>
      <c r="AL197" s="41"/>
      <c r="AM197" s="41"/>
      <c r="AN197" s="41"/>
      <c r="AO197" s="41"/>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2:113" ht="15.6">
      <c r="B198" s="44"/>
      <c r="C198" s="118"/>
      <c r="D198" s="44"/>
      <c r="E198" s="44"/>
      <c r="F198" s="40"/>
      <c r="G198" s="97"/>
      <c r="H198" s="40"/>
      <c r="I198" s="40"/>
      <c r="J198" s="40"/>
      <c r="K198" s="40"/>
      <c r="L198" s="40"/>
      <c r="M198" s="40"/>
      <c r="N198" s="40"/>
      <c r="O198" s="20"/>
      <c r="P198" s="26"/>
      <c r="Q198" s="29"/>
      <c r="R198" s="29"/>
      <c r="S198" s="29"/>
      <c r="T198" s="28"/>
      <c r="U198" s="29"/>
      <c r="V198" s="40"/>
      <c r="W198" s="40"/>
      <c r="X198" s="40"/>
      <c r="Y198" s="40"/>
      <c r="Z198" s="40"/>
      <c r="AA198" s="40"/>
      <c r="AB198" s="40"/>
      <c r="AC198" s="40"/>
      <c r="AD198" s="40"/>
      <c r="AE198" s="40"/>
      <c r="AF198" s="40"/>
      <c r="AG198" s="40"/>
      <c r="AH198" s="40"/>
      <c r="AI198" s="40"/>
      <c r="AJ198" s="40"/>
      <c r="AK198" s="41"/>
      <c r="AL198" s="41"/>
      <c r="AM198" s="41"/>
      <c r="AN198" s="41"/>
      <c r="AO198" s="41"/>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row>
    <row r="199" spans="2:113" ht="15.6">
      <c r="B199" s="44"/>
      <c r="C199" s="118"/>
      <c r="D199" s="44"/>
      <c r="E199" s="44"/>
      <c r="F199" s="40"/>
      <c r="G199" s="97"/>
      <c r="H199" s="40"/>
      <c r="I199" s="40"/>
      <c r="J199" s="40"/>
      <c r="K199" s="40"/>
      <c r="L199" s="40"/>
      <c r="M199" s="40"/>
      <c r="N199" s="40"/>
      <c r="O199" s="20"/>
      <c r="P199" s="26"/>
      <c r="Q199" s="29"/>
      <c r="R199" s="29"/>
      <c r="S199" s="29"/>
      <c r="T199" s="28"/>
      <c r="U199" s="29"/>
      <c r="V199" s="40"/>
      <c r="W199" s="40"/>
      <c r="X199" s="40"/>
      <c r="Y199" s="40"/>
      <c r="Z199" s="40"/>
      <c r="AA199" s="40"/>
      <c r="AB199" s="40"/>
      <c r="AC199" s="40"/>
      <c r="AD199" s="40"/>
      <c r="AE199" s="40"/>
      <c r="AF199" s="40"/>
      <c r="AG199" s="40"/>
      <c r="AH199" s="40"/>
      <c r="AI199" s="40"/>
      <c r="AJ199" s="40"/>
      <c r="AK199" s="41"/>
      <c r="AL199" s="41"/>
      <c r="AM199" s="41"/>
      <c r="AN199" s="41"/>
      <c r="AO199" s="41"/>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row>
    <row r="200" spans="2:113" ht="15.6">
      <c r="B200" s="44"/>
      <c r="C200" s="118"/>
      <c r="D200" s="44"/>
      <c r="E200" s="44"/>
      <c r="F200" s="40"/>
      <c r="G200" s="97"/>
      <c r="H200" s="40"/>
      <c r="I200" s="40"/>
      <c r="J200" s="40"/>
      <c r="K200" s="40"/>
      <c r="L200" s="40"/>
      <c r="M200" s="40"/>
      <c r="N200" s="40"/>
      <c r="O200" s="20"/>
      <c r="P200" s="26"/>
      <c r="Q200" s="29"/>
      <c r="R200" s="29"/>
      <c r="S200" s="29"/>
      <c r="T200" s="28"/>
      <c r="U200" s="29"/>
      <c r="V200" s="40"/>
      <c r="W200" s="40"/>
      <c r="X200" s="40"/>
      <c r="Y200" s="40"/>
      <c r="Z200" s="40"/>
      <c r="AA200" s="40"/>
      <c r="AB200" s="40"/>
      <c r="AC200" s="40"/>
      <c r="AD200" s="40"/>
      <c r="AE200" s="40"/>
      <c r="AF200" s="40"/>
      <c r="AG200" s="40"/>
      <c r="AH200" s="40"/>
      <c r="AI200" s="40"/>
      <c r="AJ200" s="40"/>
      <c r="AK200" s="41"/>
      <c r="AL200" s="41"/>
      <c r="AM200" s="41"/>
      <c r="AN200" s="41"/>
      <c r="AO200" s="41"/>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row>
    <row r="201" spans="2:113" ht="15.6">
      <c r="B201" s="44"/>
      <c r="C201" s="118"/>
      <c r="D201" s="44"/>
      <c r="E201" s="44"/>
      <c r="F201" s="40"/>
      <c r="G201" s="97"/>
      <c r="H201" s="40"/>
      <c r="I201" s="40"/>
      <c r="J201" s="40"/>
      <c r="K201" s="40"/>
      <c r="L201" s="40"/>
      <c r="M201" s="40"/>
      <c r="N201" s="40"/>
      <c r="O201" s="20"/>
      <c r="P201" s="26"/>
      <c r="Q201" s="29"/>
      <c r="R201" s="29"/>
      <c r="S201" s="29"/>
      <c r="T201" s="28"/>
      <c r="U201" s="29"/>
      <c r="V201" s="40"/>
      <c r="W201" s="40"/>
      <c r="X201" s="40"/>
      <c r="Y201" s="40"/>
      <c r="Z201" s="40"/>
      <c r="AA201" s="40"/>
      <c r="AB201" s="40"/>
      <c r="AC201" s="40"/>
      <c r="AD201" s="40"/>
      <c r="AE201" s="40"/>
      <c r="AF201" s="40"/>
      <c r="AG201" s="40"/>
      <c r="AH201" s="40"/>
      <c r="AI201" s="40"/>
      <c r="AJ201" s="40"/>
      <c r="AK201" s="41"/>
      <c r="AL201" s="41"/>
      <c r="AM201" s="41"/>
      <c r="AN201" s="41"/>
      <c r="AO201" s="41"/>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row>
    <row r="202" spans="2:113" ht="15.6">
      <c r="B202" s="44"/>
      <c r="C202" s="118"/>
      <c r="D202" s="44"/>
      <c r="E202" s="44"/>
      <c r="F202" s="40"/>
      <c r="G202" s="97"/>
      <c r="H202" s="40"/>
      <c r="I202" s="40"/>
      <c r="J202" s="40"/>
      <c r="K202" s="40"/>
      <c r="L202" s="40"/>
      <c r="M202" s="40"/>
      <c r="N202" s="40"/>
      <c r="O202" s="20"/>
      <c r="P202" s="26"/>
      <c r="Q202" s="29"/>
      <c r="R202" s="29"/>
      <c r="S202" s="29"/>
      <c r="T202" s="28"/>
      <c r="U202" s="29"/>
      <c r="V202" s="40"/>
      <c r="W202" s="40"/>
      <c r="X202" s="40"/>
      <c r="Y202" s="40"/>
      <c r="Z202" s="40"/>
      <c r="AA202" s="40"/>
      <c r="AB202" s="40"/>
      <c r="AC202" s="40"/>
      <c r="AD202" s="40"/>
      <c r="AE202" s="40"/>
      <c r="AF202" s="40"/>
      <c r="AG202" s="40"/>
      <c r="AH202" s="40"/>
      <c r="AI202" s="40"/>
      <c r="AJ202" s="40"/>
      <c r="AK202" s="41"/>
      <c r="AL202" s="41"/>
      <c r="AM202" s="41"/>
      <c r="AN202" s="41"/>
      <c r="AO202" s="41"/>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row>
    <row r="203" spans="2:113" ht="15.6">
      <c r="B203" s="44"/>
      <c r="C203" s="118"/>
      <c r="D203" s="44"/>
      <c r="E203" s="44"/>
      <c r="F203" s="40"/>
      <c r="G203" s="97"/>
      <c r="H203" s="40"/>
      <c r="I203" s="40"/>
      <c r="J203" s="40"/>
      <c r="K203" s="40"/>
      <c r="L203" s="40"/>
      <c r="M203" s="40"/>
      <c r="N203" s="40"/>
      <c r="O203" s="20"/>
      <c r="P203" s="26"/>
      <c r="Q203" s="29"/>
      <c r="R203" s="29"/>
      <c r="S203" s="29"/>
      <c r="T203" s="28"/>
      <c r="U203" s="29"/>
      <c r="V203" s="40"/>
      <c r="W203" s="40"/>
      <c r="X203" s="40"/>
      <c r="Y203" s="40"/>
      <c r="Z203" s="40"/>
      <c r="AA203" s="40"/>
      <c r="AB203" s="40"/>
      <c r="AC203" s="40"/>
      <c r="AD203" s="40"/>
      <c r="AE203" s="40"/>
      <c r="AF203" s="40"/>
      <c r="AG203" s="40"/>
      <c r="AH203" s="40"/>
      <c r="AI203" s="40"/>
      <c r="AJ203" s="40"/>
      <c r="AK203" s="41"/>
      <c r="AL203" s="41"/>
      <c r="AM203" s="41"/>
      <c r="AN203" s="41"/>
      <c r="AO203" s="41"/>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row>
    <row r="204" spans="2:113" ht="15.6">
      <c r="B204" s="44"/>
      <c r="C204" s="118"/>
      <c r="D204" s="44"/>
      <c r="E204" s="44"/>
      <c r="F204" s="40"/>
      <c r="G204" s="97"/>
      <c r="H204" s="40"/>
      <c r="I204" s="40"/>
      <c r="J204" s="40"/>
      <c r="K204" s="40"/>
      <c r="L204" s="40"/>
      <c r="M204" s="40"/>
      <c r="N204" s="40"/>
      <c r="O204" s="20"/>
      <c r="P204" s="26"/>
      <c r="Q204" s="29"/>
      <c r="R204" s="29"/>
      <c r="S204" s="29"/>
      <c r="T204" s="28"/>
      <c r="U204" s="29"/>
      <c r="V204" s="40"/>
      <c r="W204" s="40"/>
      <c r="X204" s="40"/>
      <c r="Y204" s="40"/>
      <c r="Z204" s="40"/>
      <c r="AA204" s="40"/>
      <c r="AB204" s="40"/>
      <c r="AC204" s="40"/>
      <c r="AD204" s="40"/>
      <c r="AE204" s="40"/>
      <c r="AF204" s="40"/>
      <c r="AG204" s="40"/>
      <c r="AH204" s="40"/>
      <c r="AI204" s="40"/>
      <c r="AJ204" s="40"/>
      <c r="AK204" s="41"/>
      <c r="AL204" s="41"/>
      <c r="AM204" s="41"/>
      <c r="AN204" s="41"/>
      <c r="AO204" s="41"/>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2:113" ht="15.6">
      <c r="B205" s="44"/>
      <c r="C205" s="118"/>
      <c r="D205" s="44"/>
      <c r="E205" s="44"/>
      <c r="F205" s="40"/>
      <c r="G205" s="97"/>
      <c r="H205" s="40"/>
      <c r="I205" s="40"/>
      <c r="J205" s="40"/>
      <c r="K205" s="40"/>
      <c r="L205" s="40"/>
      <c r="M205" s="40"/>
      <c r="N205" s="40"/>
      <c r="O205" s="20"/>
      <c r="P205" s="26"/>
      <c r="Q205" s="29"/>
      <c r="R205" s="29"/>
      <c r="S205" s="29"/>
      <c r="T205" s="28"/>
      <c r="U205" s="29"/>
      <c r="V205" s="40"/>
      <c r="W205" s="40"/>
      <c r="X205" s="40"/>
      <c r="Y205" s="40"/>
      <c r="Z205" s="40"/>
      <c r="AA205" s="40"/>
      <c r="AB205" s="40"/>
      <c r="AC205" s="40"/>
      <c r="AD205" s="40"/>
      <c r="AE205" s="40"/>
      <c r="AF205" s="40"/>
      <c r="AG205" s="40"/>
      <c r="AH205" s="40"/>
      <c r="AI205" s="40"/>
      <c r="AJ205" s="40"/>
      <c r="AK205" s="41"/>
      <c r="AL205" s="41"/>
      <c r="AM205" s="41"/>
      <c r="AN205" s="41"/>
      <c r="AO205" s="41"/>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row>
    <row r="206" spans="2:113" ht="15.6">
      <c r="B206" s="44"/>
      <c r="C206" s="118"/>
      <c r="D206" s="44"/>
      <c r="E206" s="44"/>
      <c r="F206" s="40"/>
      <c r="G206" s="97"/>
      <c r="H206" s="40"/>
      <c r="I206" s="40"/>
      <c r="J206" s="40"/>
      <c r="K206" s="40"/>
      <c r="L206" s="40"/>
      <c r="M206" s="40"/>
      <c r="N206" s="40"/>
      <c r="O206" s="20"/>
      <c r="P206" s="26"/>
      <c r="Q206" s="29"/>
      <c r="R206" s="29"/>
      <c r="S206" s="29"/>
      <c r="T206" s="28"/>
      <c r="U206" s="29"/>
      <c r="V206" s="40"/>
      <c r="W206" s="40"/>
      <c r="X206" s="40"/>
      <c r="Y206" s="40"/>
      <c r="Z206" s="40"/>
      <c r="AA206" s="40"/>
      <c r="AB206" s="40"/>
      <c r="AC206" s="40"/>
      <c r="AD206" s="40"/>
      <c r="AE206" s="40"/>
      <c r="AF206" s="40"/>
      <c r="AG206" s="40"/>
      <c r="AH206" s="40"/>
      <c r="AI206" s="40"/>
      <c r="AJ206" s="40"/>
      <c r="AK206" s="41"/>
      <c r="AL206" s="41"/>
      <c r="AM206" s="41"/>
      <c r="AN206" s="41"/>
      <c r="AO206" s="41"/>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row>
    <row r="207" spans="2:113" ht="15.6">
      <c r="B207" s="44"/>
      <c r="C207" s="118"/>
      <c r="D207" s="44"/>
      <c r="E207" s="44"/>
      <c r="F207" s="40"/>
      <c r="G207" s="97"/>
      <c r="H207" s="40"/>
      <c r="I207" s="40"/>
      <c r="J207" s="40"/>
      <c r="K207" s="40"/>
      <c r="L207" s="40"/>
      <c r="M207" s="40"/>
      <c r="N207" s="40"/>
      <c r="O207" s="20"/>
      <c r="P207" s="26"/>
      <c r="Q207" s="29"/>
      <c r="R207" s="29"/>
      <c r="S207" s="29"/>
      <c r="T207" s="28"/>
      <c r="U207" s="29"/>
      <c r="V207" s="40"/>
      <c r="W207" s="40"/>
      <c r="X207" s="40"/>
      <c r="Y207" s="40"/>
      <c r="Z207" s="40"/>
      <c r="AA207" s="40"/>
      <c r="AB207" s="40"/>
      <c r="AC207" s="40"/>
      <c r="AD207" s="40"/>
      <c r="AE207" s="40"/>
      <c r="AF207" s="40"/>
      <c r="AG207" s="40"/>
      <c r="AH207" s="40"/>
      <c r="AI207" s="40"/>
      <c r="AJ207" s="40"/>
      <c r="AK207" s="41"/>
      <c r="AL207" s="41"/>
      <c r="AM207" s="41"/>
      <c r="AN207" s="41"/>
      <c r="AO207" s="41"/>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row>
    <row r="208" spans="2:113" ht="15.6">
      <c r="B208" s="44"/>
      <c r="C208" s="118"/>
      <c r="D208" s="44"/>
      <c r="E208" s="44"/>
      <c r="F208" s="40"/>
      <c r="G208" s="97"/>
      <c r="H208" s="40"/>
      <c r="I208" s="40"/>
      <c r="J208" s="40"/>
      <c r="K208" s="40"/>
      <c r="L208" s="40"/>
      <c r="M208" s="40"/>
      <c r="N208" s="40"/>
      <c r="O208" s="20"/>
      <c r="P208" s="26"/>
      <c r="Q208" s="29"/>
      <c r="R208" s="29"/>
      <c r="S208" s="29"/>
      <c r="T208" s="28"/>
      <c r="U208" s="29"/>
      <c r="V208" s="40"/>
      <c r="W208" s="40"/>
      <c r="X208" s="40"/>
      <c r="Y208" s="40"/>
      <c r="Z208" s="40"/>
      <c r="AA208" s="40"/>
      <c r="AB208" s="40"/>
      <c r="AC208" s="40"/>
      <c r="AD208" s="40"/>
      <c r="AE208" s="40"/>
      <c r="AF208" s="40"/>
      <c r="AG208" s="40"/>
      <c r="AH208" s="40"/>
      <c r="AI208" s="40"/>
      <c r="AJ208" s="40"/>
      <c r="AK208" s="41"/>
      <c r="AL208" s="41"/>
      <c r="AM208" s="41"/>
      <c r="AN208" s="41"/>
      <c r="AO208" s="41"/>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row>
    <row r="209" spans="2:113" ht="15.6">
      <c r="B209" s="44"/>
      <c r="C209" s="118"/>
      <c r="D209" s="44"/>
      <c r="E209" s="44"/>
      <c r="F209" s="40"/>
      <c r="G209" s="97"/>
      <c r="H209" s="40"/>
      <c r="I209" s="40"/>
      <c r="J209" s="40"/>
      <c r="K209" s="40"/>
      <c r="L209" s="40"/>
      <c r="M209" s="40"/>
      <c r="N209" s="40"/>
      <c r="O209" s="20"/>
      <c r="P209" s="26"/>
      <c r="Q209" s="29"/>
      <c r="R209" s="29"/>
      <c r="S209" s="29"/>
      <c r="T209" s="28"/>
      <c r="U209" s="29"/>
      <c r="V209" s="40"/>
      <c r="W209" s="40"/>
      <c r="X209" s="40"/>
      <c r="Y209" s="40"/>
      <c r="Z209" s="40"/>
      <c r="AA209" s="40"/>
      <c r="AB209" s="40"/>
      <c r="AC209" s="40"/>
      <c r="AD209" s="40"/>
      <c r="AE209" s="40"/>
      <c r="AF209" s="40"/>
      <c r="AG209" s="40"/>
      <c r="AH209" s="40"/>
      <c r="AI209" s="40"/>
      <c r="AJ209" s="40"/>
      <c r="AK209" s="41"/>
      <c r="AL209" s="41"/>
      <c r="AM209" s="41"/>
      <c r="AN209" s="41"/>
      <c r="AO209" s="41"/>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row>
    <row r="210" spans="2:113" ht="15.6">
      <c r="B210" s="44"/>
      <c r="C210" s="118"/>
      <c r="D210" s="44"/>
      <c r="E210" s="44"/>
      <c r="F210" s="40"/>
      <c r="G210" s="97"/>
      <c r="H210" s="40"/>
      <c r="I210" s="40"/>
      <c r="J210" s="40"/>
      <c r="K210" s="40"/>
      <c r="L210" s="40"/>
      <c r="M210" s="40"/>
      <c r="N210" s="40"/>
      <c r="O210" s="20"/>
      <c r="P210" s="26"/>
      <c r="Q210" s="29"/>
      <c r="R210" s="29"/>
      <c r="S210" s="29"/>
      <c r="T210" s="28"/>
      <c r="U210" s="29"/>
      <c r="V210" s="40"/>
      <c r="W210" s="40"/>
      <c r="X210" s="40"/>
      <c r="Y210" s="40"/>
      <c r="Z210" s="40"/>
      <c r="AA210" s="40"/>
      <c r="AB210" s="40"/>
      <c r="AC210" s="40"/>
      <c r="AD210" s="40"/>
      <c r="AE210" s="40"/>
      <c r="AF210" s="40"/>
      <c r="AG210" s="40"/>
      <c r="AH210" s="40"/>
      <c r="AI210" s="40"/>
      <c r="AJ210" s="40"/>
      <c r="AK210" s="41"/>
      <c r="AL210" s="41"/>
      <c r="AM210" s="41"/>
      <c r="AN210" s="41"/>
      <c r="AO210" s="41"/>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row>
    <row r="211" spans="2:113" ht="15.6">
      <c r="B211" s="44"/>
      <c r="C211" s="118"/>
      <c r="D211" s="44"/>
      <c r="E211" s="44"/>
      <c r="F211" s="40"/>
      <c r="G211" s="97"/>
      <c r="H211" s="40"/>
      <c r="I211" s="40"/>
      <c r="J211" s="40"/>
      <c r="K211" s="40"/>
      <c r="L211" s="40"/>
      <c r="M211" s="40"/>
      <c r="N211" s="40"/>
      <c r="O211" s="20"/>
      <c r="P211" s="26"/>
      <c r="Q211" s="29"/>
      <c r="R211" s="29"/>
      <c r="S211" s="29"/>
      <c r="T211" s="28"/>
      <c r="U211" s="29"/>
      <c r="V211" s="40"/>
      <c r="W211" s="40"/>
      <c r="X211" s="40"/>
      <c r="Y211" s="40"/>
      <c r="Z211" s="40"/>
      <c r="AA211" s="40"/>
      <c r="AB211" s="40"/>
      <c r="AC211" s="40"/>
      <c r="AD211" s="40"/>
      <c r="AE211" s="40"/>
      <c r="AF211" s="40"/>
      <c r="AG211" s="40"/>
      <c r="AH211" s="40"/>
      <c r="AI211" s="40"/>
      <c r="AJ211" s="40"/>
      <c r="AK211" s="41"/>
      <c r="AL211" s="41"/>
      <c r="AM211" s="41"/>
      <c r="AN211" s="41"/>
      <c r="AO211" s="41"/>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row>
    <row r="212" spans="2:113" ht="15.6">
      <c r="B212" s="44"/>
      <c r="C212" s="118"/>
      <c r="D212" s="44"/>
      <c r="E212" s="44"/>
      <c r="F212" s="40"/>
      <c r="G212" s="97"/>
      <c r="H212" s="40"/>
      <c r="I212" s="40"/>
      <c r="J212" s="40"/>
      <c r="K212" s="40"/>
      <c r="L212" s="40"/>
      <c r="M212" s="40"/>
      <c r="N212" s="40"/>
      <c r="O212" s="20"/>
      <c r="P212" s="26"/>
      <c r="Q212" s="29"/>
      <c r="R212" s="29"/>
      <c r="S212" s="29"/>
      <c r="T212" s="28"/>
      <c r="U212" s="29"/>
      <c r="V212" s="40"/>
      <c r="W212" s="40"/>
      <c r="X212" s="40"/>
      <c r="Y212" s="40"/>
      <c r="Z212" s="40"/>
      <c r="AA212" s="40"/>
      <c r="AB212" s="40"/>
      <c r="AC212" s="40"/>
      <c r="AD212" s="40"/>
      <c r="AE212" s="40"/>
      <c r="AF212" s="40"/>
      <c r="AG212" s="40"/>
      <c r="AH212" s="40"/>
      <c r="AI212" s="40"/>
      <c r="AJ212" s="40"/>
      <c r="AK212" s="41"/>
      <c r="AL212" s="41"/>
      <c r="AM212" s="41"/>
      <c r="AN212" s="41"/>
      <c r="AO212" s="41"/>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row>
    <row r="213" spans="2:113" ht="15.6">
      <c r="B213" s="44"/>
      <c r="C213" s="118"/>
      <c r="D213" s="44"/>
      <c r="E213" s="44"/>
      <c r="F213" s="40"/>
      <c r="G213" s="97"/>
      <c r="H213" s="40"/>
      <c r="I213" s="40"/>
      <c r="J213" s="40"/>
      <c r="K213" s="40"/>
      <c r="L213" s="40"/>
      <c r="M213" s="40"/>
      <c r="N213" s="40"/>
      <c r="O213" s="20"/>
      <c r="P213" s="26"/>
      <c r="Q213" s="29"/>
      <c r="R213" s="29"/>
      <c r="S213" s="29"/>
      <c r="T213" s="28"/>
      <c r="U213" s="29"/>
      <c r="V213" s="40"/>
      <c r="W213" s="40"/>
      <c r="X213" s="40"/>
      <c r="Y213" s="40"/>
      <c r="Z213" s="40"/>
      <c r="AA213" s="40"/>
      <c r="AB213" s="40"/>
      <c r="AC213" s="40"/>
      <c r="AD213" s="40"/>
      <c r="AE213" s="40"/>
      <c r="AF213" s="40"/>
      <c r="AG213" s="40"/>
      <c r="AH213" s="40"/>
      <c r="AI213" s="40"/>
      <c r="AJ213" s="40"/>
      <c r="AK213" s="41"/>
      <c r="AL213" s="41"/>
      <c r="AM213" s="41"/>
      <c r="AN213" s="41"/>
      <c r="AO213" s="41"/>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row>
    <row r="214" spans="2:113" ht="15.6">
      <c r="B214" s="44"/>
      <c r="C214" s="118"/>
      <c r="D214" s="44"/>
      <c r="E214" s="44"/>
      <c r="F214" s="40"/>
      <c r="G214" s="97"/>
      <c r="H214" s="40"/>
      <c r="I214" s="40"/>
      <c r="J214" s="40"/>
      <c r="K214" s="40"/>
      <c r="L214" s="40"/>
      <c r="M214" s="40"/>
      <c r="N214" s="40"/>
      <c r="O214" s="20"/>
      <c r="P214" s="26"/>
      <c r="Q214" s="29"/>
      <c r="R214" s="29"/>
      <c r="S214" s="29"/>
      <c r="T214" s="28"/>
      <c r="U214" s="29"/>
      <c r="V214" s="40"/>
      <c r="W214" s="40"/>
      <c r="X214" s="40"/>
      <c r="Y214" s="40"/>
      <c r="Z214" s="40"/>
      <c r="AA214" s="40"/>
      <c r="AB214" s="40"/>
      <c r="AC214" s="40"/>
      <c r="AD214" s="40"/>
      <c r="AE214" s="40"/>
      <c r="AF214" s="40"/>
      <c r="AG214" s="40"/>
      <c r="AH214" s="40"/>
      <c r="AI214" s="40"/>
      <c r="AJ214" s="40"/>
      <c r="AK214" s="41"/>
      <c r="AL214" s="41"/>
      <c r="AM214" s="41"/>
      <c r="AN214" s="41"/>
      <c r="AO214" s="41"/>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row>
    <row r="215" spans="2:113" ht="15.6">
      <c r="B215" s="44"/>
      <c r="C215" s="118"/>
      <c r="D215" s="44"/>
      <c r="E215" s="44"/>
      <c r="F215" s="40"/>
      <c r="G215" s="97"/>
      <c r="H215" s="40"/>
      <c r="I215" s="40"/>
      <c r="J215" s="40"/>
      <c r="K215" s="40"/>
      <c r="L215" s="40"/>
      <c r="M215" s="40"/>
      <c r="N215" s="40"/>
      <c r="O215" s="20"/>
      <c r="P215" s="26"/>
      <c r="Q215" s="29"/>
      <c r="R215" s="29"/>
      <c r="S215" s="29"/>
      <c r="T215" s="28"/>
      <c r="U215" s="29"/>
      <c r="V215" s="40"/>
      <c r="W215" s="40"/>
      <c r="X215" s="40"/>
      <c r="Y215" s="40"/>
      <c r="Z215" s="40"/>
      <c r="AA215" s="40"/>
      <c r="AB215" s="40"/>
      <c r="AC215" s="40"/>
      <c r="AD215" s="40"/>
      <c r="AE215" s="40"/>
      <c r="AF215" s="40"/>
      <c r="AG215" s="40"/>
      <c r="AH215" s="40"/>
      <c r="AI215" s="40"/>
      <c r="AJ215" s="40"/>
      <c r="AK215" s="41"/>
      <c r="AL215" s="41"/>
      <c r="AM215" s="41"/>
      <c r="AN215" s="41"/>
      <c r="AO215" s="41"/>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row>
    <row r="216" spans="2:113" ht="15.6">
      <c r="B216" s="44"/>
      <c r="C216" s="118"/>
      <c r="D216" s="44"/>
      <c r="E216" s="44"/>
      <c r="F216" s="40"/>
      <c r="G216" s="97"/>
      <c r="H216" s="40"/>
      <c r="I216" s="40"/>
      <c r="J216" s="40"/>
      <c r="K216" s="40"/>
      <c r="L216" s="40"/>
      <c r="M216" s="40"/>
      <c r="N216" s="40"/>
      <c r="O216" s="20"/>
      <c r="P216" s="26"/>
      <c r="Q216" s="29"/>
      <c r="R216" s="29"/>
      <c r="S216" s="29"/>
      <c r="T216" s="28"/>
      <c r="U216" s="29"/>
      <c r="V216" s="40"/>
      <c r="W216" s="40"/>
      <c r="X216" s="40"/>
      <c r="Y216" s="40"/>
      <c r="Z216" s="40"/>
      <c r="AA216" s="40"/>
      <c r="AB216" s="40"/>
      <c r="AC216" s="40"/>
      <c r="AD216" s="40"/>
      <c r="AE216" s="40"/>
      <c r="AF216" s="40"/>
      <c r="AG216" s="40"/>
      <c r="AH216" s="40"/>
      <c r="AI216" s="40"/>
      <c r="AJ216" s="40"/>
      <c r="AK216" s="41"/>
      <c r="AL216" s="41"/>
      <c r="AM216" s="41"/>
      <c r="AN216" s="41"/>
      <c r="AO216" s="41"/>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row>
    <row r="217" spans="2:113" ht="15.6">
      <c r="B217" s="44"/>
      <c r="C217" s="118"/>
      <c r="D217" s="44"/>
      <c r="E217" s="44"/>
      <c r="F217" s="40"/>
      <c r="G217" s="97"/>
      <c r="H217" s="40"/>
      <c r="I217" s="40"/>
      <c r="J217" s="40"/>
      <c r="K217" s="40"/>
      <c r="L217" s="40"/>
      <c r="M217" s="40"/>
      <c r="N217" s="40"/>
      <c r="O217" s="20"/>
      <c r="P217" s="26"/>
      <c r="Q217" s="29"/>
      <c r="R217" s="29"/>
      <c r="S217" s="29"/>
      <c r="T217" s="28"/>
      <c r="U217" s="29"/>
      <c r="V217" s="40"/>
      <c r="W217" s="40"/>
      <c r="X217" s="40"/>
      <c r="Y217" s="40"/>
      <c r="Z217" s="40"/>
      <c r="AA217" s="40"/>
      <c r="AB217" s="40"/>
      <c r="AC217" s="40"/>
      <c r="AD217" s="40"/>
      <c r="AE217" s="40"/>
      <c r="AF217" s="40"/>
      <c r="AG217" s="40"/>
      <c r="AH217" s="40"/>
      <c r="AI217" s="40"/>
      <c r="AJ217" s="40"/>
      <c r="AK217" s="41"/>
      <c r="AL217" s="41"/>
      <c r="AM217" s="41"/>
      <c r="AN217" s="41"/>
      <c r="AO217" s="41"/>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2:113" ht="15.6">
      <c r="B218" s="44"/>
      <c r="C218" s="118"/>
      <c r="D218" s="44"/>
      <c r="E218" s="44"/>
      <c r="F218" s="40"/>
      <c r="G218" s="97"/>
      <c r="H218" s="40"/>
      <c r="I218" s="40"/>
      <c r="J218" s="40"/>
      <c r="K218" s="40"/>
      <c r="L218" s="40"/>
      <c r="M218" s="40"/>
      <c r="N218" s="40"/>
      <c r="O218" s="20"/>
      <c r="P218" s="26"/>
      <c r="Q218" s="29"/>
      <c r="R218" s="29"/>
      <c r="S218" s="29"/>
      <c r="T218" s="28"/>
      <c r="U218" s="29"/>
      <c r="V218" s="40"/>
      <c r="W218" s="40"/>
      <c r="X218" s="40"/>
      <c r="Y218" s="40"/>
      <c r="Z218" s="40"/>
      <c r="AA218" s="40"/>
      <c r="AB218" s="40"/>
      <c r="AC218" s="40"/>
      <c r="AD218" s="40"/>
      <c r="AE218" s="40"/>
      <c r="AF218" s="40"/>
      <c r="AG218" s="40"/>
      <c r="AH218" s="40"/>
      <c r="AI218" s="40"/>
      <c r="AJ218" s="40"/>
      <c r="AK218" s="41"/>
      <c r="AL218" s="41"/>
      <c r="AM218" s="41"/>
      <c r="AN218" s="41"/>
      <c r="AO218" s="41"/>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row>
    <row r="219" spans="2:113" ht="15.6">
      <c r="B219" s="44"/>
      <c r="C219" s="118"/>
      <c r="D219" s="44"/>
      <c r="E219" s="44"/>
      <c r="F219" s="40"/>
      <c r="G219" s="97"/>
      <c r="H219" s="40"/>
      <c r="I219" s="40"/>
      <c r="J219" s="40"/>
      <c r="K219" s="40"/>
      <c r="L219" s="40"/>
      <c r="M219" s="40"/>
      <c r="N219" s="40"/>
      <c r="O219" s="20"/>
      <c r="P219" s="26"/>
      <c r="Q219" s="29"/>
      <c r="R219" s="29"/>
      <c r="S219" s="29"/>
      <c r="T219" s="28"/>
      <c r="U219" s="29"/>
      <c r="V219" s="40"/>
      <c r="W219" s="40"/>
      <c r="X219" s="40"/>
      <c r="Y219" s="40"/>
      <c r="Z219" s="40"/>
      <c r="AA219" s="40"/>
      <c r="AB219" s="40"/>
      <c r="AC219" s="40"/>
      <c r="AD219" s="40"/>
      <c r="AE219" s="40"/>
      <c r="AF219" s="40"/>
      <c r="AG219" s="40"/>
      <c r="AH219" s="40"/>
      <c r="AI219" s="40"/>
      <c r="AJ219" s="40"/>
      <c r="AK219" s="41"/>
      <c r="AL219" s="41"/>
      <c r="AM219" s="41"/>
      <c r="AN219" s="41"/>
      <c r="AO219" s="41"/>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2:113" ht="15.6">
      <c r="B220" s="44"/>
      <c r="C220" s="118"/>
      <c r="D220" s="44"/>
      <c r="E220" s="44"/>
      <c r="F220" s="40"/>
      <c r="G220" s="97"/>
      <c r="H220" s="40"/>
      <c r="I220" s="40"/>
      <c r="J220" s="40"/>
      <c r="K220" s="40"/>
      <c r="L220" s="40"/>
      <c r="M220" s="40"/>
      <c r="N220" s="40"/>
      <c r="O220" s="20"/>
      <c r="P220" s="26"/>
      <c r="Q220" s="29"/>
      <c r="R220" s="29"/>
      <c r="S220" s="29"/>
      <c r="T220" s="28"/>
      <c r="U220" s="29"/>
      <c r="V220" s="40"/>
      <c r="W220" s="40"/>
      <c r="X220" s="40"/>
      <c r="Y220" s="40"/>
      <c r="Z220" s="40"/>
      <c r="AA220" s="40"/>
      <c r="AB220" s="40"/>
      <c r="AC220" s="40"/>
      <c r="AD220" s="40"/>
      <c r="AE220" s="40"/>
      <c r="AF220" s="40"/>
      <c r="AG220" s="40"/>
      <c r="AH220" s="40"/>
      <c r="AI220" s="40"/>
      <c r="AJ220" s="40"/>
      <c r="AK220" s="41"/>
      <c r="AL220" s="41"/>
      <c r="AM220" s="41"/>
      <c r="AN220" s="41"/>
      <c r="AO220" s="41"/>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row>
    <row r="221" spans="2:113" ht="15.6">
      <c r="B221" s="44"/>
      <c r="C221" s="118"/>
      <c r="D221" s="44"/>
      <c r="E221" s="44"/>
      <c r="F221" s="40"/>
      <c r="G221" s="97"/>
      <c r="H221" s="40"/>
      <c r="I221" s="40"/>
      <c r="J221" s="40"/>
      <c r="K221" s="40"/>
      <c r="L221" s="40"/>
      <c r="M221" s="40"/>
      <c r="N221" s="40"/>
      <c r="O221" s="20"/>
      <c r="P221" s="26"/>
      <c r="Q221" s="29"/>
      <c r="R221" s="29"/>
      <c r="S221" s="29"/>
      <c r="T221" s="28"/>
      <c r="U221" s="29"/>
      <c r="V221" s="40"/>
      <c r="W221" s="40"/>
      <c r="X221" s="40"/>
      <c r="Y221" s="40"/>
      <c r="Z221" s="40"/>
      <c r="AA221" s="40"/>
      <c r="AB221" s="40"/>
      <c r="AC221" s="40"/>
      <c r="AD221" s="40"/>
      <c r="AE221" s="40"/>
      <c r="AF221" s="40"/>
      <c r="AG221" s="40"/>
      <c r="AH221" s="40"/>
      <c r="AI221" s="40"/>
      <c r="AJ221" s="40"/>
      <c r="AK221" s="41"/>
      <c r="AL221" s="41"/>
      <c r="AM221" s="41"/>
      <c r="AN221" s="41"/>
      <c r="AO221" s="41"/>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row>
    <row r="222" spans="2:113" ht="15.6">
      <c r="B222" s="44"/>
      <c r="C222" s="118"/>
      <c r="D222" s="44"/>
      <c r="E222" s="44"/>
      <c r="F222" s="40"/>
      <c r="G222" s="97"/>
      <c r="H222" s="40"/>
      <c r="I222" s="40"/>
      <c r="J222" s="40"/>
      <c r="K222" s="40"/>
      <c r="L222" s="40"/>
      <c r="M222" s="40"/>
      <c r="N222" s="40"/>
      <c r="O222" s="20"/>
      <c r="P222" s="26"/>
      <c r="Q222" s="29"/>
      <c r="R222" s="29"/>
      <c r="S222" s="29"/>
      <c r="T222" s="28"/>
      <c r="U222" s="29"/>
      <c r="V222" s="40"/>
      <c r="W222" s="40"/>
      <c r="X222" s="40"/>
      <c r="Y222" s="40"/>
      <c r="Z222" s="40"/>
      <c r="AA222" s="40"/>
      <c r="AB222" s="40"/>
      <c r="AC222" s="40"/>
      <c r="AD222" s="40"/>
      <c r="AE222" s="40"/>
      <c r="AF222" s="40"/>
      <c r="AG222" s="40"/>
      <c r="AH222" s="40"/>
      <c r="AI222" s="40"/>
      <c r="AJ222" s="40"/>
      <c r="AK222" s="41"/>
      <c r="AL222" s="41"/>
      <c r="AM222" s="41"/>
      <c r="AN222" s="41"/>
      <c r="AO222" s="41"/>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row>
    <row r="223" spans="2:113" ht="15.6">
      <c r="B223" s="44"/>
      <c r="C223" s="118"/>
      <c r="D223" s="44"/>
      <c r="E223" s="44"/>
      <c r="F223" s="40"/>
      <c r="G223" s="97"/>
      <c r="H223" s="40"/>
      <c r="I223" s="40"/>
      <c r="J223" s="40"/>
      <c r="K223" s="40"/>
      <c r="L223" s="40"/>
      <c r="M223" s="40"/>
      <c r="N223" s="40"/>
      <c r="O223" s="20"/>
      <c r="P223" s="26"/>
      <c r="Q223" s="29"/>
      <c r="R223" s="29"/>
      <c r="S223" s="29"/>
      <c r="T223" s="28"/>
      <c r="U223" s="29"/>
      <c r="V223" s="40"/>
      <c r="W223" s="40"/>
      <c r="X223" s="40"/>
      <c r="Y223" s="40"/>
      <c r="Z223" s="40"/>
      <c r="AA223" s="40"/>
      <c r="AB223" s="40"/>
      <c r="AC223" s="40"/>
      <c r="AD223" s="40"/>
      <c r="AE223" s="40"/>
      <c r="AF223" s="40"/>
      <c r="AG223" s="40"/>
      <c r="AH223" s="40"/>
      <c r="AI223" s="40"/>
      <c r="AJ223" s="40"/>
      <c r="AK223" s="41"/>
      <c r="AL223" s="41"/>
      <c r="AM223" s="41"/>
      <c r="AN223" s="41"/>
      <c r="AO223" s="41"/>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row>
    <row r="224" spans="2:113" ht="15.6">
      <c r="B224" s="44"/>
      <c r="C224" s="118"/>
      <c r="D224" s="44"/>
      <c r="E224" s="44"/>
      <c r="F224" s="40"/>
      <c r="G224" s="97"/>
      <c r="H224" s="40"/>
      <c r="I224" s="40"/>
      <c r="J224" s="40"/>
      <c r="K224" s="40"/>
      <c r="L224" s="40"/>
      <c r="M224" s="40"/>
      <c r="N224" s="40"/>
      <c r="O224" s="20"/>
      <c r="P224" s="26"/>
      <c r="Q224" s="29"/>
      <c r="R224" s="29"/>
      <c r="S224" s="29"/>
      <c r="T224" s="28"/>
      <c r="U224" s="29"/>
      <c r="V224" s="40"/>
      <c r="W224" s="40"/>
      <c r="X224" s="40"/>
      <c r="Y224" s="40"/>
      <c r="Z224" s="40"/>
      <c r="AA224" s="40"/>
      <c r="AB224" s="40"/>
      <c r="AC224" s="40"/>
      <c r="AD224" s="40"/>
      <c r="AE224" s="40"/>
      <c r="AF224" s="40"/>
      <c r="AG224" s="40"/>
      <c r="AH224" s="40"/>
      <c r="AI224" s="40"/>
      <c r="AJ224" s="40"/>
      <c r="AK224" s="41"/>
      <c r="AL224" s="41"/>
      <c r="AM224" s="41"/>
      <c r="AN224" s="41"/>
      <c r="AO224" s="41"/>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row>
    <row r="225" spans="2:113" ht="15.6">
      <c r="B225" s="44"/>
      <c r="C225" s="118"/>
      <c r="D225" s="44"/>
      <c r="E225" s="44"/>
      <c r="F225" s="40"/>
      <c r="G225" s="97"/>
      <c r="H225" s="40"/>
      <c r="I225" s="40"/>
      <c r="J225" s="40"/>
      <c r="K225" s="40"/>
      <c r="L225" s="40"/>
      <c r="M225" s="40"/>
      <c r="N225" s="40"/>
      <c r="O225" s="20"/>
      <c r="P225" s="26"/>
      <c r="Q225" s="29"/>
      <c r="R225" s="29"/>
      <c r="S225" s="29"/>
      <c r="T225" s="28"/>
      <c r="U225" s="29"/>
      <c r="V225" s="40"/>
      <c r="W225" s="40"/>
      <c r="X225" s="40"/>
      <c r="Y225" s="40"/>
      <c r="Z225" s="40"/>
      <c r="AA225" s="40"/>
      <c r="AB225" s="40"/>
      <c r="AC225" s="40"/>
      <c r="AD225" s="40"/>
      <c r="AE225" s="40"/>
      <c r="AF225" s="40"/>
      <c r="AG225" s="40"/>
      <c r="AH225" s="40"/>
      <c r="AI225" s="40"/>
      <c r="AJ225" s="40"/>
      <c r="AK225" s="41"/>
      <c r="AL225" s="41"/>
      <c r="AM225" s="41"/>
      <c r="AN225" s="41"/>
      <c r="AO225" s="41"/>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row>
    <row r="226" spans="2:113" ht="15.6">
      <c r="B226" s="44"/>
      <c r="C226" s="118"/>
      <c r="D226" s="44"/>
      <c r="E226" s="44"/>
      <c r="F226" s="40"/>
      <c r="G226" s="97"/>
      <c r="H226" s="40"/>
      <c r="I226" s="40"/>
      <c r="J226" s="40"/>
      <c r="K226" s="40"/>
      <c r="L226" s="40"/>
      <c r="M226" s="40"/>
      <c r="N226" s="40"/>
      <c r="O226" s="20"/>
      <c r="P226" s="26"/>
      <c r="Q226" s="29"/>
      <c r="R226" s="29"/>
      <c r="S226" s="29"/>
      <c r="T226" s="28"/>
      <c r="U226" s="29"/>
      <c r="V226" s="40"/>
      <c r="W226" s="40"/>
      <c r="X226" s="40"/>
      <c r="Y226" s="40"/>
      <c r="Z226" s="40"/>
      <c r="AA226" s="40"/>
      <c r="AB226" s="40"/>
      <c r="AC226" s="40"/>
      <c r="AD226" s="40"/>
      <c r="AE226" s="40"/>
      <c r="AF226" s="40"/>
      <c r="AG226" s="40"/>
      <c r="AH226" s="40"/>
      <c r="AI226" s="40"/>
      <c r="AJ226" s="40"/>
      <c r="AK226" s="41"/>
      <c r="AL226" s="41"/>
      <c r="AM226" s="41"/>
      <c r="AN226" s="41"/>
      <c r="AO226" s="41"/>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row>
    <row r="227" spans="2:113" ht="15.6">
      <c r="B227" s="44"/>
      <c r="C227" s="118"/>
      <c r="D227" s="44"/>
      <c r="E227" s="44"/>
      <c r="F227" s="40"/>
      <c r="G227" s="97"/>
      <c r="H227" s="40"/>
      <c r="I227" s="40"/>
      <c r="J227" s="40"/>
      <c r="K227" s="40"/>
      <c r="L227" s="40"/>
      <c r="M227" s="40"/>
      <c r="N227" s="40"/>
      <c r="O227" s="20"/>
      <c r="P227" s="26"/>
      <c r="Q227" s="29"/>
      <c r="R227" s="29"/>
      <c r="S227" s="29"/>
      <c r="T227" s="28"/>
      <c r="U227" s="29"/>
      <c r="V227" s="40"/>
      <c r="W227" s="40"/>
      <c r="X227" s="40"/>
      <c r="Y227" s="40"/>
      <c r="Z227" s="40"/>
      <c r="AA227" s="40"/>
      <c r="AB227" s="40"/>
      <c r="AC227" s="40"/>
      <c r="AD227" s="40"/>
      <c r="AE227" s="40"/>
      <c r="AF227" s="40"/>
      <c r="AG227" s="40"/>
      <c r="AH227" s="40"/>
      <c r="AI227" s="40"/>
      <c r="AJ227" s="40"/>
      <c r="AK227" s="41"/>
      <c r="AL227" s="41"/>
      <c r="AM227" s="41"/>
      <c r="AN227" s="41"/>
      <c r="AO227" s="41"/>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row>
    <row r="228" spans="2:113" ht="15.6">
      <c r="B228" s="44"/>
      <c r="C228" s="118"/>
      <c r="D228" s="44"/>
      <c r="E228" s="44"/>
      <c r="F228" s="40"/>
      <c r="G228" s="97"/>
      <c r="H228" s="40"/>
      <c r="I228" s="40"/>
      <c r="J228" s="40"/>
      <c r="K228" s="40"/>
      <c r="L228" s="40"/>
      <c r="M228" s="40"/>
      <c r="N228" s="40"/>
      <c r="O228" s="20"/>
      <c r="P228" s="26"/>
      <c r="Q228" s="29"/>
      <c r="R228" s="29"/>
      <c r="S228" s="29"/>
      <c r="T228" s="28"/>
      <c r="U228" s="29"/>
      <c r="V228" s="40"/>
      <c r="W228" s="40"/>
      <c r="X228" s="40"/>
      <c r="Y228" s="40"/>
      <c r="Z228" s="40"/>
      <c r="AA228" s="40"/>
      <c r="AB228" s="40"/>
      <c r="AC228" s="40"/>
      <c r="AD228" s="40"/>
      <c r="AE228" s="40"/>
      <c r="AF228" s="40"/>
      <c r="AG228" s="40"/>
      <c r="AH228" s="40"/>
      <c r="AI228" s="40"/>
      <c r="AJ228" s="40"/>
      <c r="AK228" s="41"/>
      <c r="AL228" s="41"/>
      <c r="AM228" s="41"/>
      <c r="AN228" s="41"/>
      <c r="AO228" s="41"/>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row>
    <row r="229" spans="2:113" ht="15.6">
      <c r="B229" s="44"/>
      <c r="C229" s="118"/>
      <c r="D229" s="44"/>
      <c r="E229" s="44"/>
      <c r="F229" s="40"/>
      <c r="G229" s="97"/>
      <c r="H229" s="40"/>
      <c r="I229" s="40"/>
      <c r="J229" s="40"/>
      <c r="K229" s="40"/>
      <c r="L229" s="40"/>
      <c r="M229" s="40"/>
      <c r="N229" s="40"/>
      <c r="O229" s="20"/>
      <c r="P229" s="26"/>
      <c r="Q229" s="29"/>
      <c r="R229" s="29"/>
      <c r="S229" s="29"/>
      <c r="T229" s="28"/>
      <c r="U229" s="29"/>
      <c r="V229" s="40"/>
      <c r="W229" s="40"/>
      <c r="X229" s="40"/>
      <c r="Y229" s="40"/>
      <c r="Z229" s="40"/>
      <c r="AA229" s="40"/>
      <c r="AB229" s="40"/>
      <c r="AC229" s="40"/>
      <c r="AD229" s="40"/>
      <c r="AE229" s="40"/>
      <c r="AF229" s="40"/>
      <c r="AG229" s="40"/>
      <c r="AH229" s="40"/>
      <c r="AI229" s="40"/>
      <c r="AJ229" s="40"/>
      <c r="AK229" s="41"/>
      <c r="AL229" s="41"/>
      <c r="AM229" s="41"/>
      <c r="AN229" s="41"/>
      <c r="AO229" s="41"/>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row>
    <row r="230" spans="2:113" ht="15.6">
      <c r="B230" s="44"/>
      <c r="C230" s="118"/>
      <c r="D230" s="44"/>
      <c r="E230" s="44"/>
      <c r="F230" s="40"/>
      <c r="G230" s="97"/>
      <c r="H230" s="40"/>
      <c r="I230" s="40"/>
      <c r="J230" s="40"/>
      <c r="K230" s="40"/>
      <c r="L230" s="40"/>
      <c r="M230" s="40"/>
      <c r="N230" s="40"/>
      <c r="O230" s="20"/>
      <c r="P230" s="26"/>
      <c r="Q230" s="29"/>
      <c r="R230" s="29"/>
      <c r="S230" s="29"/>
      <c r="T230" s="28"/>
      <c r="U230" s="29"/>
      <c r="V230" s="40"/>
      <c r="W230" s="40"/>
      <c r="X230" s="40"/>
      <c r="Y230" s="40"/>
      <c r="Z230" s="40"/>
      <c r="AA230" s="40"/>
      <c r="AB230" s="40"/>
      <c r="AC230" s="40"/>
      <c r="AD230" s="40"/>
      <c r="AE230" s="40"/>
      <c r="AF230" s="40"/>
      <c r="AG230" s="40"/>
      <c r="AH230" s="40"/>
      <c r="AI230" s="40"/>
      <c r="AJ230" s="40"/>
      <c r="AK230" s="41"/>
      <c r="AL230" s="41"/>
      <c r="AM230" s="41"/>
      <c r="AN230" s="41"/>
      <c r="AO230" s="41"/>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row>
    <row r="231" spans="2:113" ht="15.6">
      <c r="B231" s="44"/>
      <c r="C231" s="118"/>
      <c r="D231" s="44"/>
      <c r="E231" s="44"/>
      <c r="F231" s="40"/>
      <c r="G231" s="97"/>
      <c r="H231" s="40"/>
      <c r="I231" s="40"/>
      <c r="J231" s="40"/>
      <c r="K231" s="40"/>
      <c r="L231" s="40"/>
      <c r="M231" s="40"/>
      <c r="N231" s="40"/>
      <c r="O231" s="20"/>
      <c r="P231" s="26"/>
      <c r="Q231" s="29"/>
      <c r="R231" s="29"/>
      <c r="S231" s="29"/>
      <c r="T231" s="28"/>
      <c r="U231" s="29"/>
      <c r="V231" s="40"/>
      <c r="W231" s="40"/>
      <c r="X231" s="40"/>
      <c r="Y231" s="40"/>
      <c r="Z231" s="40"/>
      <c r="AA231" s="40"/>
      <c r="AB231" s="40"/>
      <c r="AC231" s="40"/>
      <c r="AD231" s="40"/>
      <c r="AE231" s="40"/>
      <c r="AF231" s="40"/>
      <c r="AG231" s="40"/>
      <c r="AH231" s="40"/>
      <c r="AI231" s="40"/>
      <c r="AJ231" s="40"/>
      <c r="AK231" s="41"/>
      <c r="AL231" s="41"/>
      <c r="AM231" s="41"/>
      <c r="AN231" s="41"/>
      <c r="AO231" s="41"/>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row>
    <row r="232" spans="2:113" ht="15.6">
      <c r="B232" s="44"/>
      <c r="C232" s="118"/>
      <c r="D232" s="44"/>
      <c r="E232" s="44"/>
      <c r="F232" s="40"/>
      <c r="G232" s="97"/>
      <c r="H232" s="40"/>
      <c r="I232" s="40"/>
      <c r="J232" s="40"/>
      <c r="K232" s="40"/>
      <c r="L232" s="40"/>
      <c r="M232" s="40"/>
      <c r="N232" s="40"/>
      <c r="O232" s="20"/>
      <c r="P232" s="26"/>
      <c r="Q232" s="29"/>
      <c r="R232" s="29"/>
      <c r="S232" s="29"/>
      <c r="T232" s="28"/>
      <c r="U232" s="29"/>
      <c r="V232" s="40"/>
      <c r="W232" s="40"/>
      <c r="X232" s="40"/>
      <c r="Y232" s="40"/>
      <c r="Z232" s="40"/>
      <c r="AA232" s="40"/>
      <c r="AB232" s="40"/>
      <c r="AC232" s="40"/>
      <c r="AD232" s="40"/>
      <c r="AE232" s="40"/>
      <c r="AF232" s="40"/>
      <c r="AG232" s="40"/>
      <c r="AH232" s="40"/>
      <c r="AI232" s="40"/>
      <c r="AJ232" s="40"/>
      <c r="AK232" s="41"/>
      <c r="AL232" s="41"/>
      <c r="AM232" s="41"/>
      <c r="AN232" s="41"/>
      <c r="AO232" s="41"/>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row>
    <row r="233" spans="2:113" ht="15.9" thickBot="1">
      <c r="B233" s="44"/>
      <c r="C233" s="118"/>
      <c r="D233" s="44"/>
      <c r="E233" s="44"/>
      <c r="F233" s="40"/>
      <c r="G233" s="97"/>
      <c r="H233" s="40"/>
      <c r="I233" s="40"/>
      <c r="J233" s="40"/>
      <c r="K233" s="40"/>
      <c r="L233" s="40"/>
      <c r="M233" s="40"/>
      <c r="N233" s="40"/>
      <c r="O233" s="20"/>
      <c r="P233" s="26"/>
      <c r="Q233" s="55"/>
      <c r="R233" s="55"/>
      <c r="S233" s="55"/>
      <c r="T233" s="48"/>
      <c r="U233" s="55"/>
      <c r="V233" s="40"/>
      <c r="W233" s="40"/>
      <c r="X233" s="40"/>
      <c r="Y233" s="40"/>
      <c r="Z233" s="40"/>
      <c r="AA233" s="40"/>
      <c r="AB233" s="40"/>
      <c r="AC233" s="40"/>
      <c r="AD233" s="40"/>
      <c r="AE233" s="40"/>
      <c r="AF233" s="40"/>
      <c r="AG233" s="40"/>
      <c r="AH233" s="40"/>
      <c r="AI233" s="40"/>
      <c r="AJ233" s="40"/>
      <c r="AK233" s="41"/>
      <c r="AL233" s="41"/>
      <c r="AM233" s="41"/>
      <c r="AN233" s="41"/>
      <c r="AO233" s="41"/>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row>
    <row r="234" spans="2:113" ht="15.9" thickBot="1">
      <c r="B234" s="44"/>
      <c r="C234" s="118"/>
      <c r="D234" s="44"/>
      <c r="E234" s="44"/>
      <c r="F234" s="40"/>
      <c r="G234" s="97"/>
      <c r="H234" s="40"/>
      <c r="I234" s="40"/>
      <c r="J234" s="40"/>
      <c r="K234" s="40"/>
      <c r="L234" s="40"/>
      <c r="M234" s="40"/>
      <c r="N234" s="40"/>
      <c r="O234" s="20"/>
      <c r="P234" s="26"/>
      <c r="Q234" s="55"/>
      <c r="R234" s="55"/>
      <c r="S234" s="55"/>
      <c r="T234" s="48"/>
      <c r="U234" s="55"/>
      <c r="V234" s="40"/>
      <c r="W234" s="40"/>
      <c r="X234" s="40"/>
      <c r="Y234" s="40"/>
      <c r="Z234" s="40"/>
      <c r="AA234" s="40"/>
      <c r="AB234" s="40"/>
      <c r="AC234" s="40"/>
      <c r="AD234" s="40"/>
      <c r="AE234" s="40"/>
      <c r="AF234" s="40"/>
      <c r="AG234" s="40"/>
      <c r="AH234" s="40"/>
      <c r="AI234" s="40"/>
      <c r="AJ234" s="40"/>
      <c r="AK234" s="41"/>
      <c r="AL234" s="41"/>
      <c r="AM234" s="41"/>
      <c r="AN234" s="41"/>
      <c r="AO234" s="41"/>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row>
    <row r="235" spans="2:113" ht="15.6">
      <c r="B235" s="44"/>
      <c r="C235" s="118"/>
      <c r="D235" s="44"/>
      <c r="E235" s="44"/>
      <c r="F235" s="40"/>
      <c r="G235" s="97"/>
      <c r="H235" s="40"/>
      <c r="I235" s="40"/>
      <c r="J235" s="40"/>
      <c r="K235" s="40"/>
      <c r="L235" s="40"/>
      <c r="M235" s="40"/>
      <c r="N235" s="40"/>
      <c r="O235" s="40"/>
      <c r="P235" s="26"/>
      <c r="Q235" s="49"/>
      <c r="R235" s="49"/>
      <c r="S235" s="49"/>
      <c r="T235" s="51"/>
      <c r="U235" s="49"/>
      <c r="V235" s="40"/>
      <c r="W235" s="40"/>
      <c r="X235" s="40"/>
      <c r="Y235" s="40"/>
      <c r="Z235" s="40"/>
      <c r="AA235" s="40"/>
      <c r="AB235" s="40"/>
      <c r="AC235" s="40"/>
      <c r="AD235" s="40"/>
      <c r="AE235" s="40"/>
      <c r="AF235" s="40"/>
      <c r="AG235" s="40"/>
      <c r="AH235" s="40"/>
      <c r="AI235" s="40"/>
      <c r="AJ235" s="40"/>
      <c r="AK235" s="41"/>
      <c r="AL235" s="41"/>
      <c r="AM235" s="41"/>
      <c r="AN235" s="41"/>
      <c r="AO235" s="41"/>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row>
    <row r="236" spans="2:113" ht="15.6">
      <c r="B236" s="44"/>
      <c r="C236" s="118"/>
      <c r="D236" s="44"/>
      <c r="E236" s="44"/>
      <c r="F236" s="40"/>
      <c r="G236" s="97"/>
      <c r="H236" s="40"/>
      <c r="I236" s="40"/>
      <c r="J236" s="40"/>
      <c r="K236" s="40"/>
      <c r="L236" s="40"/>
      <c r="M236" s="40"/>
      <c r="N236" s="40"/>
      <c r="O236" s="40"/>
      <c r="P236" s="40"/>
      <c r="Q236" s="40"/>
      <c r="R236" s="40"/>
      <c r="S236" s="40"/>
      <c r="T236" s="40"/>
      <c r="U236" s="40"/>
      <c r="V236" s="40"/>
      <c r="W236" s="40"/>
      <c r="X236" s="40"/>
      <c r="Y236" s="40"/>
      <c r="Z236" s="40"/>
      <c r="AA236" s="40"/>
      <c r="AB236" s="40"/>
      <c r="AC236" s="40"/>
      <c r="AD236" s="40"/>
      <c r="AE236" s="40"/>
      <c r="AF236" s="40"/>
      <c r="AG236" s="40"/>
      <c r="AH236" s="40"/>
      <c r="AI236" s="40"/>
      <c r="AJ236" s="40"/>
      <c r="AK236" s="41"/>
      <c r="AL236" s="41"/>
      <c r="AM236" s="41"/>
      <c r="AN236" s="41"/>
      <c r="AO236" s="41"/>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row>
    <row r="237" spans="2:113" ht="15.6">
      <c r="B237" s="44"/>
      <c r="C237" s="118"/>
      <c r="D237" s="44"/>
      <c r="E237" s="44"/>
      <c r="F237" s="40"/>
      <c r="G237" s="97"/>
      <c r="H237" s="40"/>
      <c r="I237" s="40"/>
      <c r="J237" s="40"/>
      <c r="K237" s="40"/>
      <c r="L237" s="40"/>
      <c r="M237" s="40"/>
      <c r="N237" s="40"/>
      <c r="O237" s="40"/>
      <c r="P237" s="40"/>
      <c r="Q237" s="40"/>
      <c r="R237" s="40"/>
      <c r="S237" s="40"/>
      <c r="T237" s="40"/>
      <c r="U237" s="40"/>
      <c r="V237" s="40"/>
      <c r="W237" s="40"/>
      <c r="X237" s="40"/>
      <c r="Y237" s="40"/>
      <c r="Z237" s="40"/>
      <c r="AA237" s="40"/>
      <c r="AB237" s="40"/>
      <c r="AC237" s="40"/>
      <c r="AD237" s="40"/>
      <c r="AE237" s="40"/>
      <c r="AF237" s="40"/>
      <c r="AG237" s="40"/>
      <c r="AH237" s="40"/>
      <c r="AI237" s="40"/>
      <c r="AJ237" s="40"/>
      <c r="AK237" s="41"/>
      <c r="AL237" s="41"/>
      <c r="AM237" s="41"/>
      <c r="AN237" s="41"/>
      <c r="AO237" s="41"/>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row>
    <row r="238" spans="2:113" ht="15.6">
      <c r="B238" s="44"/>
      <c r="C238" s="118"/>
      <c r="D238" s="44"/>
      <c r="E238" s="44"/>
      <c r="F238" s="40"/>
      <c r="G238" s="97"/>
      <c r="H238" s="40"/>
      <c r="I238" s="40"/>
      <c r="J238" s="40"/>
      <c r="K238" s="40"/>
      <c r="L238" s="40"/>
      <c r="M238" s="40"/>
      <c r="N238" s="40"/>
      <c r="O238" s="19"/>
      <c r="P238" s="27"/>
      <c r="Q238" s="27"/>
      <c r="R238" s="27"/>
      <c r="S238" s="19"/>
      <c r="T238" s="19"/>
      <c r="U238" s="19"/>
      <c r="V238" s="40"/>
      <c r="W238" s="40"/>
      <c r="X238" s="40"/>
      <c r="Y238" s="40"/>
      <c r="Z238" s="40"/>
      <c r="AA238" s="40"/>
      <c r="AB238" s="40"/>
      <c r="AC238" s="40"/>
      <c r="AD238" s="40"/>
      <c r="AE238" s="40"/>
      <c r="AF238" s="40"/>
      <c r="AG238" s="40"/>
      <c r="AH238" s="40"/>
      <c r="AI238" s="40"/>
      <c r="AJ238" s="40"/>
      <c r="AK238" s="41"/>
      <c r="AL238" s="41"/>
      <c r="AM238" s="41"/>
      <c r="AN238" s="41"/>
      <c r="AO238" s="41"/>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row>
    <row r="239" spans="2:113" ht="15.6">
      <c r="B239" s="44"/>
      <c r="C239" s="118"/>
      <c r="D239" s="44"/>
      <c r="E239" s="44"/>
      <c r="F239" s="40"/>
      <c r="G239" s="97"/>
      <c r="H239" s="40"/>
      <c r="I239" s="40"/>
      <c r="J239" s="40"/>
      <c r="K239" s="40"/>
      <c r="L239" s="40"/>
      <c r="M239" s="40"/>
      <c r="N239" s="40"/>
      <c r="O239" s="20"/>
      <c r="P239" s="21"/>
      <c r="Q239" s="21"/>
      <c r="R239" s="21"/>
      <c r="S239" s="18"/>
      <c r="T239" s="18"/>
      <c r="U239" s="19"/>
      <c r="V239" s="40"/>
      <c r="W239" s="40"/>
      <c r="X239" s="40"/>
      <c r="Y239" s="40"/>
      <c r="Z239" s="40"/>
      <c r="AA239" s="40"/>
      <c r="AB239" s="40"/>
      <c r="AC239" s="40"/>
      <c r="AD239" s="40"/>
      <c r="AE239" s="40"/>
      <c r="AF239" s="40"/>
      <c r="AG239" s="40"/>
      <c r="AH239" s="40"/>
      <c r="AI239" s="40"/>
      <c r="AJ239" s="40"/>
      <c r="AK239" s="41"/>
      <c r="AL239" s="41"/>
      <c r="AM239" s="41"/>
      <c r="AN239" s="41"/>
      <c r="AO239" s="41"/>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row>
    <row r="240" spans="2:113" ht="15.6">
      <c r="B240" s="44"/>
      <c r="C240" s="118"/>
      <c r="D240" s="44"/>
      <c r="E240" s="44"/>
      <c r="F240" s="40"/>
      <c r="G240" s="97"/>
      <c r="H240" s="40"/>
      <c r="I240" s="40"/>
      <c r="J240" s="40"/>
      <c r="K240" s="40"/>
      <c r="L240" s="40"/>
      <c r="M240" s="40"/>
      <c r="N240" s="40"/>
      <c r="O240" s="19"/>
      <c r="P240" s="19"/>
      <c r="Q240" s="19"/>
      <c r="R240" s="19"/>
      <c r="S240" s="19"/>
      <c r="T240" s="19"/>
      <c r="U240" s="19"/>
      <c r="V240" s="40"/>
      <c r="W240" s="40"/>
      <c r="X240" s="40"/>
      <c r="Y240" s="40"/>
      <c r="Z240" s="40"/>
      <c r="AA240" s="40"/>
      <c r="AB240" s="40"/>
      <c r="AC240" s="40"/>
      <c r="AD240" s="40"/>
      <c r="AE240" s="40"/>
      <c r="AF240" s="40"/>
      <c r="AG240" s="40"/>
      <c r="AH240" s="40"/>
      <c r="AI240" s="40"/>
      <c r="AJ240" s="40"/>
      <c r="AK240" s="41"/>
      <c r="AL240" s="41"/>
      <c r="AM240" s="41"/>
      <c r="AN240" s="41"/>
      <c r="AO240" s="41"/>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row>
    <row r="241" spans="2:113" ht="15.6">
      <c r="B241" s="44"/>
      <c r="C241" s="118"/>
      <c r="D241" s="44"/>
      <c r="E241" s="44"/>
      <c r="F241" s="40"/>
      <c r="G241" s="97"/>
      <c r="H241" s="40"/>
      <c r="I241" s="40"/>
      <c r="J241" s="40"/>
      <c r="K241" s="40"/>
      <c r="L241" s="40"/>
      <c r="M241" s="40"/>
      <c r="N241" s="40"/>
      <c r="O241" s="20"/>
      <c r="P241" s="20"/>
      <c r="Q241" s="23"/>
      <c r="R241" s="21"/>
      <c r="S241" s="18"/>
      <c r="T241" s="18"/>
      <c r="U241" s="19"/>
      <c r="V241" s="40"/>
      <c r="W241" s="40"/>
      <c r="X241" s="40"/>
      <c r="Y241" s="40"/>
      <c r="Z241" s="40"/>
      <c r="AA241" s="40"/>
      <c r="AB241" s="40"/>
      <c r="AC241" s="40"/>
      <c r="AD241" s="40"/>
      <c r="AE241" s="40"/>
      <c r="AF241" s="40"/>
      <c r="AG241" s="40"/>
      <c r="AH241" s="40"/>
      <c r="AI241" s="40"/>
      <c r="AJ241" s="40"/>
      <c r="AK241" s="41"/>
      <c r="AL241" s="41"/>
      <c r="AM241" s="41"/>
      <c r="AN241" s="41"/>
      <c r="AO241" s="41"/>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row>
    <row r="242" spans="2:113" ht="15.6">
      <c r="B242" s="44"/>
      <c r="C242" s="118"/>
      <c r="D242" s="44"/>
      <c r="E242" s="44"/>
      <c r="F242" s="40"/>
      <c r="G242" s="97"/>
      <c r="H242" s="40"/>
      <c r="I242" s="40"/>
      <c r="J242" s="40"/>
      <c r="K242" s="40"/>
      <c r="L242" s="40"/>
      <c r="M242" s="40"/>
      <c r="N242" s="40"/>
      <c r="O242" s="19"/>
      <c r="P242" s="19"/>
      <c r="Q242" s="19"/>
      <c r="R242" s="19"/>
      <c r="S242" s="19"/>
      <c r="T242" s="27"/>
      <c r="U242" s="28"/>
      <c r="V242" s="40"/>
      <c r="W242" s="40"/>
      <c r="X242" s="40"/>
      <c r="Y242" s="40"/>
      <c r="Z242" s="40"/>
      <c r="AA242" s="40"/>
      <c r="AB242" s="40"/>
      <c r="AC242" s="40"/>
      <c r="AD242" s="40"/>
      <c r="AE242" s="40"/>
      <c r="AF242" s="40"/>
      <c r="AG242" s="40"/>
      <c r="AH242" s="40"/>
      <c r="AI242" s="40"/>
      <c r="AJ242" s="40"/>
      <c r="AK242" s="41"/>
      <c r="AL242" s="41"/>
      <c r="AM242" s="41"/>
      <c r="AN242" s="41"/>
      <c r="AO242" s="41"/>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row>
    <row r="243" spans="2:113" ht="15.6">
      <c r="B243" s="44"/>
      <c r="C243" s="118"/>
      <c r="D243" s="44"/>
      <c r="E243" s="44"/>
      <c r="F243" s="40"/>
      <c r="G243" s="97"/>
      <c r="H243" s="40"/>
      <c r="I243" s="40"/>
      <c r="J243" s="40"/>
      <c r="K243" s="40"/>
      <c r="L243" s="40"/>
      <c r="M243" s="40"/>
      <c r="N243" s="40"/>
      <c r="O243" s="19"/>
      <c r="P243" s="25"/>
      <c r="Q243" s="25"/>
      <c r="R243" s="26"/>
      <c r="S243" s="26"/>
      <c r="T243" s="27"/>
      <c r="U243" s="28"/>
      <c r="V243" s="40"/>
      <c r="W243" s="40"/>
      <c r="X243" s="40"/>
      <c r="Y243" s="40"/>
      <c r="Z243" s="40"/>
      <c r="AA243" s="40"/>
      <c r="AB243" s="40"/>
      <c r="AC243" s="40"/>
      <c r="AD243" s="40"/>
      <c r="AE243" s="40"/>
      <c r="AF243" s="40"/>
      <c r="AG243" s="40"/>
      <c r="AH243" s="40"/>
      <c r="AI243" s="40"/>
      <c r="AJ243" s="40"/>
      <c r="AK243" s="41"/>
      <c r="AL243" s="41"/>
      <c r="AM243" s="41"/>
      <c r="AN243" s="41"/>
      <c r="AO243" s="41"/>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row>
    <row r="244" spans="2:113" ht="15.9" thickBot="1">
      <c r="B244" s="44"/>
      <c r="C244" s="118"/>
      <c r="D244" s="44"/>
      <c r="E244" s="44"/>
      <c r="F244" s="40"/>
      <c r="G244" s="97"/>
      <c r="H244" s="40"/>
      <c r="I244" s="40"/>
      <c r="J244" s="40"/>
      <c r="K244" s="40"/>
      <c r="L244" s="40"/>
      <c r="M244" s="40"/>
      <c r="N244" s="40"/>
      <c r="O244" s="45"/>
      <c r="P244" s="46"/>
      <c r="Q244" s="46"/>
      <c r="R244" s="46"/>
      <c r="S244" s="47"/>
      <c r="T244" s="47"/>
      <c r="U244" s="48"/>
      <c r="V244" s="40"/>
      <c r="W244" s="40"/>
      <c r="X244" s="40"/>
      <c r="Y244" s="40"/>
      <c r="Z244" s="40"/>
      <c r="AA244" s="40"/>
      <c r="AB244" s="40"/>
      <c r="AC244" s="40"/>
      <c r="AD244" s="40"/>
      <c r="AE244" s="40"/>
      <c r="AF244" s="40"/>
      <c r="AG244" s="40"/>
      <c r="AH244" s="40"/>
      <c r="AI244" s="40"/>
      <c r="AJ244" s="40"/>
      <c r="AK244" s="41"/>
      <c r="AL244" s="41"/>
      <c r="AM244" s="41"/>
      <c r="AN244" s="41"/>
      <c r="AO244" s="41"/>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row>
    <row r="245" spans="2:113" ht="15.6">
      <c r="B245" s="44"/>
      <c r="C245" s="118"/>
      <c r="D245" s="44"/>
      <c r="E245" s="44"/>
      <c r="F245" s="40"/>
      <c r="G245" s="97"/>
      <c r="H245" s="40"/>
      <c r="I245" s="40"/>
      <c r="J245" s="40"/>
      <c r="K245" s="40"/>
      <c r="L245" s="40"/>
      <c r="M245" s="40"/>
      <c r="N245" s="40"/>
      <c r="O245" s="20"/>
      <c r="P245" s="26"/>
      <c r="Q245" s="29"/>
      <c r="R245" s="29"/>
      <c r="S245" s="29"/>
      <c r="T245" s="29"/>
      <c r="U245" s="29"/>
      <c r="V245" s="40"/>
      <c r="W245" s="40"/>
      <c r="X245" s="40"/>
      <c r="Y245" s="40"/>
      <c r="Z245" s="40"/>
      <c r="AA245" s="40"/>
      <c r="AB245" s="40"/>
      <c r="AC245" s="40"/>
      <c r="AD245" s="40"/>
      <c r="AE245" s="40"/>
      <c r="AF245" s="40"/>
      <c r="AG245" s="40"/>
      <c r="AH245" s="40"/>
      <c r="AI245" s="40"/>
      <c r="AJ245" s="40"/>
      <c r="AK245" s="41"/>
      <c r="AL245" s="41"/>
      <c r="AM245" s="41"/>
      <c r="AN245" s="41"/>
      <c r="AO245" s="41"/>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c r="DI245" s="9"/>
    </row>
    <row r="246" spans="2:113">
      <c r="B246" s="44"/>
      <c r="C246" s="118"/>
      <c r="D246" s="44"/>
      <c r="E246" s="44"/>
      <c r="F246" s="40"/>
      <c r="G246" s="97"/>
      <c r="H246" s="40"/>
      <c r="I246" s="40"/>
      <c r="J246" s="40"/>
      <c r="K246" s="40"/>
      <c r="L246" s="40"/>
      <c r="M246" s="40"/>
      <c r="N246" s="40"/>
      <c r="O246" s="20"/>
      <c r="P246" s="26"/>
      <c r="Q246" s="29"/>
      <c r="R246" s="29"/>
      <c r="S246" s="29"/>
      <c r="T246" s="29"/>
      <c r="U246" s="29"/>
      <c r="V246" s="40"/>
      <c r="W246" s="40"/>
      <c r="X246" s="40"/>
      <c r="Y246" s="40"/>
      <c r="Z246" s="40"/>
      <c r="AA246" s="40"/>
      <c r="AB246" s="40"/>
      <c r="AC246" s="40"/>
      <c r="AD246" s="40"/>
      <c r="AE246" s="40"/>
      <c r="AF246" s="40"/>
      <c r="AG246" s="40"/>
      <c r="AH246" s="40"/>
      <c r="AI246" s="40"/>
      <c r="AJ246" s="40"/>
      <c r="AK246" s="41"/>
      <c r="AL246" s="41"/>
      <c r="AM246" s="41"/>
      <c r="AN246" s="41"/>
      <c r="AO246" s="41"/>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row>
    <row r="247" spans="2:113">
      <c r="B247" s="44"/>
      <c r="C247" s="118"/>
      <c r="D247" s="44"/>
      <c r="E247" s="44"/>
      <c r="F247" s="40"/>
      <c r="G247" s="97"/>
      <c r="H247" s="40"/>
      <c r="I247" s="40"/>
      <c r="J247" s="40"/>
      <c r="K247" s="40"/>
      <c r="L247" s="40"/>
      <c r="M247" s="40"/>
      <c r="N247" s="40"/>
      <c r="O247" s="20"/>
      <c r="P247" s="26"/>
      <c r="Q247" s="29"/>
      <c r="R247" s="29"/>
      <c r="S247" s="29"/>
      <c r="T247" s="29"/>
      <c r="U247" s="29"/>
      <c r="V247" s="40"/>
      <c r="W247" s="40"/>
      <c r="X247" s="40"/>
      <c r="Y247" s="40"/>
      <c r="Z247" s="40"/>
      <c r="AA247" s="40"/>
      <c r="AB247" s="40"/>
      <c r="AC247" s="40"/>
      <c r="AD247" s="40"/>
      <c r="AE247" s="40"/>
      <c r="AF247" s="40"/>
      <c r="AG247" s="40"/>
      <c r="AH247" s="40"/>
      <c r="AI247" s="40"/>
      <c r="AJ247" s="40"/>
      <c r="AK247" s="41"/>
      <c r="AL247" s="41"/>
      <c r="AM247" s="41"/>
      <c r="AN247" s="41"/>
      <c r="AO247" s="41"/>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row>
    <row r="248" spans="2:113">
      <c r="B248" s="44"/>
      <c r="C248" s="118"/>
      <c r="D248" s="44"/>
      <c r="E248" s="44"/>
      <c r="F248" s="40"/>
      <c r="G248" s="97"/>
      <c r="H248" s="40"/>
      <c r="I248" s="40"/>
      <c r="J248" s="40"/>
      <c r="K248" s="40"/>
      <c r="L248" s="40"/>
      <c r="M248" s="40"/>
      <c r="N248" s="40"/>
      <c r="O248" s="20"/>
      <c r="P248" s="26"/>
      <c r="Q248" s="29"/>
      <c r="R248" s="29"/>
      <c r="S248" s="29"/>
      <c r="T248" s="29"/>
      <c r="U248" s="29"/>
      <c r="V248" s="40"/>
      <c r="W248" s="40"/>
      <c r="X248" s="40"/>
      <c r="Y248" s="40"/>
      <c r="Z248" s="40"/>
      <c r="AA248" s="40"/>
      <c r="AB248" s="40"/>
      <c r="AC248" s="40"/>
      <c r="AD248" s="40"/>
      <c r="AE248" s="40"/>
      <c r="AF248" s="40"/>
      <c r="AG248" s="40"/>
      <c r="AH248" s="40"/>
      <c r="AI248" s="40"/>
      <c r="AJ248" s="40"/>
      <c r="AK248" s="41"/>
      <c r="AL248" s="41"/>
      <c r="AM248" s="41"/>
      <c r="AN248" s="41"/>
      <c r="AO248" s="41"/>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row>
    <row r="249" spans="2:113">
      <c r="B249" s="44"/>
      <c r="C249" s="118"/>
      <c r="D249" s="44"/>
      <c r="E249" s="44"/>
      <c r="F249" s="40"/>
      <c r="G249" s="97"/>
      <c r="H249" s="40"/>
      <c r="I249" s="40"/>
      <c r="J249" s="40"/>
      <c r="K249" s="40"/>
      <c r="L249" s="40"/>
      <c r="M249" s="40"/>
      <c r="N249" s="40"/>
      <c r="O249" s="20"/>
      <c r="P249" s="26"/>
      <c r="Q249" s="29"/>
      <c r="R249" s="29"/>
      <c r="S249" s="29"/>
      <c r="T249" s="29"/>
      <c r="U249" s="29"/>
      <c r="V249" s="40"/>
      <c r="W249" s="40"/>
      <c r="X249" s="40"/>
      <c r="Y249" s="40"/>
      <c r="Z249" s="40"/>
      <c r="AA249" s="40"/>
      <c r="AB249" s="40"/>
      <c r="AC249" s="40"/>
      <c r="AD249" s="40"/>
      <c r="AE249" s="40"/>
      <c r="AF249" s="40"/>
      <c r="AG249" s="40"/>
      <c r="AH249" s="40"/>
      <c r="AI249" s="40"/>
      <c r="AJ249" s="40"/>
      <c r="AK249" s="41"/>
      <c r="AL249" s="41"/>
      <c r="AM249" s="41"/>
      <c r="AN249" s="41"/>
      <c r="AO249" s="41"/>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row>
    <row r="250" spans="2:113">
      <c r="B250" s="44"/>
      <c r="C250" s="118"/>
      <c r="D250" s="44"/>
      <c r="E250" s="44"/>
      <c r="F250" s="40"/>
      <c r="G250" s="97"/>
      <c r="H250" s="40"/>
      <c r="I250" s="40"/>
      <c r="J250" s="40"/>
      <c r="K250" s="40"/>
      <c r="L250" s="40"/>
      <c r="M250" s="40"/>
      <c r="N250" s="40"/>
      <c r="O250" s="20"/>
      <c r="P250" s="26"/>
      <c r="Q250" s="29"/>
      <c r="R250" s="29"/>
      <c r="S250" s="29"/>
      <c r="T250" s="29"/>
      <c r="U250" s="29"/>
      <c r="V250" s="40"/>
      <c r="W250" s="40"/>
      <c r="X250" s="40"/>
      <c r="Y250" s="40"/>
      <c r="Z250" s="40"/>
      <c r="AA250" s="40"/>
      <c r="AB250" s="40"/>
      <c r="AC250" s="40"/>
      <c r="AD250" s="40"/>
      <c r="AE250" s="40"/>
      <c r="AF250" s="40"/>
      <c r="AG250" s="40"/>
      <c r="AH250" s="40"/>
      <c r="AI250" s="40"/>
      <c r="AJ250" s="40"/>
      <c r="AK250" s="41"/>
      <c r="AL250" s="41"/>
      <c r="AM250" s="41"/>
      <c r="AN250" s="41"/>
      <c r="AO250" s="41"/>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row>
    <row r="251" spans="2:113">
      <c r="B251" s="44"/>
      <c r="C251" s="118"/>
      <c r="D251" s="44"/>
      <c r="E251" s="44"/>
      <c r="F251" s="40"/>
      <c r="G251" s="97"/>
      <c r="H251" s="40"/>
      <c r="I251" s="40"/>
      <c r="J251" s="40"/>
      <c r="K251" s="40"/>
      <c r="L251" s="40"/>
      <c r="M251" s="40"/>
      <c r="N251" s="40"/>
      <c r="O251" s="20"/>
      <c r="P251" s="26"/>
      <c r="Q251" s="29"/>
      <c r="R251" s="29"/>
      <c r="S251" s="29"/>
      <c r="T251" s="29"/>
      <c r="U251" s="29"/>
      <c r="V251" s="40"/>
      <c r="W251" s="40"/>
      <c r="X251" s="40"/>
      <c r="Y251" s="40"/>
      <c r="Z251" s="40"/>
      <c r="AA251" s="40"/>
      <c r="AB251" s="40"/>
      <c r="AC251" s="40"/>
      <c r="AD251" s="40"/>
      <c r="AE251" s="40"/>
      <c r="AF251" s="40"/>
      <c r="AG251" s="40"/>
      <c r="AH251" s="40"/>
      <c r="AI251" s="40"/>
      <c r="AJ251" s="40"/>
      <c r="AK251" s="41"/>
      <c r="AL251" s="41"/>
      <c r="AM251" s="41"/>
      <c r="AN251" s="41"/>
      <c r="AO251" s="41"/>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row>
    <row r="252" spans="2:113">
      <c r="B252" s="44"/>
      <c r="C252" s="118"/>
      <c r="D252" s="44"/>
      <c r="E252" s="44"/>
      <c r="F252" s="40"/>
      <c r="G252" s="97"/>
      <c r="H252" s="40"/>
      <c r="I252" s="40"/>
      <c r="J252" s="40"/>
      <c r="K252" s="40"/>
      <c r="L252" s="40"/>
      <c r="M252" s="40"/>
      <c r="N252" s="40"/>
      <c r="O252" s="20"/>
      <c r="P252" s="26"/>
      <c r="Q252" s="29"/>
      <c r="R252" s="29"/>
      <c r="S252" s="29"/>
      <c r="T252" s="29"/>
      <c r="U252" s="29"/>
      <c r="V252" s="40"/>
      <c r="W252" s="40"/>
      <c r="X252" s="40"/>
      <c r="Y252" s="40"/>
      <c r="Z252" s="40"/>
      <c r="AA252" s="40"/>
      <c r="AB252" s="40"/>
      <c r="AC252" s="40"/>
      <c r="AD252" s="40"/>
      <c r="AE252" s="40"/>
      <c r="AF252" s="40"/>
      <c r="AG252" s="40"/>
      <c r="AH252" s="40"/>
      <c r="AI252" s="40"/>
      <c r="AJ252" s="40"/>
      <c r="AK252" s="41"/>
      <c r="AL252" s="41"/>
      <c r="AM252" s="41"/>
      <c r="AN252" s="41"/>
      <c r="AO252" s="41"/>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row>
    <row r="253" spans="2:113">
      <c r="B253" s="44"/>
      <c r="C253" s="118"/>
      <c r="D253" s="44"/>
      <c r="E253" s="44"/>
      <c r="F253" s="40"/>
      <c r="G253" s="97"/>
      <c r="H253" s="40"/>
      <c r="I253" s="40"/>
      <c r="J253" s="40"/>
      <c r="K253" s="40"/>
      <c r="L253" s="40"/>
      <c r="M253" s="40"/>
      <c r="N253" s="40"/>
      <c r="O253" s="20"/>
      <c r="P253" s="26"/>
      <c r="Q253" s="29"/>
      <c r="R253" s="29"/>
      <c r="S253" s="29"/>
      <c r="T253" s="29"/>
      <c r="U253" s="29"/>
      <c r="V253" s="40"/>
      <c r="W253" s="40"/>
      <c r="X253" s="40"/>
      <c r="Y253" s="40"/>
      <c r="Z253" s="40"/>
      <c r="AA253" s="40"/>
      <c r="AB253" s="40"/>
      <c r="AC253" s="40"/>
      <c r="AD253" s="40"/>
      <c r="AE253" s="40"/>
      <c r="AF253" s="40"/>
      <c r="AG253" s="40"/>
      <c r="AH253" s="40"/>
      <c r="AI253" s="40"/>
      <c r="AJ253" s="40"/>
      <c r="AK253" s="41"/>
      <c r="AL253" s="41"/>
      <c r="AM253" s="41"/>
      <c r="AN253" s="41"/>
      <c r="AO253" s="41"/>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row>
    <row r="254" spans="2:113">
      <c r="B254" s="44"/>
      <c r="C254" s="118"/>
      <c r="D254" s="44"/>
      <c r="E254" s="44"/>
      <c r="F254" s="40"/>
      <c r="G254" s="97"/>
      <c r="H254" s="40"/>
      <c r="I254" s="40"/>
      <c r="J254" s="40"/>
      <c r="K254" s="40"/>
      <c r="L254" s="40"/>
      <c r="M254" s="40"/>
      <c r="N254" s="40"/>
      <c r="O254" s="20"/>
      <c r="P254" s="26"/>
      <c r="Q254" s="29"/>
      <c r="R254" s="29"/>
      <c r="S254" s="29"/>
      <c r="T254" s="29"/>
      <c r="U254" s="29"/>
      <c r="V254" s="40"/>
      <c r="W254" s="40"/>
      <c r="X254" s="40"/>
      <c r="Y254" s="40"/>
      <c r="Z254" s="40"/>
      <c r="AA254" s="40"/>
      <c r="AB254" s="40"/>
      <c r="AC254" s="40"/>
      <c r="AD254" s="40"/>
      <c r="AE254" s="40"/>
      <c r="AF254" s="40"/>
      <c r="AG254" s="40"/>
      <c r="AH254" s="40"/>
      <c r="AI254" s="40"/>
      <c r="AJ254" s="40"/>
      <c r="AK254" s="41"/>
      <c r="AL254" s="41"/>
      <c r="AM254" s="41"/>
      <c r="AN254" s="41"/>
      <c r="AO254" s="41"/>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row>
    <row r="255" spans="2:113">
      <c r="B255" s="44"/>
      <c r="C255" s="118"/>
      <c r="D255" s="44"/>
      <c r="E255" s="44"/>
      <c r="F255" s="40"/>
      <c r="G255" s="97"/>
      <c r="H255" s="40"/>
      <c r="I255" s="40"/>
      <c r="J255" s="40"/>
      <c r="K255" s="40"/>
      <c r="L255" s="40"/>
      <c r="M255" s="40"/>
      <c r="N255" s="40"/>
      <c r="O255" s="20"/>
      <c r="P255" s="26"/>
      <c r="Q255" s="29"/>
      <c r="R255" s="29"/>
      <c r="S255" s="29"/>
      <c r="T255" s="29"/>
      <c r="U255" s="29"/>
      <c r="V255" s="40"/>
      <c r="W255" s="40"/>
      <c r="X255" s="40"/>
      <c r="Y255" s="40"/>
      <c r="Z255" s="40"/>
      <c r="AA255" s="40"/>
      <c r="AB255" s="40"/>
      <c r="AC255" s="40"/>
      <c r="AD255" s="40"/>
      <c r="AE255" s="40"/>
      <c r="AF255" s="40"/>
      <c r="AG255" s="40"/>
      <c r="AH255" s="40"/>
      <c r="AI255" s="40"/>
      <c r="AJ255" s="40"/>
      <c r="AK255" s="41"/>
      <c r="AL255" s="41"/>
      <c r="AM255" s="41"/>
      <c r="AN255" s="41"/>
      <c r="AO255" s="41"/>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row>
    <row r="256" spans="2:113">
      <c r="B256" s="44"/>
      <c r="C256" s="118"/>
      <c r="D256" s="44"/>
      <c r="E256" s="44"/>
      <c r="F256" s="40"/>
      <c r="G256" s="97"/>
      <c r="H256" s="40"/>
      <c r="I256" s="40"/>
      <c r="J256" s="40"/>
      <c r="K256" s="40"/>
      <c r="L256" s="40"/>
      <c r="M256" s="40"/>
      <c r="N256" s="40"/>
      <c r="O256" s="20"/>
      <c r="P256" s="26"/>
      <c r="Q256" s="29"/>
      <c r="R256" s="29"/>
      <c r="S256" s="29"/>
      <c r="T256" s="29"/>
      <c r="U256" s="29"/>
      <c r="V256" s="40"/>
      <c r="W256" s="40"/>
      <c r="X256" s="40"/>
      <c r="Y256" s="40"/>
      <c r="Z256" s="40"/>
      <c r="AA256" s="40"/>
      <c r="AB256" s="40"/>
      <c r="AC256" s="40"/>
      <c r="AD256" s="40"/>
      <c r="AE256" s="40"/>
      <c r="AF256" s="40"/>
      <c r="AG256" s="40"/>
      <c r="AH256" s="40"/>
      <c r="AI256" s="40"/>
      <c r="AJ256" s="40"/>
      <c r="AK256" s="41"/>
      <c r="AL256" s="41"/>
      <c r="AM256" s="41"/>
      <c r="AN256" s="41"/>
      <c r="AO256" s="41"/>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row>
    <row r="257" spans="2:65">
      <c r="B257" s="59"/>
      <c r="C257" s="119"/>
      <c r="D257" s="59"/>
      <c r="E257" s="59"/>
      <c r="F257" s="60"/>
      <c r="G257" s="98"/>
      <c r="H257" s="60"/>
      <c r="I257" s="60"/>
      <c r="J257" s="60"/>
      <c r="K257" s="60"/>
      <c r="L257" s="60"/>
      <c r="M257" s="60"/>
      <c r="N257" s="60"/>
      <c r="O257" s="4"/>
      <c r="P257" s="5"/>
      <c r="Q257" s="6"/>
      <c r="R257" s="6"/>
      <c r="S257" s="6"/>
      <c r="T257" s="6"/>
      <c r="U257" s="6"/>
      <c r="V257" s="60"/>
      <c r="W257" s="60"/>
      <c r="X257" s="60"/>
      <c r="Y257" s="60"/>
      <c r="Z257" s="60"/>
      <c r="AA257" s="60"/>
      <c r="AB257" s="60"/>
      <c r="AC257" s="60"/>
      <c r="AD257" s="60"/>
      <c r="AE257" s="60"/>
      <c r="AF257" s="60"/>
      <c r="AG257" s="60"/>
      <c r="AH257" s="60"/>
      <c r="AI257" s="60"/>
      <c r="AJ257" s="60"/>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row>
    <row r="258" spans="2:65">
      <c r="B258" s="59"/>
      <c r="C258" s="119"/>
      <c r="D258" s="59"/>
      <c r="E258" s="59"/>
      <c r="F258" s="60"/>
      <c r="G258" s="98"/>
      <c r="H258" s="60"/>
      <c r="I258" s="60"/>
      <c r="J258" s="60"/>
      <c r="K258" s="60"/>
      <c r="L258" s="60"/>
      <c r="M258" s="60"/>
      <c r="N258" s="60"/>
      <c r="O258" s="4"/>
      <c r="P258" s="5"/>
      <c r="Q258" s="6"/>
      <c r="R258" s="6"/>
      <c r="S258" s="6"/>
      <c r="T258" s="6"/>
      <c r="U258" s="6"/>
      <c r="V258" s="60"/>
      <c r="W258" s="60"/>
      <c r="X258" s="60"/>
      <c r="Y258" s="60"/>
      <c r="Z258" s="60"/>
      <c r="AA258" s="60"/>
      <c r="AB258" s="60"/>
      <c r="AC258" s="60"/>
      <c r="AD258" s="60"/>
      <c r="AE258" s="60"/>
      <c r="AF258" s="60"/>
      <c r="AG258" s="60"/>
      <c r="AH258" s="60"/>
      <c r="AI258" s="60"/>
      <c r="AJ258" s="60"/>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row>
    <row r="259" spans="2:65">
      <c r="B259" s="59"/>
      <c r="C259" s="119"/>
      <c r="D259" s="59"/>
      <c r="E259" s="59"/>
      <c r="F259" s="60"/>
      <c r="G259" s="98"/>
      <c r="H259" s="60"/>
      <c r="I259" s="60"/>
      <c r="J259" s="60"/>
      <c r="K259" s="60"/>
      <c r="L259" s="60"/>
      <c r="M259" s="60"/>
      <c r="N259" s="60"/>
      <c r="O259" s="4"/>
      <c r="P259" s="5"/>
      <c r="Q259" s="6"/>
      <c r="R259" s="6"/>
      <c r="S259" s="6"/>
      <c r="T259" s="6"/>
      <c r="U259" s="6"/>
      <c r="V259" s="60"/>
      <c r="W259" s="60"/>
      <c r="X259" s="60"/>
      <c r="Y259" s="60"/>
      <c r="Z259" s="60"/>
      <c r="AA259" s="60"/>
      <c r="AB259" s="60"/>
      <c r="AC259" s="60"/>
      <c r="AD259" s="60"/>
      <c r="AE259" s="60"/>
      <c r="AF259" s="60"/>
      <c r="AG259" s="60"/>
      <c r="AH259" s="60"/>
      <c r="AI259" s="60"/>
      <c r="AJ259" s="60"/>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row>
    <row r="260" spans="2:65">
      <c r="B260" s="59"/>
      <c r="C260" s="119"/>
      <c r="D260" s="59"/>
      <c r="E260" s="59"/>
      <c r="F260" s="60"/>
      <c r="G260" s="98"/>
      <c r="H260" s="60"/>
      <c r="I260" s="60"/>
      <c r="J260" s="60"/>
      <c r="K260" s="60"/>
      <c r="L260" s="60"/>
      <c r="M260" s="60"/>
      <c r="N260" s="60"/>
      <c r="O260" s="4"/>
      <c r="P260" s="5"/>
      <c r="Q260" s="6"/>
      <c r="R260" s="6"/>
      <c r="S260" s="6"/>
      <c r="T260" s="6"/>
      <c r="U260" s="6"/>
      <c r="V260" s="60"/>
      <c r="W260" s="60"/>
      <c r="X260" s="60"/>
      <c r="Y260" s="60"/>
      <c r="Z260" s="60"/>
      <c r="AA260" s="60"/>
      <c r="AB260" s="60"/>
      <c r="AC260" s="60"/>
      <c r="AD260" s="60"/>
      <c r="AE260" s="60"/>
      <c r="AF260" s="60"/>
      <c r="AG260" s="60"/>
      <c r="AH260" s="60"/>
      <c r="AI260" s="60"/>
      <c r="AJ260" s="60"/>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row>
    <row r="261" spans="2:65">
      <c r="B261" s="59"/>
      <c r="C261" s="119"/>
      <c r="D261" s="59"/>
      <c r="E261" s="59"/>
      <c r="F261" s="60"/>
      <c r="G261" s="98"/>
      <c r="H261" s="60"/>
      <c r="I261" s="60"/>
      <c r="J261" s="60"/>
      <c r="K261" s="60"/>
      <c r="L261" s="60"/>
      <c r="M261" s="60"/>
      <c r="N261" s="60"/>
      <c r="O261" s="4"/>
      <c r="P261" s="5"/>
      <c r="Q261" s="6"/>
      <c r="R261" s="6"/>
      <c r="S261" s="6"/>
      <c r="T261" s="6"/>
      <c r="U261" s="6"/>
      <c r="V261" s="60"/>
      <c r="W261" s="60"/>
      <c r="X261" s="60"/>
      <c r="Y261" s="60"/>
      <c r="Z261" s="60"/>
      <c r="AA261" s="60"/>
      <c r="AB261" s="60"/>
      <c r="AC261" s="60"/>
      <c r="AD261" s="60"/>
      <c r="AE261" s="60"/>
      <c r="AF261" s="60"/>
      <c r="AG261" s="60"/>
      <c r="AH261" s="60"/>
      <c r="AI261" s="60"/>
      <c r="AJ261" s="60"/>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row>
    <row r="262" spans="2:65">
      <c r="B262" s="59"/>
      <c r="C262" s="119"/>
      <c r="D262" s="59"/>
      <c r="E262" s="59"/>
      <c r="F262" s="60"/>
      <c r="G262" s="98"/>
      <c r="H262" s="60"/>
      <c r="I262" s="60"/>
      <c r="J262" s="60"/>
      <c r="K262" s="60"/>
      <c r="L262" s="60"/>
      <c r="M262" s="60"/>
      <c r="N262" s="60"/>
      <c r="O262" s="4"/>
      <c r="P262" s="5"/>
      <c r="Q262" s="6"/>
      <c r="R262" s="6"/>
      <c r="S262" s="6"/>
      <c r="T262" s="6"/>
      <c r="U262" s="6"/>
      <c r="V262" s="60"/>
      <c r="W262" s="60"/>
      <c r="X262" s="60"/>
      <c r="Y262" s="60"/>
      <c r="Z262" s="60"/>
      <c r="AA262" s="60"/>
      <c r="AB262" s="60"/>
      <c r="AC262" s="60"/>
      <c r="AD262" s="60"/>
      <c r="AE262" s="60"/>
      <c r="AF262" s="60"/>
      <c r="AG262" s="60"/>
      <c r="AH262" s="60"/>
      <c r="AI262" s="60"/>
      <c r="AJ262" s="60"/>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row>
    <row r="263" spans="2:65">
      <c r="B263" s="59"/>
      <c r="C263" s="119"/>
      <c r="D263" s="59"/>
      <c r="E263" s="59"/>
      <c r="F263" s="60"/>
      <c r="G263" s="98"/>
      <c r="H263" s="60"/>
      <c r="I263" s="60"/>
      <c r="J263" s="60"/>
      <c r="K263" s="60"/>
      <c r="L263" s="60"/>
      <c r="M263" s="60"/>
      <c r="N263" s="60"/>
      <c r="O263" s="4"/>
      <c r="P263" s="5"/>
      <c r="Q263" s="6"/>
      <c r="R263" s="6"/>
      <c r="S263" s="6"/>
      <c r="T263" s="6"/>
      <c r="U263" s="6"/>
      <c r="V263" s="60"/>
      <c r="W263" s="60"/>
      <c r="X263" s="60"/>
      <c r="Y263" s="60"/>
      <c r="Z263" s="60"/>
      <c r="AA263" s="60"/>
      <c r="AB263" s="60"/>
      <c r="AC263" s="60"/>
      <c r="AD263" s="60"/>
      <c r="AE263" s="60"/>
      <c r="AF263" s="60"/>
      <c r="AG263" s="60"/>
      <c r="AH263" s="60"/>
      <c r="AI263" s="60"/>
      <c r="AJ263" s="60"/>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row>
    <row r="264" spans="2:65">
      <c r="B264" s="59"/>
      <c r="C264" s="119"/>
      <c r="D264" s="59"/>
      <c r="E264" s="59"/>
      <c r="F264" s="60"/>
      <c r="G264" s="98"/>
      <c r="H264" s="60"/>
      <c r="I264" s="60"/>
      <c r="J264" s="60"/>
      <c r="K264" s="60"/>
      <c r="L264" s="60"/>
      <c r="M264" s="60"/>
      <c r="N264" s="60"/>
      <c r="O264" s="4"/>
      <c r="P264" s="5"/>
      <c r="Q264" s="6"/>
      <c r="R264" s="6"/>
      <c r="S264" s="6"/>
      <c r="T264" s="6"/>
      <c r="U264" s="6"/>
      <c r="V264" s="60"/>
      <c r="W264" s="60"/>
      <c r="X264" s="60"/>
      <c r="Y264" s="60"/>
      <c r="Z264" s="60"/>
      <c r="AA264" s="60"/>
      <c r="AB264" s="60"/>
      <c r="AC264" s="60"/>
      <c r="AD264" s="60"/>
      <c r="AE264" s="60"/>
      <c r="AF264" s="60"/>
      <c r="AG264" s="60"/>
      <c r="AH264" s="60"/>
      <c r="AI264" s="60"/>
      <c r="AJ264" s="60"/>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row>
    <row r="265" spans="2:65">
      <c r="B265" s="59"/>
      <c r="C265" s="119"/>
      <c r="D265" s="59"/>
      <c r="E265" s="59"/>
      <c r="F265" s="60"/>
      <c r="G265" s="98"/>
      <c r="H265" s="60"/>
      <c r="I265" s="60"/>
      <c r="J265" s="60"/>
      <c r="K265" s="60"/>
      <c r="L265" s="60"/>
      <c r="M265" s="60"/>
      <c r="N265" s="60"/>
      <c r="O265" s="4"/>
      <c r="P265" s="5"/>
      <c r="Q265" s="6"/>
      <c r="R265" s="6"/>
      <c r="S265" s="6"/>
      <c r="T265" s="6"/>
      <c r="U265" s="6"/>
      <c r="V265" s="60"/>
      <c r="W265" s="60"/>
      <c r="X265" s="60"/>
      <c r="Y265" s="60"/>
      <c r="Z265" s="60"/>
      <c r="AA265" s="60"/>
      <c r="AB265" s="60"/>
      <c r="AC265" s="60"/>
      <c r="AD265" s="60"/>
      <c r="AE265" s="60"/>
      <c r="AF265" s="60"/>
      <c r="AG265" s="60"/>
      <c r="AH265" s="60"/>
      <c r="AI265" s="60"/>
      <c r="AJ265" s="60"/>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row>
    <row r="266" spans="2:65">
      <c r="B266" s="59"/>
      <c r="C266" s="119"/>
      <c r="D266" s="59"/>
      <c r="E266" s="59"/>
      <c r="F266" s="60"/>
      <c r="G266" s="98"/>
      <c r="H266" s="60"/>
      <c r="I266" s="60"/>
      <c r="J266" s="60"/>
      <c r="K266" s="60"/>
      <c r="L266" s="60"/>
      <c r="M266" s="60"/>
      <c r="N266" s="60"/>
      <c r="O266" s="4"/>
      <c r="P266" s="5"/>
      <c r="Q266" s="6"/>
      <c r="R266" s="6"/>
      <c r="S266" s="6"/>
      <c r="T266" s="6"/>
      <c r="U266" s="6"/>
      <c r="V266" s="60"/>
      <c r="W266" s="60"/>
      <c r="X266" s="60"/>
      <c r="Y266" s="60"/>
      <c r="Z266" s="60"/>
      <c r="AA266" s="60"/>
      <c r="AB266" s="60"/>
      <c r="AC266" s="60"/>
      <c r="AD266" s="60"/>
      <c r="AE266" s="60"/>
      <c r="AF266" s="60"/>
      <c r="AG266" s="60"/>
      <c r="AH266" s="60"/>
      <c r="AI266" s="60"/>
      <c r="AJ266" s="60"/>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row>
    <row r="267" spans="2:65">
      <c r="B267" s="59"/>
      <c r="C267" s="119"/>
      <c r="D267" s="59"/>
      <c r="E267" s="59"/>
      <c r="F267" s="60"/>
      <c r="G267" s="98"/>
      <c r="H267" s="60"/>
      <c r="I267" s="60"/>
      <c r="J267" s="60"/>
      <c r="K267" s="60"/>
      <c r="L267" s="60"/>
      <c r="M267" s="60"/>
      <c r="N267" s="60"/>
      <c r="O267" s="4"/>
      <c r="P267" s="5"/>
      <c r="Q267" s="6"/>
      <c r="R267" s="6"/>
      <c r="S267" s="6"/>
      <c r="T267" s="6"/>
      <c r="U267" s="6"/>
      <c r="V267" s="60"/>
      <c r="W267" s="60"/>
      <c r="X267" s="60"/>
      <c r="Y267" s="60"/>
      <c r="Z267" s="60"/>
      <c r="AA267" s="60"/>
      <c r="AB267" s="60"/>
      <c r="AC267" s="60"/>
      <c r="AD267" s="60"/>
      <c r="AE267" s="60"/>
      <c r="AF267" s="60"/>
      <c r="AG267" s="60"/>
      <c r="AH267" s="60"/>
      <c r="AI267" s="60"/>
      <c r="AJ267" s="60"/>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row>
    <row r="268" spans="2:65">
      <c r="B268" s="59"/>
      <c r="C268" s="119"/>
      <c r="D268" s="59"/>
      <c r="E268" s="59"/>
      <c r="F268" s="60"/>
      <c r="G268" s="98"/>
      <c r="H268" s="60"/>
      <c r="I268" s="60"/>
      <c r="J268" s="60"/>
      <c r="K268" s="60"/>
      <c r="L268" s="60"/>
      <c r="M268" s="60"/>
      <c r="N268" s="60"/>
      <c r="O268" s="4"/>
      <c r="P268" s="5"/>
      <c r="Q268" s="6"/>
      <c r="R268" s="6"/>
      <c r="S268" s="6"/>
      <c r="T268" s="6"/>
      <c r="U268" s="6"/>
      <c r="V268" s="60"/>
      <c r="W268" s="60"/>
      <c r="X268" s="60"/>
      <c r="Y268" s="60"/>
      <c r="Z268" s="60"/>
      <c r="AA268" s="60"/>
      <c r="AB268" s="60"/>
      <c r="AC268" s="60"/>
      <c r="AD268" s="60"/>
      <c r="AE268" s="60"/>
      <c r="AF268" s="60"/>
      <c r="AG268" s="60"/>
      <c r="AH268" s="60"/>
      <c r="AI268" s="60"/>
      <c r="AJ268" s="60"/>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row>
    <row r="269" spans="2:65">
      <c r="B269" s="59"/>
      <c r="C269" s="119"/>
      <c r="D269" s="59"/>
      <c r="E269" s="59"/>
      <c r="F269" s="60"/>
      <c r="G269" s="98"/>
      <c r="H269" s="60"/>
      <c r="I269" s="60"/>
      <c r="J269" s="60"/>
      <c r="K269" s="60"/>
      <c r="L269" s="60"/>
      <c r="M269" s="60"/>
      <c r="N269" s="60"/>
      <c r="O269" s="4"/>
      <c r="P269" s="5"/>
      <c r="Q269" s="6"/>
      <c r="R269" s="5"/>
      <c r="S269" s="6"/>
      <c r="T269" s="6"/>
      <c r="U269" s="6"/>
      <c r="V269" s="60"/>
      <c r="W269" s="60"/>
      <c r="X269" s="60"/>
      <c r="Y269" s="60"/>
      <c r="Z269" s="60"/>
      <c r="AA269" s="60"/>
      <c r="AB269" s="60"/>
      <c r="AC269" s="60"/>
      <c r="AD269" s="60"/>
      <c r="AE269" s="60"/>
      <c r="AF269" s="60"/>
      <c r="AG269" s="60"/>
      <c r="AH269" s="60"/>
      <c r="AI269" s="60"/>
      <c r="AJ269" s="60"/>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row>
    <row r="270" spans="2:65">
      <c r="B270" s="59"/>
      <c r="C270" s="119"/>
      <c r="D270" s="59"/>
      <c r="E270" s="59"/>
      <c r="F270" s="60"/>
      <c r="G270" s="98"/>
      <c r="H270" s="60"/>
      <c r="I270" s="60"/>
      <c r="J270" s="60"/>
      <c r="K270" s="60"/>
      <c r="L270" s="60"/>
      <c r="M270" s="60"/>
      <c r="N270" s="60"/>
      <c r="O270" s="4"/>
      <c r="P270" s="5"/>
      <c r="Q270" s="6"/>
      <c r="R270" s="6"/>
      <c r="S270" s="6"/>
      <c r="T270" s="6"/>
      <c r="U270" s="6"/>
      <c r="V270" s="60"/>
      <c r="W270" s="60"/>
      <c r="X270" s="60"/>
      <c r="Y270" s="60"/>
      <c r="Z270" s="60"/>
      <c r="AA270" s="60"/>
      <c r="AB270" s="60"/>
      <c r="AC270" s="60"/>
      <c r="AD270" s="60"/>
      <c r="AE270" s="60"/>
      <c r="AF270" s="60"/>
      <c r="AG270" s="60"/>
      <c r="AH270" s="60"/>
      <c r="AI270" s="60"/>
      <c r="AJ270" s="60"/>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row>
    <row r="271" spans="2:65">
      <c r="B271" s="59"/>
      <c r="C271" s="119"/>
      <c r="D271" s="59"/>
      <c r="E271" s="59"/>
      <c r="F271" s="60"/>
      <c r="G271" s="98"/>
      <c r="H271" s="60"/>
      <c r="I271" s="60"/>
      <c r="J271" s="60"/>
      <c r="K271" s="60"/>
      <c r="L271" s="60"/>
      <c r="M271" s="60"/>
      <c r="N271" s="60"/>
      <c r="O271" s="4"/>
      <c r="P271" s="12"/>
      <c r="Q271" s="12"/>
      <c r="R271" s="12"/>
      <c r="S271" s="12"/>
      <c r="T271" s="12"/>
      <c r="U271" s="12"/>
      <c r="V271" s="60"/>
      <c r="W271" s="60"/>
      <c r="X271" s="60"/>
      <c r="Y271" s="60"/>
      <c r="Z271" s="60"/>
      <c r="AA271" s="60"/>
      <c r="AB271" s="60"/>
      <c r="AC271" s="60"/>
      <c r="AD271" s="60"/>
      <c r="AE271" s="60"/>
      <c r="AF271" s="60"/>
      <c r="AG271" s="60"/>
      <c r="AH271" s="60"/>
      <c r="AI271" s="60"/>
      <c r="AJ271" s="60"/>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row>
    <row r="272" spans="2:65">
      <c r="B272" s="59"/>
      <c r="C272" s="119"/>
      <c r="D272" s="59"/>
      <c r="E272" s="59"/>
      <c r="F272" s="60"/>
      <c r="G272" s="98"/>
      <c r="H272" s="60"/>
      <c r="I272" s="60"/>
      <c r="J272" s="60"/>
      <c r="K272" s="60"/>
      <c r="L272" s="60"/>
      <c r="M272" s="60"/>
      <c r="N272" s="60"/>
      <c r="O272" s="60"/>
      <c r="P272" s="60"/>
      <c r="Q272" s="60"/>
      <c r="R272" s="60"/>
      <c r="S272" s="60"/>
      <c r="T272" s="60"/>
      <c r="U272" s="60"/>
      <c r="V272" s="60"/>
      <c r="W272" s="60"/>
      <c r="X272" s="60"/>
      <c r="Y272" s="60"/>
      <c r="Z272" s="60"/>
      <c r="AA272" s="60"/>
      <c r="AB272" s="60"/>
      <c r="AC272" s="60"/>
      <c r="AD272" s="60"/>
      <c r="AE272" s="60"/>
      <c r="AF272" s="60"/>
      <c r="AG272" s="60"/>
      <c r="AH272" s="60"/>
      <c r="AI272" s="60"/>
      <c r="AJ272" s="60"/>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row>
    <row r="273" spans="2:65">
      <c r="B273" s="59"/>
      <c r="C273" s="119"/>
      <c r="D273" s="59"/>
      <c r="E273" s="59"/>
      <c r="F273" s="60"/>
      <c r="G273" s="98"/>
      <c r="H273" s="60"/>
      <c r="I273" s="60"/>
      <c r="J273" s="60"/>
      <c r="K273" s="60"/>
      <c r="L273" s="60"/>
      <c r="M273" s="60"/>
      <c r="N273" s="60"/>
      <c r="O273" s="60"/>
      <c r="P273" s="60"/>
      <c r="Q273" s="60"/>
      <c r="R273" s="60"/>
      <c r="S273" s="60"/>
      <c r="T273" s="60"/>
      <c r="U273" s="60"/>
      <c r="V273" s="60"/>
      <c r="W273" s="60"/>
      <c r="X273" s="60"/>
      <c r="Y273" s="60"/>
      <c r="Z273" s="60"/>
      <c r="AA273" s="60"/>
      <c r="AB273" s="60"/>
      <c r="AC273" s="60"/>
      <c r="AD273" s="60"/>
      <c r="AE273" s="60"/>
      <c r="AF273" s="60"/>
      <c r="AG273" s="60"/>
      <c r="AH273" s="60"/>
      <c r="AI273" s="60"/>
      <c r="AJ273" s="60"/>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row>
    <row r="274" spans="2:65">
      <c r="B274" s="59"/>
      <c r="C274" s="119"/>
      <c r="D274" s="59"/>
      <c r="E274" s="59"/>
      <c r="F274" s="60"/>
      <c r="G274" s="98"/>
      <c r="H274" s="60"/>
      <c r="I274" s="60"/>
      <c r="J274" s="60"/>
      <c r="K274" s="60"/>
      <c r="L274" s="60"/>
      <c r="M274" s="60"/>
      <c r="N274" s="60"/>
      <c r="O274" s="3"/>
      <c r="P274" s="16"/>
      <c r="Q274" s="16"/>
      <c r="R274" s="16"/>
      <c r="S274" s="3"/>
      <c r="T274" s="3"/>
      <c r="U274" s="3"/>
      <c r="V274" s="60"/>
      <c r="W274" s="60"/>
      <c r="X274" s="60"/>
      <c r="Y274" s="60"/>
      <c r="Z274" s="60"/>
      <c r="AA274" s="60"/>
      <c r="AB274" s="60"/>
      <c r="AC274" s="60"/>
      <c r="AD274" s="60"/>
      <c r="AE274" s="60"/>
      <c r="AF274" s="60"/>
      <c r="AG274" s="60"/>
      <c r="AH274" s="60"/>
      <c r="AI274" s="60"/>
      <c r="AJ274" s="60"/>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row>
    <row r="275" spans="2:65">
      <c r="B275" s="59"/>
      <c r="C275" s="119"/>
      <c r="D275" s="59"/>
      <c r="E275" s="59"/>
      <c r="F275" s="60"/>
      <c r="G275" s="98"/>
      <c r="H275" s="60"/>
      <c r="I275" s="60"/>
      <c r="J275" s="60"/>
      <c r="K275" s="60"/>
      <c r="L275" s="60"/>
      <c r="M275" s="60"/>
      <c r="N275" s="60"/>
      <c r="O275" s="4"/>
      <c r="P275" s="61"/>
      <c r="Q275" s="61"/>
      <c r="R275" s="61"/>
      <c r="S275" s="12"/>
      <c r="T275" s="12"/>
      <c r="U275" s="3"/>
      <c r="V275" s="60"/>
      <c r="W275" s="60"/>
      <c r="X275" s="60"/>
      <c r="Y275" s="60"/>
      <c r="Z275" s="60"/>
      <c r="AA275" s="60"/>
      <c r="AB275" s="60"/>
      <c r="AC275" s="60"/>
      <c r="AD275" s="60"/>
      <c r="AE275" s="60"/>
      <c r="AF275" s="60"/>
      <c r="AG275" s="60"/>
      <c r="AH275" s="60"/>
      <c r="AI275" s="60"/>
      <c r="AJ275" s="60"/>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row>
    <row r="276" spans="2:65">
      <c r="B276" s="59"/>
      <c r="C276" s="119"/>
      <c r="D276" s="59"/>
      <c r="E276" s="59"/>
      <c r="F276" s="60"/>
      <c r="G276" s="98"/>
      <c r="H276" s="60"/>
      <c r="I276" s="60"/>
      <c r="J276" s="60"/>
      <c r="K276" s="60"/>
      <c r="L276" s="60"/>
      <c r="M276" s="60"/>
      <c r="N276" s="60"/>
      <c r="O276" s="3"/>
      <c r="P276" s="3"/>
      <c r="Q276" s="3"/>
      <c r="R276" s="3"/>
      <c r="S276" s="3"/>
      <c r="T276" s="16"/>
      <c r="U276" s="62"/>
      <c r="V276" s="60"/>
      <c r="W276" s="60"/>
      <c r="X276" s="60"/>
      <c r="Y276" s="60"/>
      <c r="Z276" s="60"/>
      <c r="AA276" s="60"/>
      <c r="AB276" s="60"/>
      <c r="AC276" s="60"/>
      <c r="AD276" s="60"/>
      <c r="AE276" s="60"/>
      <c r="AF276" s="60"/>
      <c r="AG276" s="60"/>
      <c r="AH276" s="60"/>
      <c r="AI276" s="60"/>
      <c r="AJ276" s="60"/>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row>
    <row r="277" spans="2:65">
      <c r="B277" s="59"/>
      <c r="C277" s="119"/>
      <c r="D277" s="59"/>
      <c r="E277" s="59"/>
      <c r="F277" s="60"/>
      <c r="G277" s="98"/>
      <c r="H277" s="60"/>
      <c r="I277" s="60"/>
      <c r="J277" s="60"/>
      <c r="K277" s="60"/>
      <c r="L277" s="60"/>
      <c r="M277" s="60"/>
      <c r="N277" s="60"/>
      <c r="O277" s="3"/>
      <c r="P277" s="63"/>
      <c r="Q277" s="63"/>
      <c r="R277" s="5"/>
      <c r="S277" s="5"/>
      <c r="T277" s="16"/>
      <c r="U277" s="62"/>
      <c r="V277" s="60"/>
      <c r="W277" s="60"/>
      <c r="X277" s="60"/>
      <c r="Y277" s="60"/>
      <c r="Z277" s="60"/>
      <c r="AA277" s="60"/>
      <c r="AB277" s="60"/>
      <c r="AC277" s="60"/>
      <c r="AD277" s="60"/>
      <c r="AE277" s="60"/>
      <c r="AF277" s="60"/>
      <c r="AG277" s="60"/>
      <c r="AH277" s="60"/>
      <c r="AI277" s="60"/>
      <c r="AJ277" s="60"/>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row>
    <row r="278" spans="2:65" ht="15.3" thickBot="1">
      <c r="B278" s="59"/>
      <c r="C278" s="119"/>
      <c r="D278" s="59"/>
      <c r="E278" s="59"/>
      <c r="F278" s="60"/>
      <c r="G278" s="98"/>
      <c r="H278" s="60"/>
      <c r="I278" s="60"/>
      <c r="J278" s="60"/>
      <c r="K278" s="60"/>
      <c r="L278" s="60"/>
      <c r="M278" s="60"/>
      <c r="N278" s="60"/>
      <c r="O278" s="64"/>
      <c r="P278" s="65"/>
      <c r="Q278" s="65"/>
      <c r="R278" s="65"/>
      <c r="S278" s="66"/>
      <c r="T278" s="66"/>
      <c r="U278" s="67"/>
      <c r="V278" s="60"/>
      <c r="W278" s="60"/>
      <c r="X278" s="60"/>
      <c r="Y278" s="60"/>
      <c r="Z278" s="60"/>
      <c r="AA278" s="60"/>
      <c r="AB278" s="60"/>
      <c r="AC278" s="60"/>
      <c r="AD278" s="60"/>
      <c r="AE278" s="60"/>
      <c r="AF278" s="60"/>
      <c r="AG278" s="60"/>
      <c r="AH278" s="60"/>
      <c r="AI278" s="60"/>
      <c r="AJ278" s="60"/>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row>
    <row r="279" spans="2:65">
      <c r="B279" s="59"/>
      <c r="C279" s="119"/>
      <c r="D279" s="59"/>
      <c r="E279" s="59"/>
      <c r="F279" s="60"/>
      <c r="G279" s="98"/>
      <c r="H279" s="60"/>
      <c r="I279" s="60"/>
      <c r="J279" s="60"/>
      <c r="K279" s="60"/>
      <c r="L279" s="60"/>
      <c r="M279" s="60"/>
      <c r="N279" s="60"/>
      <c r="O279" s="4"/>
      <c r="P279" s="5"/>
      <c r="Q279" s="6"/>
      <c r="R279" s="6"/>
      <c r="S279" s="6"/>
      <c r="T279" s="6"/>
      <c r="U279" s="6"/>
      <c r="V279" s="60"/>
      <c r="W279" s="60"/>
      <c r="X279" s="60"/>
      <c r="Y279" s="60"/>
      <c r="Z279" s="60"/>
      <c r="AA279" s="60"/>
      <c r="AB279" s="60"/>
      <c r="AC279" s="60"/>
      <c r="AD279" s="60"/>
      <c r="AE279" s="60"/>
      <c r="AF279" s="60"/>
      <c r="AG279" s="60"/>
      <c r="AH279" s="60"/>
      <c r="AI279" s="60"/>
      <c r="AJ279" s="60"/>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row>
    <row r="280" spans="2:65">
      <c r="B280" s="59"/>
      <c r="C280" s="119"/>
      <c r="D280" s="59"/>
      <c r="E280" s="59"/>
      <c r="F280" s="60"/>
      <c r="G280" s="98"/>
      <c r="H280" s="60"/>
      <c r="I280" s="60"/>
      <c r="J280" s="60"/>
      <c r="K280" s="60"/>
      <c r="L280" s="60"/>
      <c r="M280" s="60"/>
      <c r="N280" s="60"/>
      <c r="O280" s="4"/>
      <c r="P280" s="5"/>
      <c r="Q280" s="6"/>
      <c r="R280" s="6"/>
      <c r="S280" s="6"/>
      <c r="T280" s="6"/>
      <c r="U280" s="6"/>
      <c r="V280" s="60"/>
      <c r="W280" s="60"/>
      <c r="X280" s="60"/>
      <c r="Y280" s="60"/>
      <c r="Z280" s="60"/>
      <c r="AA280" s="60"/>
      <c r="AB280" s="60"/>
      <c r="AC280" s="60"/>
      <c r="AD280" s="60"/>
      <c r="AE280" s="60"/>
      <c r="AF280" s="60"/>
      <c r="AG280" s="60"/>
      <c r="AH280" s="60"/>
      <c r="AI280" s="60"/>
      <c r="AJ280" s="60"/>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row>
    <row r="281" spans="2:65">
      <c r="B281" s="59"/>
      <c r="C281" s="119"/>
      <c r="D281" s="59"/>
      <c r="E281" s="59"/>
      <c r="F281" s="60"/>
      <c r="G281" s="98"/>
      <c r="H281" s="60"/>
      <c r="I281" s="60"/>
      <c r="J281" s="60"/>
      <c r="K281" s="60"/>
      <c r="L281" s="60"/>
      <c r="M281" s="60"/>
      <c r="N281" s="60"/>
      <c r="O281" s="4"/>
      <c r="P281" s="5"/>
      <c r="Q281" s="6"/>
      <c r="R281" s="6"/>
      <c r="S281" s="6"/>
      <c r="T281" s="6"/>
      <c r="U281" s="6"/>
      <c r="V281" s="60"/>
      <c r="W281" s="60"/>
      <c r="X281" s="60"/>
      <c r="Y281" s="60"/>
      <c r="Z281" s="60"/>
      <c r="AA281" s="60"/>
      <c r="AB281" s="60"/>
      <c r="AC281" s="60"/>
      <c r="AD281" s="60"/>
      <c r="AE281" s="60"/>
      <c r="AF281" s="60"/>
      <c r="AG281" s="60"/>
      <c r="AH281" s="60"/>
      <c r="AI281" s="60"/>
      <c r="AJ281" s="60"/>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row>
    <row r="282" spans="2:65">
      <c r="B282" s="59"/>
      <c r="C282" s="119"/>
      <c r="D282" s="59"/>
      <c r="E282" s="59"/>
      <c r="F282" s="60"/>
      <c r="G282" s="98"/>
      <c r="H282" s="60"/>
      <c r="I282" s="60"/>
      <c r="J282" s="60"/>
      <c r="K282" s="60"/>
      <c r="L282" s="60"/>
      <c r="M282" s="60"/>
      <c r="N282" s="60"/>
      <c r="O282" s="4"/>
      <c r="P282" s="5"/>
      <c r="Q282" s="6"/>
      <c r="R282" s="6"/>
      <c r="S282" s="6"/>
      <c r="T282" s="6"/>
      <c r="U282" s="6"/>
      <c r="V282" s="60"/>
      <c r="W282" s="60"/>
      <c r="X282" s="60"/>
      <c r="Y282" s="60"/>
      <c r="Z282" s="60"/>
      <c r="AA282" s="60"/>
      <c r="AB282" s="60"/>
      <c r="AC282" s="60"/>
      <c r="AD282" s="60"/>
      <c r="AE282" s="60"/>
      <c r="AF282" s="60"/>
      <c r="AG282" s="60"/>
      <c r="AH282" s="60"/>
      <c r="AI282" s="60"/>
      <c r="AJ282" s="60"/>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row>
    <row r="283" spans="2:65">
      <c r="B283" s="59"/>
      <c r="C283" s="119"/>
      <c r="D283" s="59"/>
      <c r="E283" s="59"/>
      <c r="F283" s="60"/>
      <c r="G283" s="98"/>
      <c r="H283" s="60"/>
      <c r="I283" s="60"/>
      <c r="J283" s="60"/>
      <c r="K283" s="60"/>
      <c r="L283" s="60"/>
      <c r="M283" s="60"/>
      <c r="N283" s="60"/>
      <c r="O283" s="4"/>
      <c r="P283" s="5"/>
      <c r="Q283" s="6"/>
      <c r="R283" s="6"/>
      <c r="S283" s="6"/>
      <c r="T283" s="6"/>
      <c r="U283" s="6"/>
      <c r="V283" s="60"/>
      <c r="W283" s="60"/>
      <c r="X283" s="60"/>
      <c r="Y283" s="60"/>
      <c r="Z283" s="60"/>
      <c r="AA283" s="60"/>
      <c r="AB283" s="60"/>
      <c r="AC283" s="60"/>
      <c r="AD283" s="60"/>
      <c r="AE283" s="60"/>
      <c r="AF283" s="60"/>
      <c r="AG283" s="60"/>
      <c r="AH283" s="60"/>
      <c r="AI283" s="60"/>
      <c r="AJ283" s="60"/>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row>
    <row r="284" spans="2:65">
      <c r="B284" s="59"/>
      <c r="C284" s="119"/>
      <c r="D284" s="59"/>
      <c r="E284" s="59"/>
      <c r="F284" s="60"/>
      <c r="G284" s="98"/>
      <c r="H284" s="60"/>
      <c r="I284" s="60"/>
      <c r="J284" s="60"/>
      <c r="K284" s="60"/>
      <c r="L284" s="60"/>
      <c r="M284" s="60"/>
      <c r="N284" s="60"/>
      <c r="O284" s="4"/>
      <c r="P284" s="5"/>
      <c r="Q284" s="6"/>
      <c r="R284" s="6"/>
      <c r="S284" s="6"/>
      <c r="T284" s="6"/>
      <c r="U284" s="6"/>
      <c r="V284" s="60"/>
      <c r="W284" s="60"/>
      <c r="X284" s="60"/>
      <c r="Y284" s="60"/>
      <c r="Z284" s="60"/>
      <c r="AA284" s="60"/>
      <c r="AB284" s="60"/>
      <c r="AC284" s="60"/>
      <c r="AD284" s="60"/>
      <c r="AE284" s="60"/>
      <c r="AF284" s="60"/>
      <c r="AG284" s="60"/>
      <c r="AH284" s="60"/>
      <c r="AI284" s="60"/>
      <c r="AJ284" s="60"/>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row>
    <row r="285" spans="2:65">
      <c r="B285" s="59"/>
      <c r="C285" s="119"/>
      <c r="D285" s="59"/>
      <c r="E285" s="59"/>
      <c r="F285" s="60"/>
      <c r="G285" s="98"/>
      <c r="H285" s="60"/>
      <c r="I285" s="60"/>
      <c r="J285" s="60"/>
      <c r="K285" s="60"/>
      <c r="L285" s="60"/>
      <c r="M285" s="60"/>
      <c r="N285" s="60"/>
      <c r="O285" s="4"/>
      <c r="P285" s="5"/>
      <c r="Q285" s="6"/>
      <c r="R285" s="6"/>
      <c r="S285" s="6"/>
      <c r="T285" s="6"/>
      <c r="U285" s="6"/>
      <c r="V285" s="60"/>
      <c r="W285" s="60"/>
      <c r="X285" s="60"/>
      <c r="Y285" s="60"/>
      <c r="Z285" s="60"/>
      <c r="AA285" s="60"/>
      <c r="AB285" s="60"/>
      <c r="AC285" s="60"/>
      <c r="AD285" s="60"/>
      <c r="AE285" s="60"/>
      <c r="AF285" s="60"/>
      <c r="AG285" s="60"/>
      <c r="AH285" s="60"/>
      <c r="AI285" s="60"/>
      <c r="AJ285" s="60"/>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row>
    <row r="286" spans="2:65">
      <c r="B286" s="59"/>
      <c r="C286" s="119"/>
      <c r="D286" s="59"/>
      <c r="E286" s="59"/>
      <c r="F286" s="60"/>
      <c r="G286" s="98"/>
      <c r="H286" s="60"/>
      <c r="I286" s="60"/>
      <c r="J286" s="60"/>
      <c r="K286" s="60"/>
      <c r="L286" s="60"/>
      <c r="M286" s="60"/>
      <c r="N286" s="60"/>
      <c r="O286" s="4"/>
      <c r="P286" s="5"/>
      <c r="Q286" s="6"/>
      <c r="R286" s="6"/>
      <c r="S286" s="6"/>
      <c r="T286" s="6"/>
      <c r="U286" s="6"/>
      <c r="V286" s="60"/>
      <c r="W286" s="60"/>
      <c r="X286" s="60"/>
      <c r="Y286" s="60"/>
      <c r="Z286" s="60"/>
      <c r="AA286" s="60"/>
      <c r="AB286" s="60"/>
      <c r="AC286" s="60"/>
      <c r="AD286" s="60"/>
      <c r="AE286" s="60"/>
      <c r="AF286" s="60"/>
      <c r="AG286" s="60"/>
      <c r="AH286" s="60"/>
      <c r="AI286" s="60"/>
      <c r="AJ286" s="60"/>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row>
    <row r="287" spans="2:65">
      <c r="B287" s="59"/>
      <c r="C287" s="119"/>
      <c r="D287" s="59"/>
      <c r="E287" s="59"/>
      <c r="F287" s="60"/>
      <c r="G287" s="98"/>
      <c r="H287" s="60"/>
      <c r="I287" s="60"/>
      <c r="J287" s="60"/>
      <c r="K287" s="60"/>
      <c r="L287" s="60"/>
      <c r="M287" s="60"/>
      <c r="N287" s="60"/>
      <c r="O287" s="4"/>
      <c r="P287" s="5"/>
      <c r="Q287" s="6"/>
      <c r="R287" s="6"/>
      <c r="S287" s="6"/>
      <c r="T287" s="6"/>
      <c r="U287" s="6"/>
      <c r="V287" s="60"/>
      <c r="W287" s="60"/>
      <c r="X287" s="60"/>
      <c r="Y287" s="60"/>
      <c r="Z287" s="60"/>
      <c r="AA287" s="60"/>
      <c r="AB287" s="60"/>
      <c r="AC287" s="60"/>
      <c r="AD287" s="60"/>
      <c r="AE287" s="60"/>
      <c r="AF287" s="60"/>
      <c r="AG287" s="60"/>
      <c r="AH287" s="60"/>
      <c r="AI287" s="60"/>
      <c r="AJ287" s="60"/>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row>
    <row r="288" spans="2:65">
      <c r="B288" s="59"/>
      <c r="C288" s="119"/>
      <c r="D288" s="59"/>
      <c r="E288" s="59"/>
      <c r="F288" s="60"/>
      <c r="G288" s="98"/>
      <c r="H288" s="60"/>
      <c r="I288" s="60"/>
      <c r="J288" s="60"/>
      <c r="K288" s="60"/>
      <c r="L288" s="60"/>
      <c r="M288" s="60"/>
      <c r="N288" s="60"/>
      <c r="O288" s="4"/>
      <c r="P288" s="5"/>
      <c r="Q288" s="6"/>
      <c r="R288" s="6"/>
      <c r="S288" s="6"/>
      <c r="T288" s="6"/>
      <c r="U288" s="6"/>
      <c r="V288" s="60"/>
      <c r="W288" s="60"/>
      <c r="X288" s="60"/>
      <c r="Y288" s="60"/>
      <c r="Z288" s="60"/>
      <c r="AA288" s="60"/>
      <c r="AB288" s="60"/>
      <c r="AC288" s="60"/>
      <c r="AD288" s="60"/>
      <c r="AE288" s="60"/>
      <c r="AF288" s="60"/>
      <c r="AG288" s="60"/>
      <c r="AH288" s="60"/>
      <c r="AI288" s="60"/>
      <c r="AJ288" s="60"/>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row>
    <row r="289" spans="2:65">
      <c r="B289" s="59"/>
      <c r="C289" s="119"/>
      <c r="D289" s="59"/>
      <c r="E289" s="59"/>
      <c r="F289" s="60"/>
      <c r="G289" s="98"/>
      <c r="H289" s="60"/>
      <c r="I289" s="60"/>
      <c r="J289" s="60"/>
      <c r="K289" s="60"/>
      <c r="L289" s="60"/>
      <c r="M289" s="60"/>
      <c r="N289" s="60"/>
      <c r="O289" s="4"/>
      <c r="P289" s="5"/>
      <c r="Q289" s="6"/>
      <c r="R289" s="6"/>
      <c r="S289" s="6"/>
      <c r="T289" s="6"/>
      <c r="U289" s="6"/>
      <c r="V289" s="60"/>
      <c r="W289" s="60"/>
      <c r="X289" s="60"/>
      <c r="Y289" s="60"/>
      <c r="Z289" s="60"/>
      <c r="AA289" s="60"/>
      <c r="AB289" s="60"/>
      <c r="AC289" s="60"/>
      <c r="AD289" s="60"/>
      <c r="AE289" s="60"/>
      <c r="AF289" s="60"/>
      <c r="AG289" s="60"/>
      <c r="AH289" s="60"/>
      <c r="AI289" s="60"/>
      <c r="AJ289" s="60"/>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row>
    <row r="290" spans="2:65">
      <c r="B290" s="59"/>
      <c r="C290" s="119"/>
      <c r="D290" s="59"/>
      <c r="E290" s="59"/>
      <c r="F290" s="60"/>
      <c r="G290" s="98"/>
      <c r="H290" s="60"/>
      <c r="I290" s="60"/>
      <c r="J290" s="60"/>
      <c r="K290" s="60"/>
      <c r="L290" s="60"/>
      <c r="M290" s="60"/>
      <c r="N290" s="60"/>
      <c r="O290" s="4"/>
      <c r="P290" s="5"/>
      <c r="Q290" s="6"/>
      <c r="R290" s="6"/>
      <c r="S290" s="6"/>
      <c r="T290" s="6"/>
      <c r="U290" s="6"/>
      <c r="V290" s="60"/>
      <c r="W290" s="60"/>
      <c r="X290" s="60"/>
      <c r="Y290" s="60"/>
      <c r="Z290" s="60"/>
      <c r="AA290" s="60"/>
      <c r="AB290" s="60"/>
      <c r="AC290" s="60"/>
      <c r="AD290" s="60"/>
      <c r="AE290" s="60"/>
      <c r="AF290" s="60"/>
      <c r="AG290" s="60"/>
      <c r="AH290" s="60"/>
      <c r="AI290" s="60"/>
      <c r="AJ290" s="60"/>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row>
    <row r="291" spans="2:65">
      <c r="B291" s="59"/>
      <c r="C291" s="119"/>
      <c r="D291" s="59"/>
      <c r="E291" s="59"/>
      <c r="F291" s="60"/>
      <c r="G291" s="98"/>
      <c r="H291" s="60"/>
      <c r="I291" s="60"/>
      <c r="J291" s="60"/>
      <c r="K291" s="60"/>
      <c r="L291" s="60"/>
      <c r="M291" s="60"/>
      <c r="N291" s="60"/>
      <c r="O291" s="4"/>
      <c r="P291" s="5"/>
      <c r="Q291" s="6"/>
      <c r="R291" s="6"/>
      <c r="S291" s="6"/>
      <c r="T291" s="6"/>
      <c r="U291" s="6"/>
      <c r="V291" s="60"/>
      <c r="W291" s="60"/>
      <c r="X291" s="60"/>
      <c r="Y291" s="60"/>
      <c r="Z291" s="60"/>
      <c r="AA291" s="60"/>
      <c r="AB291" s="60"/>
      <c r="AC291" s="60"/>
      <c r="AD291" s="60"/>
      <c r="AE291" s="60"/>
      <c r="AF291" s="60"/>
      <c r="AG291" s="60"/>
      <c r="AH291" s="60"/>
      <c r="AI291" s="60"/>
      <c r="AJ291" s="60"/>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row>
    <row r="292" spans="2:65">
      <c r="B292" s="59"/>
      <c r="C292" s="119"/>
      <c r="D292" s="59"/>
      <c r="E292" s="59"/>
      <c r="F292" s="60"/>
      <c r="G292" s="98"/>
      <c r="H292" s="60"/>
      <c r="I292" s="60"/>
      <c r="J292" s="60"/>
      <c r="K292" s="60"/>
      <c r="L292" s="60"/>
      <c r="M292" s="60"/>
      <c r="N292" s="60"/>
      <c r="O292" s="4"/>
      <c r="P292" s="5"/>
      <c r="Q292" s="6"/>
      <c r="R292" s="6"/>
      <c r="S292" s="6"/>
      <c r="T292" s="6"/>
      <c r="U292" s="6"/>
      <c r="V292" s="60"/>
      <c r="W292" s="60"/>
      <c r="X292" s="60"/>
      <c r="Y292" s="60"/>
      <c r="Z292" s="60"/>
      <c r="AA292" s="60"/>
      <c r="AB292" s="60"/>
      <c r="AC292" s="60"/>
      <c r="AD292" s="60"/>
      <c r="AE292" s="60"/>
      <c r="AF292" s="60"/>
      <c r="AG292" s="60"/>
      <c r="AH292" s="60"/>
      <c r="AI292" s="60"/>
      <c r="AJ292" s="60"/>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row>
    <row r="293" spans="2:65">
      <c r="B293" s="59"/>
      <c r="C293" s="119"/>
      <c r="D293" s="59"/>
      <c r="E293" s="59"/>
      <c r="F293" s="60"/>
      <c r="G293" s="98"/>
      <c r="H293" s="60"/>
      <c r="I293" s="60"/>
      <c r="J293" s="60"/>
      <c r="K293" s="60"/>
      <c r="L293" s="60"/>
      <c r="M293" s="60"/>
      <c r="N293" s="60"/>
      <c r="O293" s="4"/>
      <c r="P293" s="5"/>
      <c r="Q293" s="6"/>
      <c r="R293" s="6"/>
      <c r="S293" s="6"/>
      <c r="T293" s="6"/>
      <c r="U293" s="6"/>
      <c r="V293" s="60"/>
      <c r="W293" s="60"/>
      <c r="X293" s="60"/>
      <c r="Y293" s="60"/>
      <c r="Z293" s="60"/>
      <c r="AA293" s="60"/>
      <c r="AB293" s="60"/>
      <c r="AC293" s="60"/>
      <c r="AD293" s="60"/>
      <c r="AE293" s="60"/>
      <c r="AF293" s="60"/>
      <c r="AG293" s="60"/>
      <c r="AH293" s="60"/>
      <c r="AI293" s="60"/>
      <c r="AJ293" s="60"/>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row>
    <row r="294" spans="2:65">
      <c r="B294" s="59"/>
      <c r="C294" s="119"/>
      <c r="D294" s="59"/>
      <c r="E294" s="59"/>
      <c r="F294" s="60"/>
      <c r="G294" s="98"/>
      <c r="H294" s="60"/>
      <c r="I294" s="60"/>
      <c r="J294" s="60"/>
      <c r="K294" s="60"/>
      <c r="L294" s="60"/>
      <c r="M294" s="60"/>
      <c r="N294" s="60"/>
      <c r="O294" s="4"/>
      <c r="P294" s="5"/>
      <c r="Q294" s="6"/>
      <c r="R294" s="6"/>
      <c r="S294" s="6"/>
      <c r="T294" s="6"/>
      <c r="U294" s="6"/>
      <c r="V294" s="60"/>
      <c r="W294" s="60"/>
      <c r="X294" s="60"/>
      <c r="Y294" s="60"/>
      <c r="Z294" s="60"/>
      <c r="AA294" s="60"/>
      <c r="AB294" s="60"/>
      <c r="AC294" s="60"/>
      <c r="AD294" s="60"/>
      <c r="AE294" s="60"/>
      <c r="AF294" s="60"/>
      <c r="AG294" s="60"/>
      <c r="AH294" s="60"/>
      <c r="AI294" s="60"/>
      <c r="AJ294" s="60"/>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row>
    <row r="295" spans="2:65">
      <c r="B295" s="59"/>
      <c r="C295" s="119"/>
      <c r="D295" s="59"/>
      <c r="E295" s="59"/>
      <c r="F295" s="60"/>
      <c r="G295" s="98"/>
      <c r="H295" s="60"/>
      <c r="I295" s="60"/>
      <c r="J295" s="60"/>
      <c r="K295" s="60"/>
      <c r="L295" s="60"/>
      <c r="M295" s="60"/>
      <c r="N295" s="60"/>
      <c r="O295" s="4"/>
      <c r="P295" s="5"/>
      <c r="Q295" s="6"/>
      <c r="R295" s="6"/>
      <c r="S295" s="6"/>
      <c r="T295" s="6"/>
      <c r="U295" s="6"/>
      <c r="V295" s="60"/>
      <c r="W295" s="60"/>
      <c r="X295" s="60"/>
      <c r="Y295" s="60"/>
      <c r="Z295" s="60"/>
      <c r="AA295" s="60"/>
      <c r="AB295" s="60"/>
      <c r="AC295" s="60"/>
      <c r="AD295" s="60"/>
      <c r="AE295" s="60"/>
      <c r="AF295" s="60"/>
      <c r="AG295" s="60"/>
      <c r="AH295" s="60"/>
      <c r="AI295" s="60"/>
      <c r="AJ295" s="60"/>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row>
    <row r="296" spans="2:65">
      <c r="B296" s="59"/>
      <c r="C296" s="119"/>
      <c r="D296" s="59"/>
      <c r="E296" s="59"/>
      <c r="F296" s="60"/>
      <c r="G296" s="98"/>
      <c r="H296" s="60"/>
      <c r="I296" s="60"/>
      <c r="J296" s="60"/>
      <c r="K296" s="60"/>
      <c r="L296" s="60"/>
      <c r="M296" s="60"/>
      <c r="N296" s="60"/>
      <c r="O296" s="4"/>
      <c r="P296" s="5"/>
      <c r="Q296" s="6"/>
      <c r="R296" s="6"/>
      <c r="S296" s="6"/>
      <c r="T296" s="6"/>
      <c r="U296" s="6"/>
      <c r="V296" s="60"/>
      <c r="W296" s="60"/>
      <c r="X296" s="60"/>
      <c r="Y296" s="60"/>
      <c r="Z296" s="60"/>
      <c r="AA296" s="60"/>
      <c r="AB296" s="60"/>
      <c r="AC296" s="60"/>
      <c r="AD296" s="60"/>
      <c r="AE296" s="60"/>
      <c r="AF296" s="60"/>
      <c r="AG296" s="60"/>
      <c r="AH296" s="60"/>
      <c r="AI296" s="60"/>
      <c r="AJ296" s="60"/>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row>
    <row r="297" spans="2:65">
      <c r="B297" s="59"/>
      <c r="C297" s="119"/>
      <c r="D297" s="59"/>
      <c r="E297" s="59"/>
      <c r="F297" s="60"/>
      <c r="G297" s="98"/>
      <c r="H297" s="60"/>
      <c r="I297" s="60"/>
      <c r="J297" s="60"/>
      <c r="K297" s="60"/>
      <c r="L297" s="60"/>
      <c r="M297" s="60"/>
      <c r="N297" s="60"/>
      <c r="O297" s="4"/>
      <c r="P297" s="5"/>
      <c r="Q297" s="6"/>
      <c r="R297" s="6"/>
      <c r="S297" s="6"/>
      <c r="T297" s="6"/>
      <c r="U297" s="6"/>
      <c r="V297" s="60"/>
      <c r="W297" s="60"/>
      <c r="X297" s="60"/>
      <c r="Y297" s="60"/>
      <c r="Z297" s="60"/>
      <c r="AA297" s="60"/>
      <c r="AB297" s="60"/>
      <c r="AC297" s="60"/>
      <c r="AD297" s="60"/>
      <c r="AE297" s="60"/>
      <c r="AF297" s="60"/>
      <c r="AG297" s="60"/>
      <c r="AH297" s="60"/>
      <c r="AI297" s="60"/>
      <c r="AJ297" s="60"/>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row>
    <row r="298" spans="2:65">
      <c r="B298" s="59"/>
      <c r="C298" s="119"/>
      <c r="D298" s="59"/>
      <c r="E298" s="59"/>
      <c r="F298" s="60"/>
      <c r="G298" s="98"/>
      <c r="H298" s="60"/>
      <c r="I298" s="60"/>
      <c r="J298" s="60"/>
      <c r="K298" s="60"/>
      <c r="L298" s="60"/>
      <c r="M298" s="60"/>
      <c r="N298" s="60"/>
      <c r="O298" s="4"/>
      <c r="P298" s="5"/>
      <c r="Q298" s="6"/>
      <c r="R298" s="6"/>
      <c r="S298" s="6"/>
      <c r="T298" s="6"/>
      <c r="U298" s="6"/>
      <c r="V298" s="60"/>
      <c r="W298" s="60"/>
      <c r="X298" s="60"/>
      <c r="Y298" s="60"/>
      <c r="Z298" s="60"/>
      <c r="AA298" s="60"/>
      <c r="AB298" s="60"/>
      <c r="AC298" s="60"/>
      <c r="AD298" s="60"/>
      <c r="AE298" s="60"/>
      <c r="AF298" s="60"/>
      <c r="AG298" s="60"/>
      <c r="AH298" s="60"/>
      <c r="AI298" s="60"/>
      <c r="AJ298" s="60"/>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row>
    <row r="299" spans="2:65">
      <c r="B299" s="59"/>
      <c r="C299" s="119"/>
      <c r="D299" s="59"/>
      <c r="E299" s="59"/>
      <c r="F299" s="60"/>
      <c r="G299" s="98"/>
      <c r="H299" s="60"/>
      <c r="I299" s="60"/>
      <c r="J299" s="60"/>
      <c r="K299" s="60"/>
      <c r="L299" s="60"/>
      <c r="M299" s="60"/>
      <c r="N299" s="60"/>
      <c r="O299" s="4"/>
      <c r="P299" s="5"/>
      <c r="Q299" s="6"/>
      <c r="R299" s="6"/>
      <c r="S299" s="6"/>
      <c r="T299" s="6"/>
      <c r="U299" s="6"/>
      <c r="V299" s="60"/>
      <c r="W299" s="60"/>
      <c r="X299" s="60"/>
      <c r="Y299" s="60"/>
      <c r="Z299" s="60"/>
      <c r="AA299" s="60"/>
      <c r="AB299" s="60"/>
      <c r="AC299" s="60"/>
      <c r="AD299" s="60"/>
      <c r="AE299" s="60"/>
      <c r="AF299" s="60"/>
      <c r="AG299" s="60"/>
      <c r="AH299" s="60"/>
      <c r="AI299" s="60"/>
      <c r="AJ299" s="60"/>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row>
    <row r="300" spans="2:65">
      <c r="B300" s="59"/>
      <c r="C300" s="119"/>
      <c r="D300" s="59"/>
      <c r="E300" s="59"/>
      <c r="F300" s="60"/>
      <c r="G300" s="98"/>
      <c r="H300" s="60"/>
      <c r="I300" s="60"/>
      <c r="J300" s="60"/>
      <c r="K300" s="60"/>
      <c r="L300" s="60"/>
      <c r="M300" s="60"/>
      <c r="N300" s="60"/>
      <c r="O300" s="4"/>
      <c r="P300" s="5"/>
      <c r="Q300" s="6"/>
      <c r="R300" s="6"/>
      <c r="S300" s="6"/>
      <c r="T300" s="6"/>
      <c r="U300" s="6"/>
      <c r="V300" s="60"/>
      <c r="W300" s="60"/>
      <c r="X300" s="60"/>
      <c r="Y300" s="60"/>
      <c r="Z300" s="60"/>
      <c r="AA300" s="60"/>
      <c r="AB300" s="60"/>
      <c r="AC300" s="60"/>
      <c r="AD300" s="60"/>
      <c r="AE300" s="60"/>
      <c r="AF300" s="60"/>
      <c r="AG300" s="60"/>
      <c r="AH300" s="60"/>
      <c r="AI300" s="60"/>
      <c r="AJ300" s="60"/>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row>
    <row r="301" spans="2:65">
      <c r="B301" s="59"/>
      <c r="C301" s="119"/>
      <c r="D301" s="59"/>
      <c r="E301" s="59"/>
      <c r="F301" s="60"/>
      <c r="G301" s="98"/>
      <c r="H301" s="60"/>
      <c r="I301" s="60"/>
      <c r="J301" s="60"/>
      <c r="K301" s="60"/>
      <c r="L301" s="60"/>
      <c r="M301" s="60"/>
      <c r="N301" s="60"/>
      <c r="O301" s="4"/>
      <c r="P301" s="5"/>
      <c r="Q301" s="6"/>
      <c r="R301" s="6"/>
      <c r="S301" s="6"/>
      <c r="T301" s="6"/>
      <c r="U301" s="6"/>
      <c r="V301" s="60"/>
      <c r="W301" s="60"/>
      <c r="X301" s="60"/>
      <c r="Y301" s="60"/>
      <c r="Z301" s="60"/>
      <c r="AA301" s="60"/>
      <c r="AB301" s="60"/>
      <c r="AC301" s="60"/>
      <c r="AD301" s="60"/>
      <c r="AE301" s="60"/>
      <c r="AF301" s="60"/>
      <c r="AG301" s="60"/>
      <c r="AH301" s="60"/>
      <c r="AI301" s="60"/>
      <c r="AJ301" s="60"/>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row>
    <row r="302" spans="2:65">
      <c r="B302" s="59"/>
      <c r="C302" s="119"/>
      <c r="D302" s="59"/>
      <c r="E302" s="59"/>
      <c r="F302" s="60"/>
      <c r="G302" s="98"/>
      <c r="H302" s="60"/>
      <c r="I302" s="60"/>
      <c r="J302" s="60"/>
      <c r="K302" s="60"/>
      <c r="L302" s="60"/>
      <c r="M302" s="60"/>
      <c r="N302" s="60"/>
      <c r="O302" s="4"/>
      <c r="P302" s="5"/>
      <c r="Q302" s="6"/>
      <c r="R302" s="6"/>
      <c r="S302" s="6"/>
      <c r="T302" s="6"/>
      <c r="U302" s="6"/>
      <c r="V302" s="60"/>
      <c r="W302" s="60"/>
      <c r="X302" s="60"/>
      <c r="Y302" s="60"/>
      <c r="Z302" s="60"/>
      <c r="AA302" s="60"/>
      <c r="AB302" s="60"/>
      <c r="AC302" s="60"/>
      <c r="AD302" s="60"/>
      <c r="AE302" s="60"/>
      <c r="AF302" s="60"/>
      <c r="AG302" s="60"/>
      <c r="AH302" s="60"/>
      <c r="AI302" s="60"/>
      <c r="AJ302" s="60"/>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row>
    <row r="303" spans="2:65">
      <c r="B303" s="59"/>
      <c r="C303" s="119"/>
      <c r="D303" s="59"/>
      <c r="E303" s="59"/>
      <c r="F303" s="60"/>
      <c r="G303" s="98"/>
      <c r="H303" s="60"/>
      <c r="I303" s="60"/>
      <c r="J303" s="60"/>
      <c r="K303" s="60"/>
      <c r="L303" s="60"/>
      <c r="M303" s="60"/>
      <c r="N303" s="60"/>
      <c r="O303" s="4"/>
      <c r="P303" s="5"/>
      <c r="Q303" s="6"/>
      <c r="R303" s="6"/>
      <c r="S303" s="6"/>
      <c r="T303" s="6"/>
      <c r="U303" s="6"/>
      <c r="V303" s="60"/>
      <c r="W303" s="60"/>
      <c r="X303" s="60"/>
      <c r="Y303" s="60"/>
      <c r="Z303" s="60"/>
      <c r="AA303" s="60"/>
      <c r="AB303" s="60"/>
      <c r="AC303" s="60"/>
      <c r="AD303" s="60"/>
      <c r="AE303" s="60"/>
      <c r="AF303" s="60"/>
      <c r="AG303" s="60"/>
      <c r="AH303" s="60"/>
      <c r="AI303" s="60"/>
      <c r="AJ303" s="60"/>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row>
    <row r="304" spans="2:65">
      <c r="B304" s="59"/>
      <c r="C304" s="119"/>
      <c r="D304" s="59"/>
      <c r="E304" s="59"/>
      <c r="F304" s="60"/>
      <c r="G304" s="98"/>
      <c r="H304" s="60"/>
      <c r="I304" s="60"/>
      <c r="J304" s="60"/>
      <c r="K304" s="60"/>
      <c r="L304" s="60"/>
      <c r="M304" s="60"/>
      <c r="N304" s="60"/>
      <c r="O304" s="4"/>
      <c r="P304" s="5"/>
      <c r="Q304" s="6"/>
      <c r="R304" s="5"/>
      <c r="S304" s="6"/>
      <c r="T304" s="6"/>
      <c r="U304" s="6"/>
      <c r="V304" s="60"/>
      <c r="W304" s="60"/>
      <c r="X304" s="60"/>
      <c r="Y304" s="60"/>
      <c r="Z304" s="60"/>
      <c r="AA304" s="60"/>
      <c r="AB304" s="60"/>
      <c r="AC304" s="60"/>
      <c r="AD304" s="60"/>
      <c r="AE304" s="60"/>
      <c r="AF304" s="60"/>
      <c r="AG304" s="60"/>
      <c r="AH304" s="60"/>
      <c r="AI304" s="60"/>
      <c r="AJ304" s="60"/>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row>
    <row r="305" spans="2:65">
      <c r="B305" s="59"/>
      <c r="C305" s="119"/>
      <c r="D305" s="59"/>
      <c r="E305" s="59"/>
      <c r="F305" s="60"/>
      <c r="G305" s="98"/>
      <c r="H305" s="60"/>
      <c r="I305" s="60"/>
      <c r="J305" s="60"/>
      <c r="K305" s="60"/>
      <c r="L305" s="60"/>
      <c r="M305" s="60"/>
      <c r="N305" s="60"/>
      <c r="O305" s="4"/>
      <c r="P305" s="5"/>
      <c r="Q305" s="6"/>
      <c r="R305" s="6"/>
      <c r="S305" s="6"/>
      <c r="T305" s="6"/>
      <c r="U305" s="6"/>
      <c r="V305" s="60"/>
      <c r="W305" s="60"/>
      <c r="X305" s="60"/>
      <c r="Y305" s="60"/>
      <c r="Z305" s="60"/>
      <c r="AA305" s="60"/>
      <c r="AB305" s="60"/>
      <c r="AC305" s="60"/>
      <c r="AD305" s="60"/>
      <c r="AE305" s="60"/>
      <c r="AF305" s="60"/>
      <c r="AG305" s="60"/>
      <c r="AH305" s="60"/>
      <c r="AI305" s="60"/>
      <c r="AJ305" s="60"/>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row>
    <row r="306" spans="2:65">
      <c r="B306" s="59"/>
      <c r="C306" s="119"/>
      <c r="D306" s="59"/>
      <c r="E306" s="59"/>
      <c r="F306" s="60"/>
      <c r="G306" s="98"/>
      <c r="H306" s="60"/>
      <c r="I306" s="60"/>
      <c r="J306" s="60"/>
      <c r="K306" s="60"/>
      <c r="L306" s="60"/>
      <c r="M306" s="60"/>
      <c r="N306" s="60"/>
      <c r="O306" s="4"/>
      <c r="P306" s="12"/>
      <c r="Q306" s="12"/>
      <c r="R306" s="12"/>
      <c r="S306" s="12"/>
      <c r="T306" s="12"/>
      <c r="U306" s="12"/>
      <c r="V306" s="60"/>
      <c r="W306" s="60"/>
      <c r="X306" s="60"/>
      <c r="Y306" s="60"/>
      <c r="Z306" s="60"/>
      <c r="AA306" s="60"/>
      <c r="AB306" s="60"/>
      <c r="AC306" s="60"/>
      <c r="AD306" s="60"/>
      <c r="AE306" s="60"/>
      <c r="AF306" s="60"/>
      <c r="AG306" s="60"/>
      <c r="AH306" s="60"/>
      <c r="AI306" s="60"/>
      <c r="AJ306" s="60"/>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row>
    <row r="307" spans="2:65">
      <c r="B307" s="59"/>
      <c r="C307" s="119"/>
      <c r="D307" s="59"/>
      <c r="E307" s="59"/>
      <c r="F307" s="60"/>
      <c r="G307" s="98"/>
      <c r="H307" s="60"/>
      <c r="I307" s="60"/>
      <c r="J307" s="60"/>
      <c r="K307" s="60"/>
      <c r="L307" s="60"/>
      <c r="M307" s="60"/>
      <c r="N307" s="60"/>
      <c r="O307" s="60"/>
      <c r="P307" s="60"/>
      <c r="Q307" s="60"/>
      <c r="R307" s="60"/>
      <c r="S307" s="60"/>
      <c r="T307" s="60"/>
      <c r="U307" s="60"/>
      <c r="V307" s="60"/>
      <c r="W307" s="60"/>
      <c r="X307" s="60"/>
      <c r="Y307" s="60"/>
      <c r="Z307" s="60"/>
      <c r="AA307" s="60"/>
      <c r="AB307" s="60"/>
      <c r="AC307" s="60"/>
      <c r="AD307" s="60"/>
      <c r="AE307" s="60"/>
      <c r="AF307" s="60"/>
      <c r="AG307" s="60"/>
      <c r="AH307" s="60"/>
      <c r="AI307" s="60"/>
      <c r="AJ307" s="60"/>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row>
    <row r="308" spans="2:65">
      <c r="B308" s="59"/>
      <c r="C308" s="119"/>
      <c r="D308" s="59"/>
      <c r="E308" s="59"/>
      <c r="F308" s="60"/>
      <c r="G308" s="98"/>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row>
    <row r="309" spans="2:65">
      <c r="B309" s="59"/>
      <c r="C309" s="119"/>
      <c r="D309" s="59"/>
      <c r="E309" s="59"/>
      <c r="F309" s="60"/>
      <c r="G309" s="98"/>
      <c r="H309" s="60"/>
      <c r="I309" s="60"/>
      <c r="J309" s="60"/>
      <c r="K309" s="60"/>
      <c r="L309" s="60"/>
      <c r="M309" s="60"/>
      <c r="N309" s="60"/>
      <c r="O309" s="3"/>
      <c r="P309" s="16"/>
      <c r="Q309" s="16"/>
      <c r="R309" s="16"/>
      <c r="S309" s="3"/>
      <c r="T309" s="3"/>
      <c r="U309" s="3"/>
      <c r="V309" s="60"/>
      <c r="W309" s="60"/>
      <c r="X309" s="60"/>
      <c r="Y309" s="60"/>
      <c r="Z309" s="60"/>
      <c r="AA309" s="60"/>
      <c r="AB309" s="60"/>
      <c r="AC309" s="60"/>
      <c r="AD309" s="60"/>
      <c r="AE309" s="60"/>
      <c r="AF309" s="60"/>
      <c r="AG309" s="60"/>
      <c r="AH309" s="60"/>
      <c r="AI309" s="60"/>
      <c r="AJ309" s="60"/>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row>
    <row r="310" spans="2:65">
      <c r="B310" s="59"/>
      <c r="C310" s="119"/>
      <c r="D310" s="59"/>
      <c r="E310" s="59"/>
      <c r="F310" s="60"/>
      <c r="G310" s="98"/>
      <c r="H310" s="60"/>
      <c r="I310" s="60"/>
      <c r="J310" s="60"/>
      <c r="K310" s="60"/>
      <c r="L310" s="60"/>
      <c r="M310" s="60"/>
      <c r="N310" s="60"/>
      <c r="O310" s="4"/>
      <c r="P310" s="61"/>
      <c r="Q310" s="61"/>
      <c r="R310" s="61"/>
      <c r="S310" s="12"/>
      <c r="T310" s="12"/>
      <c r="U310" s="3"/>
      <c r="V310" s="60"/>
      <c r="W310" s="60"/>
      <c r="X310" s="60"/>
      <c r="Y310" s="60"/>
      <c r="Z310" s="60"/>
      <c r="AA310" s="60"/>
      <c r="AB310" s="60"/>
      <c r="AC310" s="60"/>
      <c r="AD310" s="60"/>
      <c r="AE310" s="60"/>
      <c r="AF310" s="60"/>
      <c r="AG310" s="60"/>
      <c r="AH310" s="60"/>
      <c r="AI310" s="60"/>
      <c r="AJ310" s="60"/>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row>
    <row r="311" spans="2:65">
      <c r="B311" s="59"/>
      <c r="C311" s="119"/>
      <c r="D311" s="59"/>
      <c r="E311" s="59"/>
      <c r="F311" s="60"/>
      <c r="G311" s="98"/>
      <c r="H311" s="60"/>
      <c r="I311" s="60"/>
      <c r="J311" s="60"/>
      <c r="K311" s="60"/>
      <c r="L311" s="60"/>
      <c r="M311" s="60"/>
      <c r="N311" s="60"/>
      <c r="O311" s="3"/>
      <c r="P311" s="3"/>
      <c r="Q311" s="3"/>
      <c r="R311" s="3"/>
      <c r="S311" s="3"/>
      <c r="T311" s="3"/>
      <c r="U311" s="3"/>
      <c r="V311" s="60"/>
      <c r="W311" s="60"/>
      <c r="X311" s="60"/>
      <c r="Y311" s="60"/>
      <c r="Z311" s="60"/>
      <c r="AA311" s="60"/>
      <c r="AB311" s="60"/>
      <c r="AC311" s="60"/>
      <c r="AD311" s="60"/>
      <c r="AE311" s="60"/>
      <c r="AF311" s="60"/>
      <c r="AG311" s="60"/>
      <c r="AH311" s="60"/>
      <c r="AI311" s="60"/>
      <c r="AJ311" s="60"/>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row>
    <row r="312" spans="2:65">
      <c r="B312" s="59"/>
      <c r="C312" s="119"/>
      <c r="D312" s="59"/>
      <c r="E312" s="59"/>
      <c r="F312" s="60"/>
      <c r="G312" s="98"/>
      <c r="H312" s="60"/>
      <c r="I312" s="60"/>
      <c r="J312" s="60"/>
      <c r="K312" s="60"/>
      <c r="L312" s="60"/>
      <c r="M312" s="60"/>
      <c r="N312" s="60"/>
      <c r="O312" s="4"/>
      <c r="P312" s="4"/>
      <c r="Q312" s="68"/>
      <c r="R312" s="61"/>
      <c r="S312" s="12"/>
      <c r="T312" s="12"/>
      <c r="U312" s="3"/>
      <c r="V312" s="60"/>
      <c r="W312" s="60"/>
      <c r="X312" s="60"/>
      <c r="Y312" s="60"/>
      <c r="Z312" s="60"/>
      <c r="AA312" s="60"/>
      <c r="AB312" s="60"/>
      <c r="AC312" s="60"/>
      <c r="AD312" s="60"/>
      <c r="AE312" s="60"/>
      <c r="AF312" s="60"/>
      <c r="AG312" s="60"/>
      <c r="AH312" s="60"/>
      <c r="AI312" s="60"/>
      <c r="AJ312" s="60"/>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row>
    <row r="313" spans="2:65">
      <c r="B313" s="59"/>
      <c r="C313" s="119"/>
      <c r="D313" s="59"/>
      <c r="E313" s="59"/>
      <c r="F313" s="60"/>
      <c r="G313" s="98"/>
      <c r="H313" s="60"/>
      <c r="I313" s="60"/>
      <c r="J313" s="60"/>
      <c r="K313" s="60"/>
      <c r="L313" s="60"/>
      <c r="M313" s="60"/>
      <c r="N313" s="60"/>
      <c r="O313" s="3"/>
      <c r="P313" s="3"/>
      <c r="Q313" s="3"/>
      <c r="R313" s="3"/>
      <c r="S313" s="3"/>
      <c r="T313" s="16"/>
      <c r="U313" s="62"/>
      <c r="V313" s="60"/>
      <c r="W313" s="60"/>
      <c r="X313" s="60"/>
      <c r="Y313" s="60"/>
      <c r="Z313" s="60"/>
      <c r="AA313" s="60"/>
      <c r="AB313" s="60"/>
      <c r="AC313" s="60"/>
      <c r="AD313" s="60"/>
      <c r="AE313" s="60"/>
      <c r="AF313" s="60"/>
      <c r="AG313" s="60"/>
      <c r="AH313" s="60"/>
      <c r="AI313" s="60"/>
      <c r="AJ313" s="60"/>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row>
    <row r="314" spans="2:65">
      <c r="B314" s="59"/>
      <c r="C314" s="119"/>
      <c r="D314" s="59"/>
      <c r="E314" s="59"/>
      <c r="F314" s="60"/>
      <c r="G314" s="98"/>
      <c r="H314" s="60"/>
      <c r="I314" s="60"/>
      <c r="J314" s="60"/>
      <c r="K314" s="60"/>
      <c r="L314" s="60"/>
      <c r="M314" s="60"/>
      <c r="N314" s="60"/>
      <c r="O314" s="3"/>
      <c r="P314" s="63"/>
      <c r="Q314" s="63"/>
      <c r="R314" s="5"/>
      <c r="S314" s="5"/>
      <c r="T314" s="16"/>
      <c r="U314" s="62"/>
      <c r="V314" s="60"/>
      <c r="W314" s="60"/>
      <c r="X314" s="60"/>
      <c r="Y314" s="60"/>
      <c r="Z314" s="60"/>
      <c r="AA314" s="60"/>
      <c r="AB314" s="60"/>
      <c r="AC314" s="60"/>
      <c r="AD314" s="60"/>
      <c r="AE314" s="60"/>
      <c r="AF314" s="60"/>
      <c r="AG314" s="60"/>
      <c r="AH314" s="60"/>
      <c r="AI314" s="60"/>
      <c r="AJ314" s="60"/>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row>
    <row r="315" spans="2:65" ht="15.3" thickBot="1">
      <c r="B315" s="59"/>
      <c r="C315" s="119"/>
      <c r="D315" s="59"/>
      <c r="E315" s="59"/>
      <c r="F315" s="60"/>
      <c r="G315" s="98"/>
      <c r="H315" s="60"/>
      <c r="I315" s="60"/>
      <c r="J315" s="60"/>
      <c r="K315" s="60"/>
      <c r="L315" s="60"/>
      <c r="M315" s="60"/>
      <c r="N315" s="60"/>
      <c r="O315" s="64"/>
      <c r="P315" s="65"/>
      <c r="Q315" s="65"/>
      <c r="R315" s="65"/>
      <c r="S315" s="66"/>
      <c r="T315" s="66"/>
      <c r="U315" s="67"/>
      <c r="V315" s="60"/>
      <c r="W315" s="60"/>
      <c r="X315" s="60"/>
      <c r="Y315" s="60"/>
      <c r="Z315" s="60"/>
      <c r="AA315" s="60"/>
      <c r="AB315" s="60"/>
      <c r="AC315" s="60"/>
      <c r="AD315" s="60"/>
      <c r="AE315" s="60"/>
      <c r="AF315" s="60"/>
      <c r="AG315" s="60"/>
      <c r="AH315" s="60"/>
      <c r="AI315" s="60"/>
      <c r="AJ315" s="60"/>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row>
    <row r="316" spans="2:65">
      <c r="B316" s="59"/>
      <c r="C316" s="119"/>
      <c r="D316" s="59"/>
      <c r="E316" s="59"/>
      <c r="F316" s="60"/>
      <c r="G316" s="98"/>
      <c r="H316" s="60"/>
      <c r="I316" s="60"/>
      <c r="J316" s="60"/>
      <c r="K316" s="60"/>
      <c r="L316" s="60"/>
      <c r="M316" s="60"/>
      <c r="N316" s="60"/>
      <c r="O316" s="4"/>
      <c r="P316" s="5"/>
      <c r="Q316" s="6"/>
      <c r="R316" s="6"/>
      <c r="S316" s="6"/>
      <c r="T316" s="6"/>
      <c r="U316" s="6"/>
      <c r="V316" s="60"/>
      <c r="W316" s="60"/>
      <c r="X316" s="60"/>
      <c r="Y316" s="60"/>
      <c r="Z316" s="60"/>
      <c r="AA316" s="60"/>
      <c r="AB316" s="60"/>
      <c r="AC316" s="60"/>
      <c r="AD316" s="60"/>
      <c r="AE316" s="60"/>
      <c r="AF316" s="60"/>
      <c r="AG316" s="60"/>
      <c r="AH316" s="60"/>
      <c r="AI316" s="60"/>
      <c r="AJ316" s="60"/>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row>
    <row r="317" spans="2:65">
      <c r="B317" s="59"/>
      <c r="C317" s="119"/>
      <c r="D317" s="59"/>
      <c r="E317" s="59"/>
      <c r="F317" s="60"/>
      <c r="G317" s="98"/>
      <c r="H317" s="60"/>
      <c r="I317" s="60"/>
      <c r="J317" s="60"/>
      <c r="K317" s="60"/>
      <c r="L317" s="60"/>
      <c r="M317" s="60"/>
      <c r="N317" s="60"/>
      <c r="O317" s="4"/>
      <c r="P317" s="5"/>
      <c r="Q317" s="6"/>
      <c r="R317" s="6"/>
      <c r="S317" s="6"/>
      <c r="T317" s="6"/>
      <c r="U317" s="6"/>
      <c r="V317" s="60"/>
      <c r="W317" s="60"/>
      <c r="X317" s="60"/>
      <c r="Y317" s="60"/>
      <c r="Z317" s="60"/>
      <c r="AA317" s="60"/>
      <c r="AB317" s="60"/>
      <c r="AC317" s="60"/>
      <c r="AD317" s="60"/>
      <c r="AE317" s="60"/>
      <c r="AF317" s="60"/>
      <c r="AG317" s="60"/>
      <c r="AH317" s="60"/>
      <c r="AI317" s="60"/>
      <c r="AJ317" s="60"/>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row>
    <row r="318" spans="2:65">
      <c r="B318" s="59"/>
      <c r="C318" s="119"/>
      <c r="D318" s="59"/>
      <c r="E318" s="59"/>
      <c r="F318" s="60"/>
      <c r="G318" s="98"/>
      <c r="H318" s="60"/>
      <c r="I318" s="60"/>
      <c r="J318" s="60"/>
      <c r="K318" s="60"/>
      <c r="L318" s="60"/>
      <c r="M318" s="60"/>
      <c r="N318" s="60"/>
      <c r="O318" s="4"/>
      <c r="P318" s="5"/>
      <c r="Q318" s="6"/>
      <c r="R318" s="6"/>
      <c r="S318" s="6"/>
      <c r="T318" s="6"/>
      <c r="U318" s="6"/>
      <c r="V318" s="60"/>
      <c r="W318" s="60"/>
      <c r="X318" s="60"/>
      <c r="Y318" s="60"/>
      <c r="Z318" s="60"/>
      <c r="AA318" s="60"/>
      <c r="AB318" s="60"/>
      <c r="AC318" s="60"/>
      <c r="AD318" s="60"/>
      <c r="AE318" s="60"/>
      <c r="AF318" s="60"/>
      <c r="AG318" s="60"/>
      <c r="AH318" s="60"/>
      <c r="AI318" s="60"/>
      <c r="AJ318" s="60"/>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row>
    <row r="319" spans="2:65">
      <c r="B319" s="59"/>
      <c r="C319" s="119"/>
      <c r="D319" s="59"/>
      <c r="E319" s="59"/>
      <c r="F319" s="60"/>
      <c r="G319" s="98"/>
      <c r="H319" s="60"/>
      <c r="I319" s="60"/>
      <c r="J319" s="60"/>
      <c r="K319" s="60"/>
      <c r="L319" s="60"/>
      <c r="M319" s="60"/>
      <c r="N319" s="60"/>
      <c r="O319" s="4"/>
      <c r="P319" s="5"/>
      <c r="Q319" s="6"/>
      <c r="R319" s="6"/>
      <c r="S319" s="6"/>
      <c r="T319" s="6"/>
      <c r="U319" s="6"/>
      <c r="V319" s="60"/>
      <c r="W319" s="60"/>
      <c r="X319" s="60"/>
      <c r="Y319" s="60"/>
      <c r="Z319" s="60"/>
      <c r="AA319" s="60"/>
      <c r="AB319" s="60"/>
      <c r="AC319" s="60"/>
      <c r="AD319" s="60"/>
      <c r="AE319" s="60"/>
      <c r="AF319" s="60"/>
      <c r="AG319" s="60"/>
      <c r="AH319" s="60"/>
      <c r="AI319" s="60"/>
      <c r="AJ319" s="60"/>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row>
    <row r="320" spans="2:65">
      <c r="B320" s="59"/>
      <c r="C320" s="119"/>
      <c r="D320" s="59"/>
      <c r="E320" s="59"/>
      <c r="F320" s="60"/>
      <c r="G320" s="98"/>
      <c r="H320" s="60"/>
      <c r="I320" s="60"/>
      <c r="J320" s="60"/>
      <c r="K320" s="60"/>
      <c r="L320" s="60"/>
      <c r="M320" s="60"/>
      <c r="N320" s="60"/>
      <c r="O320" s="4"/>
      <c r="P320" s="5"/>
      <c r="Q320" s="6"/>
      <c r="R320" s="6"/>
      <c r="S320" s="6"/>
      <c r="T320" s="6"/>
      <c r="U320" s="6"/>
      <c r="V320" s="60"/>
      <c r="W320" s="60"/>
      <c r="X320" s="60"/>
      <c r="Y320" s="60"/>
      <c r="Z320" s="60"/>
      <c r="AA320" s="60"/>
      <c r="AB320" s="60"/>
      <c r="AC320" s="60"/>
      <c r="AD320" s="60"/>
      <c r="AE320" s="60"/>
      <c r="AF320" s="60"/>
      <c r="AG320" s="60"/>
      <c r="AH320" s="60"/>
      <c r="AI320" s="60"/>
      <c r="AJ320" s="60"/>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row>
    <row r="321" spans="2:65">
      <c r="B321" s="59"/>
      <c r="C321" s="119"/>
      <c r="D321" s="59"/>
      <c r="E321" s="59"/>
      <c r="F321" s="60"/>
      <c r="G321" s="98"/>
      <c r="H321" s="60"/>
      <c r="I321" s="60"/>
      <c r="J321" s="60"/>
      <c r="K321" s="60"/>
      <c r="L321" s="60"/>
      <c r="M321" s="60"/>
      <c r="N321" s="60"/>
      <c r="O321" s="4"/>
      <c r="P321" s="5"/>
      <c r="Q321" s="6"/>
      <c r="R321" s="6"/>
      <c r="S321" s="6"/>
      <c r="T321" s="6"/>
      <c r="U321" s="6"/>
      <c r="V321" s="60"/>
      <c r="W321" s="60"/>
      <c r="X321" s="60"/>
      <c r="Y321" s="60"/>
      <c r="Z321" s="60"/>
      <c r="AA321" s="60"/>
      <c r="AB321" s="60"/>
      <c r="AC321" s="60"/>
      <c r="AD321" s="60"/>
      <c r="AE321" s="60"/>
      <c r="AF321" s="60"/>
      <c r="AG321" s="60"/>
      <c r="AH321" s="60"/>
      <c r="AI321" s="60"/>
      <c r="AJ321" s="60"/>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row>
    <row r="322" spans="2:65">
      <c r="B322" s="59"/>
      <c r="C322" s="119"/>
      <c r="D322" s="59"/>
      <c r="E322" s="59"/>
      <c r="F322" s="60"/>
      <c r="G322" s="98"/>
      <c r="H322" s="60"/>
      <c r="I322" s="60"/>
      <c r="J322" s="60"/>
      <c r="K322" s="60"/>
      <c r="L322" s="60"/>
      <c r="M322" s="60"/>
      <c r="N322" s="60"/>
      <c r="O322" s="4"/>
      <c r="P322" s="5"/>
      <c r="Q322" s="6"/>
      <c r="R322" s="6"/>
      <c r="S322" s="6"/>
      <c r="T322" s="6"/>
      <c r="U322" s="6"/>
      <c r="V322" s="60"/>
      <c r="W322" s="60"/>
      <c r="X322" s="60"/>
      <c r="Y322" s="60"/>
      <c r="Z322" s="60"/>
      <c r="AA322" s="60"/>
      <c r="AB322" s="60"/>
      <c r="AC322" s="60"/>
      <c r="AD322" s="60"/>
      <c r="AE322" s="60"/>
      <c r="AF322" s="60"/>
      <c r="AG322" s="60"/>
      <c r="AH322" s="60"/>
      <c r="AI322" s="60"/>
      <c r="AJ322" s="60"/>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row>
    <row r="323" spans="2:65">
      <c r="B323" s="59"/>
      <c r="C323" s="119"/>
      <c r="D323" s="59"/>
      <c r="E323" s="59"/>
      <c r="F323" s="60"/>
      <c r="G323" s="98"/>
      <c r="H323" s="60"/>
      <c r="I323" s="60"/>
      <c r="J323" s="60"/>
      <c r="K323" s="60"/>
      <c r="L323" s="60"/>
      <c r="M323" s="60"/>
      <c r="N323" s="60"/>
      <c r="O323" s="4"/>
      <c r="P323" s="5"/>
      <c r="Q323" s="6"/>
      <c r="R323" s="6"/>
      <c r="S323" s="6"/>
      <c r="T323" s="6"/>
      <c r="U323" s="6"/>
      <c r="V323" s="60"/>
      <c r="W323" s="60"/>
      <c r="X323" s="60"/>
      <c r="Y323" s="60"/>
      <c r="Z323" s="60"/>
      <c r="AA323" s="60"/>
      <c r="AB323" s="60"/>
      <c r="AC323" s="60"/>
      <c r="AD323" s="60"/>
      <c r="AE323" s="60"/>
      <c r="AF323" s="60"/>
      <c r="AG323" s="60"/>
      <c r="AH323" s="60"/>
      <c r="AI323" s="60"/>
      <c r="AJ323" s="60"/>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row>
    <row r="324" spans="2:65">
      <c r="B324" s="59"/>
      <c r="C324" s="119"/>
      <c r="D324" s="59"/>
      <c r="E324" s="59"/>
      <c r="F324" s="60"/>
      <c r="G324" s="98"/>
      <c r="H324" s="60"/>
      <c r="I324" s="60"/>
      <c r="J324" s="60"/>
      <c r="K324" s="60"/>
      <c r="L324" s="60"/>
      <c r="M324" s="60"/>
      <c r="N324" s="60"/>
      <c r="O324" s="4"/>
      <c r="P324" s="5"/>
      <c r="Q324" s="6"/>
      <c r="R324" s="6"/>
      <c r="S324" s="6"/>
      <c r="T324" s="6"/>
      <c r="U324" s="6"/>
      <c r="V324" s="60"/>
      <c r="W324" s="60"/>
      <c r="X324" s="60"/>
      <c r="Y324" s="60"/>
      <c r="Z324" s="60"/>
      <c r="AA324" s="60"/>
      <c r="AB324" s="60"/>
      <c r="AC324" s="60"/>
      <c r="AD324" s="60"/>
      <c r="AE324" s="60"/>
      <c r="AF324" s="60"/>
      <c r="AG324" s="60"/>
      <c r="AH324" s="60"/>
      <c r="AI324" s="60"/>
      <c r="AJ324" s="60"/>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row>
    <row r="325" spans="2:65">
      <c r="B325" s="59"/>
      <c r="C325" s="119"/>
      <c r="D325" s="59"/>
      <c r="E325" s="59"/>
      <c r="F325" s="60"/>
      <c r="G325" s="98"/>
      <c r="H325" s="60"/>
      <c r="I325" s="60"/>
      <c r="J325" s="60"/>
      <c r="K325" s="60"/>
      <c r="L325" s="60"/>
      <c r="M325" s="60"/>
      <c r="N325" s="60"/>
      <c r="O325" s="4"/>
      <c r="P325" s="5"/>
      <c r="Q325" s="6"/>
      <c r="R325" s="6"/>
      <c r="S325" s="6"/>
      <c r="T325" s="6"/>
      <c r="U325" s="6"/>
      <c r="V325" s="60"/>
      <c r="W325" s="60"/>
      <c r="X325" s="60"/>
      <c r="Y325" s="60"/>
      <c r="Z325" s="60"/>
      <c r="AA325" s="60"/>
      <c r="AB325" s="60"/>
      <c r="AC325" s="60"/>
      <c r="AD325" s="60"/>
      <c r="AE325" s="60"/>
      <c r="AF325" s="60"/>
      <c r="AG325" s="60"/>
      <c r="AH325" s="60"/>
      <c r="AI325" s="60"/>
      <c r="AJ325" s="60"/>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row>
    <row r="326" spans="2:65">
      <c r="B326" s="59"/>
      <c r="C326" s="119"/>
      <c r="D326" s="59"/>
      <c r="E326" s="59"/>
      <c r="F326" s="60"/>
      <c r="G326" s="98"/>
      <c r="H326" s="60"/>
      <c r="I326" s="60"/>
      <c r="J326" s="60"/>
      <c r="K326" s="60"/>
      <c r="L326" s="60"/>
      <c r="M326" s="60"/>
      <c r="N326" s="60"/>
      <c r="O326" s="4"/>
      <c r="P326" s="5"/>
      <c r="Q326" s="6"/>
      <c r="R326" s="6"/>
      <c r="S326" s="6"/>
      <c r="T326" s="6"/>
      <c r="U326" s="6"/>
      <c r="V326" s="60"/>
      <c r="W326" s="60"/>
      <c r="X326" s="60"/>
      <c r="Y326" s="60"/>
      <c r="Z326" s="60"/>
      <c r="AA326" s="60"/>
      <c r="AB326" s="60"/>
      <c r="AC326" s="60"/>
      <c r="AD326" s="60"/>
      <c r="AE326" s="60"/>
      <c r="AF326" s="60"/>
      <c r="AG326" s="60"/>
      <c r="AH326" s="60"/>
      <c r="AI326" s="60"/>
      <c r="AJ326" s="60"/>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row>
    <row r="327" spans="2:65">
      <c r="B327" s="59"/>
      <c r="C327" s="119"/>
      <c r="D327" s="59"/>
      <c r="E327" s="59"/>
      <c r="F327" s="60"/>
      <c r="G327" s="98"/>
      <c r="H327" s="60"/>
      <c r="I327" s="60"/>
      <c r="J327" s="60"/>
      <c r="K327" s="60"/>
      <c r="L327" s="60"/>
      <c r="M327" s="60"/>
      <c r="N327" s="60"/>
      <c r="O327" s="4"/>
      <c r="P327" s="5"/>
      <c r="Q327" s="6"/>
      <c r="R327" s="6"/>
      <c r="S327" s="6"/>
      <c r="T327" s="6"/>
      <c r="U327" s="6"/>
      <c r="V327" s="60"/>
      <c r="W327" s="60"/>
      <c r="X327" s="60"/>
      <c r="Y327" s="60"/>
      <c r="Z327" s="60"/>
      <c r="AA327" s="60"/>
      <c r="AB327" s="60"/>
      <c r="AC327" s="60"/>
      <c r="AD327" s="60"/>
      <c r="AE327" s="60"/>
      <c r="AF327" s="60"/>
      <c r="AG327" s="60"/>
      <c r="AH327" s="60"/>
      <c r="AI327" s="60"/>
      <c r="AJ327" s="60"/>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row>
    <row r="328" spans="2:65">
      <c r="B328" s="59"/>
      <c r="C328" s="119"/>
      <c r="D328" s="59"/>
      <c r="E328" s="59"/>
      <c r="F328" s="60"/>
      <c r="G328" s="98"/>
      <c r="H328" s="60"/>
      <c r="I328" s="60"/>
      <c r="J328" s="60"/>
      <c r="K328" s="60"/>
      <c r="L328" s="60"/>
      <c r="M328" s="60"/>
      <c r="N328" s="60"/>
      <c r="O328" s="4"/>
      <c r="P328" s="5"/>
      <c r="Q328" s="6"/>
      <c r="R328" s="6"/>
      <c r="S328" s="6"/>
      <c r="T328" s="6"/>
      <c r="U328" s="6"/>
      <c r="V328" s="60"/>
      <c r="W328" s="60"/>
      <c r="X328" s="60"/>
      <c r="Y328" s="60"/>
      <c r="Z328" s="60"/>
      <c r="AA328" s="60"/>
      <c r="AB328" s="60"/>
      <c r="AC328" s="60"/>
      <c r="AD328" s="60"/>
      <c r="AE328" s="60"/>
      <c r="AF328" s="60"/>
      <c r="AG328" s="60"/>
      <c r="AH328" s="60"/>
      <c r="AI328" s="60"/>
      <c r="AJ328" s="60"/>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row>
    <row r="329" spans="2:65">
      <c r="B329" s="59"/>
      <c r="C329" s="119"/>
      <c r="D329" s="59"/>
      <c r="E329" s="59"/>
      <c r="F329" s="60"/>
      <c r="G329" s="98"/>
      <c r="H329" s="60"/>
      <c r="I329" s="60"/>
      <c r="J329" s="60"/>
      <c r="K329" s="60"/>
      <c r="L329" s="60"/>
      <c r="M329" s="60"/>
      <c r="N329" s="60"/>
      <c r="O329" s="4"/>
      <c r="P329" s="5"/>
      <c r="Q329" s="6"/>
      <c r="R329" s="6"/>
      <c r="S329" s="6"/>
      <c r="T329" s="6"/>
      <c r="U329" s="6"/>
      <c r="V329" s="60"/>
      <c r="W329" s="60"/>
      <c r="X329" s="60"/>
      <c r="Y329" s="60"/>
      <c r="Z329" s="60"/>
      <c r="AA329" s="60"/>
      <c r="AB329" s="60"/>
      <c r="AC329" s="60"/>
      <c r="AD329" s="60"/>
      <c r="AE329" s="60"/>
      <c r="AF329" s="60"/>
      <c r="AG329" s="60"/>
      <c r="AH329" s="60"/>
      <c r="AI329" s="60"/>
      <c r="AJ329" s="60"/>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row>
    <row r="330" spans="2:65">
      <c r="B330" s="59"/>
      <c r="C330" s="119"/>
      <c r="D330" s="59"/>
      <c r="E330" s="59"/>
      <c r="F330" s="60"/>
      <c r="G330" s="98"/>
      <c r="H330" s="60"/>
      <c r="I330" s="60"/>
      <c r="J330" s="60"/>
      <c r="K330" s="60"/>
      <c r="L330" s="60"/>
      <c r="M330" s="60"/>
      <c r="N330" s="60"/>
      <c r="O330" s="4"/>
      <c r="P330" s="5"/>
      <c r="Q330" s="6"/>
      <c r="R330" s="6"/>
      <c r="S330" s="6"/>
      <c r="T330" s="6"/>
      <c r="U330" s="6"/>
      <c r="V330" s="60"/>
      <c r="W330" s="60"/>
      <c r="X330" s="60"/>
      <c r="Y330" s="60"/>
      <c r="Z330" s="60"/>
      <c r="AA330" s="60"/>
      <c r="AB330" s="60"/>
      <c r="AC330" s="60"/>
      <c r="AD330" s="60"/>
      <c r="AE330" s="60"/>
      <c r="AF330" s="60"/>
      <c r="AG330" s="60"/>
      <c r="AH330" s="60"/>
      <c r="AI330" s="60"/>
      <c r="AJ330" s="60"/>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row>
    <row r="331" spans="2:65">
      <c r="B331" s="59"/>
      <c r="C331" s="119"/>
      <c r="D331" s="59"/>
      <c r="E331" s="59"/>
      <c r="F331" s="60"/>
      <c r="G331" s="98"/>
      <c r="H331" s="60"/>
      <c r="I331" s="60"/>
      <c r="J331" s="60"/>
      <c r="K331" s="60"/>
      <c r="L331" s="60"/>
      <c r="M331" s="60"/>
      <c r="N331" s="60"/>
      <c r="O331" s="4"/>
      <c r="P331" s="5"/>
      <c r="Q331" s="6"/>
      <c r="R331" s="6"/>
      <c r="S331" s="6"/>
      <c r="T331" s="6"/>
      <c r="U331" s="6"/>
      <c r="V331" s="60"/>
      <c r="W331" s="60"/>
      <c r="X331" s="60"/>
      <c r="Y331" s="60"/>
      <c r="Z331" s="60"/>
      <c r="AA331" s="60"/>
      <c r="AB331" s="60"/>
      <c r="AC331" s="60"/>
      <c r="AD331" s="60"/>
      <c r="AE331" s="60"/>
      <c r="AF331" s="60"/>
      <c r="AG331" s="60"/>
      <c r="AH331" s="60"/>
      <c r="AI331" s="60"/>
      <c r="AJ331" s="60"/>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row>
    <row r="332" spans="2:65">
      <c r="B332" s="59"/>
      <c r="C332" s="119"/>
      <c r="D332" s="59"/>
      <c r="E332" s="59"/>
      <c r="F332" s="60"/>
      <c r="G332" s="98"/>
      <c r="H332" s="60"/>
      <c r="I332" s="60"/>
      <c r="J332" s="60"/>
      <c r="K332" s="60"/>
      <c r="L332" s="60"/>
      <c r="M332" s="60"/>
      <c r="N332" s="60"/>
      <c r="O332" s="4"/>
      <c r="P332" s="5"/>
      <c r="Q332" s="6"/>
      <c r="R332" s="6"/>
      <c r="S332" s="6"/>
      <c r="T332" s="6"/>
      <c r="U332" s="6"/>
      <c r="V332" s="60"/>
      <c r="W332" s="60"/>
      <c r="X332" s="60"/>
      <c r="Y332" s="60"/>
      <c r="Z332" s="60"/>
      <c r="AA332" s="60"/>
      <c r="AB332" s="60"/>
      <c r="AC332" s="60"/>
      <c r="AD332" s="60"/>
      <c r="AE332" s="60"/>
      <c r="AF332" s="60"/>
      <c r="AG332" s="60"/>
      <c r="AH332" s="60"/>
      <c r="AI332" s="60"/>
      <c r="AJ332" s="60"/>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row>
    <row r="333" spans="2:65">
      <c r="B333" s="59"/>
      <c r="C333" s="119"/>
      <c r="D333" s="59"/>
      <c r="E333" s="59"/>
      <c r="F333" s="60"/>
      <c r="G333" s="98"/>
      <c r="H333" s="60"/>
      <c r="I333" s="60"/>
      <c r="J333" s="60"/>
      <c r="K333" s="60"/>
      <c r="L333" s="60"/>
      <c r="M333" s="60"/>
      <c r="N333" s="60"/>
      <c r="O333" s="4"/>
      <c r="P333" s="5"/>
      <c r="Q333" s="6"/>
      <c r="R333" s="6"/>
      <c r="S333" s="6"/>
      <c r="T333" s="6"/>
      <c r="U333" s="6"/>
      <c r="V333" s="60"/>
      <c r="W333" s="60"/>
      <c r="X333" s="60"/>
      <c r="Y333" s="60"/>
      <c r="Z333" s="60"/>
      <c r="AA333" s="60"/>
      <c r="AB333" s="60"/>
      <c r="AC333" s="60"/>
      <c r="AD333" s="60"/>
      <c r="AE333" s="60"/>
      <c r="AF333" s="60"/>
      <c r="AG333" s="60"/>
      <c r="AH333" s="60"/>
      <c r="AI333" s="60"/>
      <c r="AJ333" s="60"/>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row>
    <row r="334" spans="2:65">
      <c r="B334" s="59"/>
      <c r="C334" s="119"/>
      <c r="D334" s="59"/>
      <c r="E334" s="59"/>
      <c r="F334" s="60"/>
      <c r="G334" s="98"/>
      <c r="H334" s="60"/>
      <c r="I334" s="60"/>
      <c r="J334" s="60"/>
      <c r="K334" s="60"/>
      <c r="L334" s="60"/>
      <c r="M334" s="60"/>
      <c r="N334" s="60"/>
      <c r="O334" s="4"/>
      <c r="P334" s="5"/>
      <c r="Q334" s="6"/>
      <c r="R334" s="6"/>
      <c r="S334" s="6"/>
      <c r="T334" s="6"/>
      <c r="U334" s="6"/>
      <c r="V334" s="60"/>
      <c r="W334" s="60"/>
      <c r="X334" s="60"/>
      <c r="Y334" s="60"/>
      <c r="Z334" s="60"/>
      <c r="AA334" s="60"/>
      <c r="AB334" s="60"/>
      <c r="AC334" s="60"/>
      <c r="AD334" s="60"/>
      <c r="AE334" s="60"/>
      <c r="AF334" s="60"/>
      <c r="AG334" s="60"/>
      <c r="AH334" s="60"/>
      <c r="AI334" s="60"/>
      <c r="AJ334" s="60"/>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row>
    <row r="335" spans="2:65">
      <c r="B335" s="59"/>
      <c r="C335" s="119"/>
      <c r="D335" s="59"/>
      <c r="E335" s="59"/>
      <c r="F335" s="60"/>
      <c r="G335" s="98"/>
      <c r="H335" s="60"/>
      <c r="I335" s="60"/>
      <c r="J335" s="60"/>
      <c r="K335" s="60"/>
      <c r="L335" s="60"/>
      <c r="M335" s="60"/>
      <c r="N335" s="60"/>
      <c r="O335" s="4"/>
      <c r="P335" s="5"/>
      <c r="Q335" s="6"/>
      <c r="R335" s="6"/>
      <c r="S335" s="6"/>
      <c r="T335" s="6"/>
      <c r="U335" s="6"/>
      <c r="V335" s="60"/>
      <c r="W335" s="60"/>
      <c r="X335" s="60"/>
      <c r="Y335" s="60"/>
      <c r="Z335" s="60"/>
      <c r="AA335" s="60"/>
      <c r="AB335" s="60"/>
      <c r="AC335" s="60"/>
      <c r="AD335" s="60"/>
      <c r="AE335" s="60"/>
      <c r="AF335" s="60"/>
      <c r="AG335" s="60"/>
      <c r="AH335" s="60"/>
      <c r="AI335" s="60"/>
      <c r="AJ335" s="60"/>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row>
    <row r="336" spans="2:65">
      <c r="B336" s="59"/>
      <c r="C336" s="119"/>
      <c r="D336" s="59"/>
      <c r="E336" s="59"/>
      <c r="F336" s="60"/>
      <c r="G336" s="98"/>
      <c r="H336" s="60"/>
      <c r="I336" s="60"/>
      <c r="J336" s="60"/>
      <c r="K336" s="60"/>
      <c r="L336" s="60"/>
      <c r="M336" s="60"/>
      <c r="N336" s="60"/>
      <c r="O336" s="4"/>
      <c r="P336" s="5"/>
      <c r="Q336" s="6"/>
      <c r="R336" s="6"/>
      <c r="S336" s="6"/>
      <c r="T336" s="6"/>
      <c r="U336" s="6"/>
      <c r="V336" s="60"/>
      <c r="W336" s="60"/>
      <c r="X336" s="60"/>
      <c r="Y336" s="60"/>
      <c r="Z336" s="60"/>
      <c r="AA336" s="60"/>
      <c r="AB336" s="60"/>
      <c r="AC336" s="60"/>
      <c r="AD336" s="60"/>
      <c r="AE336" s="60"/>
      <c r="AF336" s="60"/>
      <c r="AG336" s="60"/>
      <c r="AH336" s="60"/>
      <c r="AI336" s="60"/>
      <c r="AJ336" s="60"/>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row>
    <row r="337" spans="2:65">
      <c r="B337" s="59"/>
      <c r="C337" s="119"/>
      <c r="D337" s="59"/>
      <c r="E337" s="59"/>
      <c r="F337" s="60"/>
      <c r="G337" s="98"/>
      <c r="H337" s="60"/>
      <c r="I337" s="60"/>
      <c r="J337" s="60"/>
      <c r="K337" s="60"/>
      <c r="L337" s="60"/>
      <c r="M337" s="60"/>
      <c r="N337" s="60"/>
      <c r="O337" s="4"/>
      <c r="P337" s="5"/>
      <c r="Q337" s="6"/>
      <c r="R337" s="6"/>
      <c r="S337" s="6"/>
      <c r="T337" s="6"/>
      <c r="U337" s="6"/>
      <c r="V337" s="60"/>
      <c r="W337" s="60"/>
      <c r="X337" s="60"/>
      <c r="Y337" s="60"/>
      <c r="Z337" s="60"/>
      <c r="AA337" s="60"/>
      <c r="AB337" s="60"/>
      <c r="AC337" s="60"/>
      <c r="AD337" s="60"/>
      <c r="AE337" s="60"/>
      <c r="AF337" s="60"/>
      <c r="AG337" s="60"/>
      <c r="AH337" s="60"/>
      <c r="AI337" s="60"/>
      <c r="AJ337" s="60"/>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row>
    <row r="338" spans="2:65">
      <c r="B338" s="59"/>
      <c r="C338" s="119"/>
      <c r="D338" s="59"/>
      <c r="E338" s="59"/>
      <c r="F338" s="60"/>
      <c r="G338" s="98"/>
      <c r="H338" s="60"/>
      <c r="I338" s="60"/>
      <c r="J338" s="60"/>
      <c r="K338" s="60"/>
      <c r="L338" s="60"/>
      <c r="M338" s="60"/>
      <c r="N338" s="60"/>
      <c r="O338" s="4"/>
      <c r="P338" s="5"/>
      <c r="Q338" s="6"/>
      <c r="R338" s="6"/>
      <c r="S338" s="6"/>
      <c r="T338" s="6"/>
      <c r="U338" s="6"/>
      <c r="V338" s="60"/>
      <c r="W338" s="60"/>
      <c r="X338" s="60"/>
      <c r="Y338" s="60"/>
      <c r="Z338" s="60"/>
      <c r="AA338" s="60"/>
      <c r="AB338" s="60"/>
      <c r="AC338" s="60"/>
      <c r="AD338" s="60"/>
      <c r="AE338" s="60"/>
      <c r="AF338" s="60"/>
      <c r="AG338" s="60"/>
      <c r="AH338" s="60"/>
      <c r="AI338" s="60"/>
      <c r="AJ338" s="60"/>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row>
    <row r="339" spans="2:65">
      <c r="B339" s="59"/>
      <c r="C339" s="119"/>
      <c r="D339" s="59"/>
      <c r="E339" s="59"/>
      <c r="F339" s="60"/>
      <c r="G339" s="98"/>
      <c r="H339" s="60"/>
      <c r="I339" s="60"/>
      <c r="J339" s="60"/>
      <c r="K339" s="60"/>
      <c r="L339" s="60"/>
      <c r="M339" s="60"/>
      <c r="N339" s="60"/>
      <c r="O339" s="4"/>
      <c r="P339" s="5"/>
      <c r="Q339" s="6"/>
      <c r="R339" s="6"/>
      <c r="S339" s="6"/>
      <c r="T339" s="6"/>
      <c r="U339" s="6"/>
      <c r="V339" s="60"/>
      <c r="W339" s="60"/>
      <c r="X339" s="60"/>
      <c r="Y339" s="60"/>
      <c r="Z339" s="60"/>
      <c r="AA339" s="60"/>
      <c r="AB339" s="60"/>
      <c r="AC339" s="60"/>
      <c r="AD339" s="60"/>
      <c r="AE339" s="60"/>
      <c r="AF339" s="60"/>
      <c r="AG339" s="60"/>
      <c r="AH339" s="60"/>
      <c r="AI339" s="60"/>
      <c r="AJ339" s="60"/>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row>
    <row r="340" spans="2:65">
      <c r="B340" s="59"/>
      <c r="C340" s="119"/>
      <c r="D340" s="59"/>
      <c r="E340" s="59"/>
      <c r="F340" s="60"/>
      <c r="G340" s="98"/>
      <c r="H340" s="60"/>
      <c r="I340" s="60"/>
      <c r="J340" s="60"/>
      <c r="K340" s="60"/>
      <c r="L340" s="60"/>
      <c r="M340" s="60"/>
      <c r="N340" s="60"/>
      <c r="O340" s="4"/>
      <c r="P340" s="5"/>
      <c r="Q340" s="6"/>
      <c r="R340" s="6"/>
      <c r="S340" s="6"/>
      <c r="T340" s="6"/>
      <c r="U340" s="6"/>
      <c r="V340" s="60"/>
      <c r="W340" s="60"/>
      <c r="X340" s="60"/>
      <c r="Y340" s="60"/>
      <c r="Z340" s="60"/>
      <c r="AA340" s="60"/>
      <c r="AB340" s="60"/>
      <c r="AC340" s="60"/>
      <c r="AD340" s="60"/>
      <c r="AE340" s="60"/>
      <c r="AF340" s="60"/>
      <c r="AG340" s="60"/>
      <c r="AH340" s="60"/>
      <c r="AI340" s="60"/>
      <c r="AJ340" s="60"/>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row>
    <row r="341" spans="2:65">
      <c r="B341" s="59"/>
      <c r="C341" s="119"/>
      <c r="D341" s="59"/>
      <c r="E341" s="59"/>
      <c r="F341" s="60"/>
      <c r="G341" s="98"/>
      <c r="H341" s="60"/>
      <c r="I341" s="60"/>
      <c r="J341" s="60"/>
      <c r="K341" s="60"/>
      <c r="L341" s="60"/>
      <c r="M341" s="60"/>
      <c r="N341" s="60"/>
      <c r="O341" s="4"/>
      <c r="P341" s="5"/>
      <c r="Q341" s="6"/>
      <c r="R341" s="6"/>
      <c r="S341" s="6"/>
      <c r="T341" s="6"/>
      <c r="U341" s="6"/>
      <c r="V341" s="60"/>
      <c r="W341" s="60"/>
      <c r="X341" s="60"/>
      <c r="Y341" s="60"/>
      <c r="Z341" s="60"/>
      <c r="AA341" s="60"/>
      <c r="AB341" s="60"/>
      <c r="AC341" s="60"/>
      <c r="AD341" s="60"/>
      <c r="AE341" s="60"/>
      <c r="AF341" s="60"/>
      <c r="AG341" s="60"/>
      <c r="AH341" s="60"/>
      <c r="AI341" s="60"/>
      <c r="AJ341" s="60"/>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row>
    <row r="342" spans="2:65">
      <c r="B342" s="59"/>
      <c r="C342" s="119"/>
      <c r="D342" s="59"/>
      <c r="E342" s="59"/>
      <c r="F342" s="60"/>
      <c r="G342" s="98"/>
      <c r="H342" s="60"/>
      <c r="I342" s="60"/>
      <c r="J342" s="60"/>
      <c r="K342" s="60"/>
      <c r="L342" s="60"/>
      <c r="M342" s="60"/>
      <c r="N342" s="60"/>
      <c r="O342" s="4"/>
      <c r="P342" s="5"/>
      <c r="Q342" s="6"/>
      <c r="R342" s="6"/>
      <c r="S342" s="6"/>
      <c r="T342" s="6"/>
      <c r="U342" s="6"/>
      <c r="V342" s="60"/>
      <c r="W342" s="60"/>
      <c r="X342" s="60"/>
      <c r="Y342" s="60"/>
      <c r="Z342" s="60"/>
      <c r="AA342" s="60"/>
      <c r="AB342" s="60"/>
      <c r="AC342" s="60"/>
      <c r="AD342" s="60"/>
      <c r="AE342" s="60"/>
      <c r="AF342" s="60"/>
      <c r="AG342" s="60"/>
      <c r="AH342" s="60"/>
      <c r="AI342" s="60"/>
      <c r="AJ342" s="60"/>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row>
    <row r="343" spans="2:65">
      <c r="B343" s="59"/>
      <c r="C343" s="119"/>
      <c r="D343" s="59"/>
      <c r="E343" s="59"/>
      <c r="F343" s="60"/>
      <c r="G343" s="98"/>
      <c r="H343" s="60"/>
      <c r="I343" s="60"/>
      <c r="J343" s="60"/>
      <c r="K343" s="60"/>
      <c r="L343" s="60"/>
      <c r="M343" s="60"/>
      <c r="N343" s="60"/>
      <c r="O343" s="4"/>
      <c r="P343" s="5"/>
      <c r="Q343" s="6"/>
      <c r="R343" s="5"/>
      <c r="S343" s="6"/>
      <c r="T343" s="6"/>
      <c r="U343" s="6"/>
      <c r="V343" s="60"/>
      <c r="W343" s="60"/>
      <c r="X343" s="60"/>
      <c r="Y343" s="60"/>
      <c r="Z343" s="60"/>
      <c r="AA343" s="60"/>
      <c r="AB343" s="60"/>
      <c r="AC343" s="60"/>
      <c r="AD343" s="60"/>
      <c r="AE343" s="60"/>
      <c r="AF343" s="60"/>
      <c r="AG343" s="60"/>
      <c r="AH343" s="60"/>
      <c r="AI343" s="60"/>
      <c r="AJ343" s="60"/>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row>
    <row r="344" spans="2:65">
      <c r="B344" s="59"/>
      <c r="C344" s="119"/>
      <c r="D344" s="59"/>
      <c r="E344" s="59"/>
      <c r="F344" s="60"/>
      <c r="G344" s="98"/>
      <c r="H344" s="60"/>
      <c r="I344" s="60"/>
      <c r="J344" s="60"/>
      <c r="K344" s="60"/>
      <c r="L344" s="60"/>
      <c r="M344" s="60"/>
      <c r="N344" s="60"/>
      <c r="O344" s="4"/>
      <c r="P344" s="5"/>
      <c r="Q344" s="6"/>
      <c r="R344" s="6"/>
      <c r="S344" s="6"/>
      <c r="T344" s="6"/>
      <c r="U344" s="6"/>
      <c r="V344" s="60"/>
      <c r="W344" s="60"/>
      <c r="X344" s="60"/>
      <c r="Y344" s="60"/>
      <c r="Z344" s="60"/>
      <c r="AA344" s="60"/>
      <c r="AB344" s="60"/>
      <c r="AC344" s="60"/>
      <c r="AD344" s="60"/>
      <c r="AE344" s="60"/>
      <c r="AF344" s="60"/>
      <c r="AG344" s="60"/>
      <c r="AH344" s="60"/>
      <c r="AI344" s="60"/>
      <c r="AJ344" s="60"/>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row>
    <row r="345" spans="2:65">
      <c r="B345" s="59"/>
      <c r="C345" s="119"/>
      <c r="D345" s="59"/>
      <c r="E345" s="59"/>
      <c r="F345" s="60"/>
      <c r="G345" s="98"/>
      <c r="H345" s="60"/>
      <c r="I345" s="60"/>
      <c r="J345" s="60"/>
      <c r="K345" s="60"/>
      <c r="L345" s="60"/>
      <c r="M345" s="60"/>
      <c r="N345" s="60"/>
      <c r="O345" s="4"/>
      <c r="P345" s="12"/>
      <c r="Q345" s="12"/>
      <c r="R345" s="12"/>
      <c r="S345" s="12"/>
      <c r="T345" s="12"/>
      <c r="U345" s="12"/>
      <c r="V345" s="60"/>
      <c r="W345" s="60"/>
      <c r="X345" s="60"/>
      <c r="Y345" s="60"/>
      <c r="Z345" s="60"/>
      <c r="AA345" s="60"/>
      <c r="AB345" s="60"/>
      <c r="AC345" s="60"/>
      <c r="AD345" s="60"/>
      <c r="AE345" s="60"/>
      <c r="AF345" s="60"/>
      <c r="AG345" s="60"/>
      <c r="AH345" s="60"/>
      <c r="AI345" s="60"/>
      <c r="AJ345" s="60"/>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row>
    <row r="346" spans="2:65">
      <c r="B346" s="59"/>
      <c r="C346" s="119"/>
      <c r="D346" s="59"/>
      <c r="E346" s="59"/>
      <c r="F346" s="60"/>
      <c r="G346" s="98"/>
      <c r="H346" s="60"/>
      <c r="I346" s="60"/>
      <c r="J346" s="60"/>
      <c r="K346" s="60"/>
      <c r="L346" s="60"/>
      <c r="M346" s="60"/>
      <c r="N346" s="60"/>
      <c r="O346" s="60"/>
      <c r="P346" s="60"/>
      <c r="Q346" s="60"/>
      <c r="R346" s="60"/>
      <c r="S346" s="60"/>
      <c r="T346" s="60"/>
      <c r="U346" s="60"/>
      <c r="V346" s="60"/>
      <c r="W346" s="60"/>
      <c r="X346" s="60"/>
      <c r="Y346" s="60"/>
      <c r="Z346" s="60"/>
      <c r="AA346" s="60"/>
      <c r="AB346" s="60"/>
      <c r="AC346" s="60"/>
      <c r="AD346" s="60"/>
      <c r="AE346" s="60"/>
      <c r="AF346" s="60"/>
      <c r="AG346" s="60"/>
      <c r="AH346" s="60"/>
      <c r="AI346" s="60"/>
      <c r="AJ346" s="60"/>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row>
    <row r="347" spans="2:65">
      <c r="B347" s="59"/>
      <c r="C347" s="119"/>
      <c r="D347" s="59"/>
      <c r="E347" s="59"/>
      <c r="F347" s="60"/>
      <c r="G347" s="98"/>
      <c r="H347" s="60"/>
      <c r="I347" s="60"/>
      <c r="J347" s="60"/>
      <c r="K347" s="60"/>
      <c r="L347" s="60"/>
      <c r="M347" s="60"/>
      <c r="N347" s="60"/>
      <c r="O347" s="60"/>
      <c r="P347" s="60"/>
      <c r="Q347" s="60"/>
      <c r="R347" s="60"/>
      <c r="S347" s="60"/>
      <c r="T347" s="60"/>
      <c r="U347" s="60"/>
      <c r="V347" s="60"/>
      <c r="W347" s="60"/>
      <c r="X347" s="60"/>
      <c r="Y347" s="60"/>
      <c r="Z347" s="60"/>
      <c r="AA347" s="60"/>
      <c r="AB347" s="60"/>
      <c r="AC347" s="60"/>
      <c r="AD347" s="60"/>
      <c r="AE347" s="60"/>
      <c r="AF347" s="60"/>
      <c r="AG347" s="60"/>
      <c r="AH347" s="60"/>
      <c r="AI347" s="60"/>
      <c r="AJ347" s="60"/>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row>
    <row r="348" spans="2:65">
      <c r="B348" s="59"/>
      <c r="C348" s="119"/>
      <c r="D348" s="59"/>
      <c r="E348" s="59"/>
      <c r="F348" s="60"/>
      <c r="G348" s="98"/>
      <c r="H348" s="60"/>
      <c r="I348" s="60"/>
      <c r="J348" s="60"/>
      <c r="K348" s="60"/>
      <c r="L348" s="60"/>
      <c r="M348" s="60"/>
      <c r="N348" s="60"/>
      <c r="O348" s="3"/>
      <c r="P348" s="16"/>
      <c r="Q348" s="16"/>
      <c r="R348" s="16"/>
      <c r="S348" s="3"/>
      <c r="T348" s="3"/>
      <c r="U348" s="3"/>
      <c r="V348" s="60"/>
      <c r="W348" s="60"/>
      <c r="X348" s="60"/>
      <c r="Y348" s="60"/>
      <c r="Z348" s="60"/>
      <c r="AA348" s="60"/>
      <c r="AB348" s="60"/>
      <c r="AC348" s="60"/>
      <c r="AD348" s="60"/>
      <c r="AE348" s="60"/>
      <c r="AF348" s="60"/>
      <c r="AG348" s="60"/>
      <c r="AH348" s="60"/>
      <c r="AI348" s="60"/>
      <c r="AJ348" s="60"/>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row>
    <row r="349" spans="2:65">
      <c r="B349" s="59"/>
      <c r="C349" s="119"/>
      <c r="D349" s="59"/>
      <c r="E349" s="59"/>
      <c r="F349" s="60"/>
      <c r="G349" s="98"/>
      <c r="H349" s="60"/>
      <c r="I349" s="60"/>
      <c r="J349" s="60"/>
      <c r="K349" s="60"/>
      <c r="L349" s="60"/>
      <c r="M349" s="60"/>
      <c r="N349" s="60"/>
      <c r="O349" s="4"/>
      <c r="P349" s="61"/>
      <c r="Q349" s="61"/>
      <c r="R349" s="61"/>
      <c r="S349" s="12"/>
      <c r="T349" s="12"/>
      <c r="U349" s="3"/>
      <c r="V349" s="60"/>
      <c r="W349" s="60"/>
      <c r="X349" s="60"/>
      <c r="Y349" s="60"/>
      <c r="Z349" s="60"/>
      <c r="AA349" s="60"/>
      <c r="AB349" s="60"/>
      <c r="AC349" s="60"/>
      <c r="AD349" s="60"/>
      <c r="AE349" s="60"/>
      <c r="AF349" s="60"/>
      <c r="AG349" s="60"/>
      <c r="AH349" s="60"/>
      <c r="AI349" s="60"/>
      <c r="AJ349" s="60"/>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row>
    <row r="350" spans="2:65">
      <c r="B350" s="59"/>
      <c r="C350" s="119"/>
      <c r="D350" s="59"/>
      <c r="E350" s="59"/>
      <c r="F350" s="60"/>
      <c r="G350" s="98"/>
      <c r="H350" s="60"/>
      <c r="I350" s="60"/>
      <c r="J350" s="60"/>
      <c r="K350" s="60"/>
      <c r="L350" s="60"/>
      <c r="M350" s="60"/>
      <c r="N350" s="60"/>
      <c r="O350" s="3"/>
      <c r="P350" s="3"/>
      <c r="Q350" s="3"/>
      <c r="R350" s="3"/>
      <c r="S350" s="3"/>
      <c r="T350" s="3"/>
      <c r="U350" s="3"/>
      <c r="V350" s="60"/>
      <c r="W350" s="60"/>
      <c r="X350" s="60"/>
      <c r="Y350" s="60"/>
      <c r="Z350" s="60"/>
      <c r="AA350" s="60"/>
      <c r="AB350" s="60"/>
      <c r="AC350" s="60"/>
      <c r="AD350" s="60"/>
      <c r="AE350" s="60"/>
      <c r="AF350" s="60"/>
      <c r="AG350" s="60"/>
      <c r="AH350" s="60"/>
      <c r="AI350" s="60"/>
      <c r="AJ350" s="60"/>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row>
    <row r="351" spans="2:65">
      <c r="B351" s="59"/>
      <c r="C351" s="119"/>
      <c r="D351" s="59"/>
      <c r="E351" s="59"/>
      <c r="F351" s="60"/>
      <c r="G351" s="98"/>
      <c r="H351" s="60"/>
      <c r="I351" s="60"/>
      <c r="J351" s="60"/>
      <c r="K351" s="60"/>
      <c r="L351" s="60"/>
      <c r="M351" s="60"/>
      <c r="N351" s="60"/>
      <c r="O351" s="4"/>
      <c r="P351" s="4"/>
      <c r="Q351" s="68"/>
      <c r="R351" s="61"/>
      <c r="S351" s="12"/>
      <c r="T351" s="12"/>
      <c r="U351" s="3"/>
      <c r="V351" s="60"/>
      <c r="W351" s="60"/>
      <c r="X351" s="60"/>
      <c r="Y351" s="60"/>
      <c r="Z351" s="60"/>
      <c r="AA351" s="60"/>
      <c r="AB351" s="60"/>
      <c r="AC351" s="60"/>
      <c r="AD351" s="60"/>
      <c r="AE351" s="60"/>
      <c r="AF351" s="60"/>
      <c r="AG351" s="60"/>
      <c r="AH351" s="60"/>
      <c r="AI351" s="60"/>
      <c r="AJ351" s="60"/>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row>
    <row r="352" spans="2:65">
      <c r="B352" s="59"/>
      <c r="C352" s="119"/>
      <c r="D352" s="59"/>
      <c r="E352" s="59"/>
      <c r="F352" s="60"/>
      <c r="G352" s="98"/>
      <c r="H352" s="60"/>
      <c r="I352" s="60"/>
      <c r="J352" s="60"/>
      <c r="K352" s="60"/>
      <c r="L352" s="60"/>
      <c r="M352" s="60"/>
      <c r="N352" s="60"/>
      <c r="O352" s="3"/>
      <c r="P352" s="3"/>
      <c r="Q352" s="3"/>
      <c r="R352" s="3"/>
      <c r="S352" s="3"/>
      <c r="T352" s="16"/>
      <c r="U352" s="62"/>
      <c r="V352" s="60"/>
      <c r="W352" s="60"/>
      <c r="X352" s="60"/>
      <c r="Y352" s="60"/>
      <c r="Z352" s="60"/>
      <c r="AA352" s="60"/>
      <c r="AB352" s="60"/>
      <c r="AC352" s="60"/>
      <c r="AD352" s="60"/>
      <c r="AE352" s="60"/>
      <c r="AF352" s="60"/>
      <c r="AG352" s="60"/>
      <c r="AH352" s="60"/>
      <c r="AI352" s="60"/>
      <c r="AJ352" s="60"/>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row>
    <row r="353" spans="2:65">
      <c r="B353" s="59"/>
      <c r="C353" s="119"/>
      <c r="D353" s="59"/>
      <c r="E353" s="59"/>
      <c r="F353" s="60"/>
      <c r="G353" s="98"/>
      <c r="H353" s="60"/>
      <c r="I353" s="60"/>
      <c r="J353" s="60"/>
      <c r="K353" s="60"/>
      <c r="L353" s="60"/>
      <c r="M353" s="60"/>
      <c r="N353" s="60"/>
      <c r="O353" s="3"/>
      <c r="P353" s="63"/>
      <c r="Q353" s="63"/>
      <c r="R353" s="5"/>
      <c r="S353" s="5"/>
      <c r="T353" s="16"/>
      <c r="U353" s="62"/>
      <c r="V353" s="60"/>
      <c r="W353" s="60"/>
      <c r="X353" s="60"/>
      <c r="Y353" s="60"/>
      <c r="Z353" s="60"/>
      <c r="AA353" s="60"/>
      <c r="AB353" s="60"/>
      <c r="AC353" s="60"/>
      <c r="AD353" s="60"/>
      <c r="AE353" s="60"/>
      <c r="AF353" s="60"/>
      <c r="AG353" s="60"/>
      <c r="AH353" s="60"/>
      <c r="AI353" s="60"/>
      <c r="AJ353" s="60"/>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row>
    <row r="354" spans="2:65" ht="15.3" thickBot="1">
      <c r="B354" s="59"/>
      <c r="C354" s="119"/>
      <c r="D354" s="59"/>
      <c r="E354" s="59"/>
      <c r="F354" s="60"/>
      <c r="G354" s="98"/>
      <c r="H354" s="60"/>
      <c r="I354" s="60"/>
      <c r="J354" s="60"/>
      <c r="K354" s="60"/>
      <c r="L354" s="60"/>
      <c r="M354" s="60"/>
      <c r="N354" s="60"/>
      <c r="O354" s="64"/>
      <c r="P354" s="65"/>
      <c r="Q354" s="65"/>
      <c r="R354" s="65"/>
      <c r="S354" s="66"/>
      <c r="T354" s="66"/>
      <c r="U354" s="67"/>
      <c r="V354" s="60"/>
      <c r="W354" s="60"/>
      <c r="X354" s="60"/>
      <c r="Y354" s="60"/>
      <c r="Z354" s="60"/>
      <c r="AA354" s="60"/>
      <c r="AB354" s="60"/>
      <c r="AC354" s="60"/>
      <c r="AD354" s="60"/>
      <c r="AE354" s="60"/>
      <c r="AF354" s="60"/>
      <c r="AG354" s="60"/>
      <c r="AH354" s="60"/>
      <c r="AI354" s="60"/>
      <c r="AJ354" s="60"/>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row>
    <row r="355" spans="2:65">
      <c r="B355" s="59"/>
      <c r="C355" s="119"/>
      <c r="D355" s="59"/>
      <c r="E355" s="59"/>
      <c r="F355" s="60"/>
      <c r="G355" s="98"/>
      <c r="H355" s="60"/>
      <c r="I355" s="60"/>
      <c r="J355" s="60"/>
      <c r="K355" s="60"/>
      <c r="L355" s="60"/>
      <c r="M355" s="60"/>
      <c r="N355" s="60"/>
      <c r="O355" s="4"/>
      <c r="P355" s="5"/>
      <c r="Q355" s="6"/>
      <c r="R355" s="6"/>
      <c r="S355" s="6"/>
      <c r="T355" s="6"/>
      <c r="U355" s="6"/>
      <c r="V355" s="60"/>
      <c r="W355" s="60"/>
      <c r="X355" s="60"/>
      <c r="Y355" s="60"/>
      <c r="Z355" s="60"/>
      <c r="AA355" s="60"/>
      <c r="AB355" s="60"/>
      <c r="AC355" s="60"/>
      <c r="AD355" s="60"/>
      <c r="AE355" s="60"/>
      <c r="AF355" s="60"/>
      <c r="AG355" s="60"/>
      <c r="AH355" s="60"/>
      <c r="AI355" s="60"/>
      <c r="AJ355" s="60"/>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row>
    <row r="356" spans="2:65">
      <c r="B356" s="59"/>
      <c r="C356" s="119"/>
      <c r="D356" s="59"/>
      <c r="E356" s="59"/>
      <c r="F356" s="60"/>
      <c r="G356" s="98"/>
      <c r="H356" s="60"/>
      <c r="I356" s="60"/>
      <c r="J356" s="60"/>
      <c r="K356" s="60"/>
      <c r="L356" s="60"/>
      <c r="M356" s="60"/>
      <c r="N356" s="60"/>
      <c r="O356" s="4"/>
      <c r="P356" s="5"/>
      <c r="Q356" s="6"/>
      <c r="R356" s="6"/>
      <c r="S356" s="6"/>
      <c r="T356" s="6"/>
      <c r="U356" s="6"/>
      <c r="V356" s="60"/>
      <c r="W356" s="60"/>
      <c r="X356" s="60"/>
      <c r="Y356" s="60"/>
      <c r="Z356" s="60"/>
      <c r="AA356" s="60"/>
      <c r="AB356" s="60"/>
      <c r="AC356" s="60"/>
      <c r="AD356" s="60"/>
      <c r="AE356" s="60"/>
      <c r="AF356" s="60"/>
      <c r="AG356" s="60"/>
      <c r="AH356" s="60"/>
      <c r="AI356" s="60"/>
      <c r="AJ356" s="60"/>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row>
    <row r="357" spans="2:65">
      <c r="B357" s="59"/>
      <c r="C357" s="119"/>
      <c r="D357" s="59"/>
      <c r="E357" s="59"/>
      <c r="F357" s="60"/>
      <c r="G357" s="98"/>
      <c r="H357" s="60"/>
      <c r="I357" s="60"/>
      <c r="J357" s="60"/>
      <c r="K357" s="60"/>
      <c r="L357" s="60"/>
      <c r="M357" s="60"/>
      <c r="N357" s="60"/>
      <c r="O357" s="4"/>
      <c r="P357" s="5"/>
      <c r="Q357" s="6"/>
      <c r="R357" s="6"/>
      <c r="S357" s="6"/>
      <c r="T357" s="6"/>
      <c r="U357" s="6"/>
      <c r="V357" s="60"/>
      <c r="W357" s="60"/>
      <c r="X357" s="60"/>
      <c r="Y357" s="60"/>
      <c r="Z357" s="60"/>
      <c r="AA357" s="60"/>
      <c r="AB357" s="60"/>
      <c r="AC357" s="60"/>
      <c r="AD357" s="60"/>
      <c r="AE357" s="60"/>
      <c r="AF357" s="60"/>
      <c r="AG357" s="60"/>
      <c r="AH357" s="60"/>
      <c r="AI357" s="60"/>
      <c r="AJ357" s="60"/>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row>
    <row r="358" spans="2:65">
      <c r="B358" s="59"/>
      <c r="C358" s="119"/>
      <c r="D358" s="59"/>
      <c r="E358" s="59"/>
      <c r="F358" s="60"/>
      <c r="G358" s="98"/>
      <c r="H358" s="60"/>
      <c r="I358" s="60"/>
      <c r="J358" s="60"/>
      <c r="K358" s="60"/>
      <c r="L358" s="60"/>
      <c r="M358" s="60"/>
      <c r="N358" s="60"/>
      <c r="O358" s="4"/>
      <c r="P358" s="5"/>
      <c r="Q358" s="6"/>
      <c r="R358" s="6"/>
      <c r="S358" s="6"/>
      <c r="T358" s="6"/>
      <c r="U358" s="6"/>
      <c r="V358" s="60"/>
      <c r="W358" s="60"/>
      <c r="X358" s="60"/>
      <c r="Y358" s="60"/>
      <c r="Z358" s="60"/>
      <c r="AA358" s="60"/>
      <c r="AB358" s="60"/>
      <c r="AC358" s="60"/>
      <c r="AD358" s="60"/>
      <c r="AE358" s="60"/>
      <c r="AF358" s="60"/>
      <c r="AG358" s="60"/>
      <c r="AH358" s="60"/>
      <c r="AI358" s="60"/>
      <c r="AJ358" s="60"/>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row>
    <row r="359" spans="2:65">
      <c r="B359" s="59"/>
      <c r="C359" s="119"/>
      <c r="D359" s="59"/>
      <c r="E359" s="59"/>
      <c r="F359" s="60"/>
      <c r="G359" s="98"/>
      <c r="H359" s="60"/>
      <c r="I359" s="60"/>
      <c r="J359" s="60"/>
      <c r="K359" s="60"/>
      <c r="L359" s="60"/>
      <c r="M359" s="60"/>
      <c r="N359" s="60"/>
      <c r="O359" s="4"/>
      <c r="P359" s="5"/>
      <c r="Q359" s="6"/>
      <c r="R359" s="6"/>
      <c r="S359" s="6"/>
      <c r="T359" s="6"/>
      <c r="U359" s="6"/>
      <c r="V359" s="60"/>
      <c r="W359" s="60"/>
      <c r="X359" s="60"/>
      <c r="Y359" s="60"/>
      <c r="Z359" s="60"/>
      <c r="AA359" s="60"/>
      <c r="AB359" s="60"/>
      <c r="AC359" s="60"/>
      <c r="AD359" s="60"/>
      <c r="AE359" s="60"/>
      <c r="AF359" s="60"/>
      <c r="AG359" s="60"/>
      <c r="AH359" s="60"/>
      <c r="AI359" s="60"/>
      <c r="AJ359" s="60"/>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row>
    <row r="360" spans="2:65">
      <c r="B360" s="59"/>
      <c r="C360" s="119"/>
      <c r="D360" s="59"/>
      <c r="E360" s="59"/>
      <c r="F360" s="60"/>
      <c r="G360" s="98"/>
      <c r="H360" s="60"/>
      <c r="I360" s="60"/>
      <c r="J360" s="60"/>
      <c r="K360" s="60"/>
      <c r="L360" s="60"/>
      <c r="M360" s="60"/>
      <c r="N360" s="60"/>
      <c r="O360" s="4"/>
      <c r="P360" s="5"/>
      <c r="Q360" s="6"/>
      <c r="R360" s="6"/>
      <c r="S360" s="6"/>
      <c r="T360" s="6"/>
      <c r="U360" s="6"/>
      <c r="V360" s="60"/>
      <c r="W360" s="60"/>
      <c r="X360" s="60"/>
      <c r="Y360" s="60"/>
      <c r="Z360" s="60"/>
      <c r="AA360" s="60"/>
      <c r="AB360" s="60"/>
      <c r="AC360" s="60"/>
      <c r="AD360" s="60"/>
      <c r="AE360" s="60"/>
      <c r="AF360" s="60"/>
      <c r="AG360" s="60"/>
      <c r="AH360" s="60"/>
      <c r="AI360" s="60"/>
      <c r="AJ360" s="60"/>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row>
    <row r="361" spans="2:65">
      <c r="B361" s="59"/>
      <c r="C361" s="119"/>
      <c r="D361" s="59"/>
      <c r="E361" s="59"/>
      <c r="F361" s="60"/>
      <c r="G361" s="98"/>
      <c r="H361" s="60"/>
      <c r="I361" s="60"/>
      <c r="J361" s="60"/>
      <c r="K361" s="60"/>
      <c r="L361" s="60"/>
      <c r="M361" s="60"/>
      <c r="N361" s="60"/>
      <c r="O361" s="4"/>
      <c r="P361" s="5"/>
      <c r="Q361" s="6"/>
      <c r="R361" s="6"/>
      <c r="S361" s="6"/>
      <c r="T361" s="6"/>
      <c r="U361" s="6"/>
      <c r="V361" s="60"/>
      <c r="W361" s="60"/>
      <c r="X361" s="60"/>
      <c r="Y361" s="60"/>
      <c r="Z361" s="60"/>
      <c r="AA361" s="60"/>
      <c r="AB361" s="60"/>
      <c r="AC361" s="60"/>
      <c r="AD361" s="60"/>
      <c r="AE361" s="60"/>
      <c r="AF361" s="60"/>
      <c r="AG361" s="60"/>
      <c r="AH361" s="60"/>
      <c r="AI361" s="60"/>
      <c r="AJ361" s="60"/>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row>
    <row r="362" spans="2:65">
      <c r="B362" s="59"/>
      <c r="C362" s="119"/>
      <c r="D362" s="59"/>
      <c r="E362" s="59"/>
      <c r="F362" s="60"/>
      <c r="G362" s="98"/>
      <c r="H362" s="60"/>
      <c r="I362" s="60"/>
      <c r="J362" s="60"/>
      <c r="K362" s="60"/>
      <c r="L362" s="60"/>
      <c r="M362" s="60"/>
      <c r="N362" s="60"/>
      <c r="O362" s="4"/>
      <c r="P362" s="5"/>
      <c r="Q362" s="6"/>
      <c r="R362" s="6"/>
      <c r="S362" s="6"/>
      <c r="T362" s="6"/>
      <c r="U362" s="6"/>
      <c r="V362" s="60"/>
      <c r="W362" s="60"/>
      <c r="X362" s="60"/>
      <c r="Y362" s="60"/>
      <c r="Z362" s="60"/>
      <c r="AA362" s="60"/>
      <c r="AB362" s="60"/>
      <c r="AC362" s="60"/>
      <c r="AD362" s="60"/>
      <c r="AE362" s="60"/>
      <c r="AF362" s="60"/>
      <c r="AG362" s="60"/>
      <c r="AH362" s="60"/>
      <c r="AI362" s="60"/>
      <c r="AJ362" s="60"/>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row>
    <row r="363" spans="2:65">
      <c r="B363" s="59"/>
      <c r="C363" s="119"/>
      <c r="D363" s="59"/>
      <c r="E363" s="59"/>
      <c r="F363" s="60"/>
      <c r="G363" s="98"/>
      <c r="H363" s="60"/>
      <c r="I363" s="60"/>
      <c r="J363" s="60"/>
      <c r="K363" s="60"/>
      <c r="L363" s="60"/>
      <c r="M363" s="60"/>
      <c r="N363" s="60"/>
      <c r="O363" s="4"/>
      <c r="P363" s="5"/>
      <c r="Q363" s="6"/>
      <c r="R363" s="6"/>
      <c r="S363" s="6"/>
      <c r="T363" s="6"/>
      <c r="U363" s="6"/>
      <c r="V363" s="60"/>
      <c r="W363" s="60"/>
      <c r="X363" s="60"/>
      <c r="Y363" s="60"/>
      <c r="Z363" s="60"/>
      <c r="AA363" s="60"/>
      <c r="AB363" s="60"/>
      <c r="AC363" s="60"/>
      <c r="AD363" s="60"/>
      <c r="AE363" s="60"/>
      <c r="AF363" s="60"/>
      <c r="AG363" s="60"/>
      <c r="AH363" s="60"/>
      <c r="AI363" s="60"/>
      <c r="AJ363" s="60"/>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row>
    <row r="364" spans="2:65">
      <c r="B364" s="59"/>
      <c r="C364" s="119"/>
      <c r="D364" s="59"/>
      <c r="E364" s="59"/>
      <c r="F364" s="60"/>
      <c r="G364" s="98"/>
      <c r="H364" s="60"/>
      <c r="I364" s="60"/>
      <c r="J364" s="60"/>
      <c r="K364" s="60"/>
      <c r="L364" s="60"/>
      <c r="M364" s="60"/>
      <c r="N364" s="60"/>
      <c r="O364" s="4"/>
      <c r="P364" s="5"/>
      <c r="Q364" s="6"/>
      <c r="R364" s="6"/>
      <c r="S364" s="6"/>
      <c r="T364" s="6"/>
      <c r="U364" s="6"/>
      <c r="V364" s="60"/>
      <c r="W364" s="60"/>
      <c r="X364" s="60"/>
      <c r="Y364" s="60"/>
      <c r="Z364" s="60"/>
      <c r="AA364" s="60"/>
      <c r="AB364" s="60"/>
      <c r="AC364" s="60"/>
      <c r="AD364" s="60"/>
      <c r="AE364" s="60"/>
      <c r="AF364" s="60"/>
      <c r="AG364" s="60"/>
      <c r="AH364" s="60"/>
      <c r="AI364" s="60"/>
      <c r="AJ364" s="60"/>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row>
    <row r="365" spans="2:65">
      <c r="B365" s="59"/>
      <c r="C365" s="119"/>
      <c r="D365" s="59"/>
      <c r="E365" s="59"/>
      <c r="F365" s="60"/>
      <c r="G365" s="98"/>
      <c r="H365" s="60"/>
      <c r="I365" s="60"/>
      <c r="J365" s="60"/>
      <c r="K365" s="60"/>
      <c r="L365" s="60"/>
      <c r="M365" s="60"/>
      <c r="N365" s="60"/>
      <c r="O365" s="4"/>
      <c r="P365" s="5"/>
      <c r="Q365" s="6"/>
      <c r="R365" s="6"/>
      <c r="S365" s="6"/>
      <c r="T365" s="6"/>
      <c r="U365" s="6"/>
      <c r="V365" s="60"/>
      <c r="W365" s="60"/>
      <c r="X365" s="60"/>
      <c r="Y365" s="60"/>
      <c r="Z365" s="60"/>
      <c r="AA365" s="60"/>
      <c r="AB365" s="60"/>
      <c r="AC365" s="60"/>
      <c r="AD365" s="60"/>
      <c r="AE365" s="60"/>
      <c r="AF365" s="60"/>
      <c r="AG365" s="60"/>
      <c r="AH365" s="60"/>
      <c r="AI365" s="60"/>
      <c r="AJ365" s="60"/>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row>
    <row r="366" spans="2:65">
      <c r="B366" s="59"/>
      <c r="C366" s="119"/>
      <c r="D366" s="59"/>
      <c r="E366" s="59"/>
      <c r="F366" s="60"/>
      <c r="G366" s="98"/>
      <c r="H366" s="60"/>
      <c r="I366" s="60"/>
      <c r="J366" s="60"/>
      <c r="K366" s="60"/>
      <c r="L366" s="60"/>
      <c r="M366" s="60"/>
      <c r="N366" s="60"/>
      <c r="O366" s="4"/>
      <c r="P366" s="5"/>
      <c r="Q366" s="6"/>
      <c r="R366" s="6"/>
      <c r="S366" s="6"/>
      <c r="T366" s="6"/>
      <c r="U366" s="6"/>
      <c r="V366" s="60"/>
      <c r="W366" s="60"/>
      <c r="X366" s="60"/>
      <c r="Y366" s="60"/>
      <c r="Z366" s="60"/>
      <c r="AA366" s="60"/>
      <c r="AB366" s="60"/>
      <c r="AC366" s="60"/>
      <c r="AD366" s="60"/>
      <c r="AE366" s="60"/>
      <c r="AF366" s="60"/>
      <c r="AG366" s="60"/>
      <c r="AH366" s="60"/>
      <c r="AI366" s="60"/>
      <c r="AJ366" s="60"/>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row>
    <row r="367" spans="2:65">
      <c r="B367" s="59"/>
      <c r="C367" s="119"/>
      <c r="D367" s="59"/>
      <c r="E367" s="59"/>
      <c r="F367" s="60"/>
      <c r="G367" s="98"/>
      <c r="H367" s="60"/>
      <c r="I367" s="60"/>
      <c r="J367" s="60"/>
      <c r="K367" s="60"/>
      <c r="L367" s="60"/>
      <c r="M367" s="60"/>
      <c r="N367" s="60"/>
      <c r="O367" s="4"/>
      <c r="P367" s="5"/>
      <c r="Q367" s="6"/>
      <c r="R367" s="6"/>
      <c r="S367" s="6"/>
      <c r="T367" s="6"/>
      <c r="U367" s="6"/>
      <c r="V367" s="60"/>
      <c r="W367" s="60"/>
      <c r="X367" s="60"/>
      <c r="Y367" s="60"/>
      <c r="Z367" s="60"/>
      <c r="AA367" s="60"/>
      <c r="AB367" s="60"/>
      <c r="AC367" s="60"/>
      <c r="AD367" s="60"/>
      <c r="AE367" s="60"/>
      <c r="AF367" s="60"/>
      <c r="AG367" s="60"/>
      <c r="AH367" s="60"/>
      <c r="AI367" s="60"/>
      <c r="AJ367" s="60"/>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row>
    <row r="368" spans="2:65">
      <c r="B368" s="59"/>
      <c r="C368" s="119"/>
      <c r="D368" s="59"/>
      <c r="E368" s="59"/>
      <c r="F368" s="60"/>
      <c r="G368" s="98"/>
      <c r="H368" s="60"/>
      <c r="I368" s="60"/>
      <c r="J368" s="60"/>
      <c r="K368" s="60"/>
      <c r="L368" s="60"/>
      <c r="M368" s="60"/>
      <c r="N368" s="60"/>
      <c r="O368" s="4"/>
      <c r="P368" s="5"/>
      <c r="Q368" s="6"/>
      <c r="R368" s="6"/>
      <c r="S368" s="6"/>
      <c r="T368" s="6"/>
      <c r="U368" s="6"/>
      <c r="V368" s="60"/>
      <c r="W368" s="60"/>
      <c r="X368" s="60"/>
      <c r="Y368" s="60"/>
      <c r="Z368" s="60"/>
      <c r="AA368" s="60"/>
      <c r="AB368" s="60"/>
      <c r="AC368" s="60"/>
      <c r="AD368" s="60"/>
      <c r="AE368" s="60"/>
      <c r="AF368" s="60"/>
      <c r="AG368" s="60"/>
      <c r="AH368" s="60"/>
      <c r="AI368" s="60"/>
      <c r="AJ368" s="60"/>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row>
    <row r="369" spans="2:65">
      <c r="B369" s="59"/>
      <c r="C369" s="119"/>
      <c r="D369" s="59"/>
      <c r="E369" s="59"/>
      <c r="F369" s="60"/>
      <c r="G369" s="98"/>
      <c r="H369" s="60"/>
      <c r="I369" s="60"/>
      <c r="J369" s="60"/>
      <c r="K369" s="60"/>
      <c r="L369" s="60"/>
      <c r="M369" s="60"/>
      <c r="N369" s="60"/>
      <c r="O369" s="4"/>
      <c r="P369" s="5"/>
      <c r="Q369" s="6"/>
      <c r="R369" s="6"/>
      <c r="S369" s="6"/>
      <c r="T369" s="6"/>
      <c r="U369" s="6"/>
      <c r="V369" s="60"/>
      <c r="W369" s="60"/>
      <c r="X369" s="60"/>
      <c r="Y369" s="60"/>
      <c r="Z369" s="60"/>
      <c r="AA369" s="60"/>
      <c r="AB369" s="60"/>
      <c r="AC369" s="60"/>
      <c r="AD369" s="60"/>
      <c r="AE369" s="60"/>
      <c r="AF369" s="60"/>
      <c r="AG369" s="60"/>
      <c r="AH369" s="60"/>
      <c r="AI369" s="60"/>
      <c r="AJ369" s="60"/>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row>
    <row r="370" spans="2:65">
      <c r="B370" s="59"/>
      <c r="C370" s="119"/>
      <c r="D370" s="59"/>
      <c r="E370" s="59"/>
      <c r="F370" s="60"/>
      <c r="G370" s="98"/>
      <c r="H370" s="60"/>
      <c r="I370" s="60"/>
      <c r="J370" s="60"/>
      <c r="K370" s="60"/>
      <c r="L370" s="60"/>
      <c r="M370" s="60"/>
      <c r="N370" s="60"/>
      <c r="O370" s="4"/>
      <c r="P370" s="5"/>
      <c r="Q370" s="6"/>
      <c r="R370" s="6"/>
      <c r="S370" s="6"/>
      <c r="T370" s="6"/>
      <c r="U370" s="6"/>
      <c r="V370" s="60"/>
      <c r="W370" s="60"/>
      <c r="X370" s="60"/>
      <c r="Y370" s="60"/>
      <c r="Z370" s="60"/>
      <c r="AA370" s="60"/>
      <c r="AB370" s="60"/>
      <c r="AC370" s="60"/>
      <c r="AD370" s="60"/>
      <c r="AE370" s="60"/>
      <c r="AF370" s="60"/>
      <c r="AG370" s="60"/>
      <c r="AH370" s="60"/>
      <c r="AI370" s="60"/>
      <c r="AJ370" s="6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row>
    <row r="371" spans="2:65">
      <c r="B371" s="59"/>
      <c r="C371" s="119"/>
      <c r="D371" s="59"/>
      <c r="E371" s="59"/>
      <c r="F371" s="60"/>
      <c r="G371" s="98"/>
      <c r="H371" s="60"/>
      <c r="I371" s="60"/>
      <c r="J371" s="60"/>
      <c r="K371" s="60"/>
      <c r="L371" s="60"/>
      <c r="M371" s="60"/>
      <c r="N371" s="60"/>
      <c r="O371" s="4"/>
      <c r="P371" s="5"/>
      <c r="Q371" s="6"/>
      <c r="R371" s="6"/>
      <c r="S371" s="6"/>
      <c r="T371" s="6"/>
      <c r="U371" s="6"/>
      <c r="V371" s="60"/>
      <c r="W371" s="60"/>
      <c r="X371" s="60"/>
      <c r="Y371" s="60"/>
      <c r="Z371" s="60"/>
      <c r="AA371" s="60"/>
      <c r="AB371" s="60"/>
      <c r="AC371" s="60"/>
      <c r="AD371" s="60"/>
      <c r="AE371" s="60"/>
      <c r="AF371" s="60"/>
      <c r="AG371" s="60"/>
      <c r="AH371" s="60"/>
      <c r="AI371" s="60"/>
      <c r="AJ371" s="6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row>
    <row r="372" spans="2:65">
      <c r="B372" s="59"/>
      <c r="C372" s="119"/>
      <c r="D372" s="59"/>
      <c r="E372" s="59"/>
      <c r="F372" s="60"/>
      <c r="G372" s="98"/>
      <c r="H372" s="60"/>
      <c r="I372" s="60"/>
      <c r="J372" s="60"/>
      <c r="K372" s="60"/>
      <c r="L372" s="60"/>
      <c r="M372" s="60"/>
      <c r="N372" s="60"/>
      <c r="O372" s="4"/>
      <c r="P372" s="5"/>
      <c r="Q372" s="6"/>
      <c r="R372" s="6"/>
      <c r="S372" s="6"/>
      <c r="T372" s="6"/>
      <c r="U372" s="6"/>
      <c r="V372" s="60"/>
      <c r="W372" s="60"/>
      <c r="X372" s="60"/>
      <c r="Y372" s="60"/>
      <c r="Z372" s="60"/>
      <c r="AA372" s="60"/>
      <c r="AB372" s="60"/>
      <c r="AC372" s="60"/>
      <c r="AD372" s="60"/>
      <c r="AE372" s="60"/>
      <c r="AF372" s="60"/>
      <c r="AG372" s="60"/>
      <c r="AH372" s="60"/>
      <c r="AI372" s="60"/>
      <c r="AJ372" s="60"/>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row>
    <row r="373" spans="2:65">
      <c r="B373" s="59"/>
      <c r="C373" s="119"/>
      <c r="D373" s="59"/>
      <c r="E373" s="59"/>
      <c r="F373" s="60"/>
      <c r="G373" s="98"/>
      <c r="H373" s="60"/>
      <c r="I373" s="60"/>
      <c r="J373" s="60"/>
      <c r="K373" s="60"/>
      <c r="L373" s="60"/>
      <c r="M373" s="60"/>
      <c r="N373" s="60"/>
      <c r="O373" s="4"/>
      <c r="P373" s="5"/>
      <c r="Q373" s="6"/>
      <c r="R373" s="6"/>
      <c r="S373" s="6"/>
      <c r="T373" s="6"/>
      <c r="U373" s="6"/>
      <c r="V373" s="60"/>
      <c r="W373" s="60"/>
      <c r="X373" s="60"/>
      <c r="Y373" s="60"/>
      <c r="Z373" s="60"/>
      <c r="AA373" s="60"/>
      <c r="AB373" s="60"/>
      <c r="AC373" s="60"/>
      <c r="AD373" s="60"/>
      <c r="AE373" s="60"/>
      <c r="AF373" s="60"/>
      <c r="AG373" s="60"/>
      <c r="AH373" s="60"/>
      <c r="AI373" s="60"/>
      <c r="AJ373" s="60"/>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row>
    <row r="374" spans="2:65">
      <c r="B374" s="59"/>
      <c r="C374" s="119"/>
      <c r="D374" s="59"/>
      <c r="E374" s="59"/>
      <c r="F374" s="60"/>
      <c r="G374" s="98"/>
      <c r="H374" s="60"/>
      <c r="I374" s="60"/>
      <c r="J374" s="60"/>
      <c r="K374" s="60"/>
      <c r="L374" s="60"/>
      <c r="M374" s="60"/>
      <c r="N374" s="60"/>
      <c r="O374" s="4"/>
      <c r="P374" s="5"/>
      <c r="Q374" s="6"/>
      <c r="R374" s="6"/>
      <c r="S374" s="6"/>
      <c r="T374" s="6"/>
      <c r="U374" s="6"/>
      <c r="V374" s="60"/>
      <c r="W374" s="60"/>
      <c r="X374" s="60"/>
      <c r="Y374" s="60"/>
      <c r="Z374" s="60"/>
      <c r="AA374" s="60"/>
      <c r="AB374" s="60"/>
      <c r="AC374" s="60"/>
      <c r="AD374" s="60"/>
      <c r="AE374" s="60"/>
      <c r="AF374" s="60"/>
      <c r="AG374" s="60"/>
      <c r="AH374" s="60"/>
      <c r="AI374" s="60"/>
      <c r="AJ374" s="60"/>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row>
    <row r="375" spans="2:65">
      <c r="B375" s="59"/>
      <c r="C375" s="119"/>
      <c r="D375" s="59"/>
      <c r="E375" s="59"/>
      <c r="F375" s="60"/>
      <c r="G375" s="98"/>
      <c r="H375" s="60"/>
      <c r="I375" s="60"/>
      <c r="J375" s="60"/>
      <c r="K375" s="60"/>
      <c r="L375" s="60"/>
      <c r="M375" s="60"/>
      <c r="N375" s="60"/>
      <c r="O375" s="4"/>
      <c r="P375" s="5"/>
      <c r="Q375" s="6"/>
      <c r="R375" s="6"/>
      <c r="S375" s="6"/>
      <c r="T375" s="6"/>
      <c r="U375" s="6"/>
      <c r="V375" s="60"/>
      <c r="W375" s="60"/>
      <c r="X375" s="60"/>
      <c r="Y375" s="60"/>
      <c r="Z375" s="60"/>
      <c r="AA375" s="60"/>
      <c r="AB375" s="60"/>
      <c r="AC375" s="60"/>
      <c r="AD375" s="60"/>
      <c r="AE375" s="60"/>
      <c r="AF375" s="60"/>
      <c r="AG375" s="60"/>
      <c r="AH375" s="60"/>
      <c r="AI375" s="60"/>
      <c r="AJ375" s="60"/>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row>
    <row r="376" spans="2:65">
      <c r="B376" s="59"/>
      <c r="C376" s="119"/>
      <c r="D376" s="59"/>
      <c r="E376" s="59"/>
      <c r="F376" s="60"/>
      <c r="G376" s="98"/>
      <c r="H376" s="60"/>
      <c r="I376" s="60"/>
      <c r="J376" s="60"/>
      <c r="K376" s="60"/>
      <c r="L376" s="60"/>
      <c r="M376" s="60"/>
      <c r="N376" s="60"/>
      <c r="O376" s="4"/>
      <c r="P376" s="5"/>
      <c r="Q376" s="6"/>
      <c r="R376" s="6"/>
      <c r="S376" s="6"/>
      <c r="T376" s="6"/>
      <c r="U376" s="6"/>
      <c r="V376" s="60"/>
      <c r="W376" s="60"/>
      <c r="X376" s="60"/>
      <c r="Y376" s="60"/>
      <c r="Z376" s="60"/>
      <c r="AA376" s="60"/>
      <c r="AB376" s="60"/>
      <c r="AC376" s="60"/>
      <c r="AD376" s="60"/>
      <c r="AE376" s="60"/>
      <c r="AF376" s="60"/>
      <c r="AG376" s="60"/>
      <c r="AH376" s="60"/>
      <c r="AI376" s="60"/>
      <c r="AJ376" s="60"/>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row>
    <row r="377" spans="2:65">
      <c r="B377" s="59"/>
      <c r="C377" s="119"/>
      <c r="D377" s="59"/>
      <c r="E377" s="59"/>
      <c r="F377" s="60"/>
      <c r="G377" s="98"/>
      <c r="H377" s="60"/>
      <c r="I377" s="60"/>
      <c r="J377" s="60"/>
      <c r="K377" s="60"/>
      <c r="L377" s="60"/>
      <c r="M377" s="60"/>
      <c r="N377" s="60"/>
      <c r="O377" s="4"/>
      <c r="P377" s="5"/>
      <c r="Q377" s="6"/>
      <c r="R377" s="6"/>
      <c r="S377" s="6"/>
      <c r="T377" s="6"/>
      <c r="U377" s="6"/>
      <c r="V377" s="60"/>
      <c r="W377" s="60"/>
      <c r="X377" s="60"/>
      <c r="Y377" s="60"/>
      <c r="Z377" s="60"/>
      <c r="AA377" s="60"/>
      <c r="AB377" s="60"/>
      <c r="AC377" s="60"/>
      <c r="AD377" s="60"/>
      <c r="AE377" s="60"/>
      <c r="AF377" s="60"/>
      <c r="AG377" s="60"/>
      <c r="AH377" s="60"/>
      <c r="AI377" s="60"/>
      <c r="AJ377" s="60"/>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row>
    <row r="378" spans="2:65">
      <c r="B378" s="59"/>
      <c r="C378" s="119"/>
      <c r="D378" s="59"/>
      <c r="E378" s="59"/>
      <c r="F378" s="60"/>
      <c r="G378" s="98"/>
      <c r="H378" s="60"/>
      <c r="I378" s="60"/>
      <c r="J378" s="60"/>
      <c r="K378" s="60"/>
      <c r="L378" s="60"/>
      <c r="M378" s="60"/>
      <c r="N378" s="60"/>
      <c r="O378" s="4"/>
      <c r="P378" s="5"/>
      <c r="Q378" s="6"/>
      <c r="R378" s="6"/>
      <c r="S378" s="6"/>
      <c r="T378" s="6"/>
      <c r="U378" s="6"/>
      <c r="V378" s="60"/>
      <c r="W378" s="60"/>
      <c r="X378" s="60"/>
      <c r="Y378" s="60"/>
      <c r="Z378" s="60"/>
      <c r="AA378" s="60"/>
      <c r="AB378" s="60"/>
      <c r="AC378" s="60"/>
      <c r="AD378" s="60"/>
      <c r="AE378" s="60"/>
      <c r="AF378" s="60"/>
      <c r="AG378" s="60"/>
      <c r="AH378" s="60"/>
      <c r="AI378" s="60"/>
      <c r="AJ378" s="60"/>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row>
    <row r="379" spans="2:65">
      <c r="B379" s="59"/>
      <c r="C379" s="119"/>
      <c r="D379" s="59"/>
      <c r="E379" s="59"/>
      <c r="F379" s="60"/>
      <c r="G379" s="98"/>
      <c r="H379" s="60"/>
      <c r="I379" s="60"/>
      <c r="J379" s="60"/>
      <c r="K379" s="60"/>
      <c r="L379" s="60"/>
      <c r="M379" s="60"/>
      <c r="N379" s="60"/>
      <c r="O379" s="4"/>
      <c r="P379" s="5"/>
      <c r="Q379" s="6"/>
      <c r="R379" s="6"/>
      <c r="S379" s="6"/>
      <c r="T379" s="6"/>
      <c r="U379" s="6"/>
      <c r="V379" s="60"/>
      <c r="W379" s="60"/>
      <c r="X379" s="60"/>
      <c r="Y379" s="60"/>
      <c r="Z379" s="60"/>
      <c r="AA379" s="60"/>
      <c r="AB379" s="60"/>
      <c r="AC379" s="60"/>
      <c r="AD379" s="60"/>
      <c r="AE379" s="60"/>
      <c r="AF379" s="60"/>
      <c r="AG379" s="60"/>
      <c r="AH379" s="60"/>
      <c r="AI379" s="60"/>
      <c r="AJ379" s="60"/>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row>
    <row r="380" spans="2:65">
      <c r="B380" s="59"/>
      <c r="C380" s="119"/>
      <c r="D380" s="59"/>
      <c r="E380" s="59"/>
      <c r="F380" s="60"/>
      <c r="G380" s="98"/>
      <c r="H380" s="60"/>
      <c r="I380" s="60"/>
      <c r="J380" s="60"/>
      <c r="K380" s="60"/>
      <c r="L380" s="60"/>
      <c r="M380" s="60"/>
      <c r="N380" s="60"/>
      <c r="O380" s="4"/>
      <c r="P380" s="5"/>
      <c r="Q380" s="6"/>
      <c r="R380" s="5"/>
      <c r="S380" s="6"/>
      <c r="T380" s="6"/>
      <c r="U380" s="6"/>
      <c r="V380" s="60"/>
      <c r="W380" s="60"/>
      <c r="X380" s="60"/>
      <c r="Y380" s="60"/>
      <c r="Z380" s="60"/>
      <c r="AA380" s="60"/>
      <c r="AB380" s="60"/>
      <c r="AC380" s="60"/>
      <c r="AD380" s="60"/>
      <c r="AE380" s="60"/>
      <c r="AF380" s="60"/>
      <c r="AG380" s="60"/>
      <c r="AH380" s="60"/>
      <c r="AI380" s="60"/>
      <c r="AJ380" s="60"/>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row>
    <row r="381" spans="2:65">
      <c r="B381" s="59"/>
      <c r="C381" s="119"/>
      <c r="D381" s="59"/>
      <c r="E381" s="59"/>
      <c r="F381" s="60"/>
      <c r="G381" s="98"/>
      <c r="H381" s="60"/>
      <c r="I381" s="60"/>
      <c r="J381" s="60"/>
      <c r="K381" s="60"/>
      <c r="L381" s="60"/>
      <c r="M381" s="60"/>
      <c r="N381" s="60"/>
      <c r="O381" s="4"/>
      <c r="P381" s="5"/>
      <c r="Q381" s="6"/>
      <c r="R381" s="6"/>
      <c r="S381" s="6"/>
      <c r="T381" s="6"/>
      <c r="U381" s="6"/>
      <c r="V381" s="60"/>
      <c r="W381" s="60"/>
      <c r="X381" s="60"/>
      <c r="Y381" s="60"/>
      <c r="Z381" s="60"/>
      <c r="AA381" s="60"/>
      <c r="AB381" s="60"/>
      <c r="AC381" s="60"/>
      <c r="AD381" s="60"/>
      <c r="AE381" s="60"/>
      <c r="AF381" s="60"/>
      <c r="AG381" s="60"/>
      <c r="AH381" s="60"/>
      <c r="AI381" s="60"/>
      <c r="AJ381" s="60"/>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row>
    <row r="382" spans="2:65">
      <c r="B382" s="59"/>
      <c r="C382" s="119"/>
      <c r="D382" s="59"/>
      <c r="E382" s="59"/>
      <c r="F382" s="60"/>
      <c r="G382" s="98"/>
      <c r="H382" s="60"/>
      <c r="I382" s="60"/>
      <c r="J382" s="60"/>
      <c r="K382" s="60"/>
      <c r="L382" s="60"/>
      <c r="M382" s="60"/>
      <c r="N382" s="60"/>
      <c r="O382" s="4"/>
      <c r="P382" s="12"/>
      <c r="Q382" s="12"/>
      <c r="R382" s="12"/>
      <c r="S382" s="12"/>
      <c r="T382" s="12"/>
      <c r="U382" s="12"/>
      <c r="V382" s="60"/>
      <c r="W382" s="60"/>
      <c r="X382" s="60"/>
      <c r="Y382" s="60"/>
      <c r="Z382" s="60"/>
      <c r="AA382" s="60"/>
      <c r="AB382" s="60"/>
      <c r="AC382" s="60"/>
      <c r="AD382" s="60"/>
      <c r="AE382" s="60"/>
      <c r="AF382" s="60"/>
      <c r="AG382" s="60"/>
      <c r="AH382" s="60"/>
      <c r="AI382" s="60"/>
      <c r="AJ382" s="60"/>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row>
    <row r="383" spans="2:65">
      <c r="B383" s="59"/>
      <c r="C383" s="119"/>
      <c r="D383" s="59"/>
      <c r="E383" s="59"/>
      <c r="F383" s="60"/>
      <c r="G383" s="98"/>
      <c r="H383" s="60"/>
      <c r="I383" s="60"/>
      <c r="J383" s="60"/>
      <c r="K383" s="60"/>
      <c r="L383" s="60"/>
      <c r="M383" s="60"/>
      <c r="N383" s="60"/>
      <c r="O383" s="60"/>
      <c r="P383" s="60"/>
      <c r="Q383" s="60"/>
      <c r="R383" s="60"/>
      <c r="S383" s="60"/>
      <c r="T383" s="60"/>
      <c r="U383" s="60"/>
      <c r="V383" s="60"/>
      <c r="W383" s="60"/>
      <c r="X383" s="60"/>
      <c r="Y383" s="60"/>
      <c r="Z383" s="60"/>
      <c r="AA383" s="60"/>
      <c r="AB383" s="60"/>
      <c r="AC383" s="60"/>
      <c r="AD383" s="60"/>
      <c r="AE383" s="60"/>
      <c r="AF383" s="60"/>
      <c r="AG383" s="60"/>
      <c r="AH383" s="60"/>
      <c r="AI383" s="60"/>
      <c r="AJ383" s="60"/>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row>
    <row r="384" spans="2:65">
      <c r="B384" s="59"/>
      <c r="C384" s="119"/>
      <c r="D384" s="59"/>
      <c r="E384" s="59"/>
      <c r="F384" s="60"/>
      <c r="G384" s="98"/>
      <c r="H384" s="60"/>
      <c r="I384" s="60"/>
      <c r="J384" s="60"/>
      <c r="K384" s="60"/>
      <c r="L384" s="60"/>
      <c r="M384" s="60"/>
      <c r="N384" s="60"/>
      <c r="O384" s="60"/>
      <c r="P384" s="60"/>
      <c r="Q384" s="60"/>
      <c r="R384" s="60"/>
      <c r="S384" s="60"/>
      <c r="T384" s="60"/>
      <c r="U384" s="60"/>
      <c r="V384" s="60"/>
      <c r="W384" s="60"/>
      <c r="X384" s="60"/>
      <c r="Y384" s="60"/>
      <c r="Z384" s="60"/>
      <c r="AA384" s="60"/>
      <c r="AB384" s="60"/>
      <c r="AC384" s="60"/>
      <c r="AD384" s="60"/>
      <c r="AE384" s="60"/>
      <c r="AF384" s="60"/>
      <c r="AG384" s="60"/>
      <c r="AH384" s="60"/>
      <c r="AI384" s="60"/>
      <c r="AJ384" s="60"/>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row>
    <row r="385" spans="2:65">
      <c r="B385" s="59"/>
      <c r="C385" s="119"/>
      <c r="D385" s="59"/>
      <c r="E385" s="59"/>
      <c r="F385" s="60"/>
      <c r="G385" s="98"/>
      <c r="H385" s="60"/>
      <c r="I385" s="60"/>
      <c r="J385" s="60"/>
      <c r="K385" s="60"/>
      <c r="L385" s="60"/>
      <c r="M385" s="60"/>
      <c r="N385" s="60"/>
      <c r="O385" s="3"/>
      <c r="P385" s="16"/>
      <c r="Q385" s="16"/>
      <c r="R385" s="16"/>
      <c r="S385" s="3"/>
      <c r="T385" s="3"/>
      <c r="U385" s="3"/>
      <c r="V385" s="60"/>
      <c r="W385" s="60"/>
      <c r="X385" s="60"/>
      <c r="Y385" s="60"/>
      <c r="Z385" s="60"/>
      <c r="AA385" s="60"/>
      <c r="AB385" s="60"/>
      <c r="AC385" s="60"/>
      <c r="AD385" s="60"/>
      <c r="AE385" s="60"/>
      <c r="AF385" s="60"/>
      <c r="AG385" s="60"/>
      <c r="AH385" s="60"/>
      <c r="AI385" s="60"/>
      <c r="AJ385" s="60"/>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row>
    <row r="386" spans="2:65">
      <c r="B386" s="59"/>
      <c r="C386" s="119"/>
      <c r="D386" s="59"/>
      <c r="E386" s="59"/>
      <c r="F386" s="60"/>
      <c r="G386" s="98"/>
      <c r="H386" s="60"/>
      <c r="I386" s="60"/>
      <c r="J386" s="60"/>
      <c r="K386" s="60"/>
      <c r="L386" s="60"/>
      <c r="M386" s="60"/>
      <c r="N386" s="60"/>
      <c r="O386" s="4"/>
      <c r="P386" s="61"/>
      <c r="Q386" s="61"/>
      <c r="R386" s="61"/>
      <c r="S386" s="12"/>
      <c r="T386" s="12"/>
      <c r="U386" s="3"/>
      <c r="V386" s="60"/>
      <c r="W386" s="60"/>
      <c r="X386" s="60"/>
      <c r="Y386" s="60"/>
      <c r="Z386" s="60"/>
      <c r="AA386" s="60"/>
      <c r="AB386" s="60"/>
      <c r="AC386" s="60"/>
      <c r="AD386" s="60"/>
      <c r="AE386" s="60"/>
      <c r="AF386" s="60"/>
      <c r="AG386" s="60"/>
      <c r="AH386" s="60"/>
      <c r="AI386" s="60"/>
      <c r="AJ386" s="60"/>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row>
    <row r="387" spans="2:65">
      <c r="B387" s="59"/>
      <c r="C387" s="119"/>
      <c r="D387" s="59"/>
      <c r="E387" s="59"/>
      <c r="F387" s="60"/>
      <c r="G387" s="98"/>
      <c r="H387" s="60"/>
      <c r="I387" s="60"/>
      <c r="J387" s="60"/>
      <c r="K387" s="60"/>
      <c r="L387" s="60"/>
      <c r="M387" s="60"/>
      <c r="N387" s="60"/>
      <c r="O387" s="3"/>
      <c r="P387" s="3"/>
      <c r="Q387" s="3"/>
      <c r="R387" s="3"/>
      <c r="S387" s="3"/>
      <c r="T387" s="3"/>
      <c r="U387" s="3"/>
      <c r="V387" s="60"/>
      <c r="W387" s="60"/>
      <c r="X387" s="60"/>
      <c r="Y387" s="60"/>
      <c r="Z387" s="60"/>
      <c r="AA387" s="60"/>
      <c r="AB387" s="60"/>
      <c r="AC387" s="60"/>
      <c r="AD387" s="60"/>
      <c r="AE387" s="60"/>
      <c r="AF387" s="60"/>
      <c r="AG387" s="60"/>
      <c r="AH387" s="60"/>
      <c r="AI387" s="60"/>
      <c r="AJ387" s="60"/>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row>
    <row r="388" spans="2:65">
      <c r="B388" s="59"/>
      <c r="C388" s="119"/>
      <c r="D388" s="59"/>
      <c r="E388" s="59"/>
      <c r="F388" s="60"/>
      <c r="G388" s="98"/>
      <c r="H388" s="60"/>
      <c r="I388" s="60"/>
      <c r="J388" s="60"/>
      <c r="K388" s="60"/>
      <c r="L388" s="60"/>
      <c r="M388" s="60"/>
      <c r="N388" s="60"/>
      <c r="O388" s="4"/>
      <c r="P388" s="4"/>
      <c r="Q388" s="68"/>
      <c r="R388" s="61"/>
      <c r="S388" s="12"/>
      <c r="T388" s="12"/>
      <c r="U388" s="3"/>
      <c r="V388" s="60"/>
      <c r="W388" s="60"/>
      <c r="X388" s="60"/>
      <c r="Y388" s="60"/>
      <c r="Z388" s="60"/>
      <c r="AA388" s="60"/>
      <c r="AB388" s="60"/>
      <c r="AC388" s="60"/>
      <c r="AD388" s="60"/>
      <c r="AE388" s="60"/>
      <c r="AF388" s="60"/>
      <c r="AG388" s="60"/>
      <c r="AH388" s="60"/>
      <c r="AI388" s="60"/>
      <c r="AJ388" s="60"/>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row>
    <row r="389" spans="2:65">
      <c r="B389" s="59"/>
      <c r="C389" s="119"/>
      <c r="D389" s="59"/>
      <c r="E389" s="59"/>
      <c r="F389" s="60"/>
      <c r="G389" s="98"/>
      <c r="H389" s="60"/>
      <c r="I389" s="60"/>
      <c r="J389" s="60"/>
      <c r="K389" s="60"/>
      <c r="L389" s="60"/>
      <c r="M389" s="60"/>
      <c r="N389" s="60"/>
      <c r="O389" s="3"/>
      <c r="P389" s="3"/>
      <c r="Q389" s="3"/>
      <c r="R389" s="3"/>
      <c r="S389" s="3"/>
      <c r="T389" s="16"/>
      <c r="U389" s="62"/>
      <c r="V389" s="60"/>
      <c r="W389" s="60"/>
      <c r="X389" s="60"/>
      <c r="Y389" s="60"/>
      <c r="Z389" s="60"/>
      <c r="AA389" s="60"/>
      <c r="AB389" s="60"/>
      <c r="AC389" s="60"/>
      <c r="AD389" s="60"/>
      <c r="AE389" s="60"/>
      <c r="AF389" s="60"/>
      <c r="AG389" s="60"/>
      <c r="AH389" s="60"/>
      <c r="AI389" s="60"/>
      <c r="AJ389" s="60"/>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row>
    <row r="390" spans="2:65">
      <c r="B390" s="59"/>
      <c r="C390" s="119"/>
      <c r="D390" s="59"/>
      <c r="E390" s="59"/>
      <c r="F390" s="60"/>
      <c r="G390" s="98"/>
      <c r="H390" s="60"/>
      <c r="I390" s="60"/>
      <c r="J390" s="60"/>
      <c r="K390" s="60"/>
      <c r="L390" s="60"/>
      <c r="M390" s="60"/>
      <c r="N390" s="60"/>
      <c r="O390" s="3"/>
      <c r="P390" s="63"/>
      <c r="Q390" s="63"/>
      <c r="R390" s="5"/>
      <c r="S390" s="5"/>
      <c r="T390" s="16"/>
      <c r="U390" s="62"/>
      <c r="V390" s="60"/>
      <c r="W390" s="60"/>
      <c r="X390" s="60"/>
      <c r="Y390" s="60"/>
      <c r="Z390" s="60"/>
      <c r="AA390" s="60"/>
      <c r="AB390" s="60"/>
      <c r="AC390" s="60"/>
      <c r="AD390" s="60"/>
      <c r="AE390" s="60"/>
      <c r="AF390" s="60"/>
      <c r="AG390" s="60"/>
      <c r="AH390" s="60"/>
      <c r="AI390" s="60"/>
      <c r="AJ390" s="60"/>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row>
    <row r="391" spans="2:65" ht="15.3" thickBot="1">
      <c r="B391" s="59"/>
      <c r="C391" s="119"/>
      <c r="D391" s="59"/>
      <c r="E391" s="59"/>
      <c r="F391" s="60"/>
      <c r="G391" s="98"/>
      <c r="H391" s="60"/>
      <c r="I391" s="60"/>
      <c r="J391" s="60"/>
      <c r="K391" s="60"/>
      <c r="L391" s="60"/>
      <c r="M391" s="60"/>
      <c r="N391" s="60"/>
      <c r="O391" s="64"/>
      <c r="P391" s="65"/>
      <c r="Q391" s="65"/>
      <c r="R391" s="65"/>
      <c r="S391" s="66"/>
      <c r="T391" s="66"/>
      <c r="U391" s="67"/>
      <c r="V391" s="60"/>
      <c r="W391" s="60"/>
      <c r="X391" s="60"/>
      <c r="Y391" s="60"/>
      <c r="Z391" s="60"/>
      <c r="AA391" s="60"/>
      <c r="AB391" s="60"/>
      <c r="AC391" s="60"/>
      <c r="AD391" s="60"/>
      <c r="AE391" s="60"/>
      <c r="AF391" s="60"/>
      <c r="AG391" s="60"/>
      <c r="AH391" s="60"/>
      <c r="AI391" s="60"/>
      <c r="AJ391" s="60"/>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row>
    <row r="392" spans="2:65">
      <c r="B392" s="59"/>
      <c r="C392" s="119"/>
      <c r="D392" s="59"/>
      <c r="E392" s="59"/>
      <c r="F392" s="60"/>
      <c r="G392" s="98"/>
      <c r="H392" s="60"/>
      <c r="I392" s="60"/>
      <c r="J392" s="60"/>
      <c r="K392" s="60"/>
      <c r="L392" s="60"/>
      <c r="M392" s="60"/>
      <c r="N392" s="60"/>
      <c r="O392" s="4"/>
      <c r="P392" s="5"/>
      <c r="Q392" s="6"/>
      <c r="R392" s="6"/>
      <c r="S392" s="6"/>
      <c r="T392" s="6"/>
      <c r="U392" s="6"/>
      <c r="V392" s="60"/>
      <c r="W392" s="60"/>
      <c r="X392" s="60"/>
      <c r="Y392" s="60"/>
      <c r="Z392" s="60"/>
      <c r="AA392" s="60"/>
      <c r="AB392" s="60"/>
      <c r="AC392" s="60"/>
      <c r="AD392" s="60"/>
      <c r="AE392" s="60"/>
      <c r="AF392" s="60"/>
      <c r="AG392" s="60"/>
      <c r="AH392" s="60"/>
      <c r="AI392" s="60"/>
      <c r="AJ392" s="60"/>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row>
    <row r="393" spans="2:65">
      <c r="B393" s="59"/>
      <c r="C393" s="119"/>
      <c r="D393" s="59"/>
      <c r="E393" s="59"/>
      <c r="F393" s="60"/>
      <c r="G393" s="98"/>
      <c r="H393" s="60"/>
      <c r="I393" s="60"/>
      <c r="J393" s="60"/>
      <c r="K393" s="60"/>
      <c r="L393" s="60"/>
      <c r="M393" s="60"/>
      <c r="N393" s="60"/>
      <c r="O393" s="4"/>
      <c r="P393" s="5"/>
      <c r="Q393" s="6"/>
      <c r="R393" s="6"/>
      <c r="S393" s="6"/>
      <c r="T393" s="6"/>
      <c r="U393" s="6"/>
      <c r="V393" s="60"/>
      <c r="W393" s="60"/>
      <c r="X393" s="60"/>
      <c r="Y393" s="60"/>
      <c r="Z393" s="60"/>
      <c r="AA393" s="60"/>
      <c r="AB393" s="60"/>
      <c r="AC393" s="60"/>
      <c r="AD393" s="60"/>
      <c r="AE393" s="60"/>
      <c r="AF393" s="60"/>
      <c r="AG393" s="60"/>
      <c r="AH393" s="60"/>
      <c r="AI393" s="60"/>
      <c r="AJ393" s="6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row>
    <row r="394" spans="2:65">
      <c r="B394" s="59"/>
      <c r="C394" s="119"/>
      <c r="D394" s="59"/>
      <c r="E394" s="59"/>
      <c r="F394" s="60"/>
      <c r="G394" s="98"/>
      <c r="H394" s="60"/>
      <c r="I394" s="60"/>
      <c r="J394" s="60"/>
      <c r="K394" s="60"/>
      <c r="L394" s="60"/>
      <c r="M394" s="60"/>
      <c r="N394" s="60"/>
      <c r="O394" s="4"/>
      <c r="P394" s="5"/>
      <c r="Q394" s="6"/>
      <c r="R394" s="6"/>
      <c r="S394" s="6"/>
      <c r="T394" s="6"/>
      <c r="U394" s="6"/>
      <c r="V394" s="60"/>
      <c r="W394" s="60"/>
      <c r="X394" s="60"/>
      <c r="Y394" s="60"/>
      <c r="Z394" s="60"/>
      <c r="AA394" s="60"/>
      <c r="AB394" s="60"/>
      <c r="AC394" s="60"/>
      <c r="AD394" s="60"/>
      <c r="AE394" s="60"/>
      <c r="AF394" s="60"/>
      <c r="AG394" s="60"/>
      <c r="AH394" s="60"/>
      <c r="AI394" s="60"/>
      <c r="AJ394" s="6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row>
    <row r="395" spans="2:65">
      <c r="B395" s="59"/>
      <c r="C395" s="119"/>
      <c r="D395" s="59"/>
      <c r="E395" s="59"/>
      <c r="F395" s="60"/>
      <c r="G395" s="98"/>
      <c r="H395" s="60"/>
      <c r="I395" s="60"/>
      <c r="J395" s="60"/>
      <c r="K395" s="60"/>
      <c r="L395" s="60"/>
      <c r="M395" s="60"/>
      <c r="N395" s="60"/>
      <c r="O395" s="4"/>
      <c r="P395" s="5"/>
      <c r="Q395" s="6"/>
      <c r="R395" s="6"/>
      <c r="S395" s="6"/>
      <c r="T395" s="6"/>
      <c r="U395" s="6"/>
      <c r="V395" s="60"/>
      <c r="W395" s="60"/>
      <c r="X395" s="60"/>
      <c r="Y395" s="60"/>
      <c r="Z395" s="60"/>
      <c r="AA395" s="60"/>
      <c r="AB395" s="60"/>
      <c r="AC395" s="60"/>
      <c r="AD395" s="60"/>
      <c r="AE395" s="60"/>
      <c r="AF395" s="60"/>
      <c r="AG395" s="60"/>
      <c r="AH395" s="60"/>
      <c r="AI395" s="60"/>
      <c r="AJ395" s="60"/>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row>
    <row r="396" spans="2:65">
      <c r="B396" s="59"/>
      <c r="C396" s="119"/>
      <c r="D396" s="59"/>
      <c r="E396" s="59"/>
      <c r="F396" s="60"/>
      <c r="G396" s="98"/>
      <c r="H396" s="60"/>
      <c r="I396" s="60"/>
      <c r="J396" s="60"/>
      <c r="K396" s="60"/>
      <c r="L396" s="60"/>
      <c r="M396" s="60"/>
      <c r="N396" s="60"/>
      <c r="O396" s="4"/>
      <c r="P396" s="5"/>
      <c r="Q396" s="6"/>
      <c r="R396" s="6"/>
      <c r="S396" s="6"/>
      <c r="T396" s="6"/>
      <c r="U396" s="6"/>
      <c r="V396" s="60"/>
      <c r="W396" s="60"/>
      <c r="X396" s="60"/>
      <c r="Y396" s="60"/>
      <c r="Z396" s="60"/>
      <c r="AA396" s="60"/>
      <c r="AB396" s="60"/>
      <c r="AC396" s="60"/>
      <c r="AD396" s="60"/>
      <c r="AE396" s="60"/>
      <c r="AF396" s="60"/>
      <c r="AG396" s="60"/>
      <c r="AH396" s="60"/>
      <c r="AI396" s="60"/>
      <c r="AJ396" s="60"/>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row>
    <row r="397" spans="2:65">
      <c r="B397" s="59"/>
      <c r="C397" s="119"/>
      <c r="D397" s="59"/>
      <c r="E397" s="59"/>
      <c r="F397" s="60"/>
      <c r="G397" s="98"/>
      <c r="H397" s="60"/>
      <c r="I397" s="60"/>
      <c r="J397" s="60"/>
      <c r="K397" s="60"/>
      <c r="L397" s="60"/>
      <c r="M397" s="60"/>
      <c r="N397" s="60"/>
      <c r="O397" s="4"/>
      <c r="P397" s="5"/>
      <c r="Q397" s="6"/>
      <c r="R397" s="6"/>
      <c r="S397" s="6"/>
      <c r="T397" s="6"/>
      <c r="U397" s="6"/>
      <c r="V397" s="60"/>
      <c r="W397" s="60"/>
      <c r="X397" s="60"/>
      <c r="Y397" s="60"/>
      <c r="Z397" s="60"/>
      <c r="AA397" s="60"/>
      <c r="AB397" s="60"/>
      <c r="AC397" s="60"/>
      <c r="AD397" s="60"/>
      <c r="AE397" s="60"/>
      <c r="AF397" s="60"/>
      <c r="AG397" s="60"/>
      <c r="AH397" s="60"/>
      <c r="AI397" s="60"/>
      <c r="AJ397" s="60"/>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row>
    <row r="398" spans="2:65">
      <c r="B398" s="59"/>
      <c r="C398" s="119"/>
      <c r="D398" s="59"/>
      <c r="E398" s="59"/>
      <c r="F398" s="60"/>
      <c r="G398" s="98"/>
      <c r="H398" s="60"/>
      <c r="I398" s="60"/>
      <c r="J398" s="60"/>
      <c r="K398" s="60"/>
      <c r="L398" s="60"/>
      <c r="M398" s="60"/>
      <c r="N398" s="60"/>
      <c r="O398" s="4"/>
      <c r="P398" s="5"/>
      <c r="Q398" s="6"/>
      <c r="R398" s="6"/>
      <c r="S398" s="6"/>
      <c r="T398" s="6"/>
      <c r="U398" s="6"/>
      <c r="V398" s="60"/>
      <c r="W398" s="60"/>
      <c r="X398" s="60"/>
      <c r="Y398" s="60"/>
      <c r="Z398" s="60"/>
      <c r="AA398" s="60"/>
      <c r="AB398" s="60"/>
      <c r="AC398" s="60"/>
      <c r="AD398" s="60"/>
      <c r="AE398" s="60"/>
      <c r="AF398" s="60"/>
      <c r="AG398" s="60"/>
      <c r="AH398" s="60"/>
      <c r="AI398" s="60"/>
      <c r="AJ398" s="60"/>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row>
    <row r="399" spans="2:65">
      <c r="B399" s="59"/>
      <c r="C399" s="119"/>
      <c r="D399" s="59"/>
      <c r="E399" s="59"/>
      <c r="F399" s="60"/>
      <c r="G399" s="98"/>
      <c r="H399" s="60"/>
      <c r="I399" s="60"/>
      <c r="J399" s="60"/>
      <c r="K399" s="60"/>
      <c r="L399" s="60"/>
      <c r="M399" s="60"/>
      <c r="N399" s="60"/>
      <c r="O399" s="4"/>
      <c r="P399" s="5"/>
      <c r="Q399" s="6"/>
      <c r="R399" s="6"/>
      <c r="S399" s="6"/>
      <c r="T399" s="6"/>
      <c r="U399" s="6"/>
      <c r="V399" s="60"/>
      <c r="W399" s="60"/>
      <c r="X399" s="60"/>
      <c r="Y399" s="60"/>
      <c r="Z399" s="60"/>
      <c r="AA399" s="60"/>
      <c r="AB399" s="60"/>
      <c r="AC399" s="60"/>
      <c r="AD399" s="60"/>
      <c r="AE399" s="60"/>
      <c r="AF399" s="60"/>
      <c r="AG399" s="60"/>
      <c r="AH399" s="60"/>
      <c r="AI399" s="60"/>
      <c r="AJ399" s="60"/>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row>
    <row r="400" spans="2:65">
      <c r="B400" s="59"/>
      <c r="C400" s="119"/>
      <c r="D400" s="59"/>
      <c r="E400" s="59"/>
      <c r="F400" s="60"/>
      <c r="G400" s="98"/>
      <c r="H400" s="60"/>
      <c r="I400" s="60"/>
      <c r="J400" s="60"/>
      <c r="K400" s="60"/>
      <c r="L400" s="60"/>
      <c r="M400" s="60"/>
      <c r="N400" s="60"/>
      <c r="O400" s="4"/>
      <c r="P400" s="5"/>
      <c r="Q400" s="6"/>
      <c r="R400" s="6"/>
      <c r="S400" s="6"/>
      <c r="T400" s="6"/>
      <c r="U400" s="6"/>
      <c r="V400" s="60"/>
      <c r="W400" s="60"/>
      <c r="X400" s="60"/>
      <c r="Y400" s="60"/>
      <c r="Z400" s="60"/>
      <c r="AA400" s="60"/>
      <c r="AB400" s="60"/>
      <c r="AC400" s="60"/>
      <c r="AD400" s="60"/>
      <c r="AE400" s="60"/>
      <c r="AF400" s="60"/>
      <c r="AG400" s="60"/>
      <c r="AH400" s="60"/>
      <c r="AI400" s="60"/>
      <c r="AJ400" s="60"/>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row>
    <row r="401" spans="2:65">
      <c r="B401" s="59"/>
      <c r="C401" s="119"/>
      <c r="D401" s="59"/>
      <c r="E401" s="59"/>
      <c r="F401" s="60"/>
      <c r="G401" s="98"/>
      <c r="H401" s="60"/>
      <c r="I401" s="60"/>
      <c r="J401" s="60"/>
      <c r="K401" s="60"/>
      <c r="L401" s="60"/>
      <c r="M401" s="60"/>
      <c r="N401" s="60"/>
      <c r="O401" s="4"/>
      <c r="P401" s="5"/>
      <c r="Q401" s="6"/>
      <c r="R401" s="6"/>
      <c r="S401" s="6"/>
      <c r="T401" s="6"/>
      <c r="U401" s="6"/>
      <c r="V401" s="60"/>
      <c r="W401" s="60"/>
      <c r="X401" s="60"/>
      <c r="Y401" s="60"/>
      <c r="Z401" s="60"/>
      <c r="AA401" s="60"/>
      <c r="AB401" s="60"/>
      <c r="AC401" s="60"/>
      <c r="AD401" s="60"/>
      <c r="AE401" s="60"/>
      <c r="AF401" s="60"/>
      <c r="AG401" s="60"/>
      <c r="AH401" s="60"/>
      <c r="AI401" s="60"/>
      <c r="AJ401" s="60"/>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row>
    <row r="402" spans="2:65">
      <c r="B402" s="59"/>
      <c r="C402" s="119"/>
      <c r="D402" s="59"/>
      <c r="E402" s="59"/>
      <c r="F402" s="60"/>
      <c r="G402" s="98"/>
      <c r="H402" s="60"/>
      <c r="I402" s="60"/>
      <c r="J402" s="60"/>
      <c r="K402" s="60"/>
      <c r="L402" s="60"/>
      <c r="M402" s="60"/>
      <c r="N402" s="60"/>
      <c r="O402" s="4"/>
      <c r="P402" s="5"/>
      <c r="Q402" s="6"/>
      <c r="R402" s="6"/>
      <c r="S402" s="6"/>
      <c r="T402" s="6"/>
      <c r="U402" s="6"/>
      <c r="V402" s="60"/>
      <c r="W402" s="60"/>
      <c r="X402" s="60"/>
      <c r="Y402" s="60"/>
      <c r="Z402" s="60"/>
      <c r="AA402" s="60"/>
      <c r="AB402" s="60"/>
      <c r="AC402" s="60"/>
      <c r="AD402" s="60"/>
      <c r="AE402" s="60"/>
      <c r="AF402" s="60"/>
      <c r="AG402" s="60"/>
      <c r="AH402" s="60"/>
      <c r="AI402" s="60"/>
      <c r="AJ402" s="60"/>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row>
    <row r="403" spans="2:65">
      <c r="B403" s="59"/>
      <c r="C403" s="119"/>
      <c r="D403" s="59"/>
      <c r="E403" s="59"/>
      <c r="F403" s="60"/>
      <c r="G403" s="98"/>
      <c r="H403" s="60"/>
      <c r="I403" s="60"/>
      <c r="J403" s="60"/>
      <c r="K403" s="60"/>
      <c r="L403" s="60"/>
      <c r="M403" s="60"/>
      <c r="N403" s="60"/>
      <c r="O403" s="4"/>
      <c r="P403" s="5"/>
      <c r="Q403" s="6"/>
      <c r="R403" s="6"/>
      <c r="S403" s="6"/>
      <c r="T403" s="6"/>
      <c r="U403" s="6"/>
      <c r="V403" s="60"/>
      <c r="W403" s="60"/>
      <c r="X403" s="60"/>
      <c r="Y403" s="60"/>
      <c r="Z403" s="60"/>
      <c r="AA403" s="60"/>
      <c r="AB403" s="60"/>
      <c r="AC403" s="60"/>
      <c r="AD403" s="60"/>
      <c r="AE403" s="60"/>
      <c r="AF403" s="60"/>
      <c r="AG403" s="60"/>
      <c r="AH403" s="60"/>
      <c r="AI403" s="60"/>
      <c r="AJ403" s="60"/>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row>
    <row r="404" spans="2:65">
      <c r="B404" s="59"/>
      <c r="C404" s="119"/>
      <c r="D404" s="59"/>
      <c r="E404" s="59"/>
      <c r="F404" s="60"/>
      <c r="G404" s="98"/>
      <c r="H404" s="60"/>
      <c r="I404" s="60"/>
      <c r="J404" s="60"/>
      <c r="K404" s="60"/>
      <c r="L404" s="60"/>
      <c r="M404" s="60"/>
      <c r="N404" s="60"/>
      <c r="O404" s="4"/>
      <c r="P404" s="5"/>
      <c r="Q404" s="6"/>
      <c r="R404" s="6"/>
      <c r="S404" s="6"/>
      <c r="T404" s="6"/>
      <c r="U404" s="6"/>
      <c r="V404" s="60"/>
      <c r="W404" s="60"/>
      <c r="X404" s="60"/>
      <c r="Y404" s="60"/>
      <c r="Z404" s="60"/>
      <c r="AA404" s="60"/>
      <c r="AB404" s="60"/>
      <c r="AC404" s="60"/>
      <c r="AD404" s="60"/>
      <c r="AE404" s="60"/>
      <c r="AF404" s="60"/>
      <c r="AG404" s="60"/>
      <c r="AH404" s="60"/>
      <c r="AI404" s="60"/>
      <c r="AJ404" s="60"/>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row>
    <row r="405" spans="2:65">
      <c r="B405" s="59"/>
      <c r="C405" s="119"/>
      <c r="D405" s="59"/>
      <c r="E405" s="59"/>
      <c r="F405" s="60"/>
      <c r="G405" s="98"/>
      <c r="H405" s="60"/>
      <c r="I405" s="60"/>
      <c r="J405" s="60"/>
      <c r="K405" s="60"/>
      <c r="L405" s="60"/>
      <c r="M405" s="60"/>
      <c r="N405" s="60"/>
      <c r="O405" s="4"/>
      <c r="P405" s="5"/>
      <c r="Q405" s="6"/>
      <c r="R405" s="6"/>
      <c r="S405" s="6"/>
      <c r="T405" s="6"/>
      <c r="U405" s="6"/>
      <c r="V405" s="60"/>
      <c r="W405" s="60"/>
      <c r="X405" s="60"/>
      <c r="Y405" s="60"/>
      <c r="Z405" s="60"/>
      <c r="AA405" s="60"/>
      <c r="AB405" s="60"/>
      <c r="AC405" s="60"/>
      <c r="AD405" s="60"/>
      <c r="AE405" s="60"/>
      <c r="AF405" s="60"/>
      <c r="AG405" s="60"/>
      <c r="AH405" s="60"/>
      <c r="AI405" s="60"/>
      <c r="AJ405" s="60"/>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row>
    <row r="406" spans="2:65">
      <c r="B406" s="59"/>
      <c r="C406" s="119"/>
      <c r="D406" s="59"/>
      <c r="E406" s="59"/>
      <c r="F406" s="60"/>
      <c r="G406" s="98"/>
      <c r="H406" s="60"/>
      <c r="I406" s="60"/>
      <c r="J406" s="60"/>
      <c r="K406" s="60"/>
      <c r="L406" s="60"/>
      <c r="M406" s="60"/>
      <c r="N406" s="60"/>
      <c r="O406" s="4"/>
      <c r="P406" s="5"/>
      <c r="Q406" s="6"/>
      <c r="R406" s="6"/>
      <c r="S406" s="6"/>
      <c r="T406" s="6"/>
      <c r="U406" s="6"/>
      <c r="V406" s="60"/>
      <c r="W406" s="60"/>
      <c r="X406" s="60"/>
      <c r="Y406" s="60"/>
      <c r="Z406" s="60"/>
      <c r="AA406" s="60"/>
      <c r="AB406" s="60"/>
      <c r="AC406" s="60"/>
      <c r="AD406" s="60"/>
      <c r="AE406" s="60"/>
      <c r="AF406" s="60"/>
      <c r="AG406" s="60"/>
      <c r="AH406" s="60"/>
      <c r="AI406" s="60"/>
      <c r="AJ406" s="60"/>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row>
    <row r="407" spans="2:65">
      <c r="B407" s="59"/>
      <c r="C407" s="119"/>
      <c r="D407" s="59"/>
      <c r="E407" s="59"/>
      <c r="F407" s="60"/>
      <c r="G407" s="98"/>
      <c r="H407" s="60"/>
      <c r="I407" s="60"/>
      <c r="J407" s="60"/>
      <c r="K407" s="60"/>
      <c r="L407" s="60"/>
      <c r="M407" s="60"/>
      <c r="N407" s="60"/>
      <c r="O407" s="4"/>
      <c r="P407" s="5"/>
      <c r="Q407" s="6"/>
      <c r="R407" s="6"/>
      <c r="S407" s="6"/>
      <c r="T407" s="6"/>
      <c r="U407" s="6"/>
      <c r="V407" s="60"/>
      <c r="W407" s="60"/>
      <c r="X407" s="60"/>
      <c r="Y407" s="60"/>
      <c r="Z407" s="60"/>
      <c r="AA407" s="60"/>
      <c r="AB407" s="60"/>
      <c r="AC407" s="60"/>
      <c r="AD407" s="60"/>
      <c r="AE407" s="60"/>
      <c r="AF407" s="60"/>
      <c r="AG407" s="60"/>
      <c r="AH407" s="60"/>
      <c r="AI407" s="60"/>
      <c r="AJ407" s="60"/>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row>
    <row r="408" spans="2:65">
      <c r="B408" s="59"/>
      <c r="C408" s="119"/>
      <c r="D408" s="59"/>
      <c r="E408" s="59"/>
      <c r="F408" s="60"/>
      <c r="G408" s="98"/>
      <c r="H408" s="60"/>
      <c r="I408" s="60"/>
      <c r="J408" s="60"/>
      <c r="K408" s="60"/>
      <c r="L408" s="60"/>
      <c r="M408" s="60"/>
      <c r="N408" s="60"/>
      <c r="O408" s="4"/>
      <c r="P408" s="5"/>
      <c r="Q408" s="6"/>
      <c r="R408" s="6"/>
      <c r="S408" s="6"/>
      <c r="T408" s="6"/>
      <c r="U408" s="6"/>
      <c r="V408" s="60"/>
      <c r="W408" s="60"/>
      <c r="X408" s="60"/>
      <c r="Y408" s="60"/>
      <c r="Z408" s="60"/>
      <c r="AA408" s="60"/>
      <c r="AB408" s="60"/>
      <c r="AC408" s="60"/>
      <c r="AD408" s="60"/>
      <c r="AE408" s="60"/>
      <c r="AF408" s="60"/>
      <c r="AG408" s="60"/>
      <c r="AH408" s="60"/>
      <c r="AI408" s="60"/>
      <c r="AJ408" s="60"/>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row>
    <row r="409" spans="2:65">
      <c r="B409" s="59"/>
      <c r="C409" s="119"/>
      <c r="D409" s="59"/>
      <c r="E409" s="59"/>
      <c r="F409" s="60"/>
      <c r="G409" s="98"/>
      <c r="H409" s="60"/>
      <c r="I409" s="60"/>
      <c r="J409" s="60"/>
      <c r="K409" s="60"/>
      <c r="L409" s="60"/>
      <c r="M409" s="60"/>
      <c r="N409" s="60"/>
      <c r="O409" s="4"/>
      <c r="P409" s="5"/>
      <c r="Q409" s="6"/>
      <c r="R409" s="6"/>
      <c r="S409" s="6"/>
      <c r="T409" s="6"/>
      <c r="U409" s="6"/>
      <c r="V409" s="60"/>
      <c r="W409" s="60"/>
      <c r="X409" s="60"/>
      <c r="Y409" s="60"/>
      <c r="Z409" s="60"/>
      <c r="AA409" s="60"/>
      <c r="AB409" s="60"/>
      <c r="AC409" s="60"/>
      <c r="AD409" s="60"/>
      <c r="AE409" s="60"/>
      <c r="AF409" s="60"/>
      <c r="AG409" s="60"/>
      <c r="AH409" s="60"/>
      <c r="AI409" s="60"/>
      <c r="AJ409" s="60"/>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row>
    <row r="410" spans="2:65">
      <c r="B410" s="59"/>
      <c r="C410" s="119"/>
      <c r="D410" s="59"/>
      <c r="E410" s="59"/>
      <c r="F410" s="60"/>
      <c r="G410" s="98"/>
      <c r="H410" s="60"/>
      <c r="I410" s="60"/>
      <c r="J410" s="60"/>
      <c r="K410" s="60"/>
      <c r="L410" s="60"/>
      <c r="M410" s="60"/>
      <c r="N410" s="60"/>
      <c r="O410" s="4"/>
      <c r="P410" s="5"/>
      <c r="Q410" s="6"/>
      <c r="R410" s="6"/>
      <c r="S410" s="6"/>
      <c r="T410" s="6"/>
      <c r="U410" s="6"/>
      <c r="V410" s="60"/>
      <c r="W410" s="60"/>
      <c r="X410" s="60"/>
      <c r="Y410" s="60"/>
      <c r="Z410" s="60"/>
      <c r="AA410" s="60"/>
      <c r="AB410" s="60"/>
      <c r="AC410" s="60"/>
      <c r="AD410" s="60"/>
      <c r="AE410" s="60"/>
      <c r="AF410" s="60"/>
      <c r="AG410" s="60"/>
      <c r="AH410" s="60"/>
      <c r="AI410" s="60"/>
      <c r="AJ410" s="60"/>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row>
    <row r="411" spans="2:65">
      <c r="B411" s="59"/>
      <c r="C411" s="119"/>
      <c r="D411" s="59"/>
      <c r="E411" s="59"/>
      <c r="F411" s="60"/>
      <c r="G411" s="98"/>
      <c r="H411" s="60"/>
      <c r="I411" s="60"/>
      <c r="J411" s="60"/>
      <c r="K411" s="60"/>
      <c r="L411" s="60"/>
      <c r="M411" s="60"/>
      <c r="N411" s="60"/>
      <c r="O411" s="4"/>
      <c r="P411" s="5"/>
      <c r="Q411" s="6"/>
      <c r="R411" s="6"/>
      <c r="S411" s="6"/>
      <c r="T411" s="6"/>
      <c r="U411" s="6"/>
      <c r="V411" s="60"/>
      <c r="W411" s="60"/>
      <c r="X411" s="60"/>
      <c r="Y411" s="60"/>
      <c r="Z411" s="60"/>
      <c r="AA411" s="60"/>
      <c r="AB411" s="60"/>
      <c r="AC411" s="60"/>
      <c r="AD411" s="60"/>
      <c r="AE411" s="60"/>
      <c r="AF411" s="60"/>
      <c r="AG411" s="60"/>
      <c r="AH411" s="60"/>
      <c r="AI411" s="60"/>
      <c r="AJ411" s="60"/>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row>
    <row r="412" spans="2:65">
      <c r="B412" s="59"/>
      <c r="C412" s="119"/>
      <c r="D412" s="59"/>
      <c r="E412" s="59"/>
      <c r="F412" s="60"/>
      <c r="G412" s="98"/>
      <c r="H412" s="60"/>
      <c r="I412" s="60"/>
      <c r="J412" s="60"/>
      <c r="K412" s="60"/>
      <c r="L412" s="60"/>
      <c r="M412" s="60"/>
      <c r="N412" s="60"/>
      <c r="O412" s="4"/>
      <c r="P412" s="5"/>
      <c r="Q412" s="6"/>
      <c r="R412" s="6"/>
      <c r="S412" s="6"/>
      <c r="T412" s="6"/>
      <c r="U412" s="6"/>
      <c r="V412" s="60"/>
      <c r="W412" s="60"/>
      <c r="X412" s="60"/>
      <c r="Y412" s="60"/>
      <c r="Z412" s="60"/>
      <c r="AA412" s="60"/>
      <c r="AB412" s="60"/>
      <c r="AC412" s="60"/>
      <c r="AD412" s="60"/>
      <c r="AE412" s="60"/>
      <c r="AF412" s="60"/>
      <c r="AG412" s="60"/>
      <c r="AH412" s="60"/>
      <c r="AI412" s="60"/>
      <c r="AJ412" s="60"/>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row>
    <row r="413" spans="2:65">
      <c r="B413" s="59"/>
      <c r="C413" s="119"/>
      <c r="D413" s="59"/>
      <c r="E413" s="59"/>
      <c r="F413" s="60"/>
      <c r="G413" s="98"/>
      <c r="H413" s="60"/>
      <c r="I413" s="60"/>
      <c r="J413" s="60"/>
      <c r="K413" s="60"/>
      <c r="L413" s="60"/>
      <c r="M413" s="60"/>
      <c r="N413" s="60"/>
      <c r="O413" s="4"/>
      <c r="P413" s="5"/>
      <c r="Q413" s="6"/>
      <c r="R413" s="6"/>
      <c r="S413" s="6"/>
      <c r="T413" s="6"/>
      <c r="U413" s="6"/>
      <c r="V413" s="60"/>
      <c r="W413" s="60"/>
      <c r="X413" s="60"/>
      <c r="Y413" s="60"/>
      <c r="Z413" s="60"/>
      <c r="AA413" s="60"/>
      <c r="AB413" s="60"/>
      <c r="AC413" s="60"/>
      <c r="AD413" s="60"/>
      <c r="AE413" s="60"/>
      <c r="AF413" s="60"/>
      <c r="AG413" s="60"/>
      <c r="AH413" s="60"/>
      <c r="AI413" s="60"/>
      <c r="AJ413" s="60"/>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row>
    <row r="414" spans="2:65">
      <c r="B414" s="59"/>
      <c r="C414" s="119"/>
      <c r="D414" s="59"/>
      <c r="E414" s="59"/>
      <c r="F414" s="60"/>
      <c r="G414" s="98"/>
      <c r="H414" s="60"/>
      <c r="I414" s="60"/>
      <c r="J414" s="60"/>
      <c r="K414" s="60"/>
      <c r="L414" s="60"/>
      <c r="M414" s="60"/>
      <c r="N414" s="60"/>
      <c r="O414" s="4"/>
      <c r="P414" s="5"/>
      <c r="Q414" s="6"/>
      <c r="R414" s="6"/>
      <c r="S414" s="6"/>
      <c r="T414" s="6"/>
      <c r="U414" s="6"/>
      <c r="V414" s="60"/>
      <c r="W414" s="60"/>
      <c r="X414" s="60"/>
      <c r="Y414" s="60"/>
      <c r="Z414" s="60"/>
      <c r="AA414" s="60"/>
      <c r="AB414" s="60"/>
      <c r="AC414" s="60"/>
      <c r="AD414" s="60"/>
      <c r="AE414" s="60"/>
      <c r="AF414" s="60"/>
      <c r="AG414" s="60"/>
      <c r="AH414" s="60"/>
      <c r="AI414" s="60"/>
      <c r="AJ414" s="60"/>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row>
    <row r="415" spans="2:65">
      <c r="B415" s="59"/>
      <c r="C415" s="119"/>
      <c r="D415" s="59"/>
      <c r="E415" s="59"/>
      <c r="F415" s="60"/>
      <c r="G415" s="98"/>
      <c r="H415" s="60"/>
      <c r="I415" s="60"/>
      <c r="J415" s="60"/>
      <c r="K415" s="60"/>
      <c r="L415" s="60"/>
      <c r="M415" s="60"/>
      <c r="N415" s="60"/>
      <c r="O415" s="4"/>
      <c r="P415" s="5"/>
      <c r="Q415" s="6"/>
      <c r="R415" s="6"/>
      <c r="S415" s="6"/>
      <c r="T415" s="6"/>
      <c r="U415" s="6"/>
      <c r="V415" s="60"/>
      <c r="W415" s="60"/>
      <c r="X415" s="60"/>
      <c r="Y415" s="60"/>
      <c r="Z415" s="60"/>
      <c r="AA415" s="60"/>
      <c r="AB415" s="60"/>
      <c r="AC415" s="60"/>
      <c r="AD415" s="60"/>
      <c r="AE415" s="60"/>
      <c r="AF415" s="60"/>
      <c r="AG415" s="60"/>
      <c r="AH415" s="60"/>
      <c r="AI415" s="60"/>
      <c r="AJ415" s="60"/>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row>
    <row r="416" spans="2:65">
      <c r="B416" s="59"/>
      <c r="C416" s="119"/>
      <c r="D416" s="59"/>
      <c r="E416" s="59"/>
      <c r="F416" s="60"/>
      <c r="G416" s="98"/>
      <c r="H416" s="60"/>
      <c r="I416" s="60"/>
      <c r="J416" s="60"/>
      <c r="K416" s="60"/>
      <c r="L416" s="60"/>
      <c r="M416" s="60"/>
      <c r="N416" s="60"/>
      <c r="O416" s="4"/>
      <c r="P416" s="5"/>
      <c r="Q416" s="6"/>
      <c r="R416" s="5"/>
      <c r="S416" s="6"/>
      <c r="T416" s="6"/>
      <c r="U416" s="6"/>
      <c r="V416" s="60"/>
      <c r="W416" s="60"/>
      <c r="X416" s="60"/>
      <c r="Y416" s="60"/>
      <c r="Z416" s="60"/>
      <c r="AA416" s="60"/>
      <c r="AB416" s="60"/>
      <c r="AC416" s="60"/>
      <c r="AD416" s="60"/>
      <c r="AE416" s="60"/>
      <c r="AF416" s="60"/>
      <c r="AG416" s="60"/>
      <c r="AH416" s="60"/>
      <c r="AI416" s="60"/>
      <c r="AJ416" s="60"/>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row>
    <row r="417" spans="2:65">
      <c r="B417" s="59"/>
      <c r="C417" s="119"/>
      <c r="D417" s="59"/>
      <c r="E417" s="59"/>
      <c r="F417" s="60"/>
      <c r="G417" s="98"/>
      <c r="H417" s="60"/>
      <c r="I417" s="60"/>
      <c r="J417" s="60"/>
      <c r="K417" s="60"/>
      <c r="L417" s="60"/>
      <c r="M417" s="60"/>
      <c r="N417" s="60"/>
      <c r="O417" s="4"/>
      <c r="P417" s="5"/>
      <c r="Q417" s="6"/>
      <c r="R417" s="6"/>
      <c r="S417" s="6"/>
      <c r="T417" s="6"/>
      <c r="U417" s="6"/>
      <c r="V417" s="60"/>
      <c r="W417" s="60"/>
      <c r="X417" s="60"/>
      <c r="Y417" s="60"/>
      <c r="Z417" s="60"/>
      <c r="AA417" s="60"/>
      <c r="AB417" s="60"/>
      <c r="AC417" s="60"/>
      <c r="AD417" s="60"/>
      <c r="AE417" s="60"/>
      <c r="AF417" s="60"/>
      <c r="AG417" s="60"/>
      <c r="AH417" s="60"/>
      <c r="AI417" s="60"/>
      <c r="AJ417" s="60"/>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row>
    <row r="418" spans="2:65">
      <c r="B418" s="59"/>
      <c r="C418" s="119"/>
      <c r="D418" s="59"/>
      <c r="E418" s="59"/>
      <c r="F418" s="60"/>
      <c r="G418" s="98"/>
      <c r="H418" s="60"/>
      <c r="I418" s="60"/>
      <c r="J418" s="60"/>
      <c r="K418" s="60"/>
      <c r="L418" s="60"/>
      <c r="M418" s="60"/>
      <c r="N418" s="60"/>
      <c r="O418" s="4"/>
      <c r="P418" s="12"/>
      <c r="Q418" s="12"/>
      <c r="R418" s="12"/>
      <c r="S418" s="12"/>
      <c r="T418" s="12"/>
      <c r="U418" s="12"/>
      <c r="V418" s="60"/>
      <c r="W418" s="60"/>
      <c r="X418" s="60"/>
      <c r="Y418" s="60"/>
      <c r="Z418" s="60"/>
      <c r="AA418" s="60"/>
      <c r="AB418" s="60"/>
      <c r="AC418" s="60"/>
      <c r="AD418" s="60"/>
      <c r="AE418" s="60"/>
      <c r="AF418" s="60"/>
      <c r="AG418" s="60"/>
      <c r="AH418" s="60"/>
      <c r="AI418" s="60"/>
      <c r="AJ418" s="60"/>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row>
    <row r="419" spans="2:65">
      <c r="B419" s="59"/>
      <c r="C419" s="119"/>
      <c r="D419" s="59"/>
      <c r="E419" s="59"/>
      <c r="F419" s="60"/>
      <c r="G419" s="98"/>
      <c r="H419" s="60"/>
      <c r="I419" s="60"/>
      <c r="J419" s="60"/>
      <c r="K419" s="60"/>
      <c r="L419" s="60"/>
      <c r="M419" s="60"/>
      <c r="N419" s="60"/>
      <c r="O419" s="60"/>
      <c r="P419" s="60"/>
      <c r="Q419" s="60"/>
      <c r="R419" s="60"/>
      <c r="S419" s="60"/>
      <c r="T419" s="60"/>
      <c r="U419" s="60"/>
      <c r="V419" s="60"/>
      <c r="W419" s="60"/>
      <c r="X419" s="60"/>
      <c r="Y419" s="60"/>
      <c r="Z419" s="60"/>
      <c r="AA419" s="60"/>
      <c r="AB419" s="60"/>
      <c r="AC419" s="60"/>
      <c r="AD419" s="60"/>
      <c r="AE419" s="60"/>
      <c r="AF419" s="60"/>
      <c r="AG419" s="60"/>
      <c r="AH419" s="60"/>
      <c r="AI419" s="60"/>
      <c r="AJ419" s="60"/>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row>
    <row r="420" spans="2:65">
      <c r="B420" s="59"/>
      <c r="C420" s="119"/>
      <c r="D420" s="59"/>
      <c r="E420" s="59"/>
      <c r="F420" s="60"/>
      <c r="G420" s="98"/>
      <c r="H420" s="60"/>
      <c r="I420" s="60"/>
      <c r="J420" s="60"/>
      <c r="K420" s="60"/>
      <c r="L420" s="60"/>
      <c r="M420" s="60"/>
      <c r="N420" s="60"/>
      <c r="O420" s="60"/>
      <c r="P420" s="60"/>
      <c r="Q420" s="60"/>
      <c r="R420" s="60"/>
      <c r="S420" s="60"/>
      <c r="T420" s="60"/>
      <c r="U420" s="60"/>
      <c r="V420" s="60"/>
      <c r="W420" s="60"/>
      <c r="X420" s="60"/>
      <c r="Y420" s="60"/>
      <c r="Z420" s="60"/>
      <c r="AA420" s="60"/>
      <c r="AB420" s="60"/>
      <c r="AC420" s="60"/>
      <c r="AD420" s="60"/>
      <c r="AE420" s="60"/>
      <c r="AF420" s="60"/>
      <c r="AG420" s="60"/>
      <c r="AH420" s="60"/>
      <c r="AI420" s="60"/>
      <c r="AJ420" s="60"/>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row>
    <row r="421" spans="2:65">
      <c r="B421" s="59"/>
      <c r="C421" s="119"/>
      <c r="D421" s="59"/>
      <c r="E421" s="59"/>
      <c r="F421" s="60"/>
      <c r="G421" s="98"/>
      <c r="H421" s="60"/>
      <c r="I421" s="60"/>
      <c r="J421" s="60"/>
      <c r="K421" s="60"/>
      <c r="L421" s="60"/>
      <c r="M421" s="60"/>
      <c r="N421" s="60"/>
      <c r="O421" s="3"/>
      <c r="P421" s="16"/>
      <c r="Q421" s="16"/>
      <c r="R421" s="16"/>
      <c r="S421" s="3"/>
      <c r="T421" s="3"/>
      <c r="U421" s="3"/>
      <c r="V421" s="60"/>
      <c r="W421" s="60"/>
      <c r="X421" s="60"/>
      <c r="Y421" s="60"/>
      <c r="Z421" s="60"/>
      <c r="AA421" s="60"/>
      <c r="AB421" s="60"/>
      <c r="AC421" s="60"/>
      <c r="AD421" s="60"/>
      <c r="AE421" s="60"/>
      <c r="AF421" s="60"/>
      <c r="AG421" s="60"/>
      <c r="AH421" s="60"/>
      <c r="AI421" s="60"/>
      <c r="AJ421" s="60"/>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row>
    <row r="422" spans="2:65">
      <c r="B422" s="59"/>
      <c r="C422" s="119"/>
      <c r="D422" s="59"/>
      <c r="E422" s="59"/>
      <c r="F422" s="60"/>
      <c r="G422" s="98"/>
      <c r="H422" s="60"/>
      <c r="I422" s="60"/>
      <c r="J422" s="60"/>
      <c r="K422" s="60"/>
      <c r="L422" s="60"/>
      <c r="M422" s="60"/>
      <c r="N422" s="60"/>
      <c r="O422" s="4"/>
      <c r="P422" s="61"/>
      <c r="Q422" s="61"/>
      <c r="R422" s="61"/>
      <c r="S422" s="12"/>
      <c r="T422" s="12"/>
      <c r="U422" s="3"/>
      <c r="V422" s="60"/>
      <c r="W422" s="60"/>
      <c r="X422" s="60"/>
      <c r="Y422" s="60"/>
      <c r="Z422" s="60"/>
      <c r="AA422" s="60"/>
      <c r="AB422" s="60"/>
      <c r="AC422" s="60"/>
      <c r="AD422" s="60"/>
      <c r="AE422" s="60"/>
      <c r="AF422" s="60"/>
      <c r="AG422" s="60"/>
      <c r="AH422" s="60"/>
      <c r="AI422" s="60"/>
      <c r="AJ422" s="60"/>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row>
    <row r="423" spans="2:65">
      <c r="B423" s="59"/>
      <c r="C423" s="119"/>
      <c r="D423" s="59"/>
      <c r="E423" s="59"/>
      <c r="F423" s="60"/>
      <c r="G423" s="98"/>
      <c r="H423" s="60"/>
      <c r="I423" s="60"/>
      <c r="J423" s="60"/>
      <c r="K423" s="60"/>
      <c r="L423" s="60"/>
      <c r="M423" s="60"/>
      <c r="N423" s="60"/>
      <c r="O423" s="3"/>
      <c r="P423" s="3"/>
      <c r="Q423" s="3"/>
      <c r="R423" s="3"/>
      <c r="S423" s="3"/>
      <c r="T423" s="3"/>
      <c r="U423" s="3"/>
      <c r="V423" s="60"/>
      <c r="W423" s="60"/>
      <c r="X423" s="60"/>
      <c r="Y423" s="60"/>
      <c r="Z423" s="60"/>
      <c r="AA423" s="60"/>
      <c r="AB423" s="60"/>
      <c r="AC423" s="60"/>
      <c r="AD423" s="60"/>
      <c r="AE423" s="60"/>
      <c r="AF423" s="60"/>
      <c r="AG423" s="60"/>
      <c r="AH423" s="60"/>
      <c r="AI423" s="60"/>
      <c r="AJ423" s="60"/>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row>
    <row r="424" spans="2:65">
      <c r="B424" s="59"/>
      <c r="C424" s="119"/>
      <c r="D424" s="59"/>
      <c r="E424" s="59"/>
      <c r="F424" s="60"/>
      <c r="G424" s="98"/>
      <c r="H424" s="60"/>
      <c r="I424" s="60"/>
      <c r="J424" s="60"/>
      <c r="K424" s="60"/>
      <c r="L424" s="60"/>
      <c r="M424" s="60"/>
      <c r="N424" s="60"/>
      <c r="O424" s="4"/>
      <c r="P424" s="4"/>
      <c r="Q424" s="68"/>
      <c r="R424" s="61"/>
      <c r="S424" s="12"/>
      <c r="T424" s="12"/>
      <c r="U424" s="3"/>
      <c r="V424" s="60"/>
      <c r="W424" s="60"/>
      <c r="X424" s="60"/>
      <c r="Y424" s="60"/>
      <c r="Z424" s="60"/>
      <c r="AA424" s="60"/>
      <c r="AB424" s="60"/>
      <c r="AC424" s="60"/>
      <c r="AD424" s="60"/>
      <c r="AE424" s="60"/>
      <c r="AF424" s="60"/>
      <c r="AG424" s="60"/>
      <c r="AH424" s="60"/>
      <c r="AI424" s="60"/>
      <c r="AJ424" s="60"/>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row>
    <row r="425" spans="2:65">
      <c r="B425" s="59"/>
      <c r="C425" s="119"/>
      <c r="D425" s="59"/>
      <c r="E425" s="59"/>
      <c r="F425" s="60"/>
      <c r="G425" s="98"/>
      <c r="H425" s="60"/>
      <c r="I425" s="60"/>
      <c r="J425" s="60"/>
      <c r="K425" s="60"/>
      <c r="L425" s="60"/>
      <c r="M425" s="60"/>
      <c r="N425" s="60"/>
      <c r="O425" s="3"/>
      <c r="P425" s="3"/>
      <c r="Q425" s="3"/>
      <c r="R425" s="3"/>
      <c r="S425" s="3"/>
      <c r="T425" s="16"/>
      <c r="U425" s="62"/>
      <c r="V425" s="60"/>
      <c r="W425" s="60"/>
      <c r="X425" s="60"/>
      <c r="Y425" s="60"/>
      <c r="Z425" s="60"/>
      <c r="AA425" s="60"/>
      <c r="AB425" s="60"/>
      <c r="AC425" s="60"/>
      <c r="AD425" s="60"/>
      <c r="AE425" s="60"/>
      <c r="AF425" s="60"/>
      <c r="AG425" s="60"/>
      <c r="AH425" s="60"/>
      <c r="AI425" s="60"/>
      <c r="AJ425" s="60"/>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row>
    <row r="426" spans="2:65">
      <c r="B426" s="59"/>
      <c r="C426" s="119"/>
      <c r="D426" s="59"/>
      <c r="E426" s="59"/>
      <c r="F426" s="60"/>
      <c r="G426" s="98"/>
      <c r="H426" s="60"/>
      <c r="I426" s="60"/>
      <c r="J426" s="60"/>
      <c r="K426" s="60"/>
      <c r="L426" s="60"/>
      <c r="M426" s="60"/>
      <c r="N426" s="60"/>
      <c r="O426" s="3"/>
      <c r="P426" s="63"/>
      <c r="Q426" s="63"/>
      <c r="R426" s="5"/>
      <c r="S426" s="5"/>
      <c r="T426" s="16"/>
      <c r="U426" s="62"/>
      <c r="V426" s="60"/>
      <c r="W426" s="60"/>
      <c r="X426" s="60"/>
      <c r="Y426" s="60"/>
      <c r="Z426" s="60"/>
      <c r="AA426" s="60"/>
      <c r="AB426" s="60"/>
      <c r="AC426" s="60"/>
      <c r="AD426" s="60"/>
      <c r="AE426" s="60"/>
      <c r="AF426" s="60"/>
      <c r="AG426" s="60"/>
      <c r="AH426" s="60"/>
      <c r="AI426" s="60"/>
      <c r="AJ426" s="60"/>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row>
    <row r="427" spans="2:65" ht="15.3" thickBot="1">
      <c r="B427" s="59"/>
      <c r="C427" s="119"/>
      <c r="D427" s="59"/>
      <c r="E427" s="59"/>
      <c r="F427" s="60"/>
      <c r="G427" s="98"/>
      <c r="H427" s="60"/>
      <c r="I427" s="60"/>
      <c r="J427" s="60"/>
      <c r="K427" s="60"/>
      <c r="L427" s="60"/>
      <c r="M427" s="60"/>
      <c r="N427" s="60"/>
      <c r="O427" s="64"/>
      <c r="P427" s="65"/>
      <c r="Q427" s="65"/>
      <c r="R427" s="65"/>
      <c r="S427" s="66"/>
      <c r="T427" s="66"/>
      <c r="U427" s="67"/>
      <c r="V427" s="60"/>
      <c r="W427" s="60"/>
      <c r="X427" s="60"/>
      <c r="Y427" s="60"/>
      <c r="Z427" s="60"/>
      <c r="AA427" s="60"/>
      <c r="AB427" s="60"/>
      <c r="AC427" s="60"/>
      <c r="AD427" s="60"/>
      <c r="AE427" s="60"/>
      <c r="AF427" s="60"/>
      <c r="AG427" s="60"/>
      <c r="AH427" s="60"/>
      <c r="AI427" s="60"/>
      <c r="AJ427" s="60"/>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row>
    <row r="428" spans="2:65">
      <c r="B428" s="59"/>
      <c r="C428" s="119"/>
      <c r="D428" s="59"/>
      <c r="E428" s="59"/>
      <c r="F428" s="60"/>
      <c r="G428" s="98"/>
      <c r="H428" s="60"/>
      <c r="I428" s="60"/>
      <c r="J428" s="60"/>
      <c r="K428" s="60"/>
      <c r="L428" s="60"/>
      <c r="M428" s="60"/>
      <c r="N428" s="60"/>
      <c r="O428" s="4"/>
      <c r="P428" s="5"/>
      <c r="Q428" s="6"/>
      <c r="R428" s="6"/>
      <c r="S428" s="6"/>
      <c r="T428" s="62"/>
      <c r="U428" s="6"/>
      <c r="V428" s="60"/>
      <c r="W428" s="60"/>
      <c r="X428" s="60"/>
      <c r="Y428" s="60"/>
      <c r="Z428" s="60"/>
      <c r="AA428" s="60"/>
      <c r="AB428" s="60"/>
      <c r="AC428" s="60"/>
      <c r="AD428" s="60"/>
      <c r="AE428" s="60"/>
      <c r="AF428" s="60"/>
      <c r="AG428" s="60"/>
      <c r="AH428" s="60"/>
      <c r="AI428" s="60"/>
      <c r="AJ428" s="60"/>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row>
    <row r="429" spans="2:65">
      <c r="B429" s="59"/>
      <c r="C429" s="119"/>
      <c r="D429" s="59"/>
      <c r="E429" s="59"/>
      <c r="F429" s="60"/>
      <c r="G429" s="98"/>
      <c r="H429" s="60"/>
      <c r="I429" s="60"/>
      <c r="J429" s="60"/>
      <c r="K429" s="60"/>
      <c r="L429" s="60"/>
      <c r="M429" s="60"/>
      <c r="N429" s="60"/>
      <c r="O429" s="4"/>
      <c r="P429" s="5"/>
      <c r="Q429" s="6"/>
      <c r="R429" s="6"/>
      <c r="S429" s="6"/>
      <c r="T429" s="62"/>
      <c r="U429" s="6"/>
      <c r="V429" s="60"/>
      <c r="W429" s="60"/>
      <c r="X429" s="60"/>
      <c r="Y429" s="60"/>
      <c r="Z429" s="60"/>
      <c r="AA429" s="60"/>
      <c r="AB429" s="60"/>
      <c r="AC429" s="60"/>
      <c r="AD429" s="60"/>
      <c r="AE429" s="60"/>
      <c r="AF429" s="60"/>
      <c r="AG429" s="60"/>
      <c r="AH429" s="60"/>
      <c r="AI429" s="60"/>
      <c r="AJ429" s="60"/>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row>
    <row r="430" spans="2:65">
      <c r="B430" s="59"/>
      <c r="C430" s="119"/>
      <c r="D430" s="59"/>
      <c r="E430" s="59"/>
      <c r="F430" s="60"/>
      <c r="G430" s="98"/>
      <c r="H430" s="60"/>
      <c r="I430" s="60"/>
      <c r="J430" s="60"/>
      <c r="K430" s="60"/>
      <c r="L430" s="60"/>
      <c r="M430" s="60"/>
      <c r="N430" s="60"/>
      <c r="O430" s="4"/>
      <c r="P430" s="5"/>
      <c r="Q430" s="6"/>
      <c r="R430" s="6"/>
      <c r="S430" s="6"/>
      <c r="T430" s="62"/>
      <c r="U430" s="6"/>
      <c r="V430" s="60"/>
      <c r="W430" s="60"/>
      <c r="X430" s="60"/>
      <c r="Y430" s="60"/>
      <c r="Z430" s="60"/>
      <c r="AA430" s="60"/>
      <c r="AB430" s="60"/>
      <c r="AC430" s="60"/>
      <c r="AD430" s="60"/>
      <c r="AE430" s="60"/>
      <c r="AF430" s="60"/>
      <c r="AG430" s="60"/>
      <c r="AH430" s="60"/>
      <c r="AI430" s="60"/>
      <c r="AJ430" s="60"/>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row>
    <row r="431" spans="2:65">
      <c r="B431" s="59"/>
      <c r="C431" s="119"/>
      <c r="D431" s="59"/>
      <c r="E431" s="59"/>
      <c r="F431" s="60"/>
      <c r="G431" s="98"/>
      <c r="H431" s="60"/>
      <c r="I431" s="60"/>
      <c r="J431" s="60"/>
      <c r="K431" s="60"/>
      <c r="L431" s="60"/>
      <c r="M431" s="60"/>
      <c r="N431" s="60"/>
      <c r="O431" s="4"/>
      <c r="P431" s="5"/>
      <c r="Q431" s="6"/>
      <c r="R431" s="6"/>
      <c r="S431" s="6"/>
      <c r="T431" s="62"/>
      <c r="U431" s="6"/>
      <c r="V431" s="60"/>
      <c r="W431" s="60"/>
      <c r="X431" s="60"/>
      <c r="Y431" s="60"/>
      <c r="Z431" s="60"/>
      <c r="AA431" s="60"/>
      <c r="AB431" s="60"/>
      <c r="AC431" s="60"/>
      <c r="AD431" s="60"/>
      <c r="AE431" s="60"/>
      <c r="AF431" s="60"/>
      <c r="AG431" s="60"/>
      <c r="AH431" s="60"/>
      <c r="AI431" s="60"/>
      <c r="AJ431" s="60"/>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row>
    <row r="432" spans="2:65">
      <c r="B432" s="59"/>
      <c r="C432" s="119"/>
      <c r="D432" s="59"/>
      <c r="E432" s="59"/>
      <c r="F432" s="60"/>
      <c r="G432" s="98"/>
      <c r="H432" s="60"/>
      <c r="I432" s="60"/>
      <c r="J432" s="60"/>
      <c r="K432" s="60"/>
      <c r="L432" s="60"/>
      <c r="M432" s="60"/>
      <c r="N432" s="60"/>
      <c r="O432" s="4"/>
      <c r="P432" s="5"/>
      <c r="Q432" s="6"/>
      <c r="R432" s="6"/>
      <c r="S432" s="6"/>
      <c r="T432" s="62"/>
      <c r="U432" s="6"/>
      <c r="V432" s="60"/>
      <c r="W432" s="60"/>
      <c r="X432" s="60"/>
      <c r="Y432" s="60"/>
      <c r="Z432" s="60"/>
      <c r="AA432" s="60"/>
      <c r="AB432" s="60"/>
      <c r="AC432" s="60"/>
      <c r="AD432" s="60"/>
      <c r="AE432" s="60"/>
      <c r="AF432" s="60"/>
      <c r="AG432" s="60"/>
      <c r="AH432" s="60"/>
      <c r="AI432" s="60"/>
      <c r="AJ432" s="60"/>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row>
    <row r="433" spans="2:65">
      <c r="B433" s="59"/>
      <c r="C433" s="119"/>
      <c r="D433" s="59"/>
      <c r="E433" s="59"/>
      <c r="F433" s="60"/>
      <c r="G433" s="98"/>
      <c r="H433" s="60"/>
      <c r="I433" s="60"/>
      <c r="J433" s="60"/>
      <c r="K433" s="60"/>
      <c r="L433" s="60"/>
      <c r="M433" s="60"/>
      <c r="N433" s="60"/>
      <c r="O433" s="4"/>
      <c r="P433" s="5"/>
      <c r="Q433" s="6"/>
      <c r="R433" s="6"/>
      <c r="S433" s="6"/>
      <c r="T433" s="62"/>
      <c r="U433" s="6"/>
      <c r="V433" s="60"/>
      <c r="W433" s="60"/>
      <c r="X433" s="60"/>
      <c r="Y433" s="60"/>
      <c r="Z433" s="60"/>
      <c r="AA433" s="60"/>
      <c r="AB433" s="60"/>
      <c r="AC433" s="60"/>
      <c r="AD433" s="60"/>
      <c r="AE433" s="60"/>
      <c r="AF433" s="60"/>
      <c r="AG433" s="60"/>
      <c r="AH433" s="60"/>
      <c r="AI433" s="60"/>
      <c r="AJ433" s="60"/>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row>
    <row r="434" spans="2:65">
      <c r="B434" s="59"/>
      <c r="C434" s="119"/>
      <c r="D434" s="59"/>
      <c r="E434" s="59"/>
      <c r="F434" s="60"/>
      <c r="G434" s="98"/>
      <c r="H434" s="60"/>
      <c r="I434" s="60"/>
      <c r="J434" s="60"/>
      <c r="K434" s="60"/>
      <c r="L434" s="60"/>
      <c r="M434" s="60"/>
      <c r="N434" s="60"/>
      <c r="O434" s="4"/>
      <c r="P434" s="5"/>
      <c r="Q434" s="6"/>
      <c r="R434" s="6"/>
      <c r="S434" s="6"/>
      <c r="T434" s="62"/>
      <c r="U434" s="6"/>
      <c r="V434" s="60"/>
      <c r="W434" s="60"/>
      <c r="X434" s="60"/>
      <c r="Y434" s="60"/>
      <c r="Z434" s="60"/>
      <c r="AA434" s="60"/>
      <c r="AB434" s="60"/>
      <c r="AC434" s="60"/>
      <c r="AD434" s="60"/>
      <c r="AE434" s="60"/>
      <c r="AF434" s="60"/>
      <c r="AG434" s="60"/>
      <c r="AH434" s="60"/>
      <c r="AI434" s="60"/>
      <c r="AJ434" s="60"/>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row>
    <row r="435" spans="2:65">
      <c r="B435" s="59"/>
      <c r="C435" s="119"/>
      <c r="D435" s="59"/>
      <c r="E435" s="59"/>
      <c r="F435" s="60"/>
      <c r="G435" s="98"/>
      <c r="H435" s="60"/>
      <c r="I435" s="60"/>
      <c r="J435" s="60"/>
      <c r="K435" s="60"/>
      <c r="L435" s="60"/>
      <c r="M435" s="60"/>
      <c r="N435" s="60"/>
      <c r="O435" s="4"/>
      <c r="P435" s="5"/>
      <c r="Q435" s="6"/>
      <c r="R435" s="6"/>
      <c r="S435" s="6"/>
      <c r="T435" s="62"/>
      <c r="U435" s="6"/>
      <c r="V435" s="60"/>
      <c r="W435" s="60"/>
      <c r="X435" s="60"/>
      <c r="Y435" s="60"/>
      <c r="Z435" s="60"/>
      <c r="AA435" s="60"/>
      <c r="AB435" s="60"/>
      <c r="AC435" s="60"/>
      <c r="AD435" s="60"/>
      <c r="AE435" s="60"/>
      <c r="AF435" s="60"/>
      <c r="AG435" s="60"/>
      <c r="AH435" s="60"/>
      <c r="AI435" s="60"/>
      <c r="AJ435" s="60"/>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row>
    <row r="436" spans="2:65">
      <c r="B436" s="59"/>
      <c r="C436" s="119"/>
      <c r="D436" s="59"/>
      <c r="E436" s="59"/>
      <c r="F436" s="60"/>
      <c r="G436" s="98"/>
      <c r="H436" s="60"/>
      <c r="I436" s="60"/>
      <c r="J436" s="60"/>
      <c r="K436" s="60"/>
      <c r="L436" s="60"/>
      <c r="M436" s="60"/>
      <c r="N436" s="60"/>
      <c r="O436" s="4"/>
      <c r="P436" s="5"/>
      <c r="Q436" s="6"/>
      <c r="R436" s="6"/>
      <c r="S436" s="6"/>
      <c r="T436" s="62"/>
      <c r="U436" s="6"/>
      <c r="V436" s="60"/>
      <c r="W436" s="60"/>
      <c r="X436" s="60"/>
      <c r="Y436" s="60"/>
      <c r="Z436" s="60"/>
      <c r="AA436" s="60"/>
      <c r="AB436" s="60"/>
      <c r="AC436" s="60"/>
      <c r="AD436" s="60"/>
      <c r="AE436" s="60"/>
      <c r="AF436" s="60"/>
      <c r="AG436" s="60"/>
      <c r="AH436" s="60"/>
      <c r="AI436" s="60"/>
      <c r="AJ436" s="60"/>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row>
    <row r="437" spans="2:65">
      <c r="B437" s="59"/>
      <c r="C437" s="119"/>
      <c r="D437" s="59"/>
      <c r="E437" s="59"/>
      <c r="F437" s="60"/>
      <c r="G437" s="98"/>
      <c r="H437" s="60"/>
      <c r="I437" s="60"/>
      <c r="J437" s="60"/>
      <c r="K437" s="60"/>
      <c r="L437" s="60"/>
      <c r="M437" s="60"/>
      <c r="N437" s="60"/>
      <c r="O437" s="4"/>
      <c r="P437" s="5"/>
      <c r="Q437" s="6"/>
      <c r="R437" s="6"/>
      <c r="S437" s="6"/>
      <c r="T437" s="62"/>
      <c r="U437" s="6"/>
      <c r="V437" s="60"/>
      <c r="W437" s="60"/>
      <c r="X437" s="60"/>
      <c r="Y437" s="60"/>
      <c r="Z437" s="60"/>
      <c r="AA437" s="60"/>
      <c r="AB437" s="60"/>
      <c r="AC437" s="60"/>
      <c r="AD437" s="60"/>
      <c r="AE437" s="60"/>
      <c r="AF437" s="60"/>
      <c r="AG437" s="60"/>
      <c r="AH437" s="60"/>
      <c r="AI437" s="60"/>
      <c r="AJ437" s="60"/>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row>
    <row r="438" spans="2:65">
      <c r="B438" s="59"/>
      <c r="C438" s="119"/>
      <c r="D438" s="59"/>
      <c r="E438" s="59"/>
      <c r="F438" s="60"/>
      <c r="G438" s="98"/>
      <c r="H438" s="60"/>
      <c r="I438" s="60"/>
      <c r="J438" s="60"/>
      <c r="K438" s="60"/>
      <c r="L438" s="60"/>
      <c r="M438" s="60"/>
      <c r="N438" s="60"/>
      <c r="O438" s="4"/>
      <c r="P438" s="5"/>
      <c r="Q438" s="6"/>
      <c r="R438" s="6"/>
      <c r="S438" s="6"/>
      <c r="T438" s="62"/>
      <c r="U438" s="6"/>
      <c r="V438" s="60"/>
      <c r="W438" s="60"/>
      <c r="X438" s="60"/>
      <c r="Y438" s="60"/>
      <c r="Z438" s="60"/>
      <c r="AA438" s="60"/>
      <c r="AB438" s="60"/>
      <c r="AC438" s="60"/>
      <c r="AD438" s="60"/>
      <c r="AE438" s="60"/>
      <c r="AF438" s="60"/>
      <c r="AG438" s="60"/>
      <c r="AH438" s="60"/>
      <c r="AI438" s="60"/>
      <c r="AJ438" s="60"/>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row>
    <row r="439" spans="2:65">
      <c r="B439" s="59"/>
      <c r="C439" s="119"/>
      <c r="D439" s="59"/>
      <c r="E439" s="59"/>
      <c r="F439" s="60"/>
      <c r="G439" s="98"/>
      <c r="H439" s="60"/>
      <c r="I439" s="60"/>
      <c r="J439" s="60"/>
      <c r="K439" s="60"/>
      <c r="L439" s="60"/>
      <c r="M439" s="60"/>
      <c r="N439" s="60"/>
      <c r="O439" s="4"/>
      <c r="P439" s="5"/>
      <c r="Q439" s="6"/>
      <c r="R439" s="6"/>
      <c r="S439" s="6"/>
      <c r="T439" s="62"/>
      <c r="U439" s="6"/>
      <c r="V439" s="60"/>
      <c r="W439" s="60"/>
      <c r="X439" s="60"/>
      <c r="Y439" s="60"/>
      <c r="Z439" s="60"/>
      <c r="AA439" s="60"/>
      <c r="AB439" s="60"/>
      <c r="AC439" s="60"/>
      <c r="AD439" s="60"/>
      <c r="AE439" s="60"/>
      <c r="AF439" s="60"/>
      <c r="AG439" s="60"/>
      <c r="AH439" s="60"/>
      <c r="AI439" s="60"/>
      <c r="AJ439" s="60"/>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row>
    <row r="440" spans="2:65">
      <c r="B440" s="59"/>
      <c r="C440" s="119"/>
      <c r="D440" s="59"/>
      <c r="E440" s="59"/>
      <c r="F440" s="60"/>
      <c r="G440" s="98"/>
      <c r="H440" s="60"/>
      <c r="I440" s="60"/>
      <c r="J440" s="60"/>
      <c r="K440" s="60"/>
      <c r="L440" s="60"/>
      <c r="M440" s="60"/>
      <c r="N440" s="60"/>
      <c r="O440" s="4"/>
      <c r="P440" s="5"/>
      <c r="Q440" s="6"/>
      <c r="R440" s="6"/>
      <c r="S440" s="6"/>
      <c r="T440" s="62"/>
      <c r="U440" s="6"/>
      <c r="V440" s="60"/>
      <c r="W440" s="60"/>
      <c r="X440" s="60"/>
      <c r="Y440" s="60"/>
      <c r="Z440" s="60"/>
      <c r="AA440" s="60"/>
      <c r="AB440" s="60"/>
      <c r="AC440" s="60"/>
      <c r="AD440" s="60"/>
      <c r="AE440" s="60"/>
      <c r="AF440" s="60"/>
      <c r="AG440" s="60"/>
      <c r="AH440" s="60"/>
      <c r="AI440" s="60"/>
      <c r="AJ440" s="60"/>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row>
    <row r="441" spans="2:65">
      <c r="B441" s="59"/>
      <c r="C441" s="119"/>
      <c r="D441" s="59"/>
      <c r="E441" s="59"/>
      <c r="F441" s="60"/>
      <c r="G441" s="98"/>
      <c r="H441" s="60"/>
      <c r="I441" s="60"/>
      <c r="J441" s="60"/>
      <c r="K441" s="60"/>
      <c r="L441" s="60"/>
      <c r="M441" s="60"/>
      <c r="N441" s="60"/>
      <c r="O441" s="4"/>
      <c r="P441" s="5"/>
      <c r="Q441" s="6"/>
      <c r="R441" s="6"/>
      <c r="S441" s="6"/>
      <c r="T441" s="62"/>
      <c r="U441" s="6"/>
      <c r="V441" s="60"/>
      <c r="W441" s="60"/>
      <c r="X441" s="60"/>
      <c r="Y441" s="60"/>
      <c r="Z441" s="60"/>
      <c r="AA441" s="60"/>
      <c r="AB441" s="60"/>
      <c r="AC441" s="60"/>
      <c r="AD441" s="60"/>
      <c r="AE441" s="60"/>
      <c r="AF441" s="60"/>
      <c r="AG441" s="60"/>
      <c r="AH441" s="60"/>
      <c r="AI441" s="60"/>
      <c r="AJ441" s="60"/>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row>
    <row r="442" spans="2:65">
      <c r="B442" s="59"/>
      <c r="C442" s="119"/>
      <c r="D442" s="59"/>
      <c r="E442" s="59"/>
      <c r="F442" s="60"/>
      <c r="G442" s="98"/>
      <c r="H442" s="60"/>
      <c r="I442" s="60"/>
      <c r="J442" s="60"/>
      <c r="K442" s="60"/>
      <c r="L442" s="60"/>
      <c r="M442" s="60"/>
      <c r="N442" s="60"/>
      <c r="O442" s="4"/>
      <c r="P442" s="5"/>
      <c r="Q442" s="6"/>
      <c r="R442" s="6"/>
      <c r="S442" s="6"/>
      <c r="T442" s="62"/>
      <c r="U442" s="6"/>
      <c r="V442" s="60"/>
      <c r="W442" s="60"/>
      <c r="X442" s="60"/>
      <c r="Y442" s="60"/>
      <c r="Z442" s="60"/>
      <c r="AA442" s="60"/>
      <c r="AB442" s="60"/>
      <c r="AC442" s="60"/>
      <c r="AD442" s="60"/>
      <c r="AE442" s="60"/>
      <c r="AF442" s="60"/>
      <c r="AG442" s="60"/>
      <c r="AH442" s="60"/>
      <c r="AI442" s="60"/>
      <c r="AJ442" s="60"/>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row>
    <row r="443" spans="2:65">
      <c r="B443" s="59"/>
      <c r="C443" s="119"/>
      <c r="D443" s="59"/>
      <c r="E443" s="59"/>
      <c r="F443" s="60"/>
      <c r="G443" s="98"/>
      <c r="H443" s="60"/>
      <c r="I443" s="60"/>
      <c r="J443" s="60"/>
      <c r="K443" s="60"/>
      <c r="L443" s="60"/>
      <c r="M443" s="60"/>
      <c r="N443" s="60"/>
      <c r="O443" s="4"/>
      <c r="P443" s="5"/>
      <c r="Q443" s="6"/>
      <c r="R443" s="6"/>
      <c r="S443" s="6"/>
      <c r="T443" s="62"/>
      <c r="U443" s="6"/>
      <c r="V443" s="60"/>
      <c r="W443" s="60"/>
      <c r="X443" s="60"/>
      <c r="Y443" s="60"/>
      <c r="Z443" s="60"/>
      <c r="AA443" s="60"/>
      <c r="AB443" s="60"/>
      <c r="AC443" s="60"/>
      <c r="AD443" s="60"/>
      <c r="AE443" s="60"/>
      <c r="AF443" s="60"/>
      <c r="AG443" s="60"/>
      <c r="AH443" s="60"/>
      <c r="AI443" s="60"/>
      <c r="AJ443" s="60"/>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row>
    <row r="444" spans="2:65">
      <c r="B444" s="59"/>
      <c r="C444" s="119"/>
      <c r="D444" s="59"/>
      <c r="E444" s="59"/>
      <c r="F444" s="60"/>
      <c r="G444" s="98"/>
      <c r="H444" s="60"/>
      <c r="I444" s="60"/>
      <c r="J444" s="60"/>
      <c r="K444" s="60"/>
      <c r="L444" s="60"/>
      <c r="M444" s="60"/>
      <c r="N444" s="60"/>
      <c r="O444" s="4"/>
      <c r="P444" s="5"/>
      <c r="Q444" s="6"/>
      <c r="R444" s="6"/>
      <c r="S444" s="6"/>
      <c r="T444" s="62"/>
      <c r="U444" s="6"/>
      <c r="V444" s="60"/>
      <c r="W444" s="60"/>
      <c r="X444" s="60"/>
      <c r="Y444" s="60"/>
      <c r="Z444" s="60"/>
      <c r="AA444" s="60"/>
      <c r="AB444" s="60"/>
      <c r="AC444" s="60"/>
      <c r="AD444" s="60"/>
      <c r="AE444" s="60"/>
      <c r="AF444" s="60"/>
      <c r="AG444" s="60"/>
      <c r="AH444" s="60"/>
      <c r="AI444" s="60"/>
      <c r="AJ444" s="60"/>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row>
    <row r="445" spans="2:65">
      <c r="B445" s="59"/>
      <c r="C445" s="119"/>
      <c r="D445" s="59"/>
      <c r="E445" s="59"/>
      <c r="F445" s="60"/>
      <c r="G445" s="98"/>
      <c r="H445" s="60"/>
      <c r="I445" s="60"/>
      <c r="J445" s="60"/>
      <c r="K445" s="60"/>
      <c r="L445" s="60"/>
      <c r="M445" s="60"/>
      <c r="N445" s="60"/>
      <c r="O445" s="4"/>
      <c r="P445" s="5"/>
      <c r="Q445" s="6"/>
      <c r="R445" s="6"/>
      <c r="S445" s="6"/>
      <c r="T445" s="62"/>
      <c r="U445" s="6"/>
      <c r="V445" s="60"/>
      <c r="W445" s="60"/>
      <c r="X445" s="60"/>
      <c r="Y445" s="60"/>
      <c r="Z445" s="60"/>
      <c r="AA445" s="60"/>
      <c r="AB445" s="60"/>
      <c r="AC445" s="60"/>
      <c r="AD445" s="60"/>
      <c r="AE445" s="60"/>
      <c r="AF445" s="60"/>
      <c r="AG445" s="60"/>
      <c r="AH445" s="60"/>
      <c r="AI445" s="60"/>
      <c r="AJ445" s="60"/>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row>
    <row r="446" spans="2:65">
      <c r="B446" s="59"/>
      <c r="C446" s="119"/>
      <c r="D446" s="59"/>
      <c r="E446" s="59"/>
      <c r="F446" s="60"/>
      <c r="G446" s="98"/>
      <c r="H446" s="60"/>
      <c r="I446" s="60"/>
      <c r="J446" s="60"/>
      <c r="K446" s="60"/>
      <c r="L446" s="60"/>
      <c r="M446" s="60"/>
      <c r="N446" s="60"/>
      <c r="O446" s="4"/>
      <c r="P446" s="5"/>
      <c r="Q446" s="6"/>
      <c r="R446" s="6"/>
      <c r="S446" s="6"/>
      <c r="T446" s="62"/>
      <c r="U446" s="6"/>
      <c r="V446" s="60"/>
      <c r="W446" s="60"/>
      <c r="X446" s="60"/>
      <c r="Y446" s="60"/>
      <c r="Z446" s="60"/>
      <c r="AA446" s="60"/>
      <c r="AB446" s="60"/>
      <c r="AC446" s="60"/>
      <c r="AD446" s="60"/>
      <c r="AE446" s="60"/>
      <c r="AF446" s="60"/>
      <c r="AG446" s="60"/>
      <c r="AH446" s="60"/>
      <c r="AI446" s="60"/>
      <c r="AJ446" s="60"/>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row>
    <row r="447" spans="2:65">
      <c r="B447" s="59"/>
      <c r="C447" s="119"/>
      <c r="D447" s="59"/>
      <c r="E447" s="59"/>
      <c r="F447" s="60"/>
      <c r="G447" s="98"/>
      <c r="H447" s="60"/>
      <c r="I447" s="60"/>
      <c r="J447" s="60"/>
      <c r="K447" s="60"/>
      <c r="L447" s="60"/>
      <c r="M447" s="60"/>
      <c r="N447" s="60"/>
      <c r="O447" s="4"/>
      <c r="P447" s="5"/>
      <c r="Q447" s="6"/>
      <c r="R447" s="6"/>
      <c r="S447" s="6"/>
      <c r="T447" s="62"/>
      <c r="U447" s="6"/>
      <c r="V447" s="60"/>
      <c r="W447" s="60"/>
      <c r="X447" s="60"/>
      <c r="Y447" s="60"/>
      <c r="Z447" s="60"/>
      <c r="AA447" s="60"/>
      <c r="AB447" s="60"/>
      <c r="AC447" s="60"/>
      <c r="AD447" s="60"/>
      <c r="AE447" s="60"/>
      <c r="AF447" s="60"/>
      <c r="AG447" s="60"/>
      <c r="AH447" s="60"/>
      <c r="AI447" s="60"/>
      <c r="AJ447" s="60"/>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row>
    <row r="448" spans="2:65">
      <c r="B448" s="59"/>
      <c r="C448" s="119"/>
      <c r="D448" s="59"/>
      <c r="E448" s="59"/>
      <c r="F448" s="60"/>
      <c r="G448" s="98"/>
      <c r="H448" s="60"/>
      <c r="I448" s="60"/>
      <c r="J448" s="60"/>
      <c r="K448" s="60"/>
      <c r="L448" s="60"/>
      <c r="M448" s="60"/>
      <c r="N448" s="60"/>
      <c r="O448" s="4"/>
      <c r="P448" s="5"/>
      <c r="Q448" s="6"/>
      <c r="R448" s="6"/>
      <c r="S448" s="6"/>
      <c r="T448" s="62"/>
      <c r="U448" s="6"/>
      <c r="V448" s="60"/>
      <c r="W448" s="60"/>
      <c r="X448" s="60"/>
      <c r="Y448" s="60"/>
      <c r="Z448" s="60"/>
      <c r="AA448" s="60"/>
      <c r="AB448" s="60"/>
      <c r="AC448" s="60"/>
      <c r="AD448" s="60"/>
      <c r="AE448" s="60"/>
      <c r="AF448" s="60"/>
      <c r="AG448" s="60"/>
      <c r="AH448" s="60"/>
      <c r="AI448" s="60"/>
      <c r="AJ448" s="60"/>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row>
    <row r="449" spans="2:65">
      <c r="B449" s="59"/>
      <c r="C449" s="119"/>
      <c r="D449" s="59"/>
      <c r="E449" s="59"/>
      <c r="F449" s="60"/>
      <c r="G449" s="98"/>
      <c r="H449" s="60"/>
      <c r="I449" s="60"/>
      <c r="J449" s="60"/>
      <c r="K449" s="60"/>
      <c r="L449" s="60"/>
      <c r="M449" s="60"/>
      <c r="N449" s="60"/>
      <c r="O449" s="4"/>
      <c r="P449" s="5"/>
      <c r="Q449" s="6"/>
      <c r="R449" s="6"/>
      <c r="S449" s="6"/>
      <c r="T449" s="62"/>
      <c r="U449" s="6"/>
      <c r="V449" s="60"/>
      <c r="W449" s="60"/>
      <c r="X449" s="60"/>
      <c r="Y449" s="60"/>
      <c r="Z449" s="60"/>
      <c r="AA449" s="60"/>
      <c r="AB449" s="60"/>
      <c r="AC449" s="60"/>
      <c r="AD449" s="60"/>
      <c r="AE449" s="60"/>
      <c r="AF449" s="60"/>
      <c r="AG449" s="60"/>
      <c r="AH449" s="60"/>
      <c r="AI449" s="60"/>
      <c r="AJ449" s="60"/>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row>
    <row r="450" spans="2:65">
      <c r="B450" s="59"/>
      <c r="C450" s="119"/>
      <c r="D450" s="59"/>
      <c r="E450" s="59"/>
      <c r="F450" s="60"/>
      <c r="G450" s="98"/>
      <c r="H450" s="60"/>
      <c r="I450" s="60"/>
      <c r="J450" s="60"/>
      <c r="K450" s="60"/>
      <c r="L450" s="60"/>
      <c r="M450" s="60"/>
      <c r="N450" s="60"/>
      <c r="O450" s="4"/>
      <c r="P450" s="5"/>
      <c r="Q450" s="6"/>
      <c r="R450" s="6"/>
      <c r="S450" s="6"/>
      <c r="T450" s="62"/>
      <c r="U450" s="6"/>
      <c r="V450" s="60"/>
      <c r="W450" s="60"/>
      <c r="X450" s="60"/>
      <c r="Y450" s="60"/>
      <c r="Z450" s="60"/>
      <c r="AA450" s="60"/>
      <c r="AB450" s="60"/>
      <c r="AC450" s="60"/>
      <c r="AD450" s="60"/>
      <c r="AE450" s="60"/>
      <c r="AF450" s="60"/>
      <c r="AG450" s="60"/>
      <c r="AH450" s="60"/>
      <c r="AI450" s="60"/>
      <c r="AJ450" s="60"/>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row>
    <row r="451" spans="2:65">
      <c r="B451" s="59"/>
      <c r="C451" s="119"/>
      <c r="D451" s="59"/>
      <c r="E451" s="59"/>
      <c r="F451" s="60"/>
      <c r="G451" s="98"/>
      <c r="H451" s="60"/>
      <c r="I451" s="60"/>
      <c r="J451" s="60"/>
      <c r="K451" s="60"/>
      <c r="L451" s="60"/>
      <c r="M451" s="60"/>
      <c r="N451" s="60"/>
      <c r="O451" s="4"/>
      <c r="P451" s="5"/>
      <c r="Q451" s="6"/>
      <c r="R451" s="6"/>
      <c r="S451" s="6"/>
      <c r="T451" s="62"/>
      <c r="U451" s="6"/>
      <c r="V451" s="60"/>
      <c r="W451" s="60"/>
      <c r="X451" s="60"/>
      <c r="Y451" s="60"/>
      <c r="Z451" s="60"/>
      <c r="AA451" s="60"/>
      <c r="AB451" s="60"/>
      <c r="AC451" s="60"/>
      <c r="AD451" s="60"/>
      <c r="AE451" s="60"/>
      <c r="AF451" s="60"/>
      <c r="AG451" s="60"/>
      <c r="AH451" s="60"/>
      <c r="AI451" s="60"/>
      <c r="AJ451" s="60"/>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row>
    <row r="452" spans="2:65">
      <c r="B452" s="69"/>
      <c r="C452" s="120"/>
      <c r="D452" s="69"/>
      <c r="E452" s="69"/>
      <c r="F452" s="60"/>
      <c r="G452" s="98"/>
      <c r="H452" s="60"/>
      <c r="I452" s="60"/>
      <c r="J452" s="60"/>
      <c r="K452" s="60"/>
      <c r="L452" s="60"/>
      <c r="M452" s="60"/>
      <c r="N452" s="60"/>
      <c r="O452" s="4"/>
      <c r="P452" s="5"/>
      <c r="Q452" s="6"/>
      <c r="R452" s="6"/>
      <c r="S452" s="6"/>
      <c r="T452" s="62"/>
      <c r="U452" s="6"/>
      <c r="V452" s="60"/>
      <c r="W452" s="60"/>
      <c r="X452" s="60"/>
      <c r="Y452" s="60"/>
      <c r="Z452" s="60"/>
      <c r="AA452" s="60"/>
      <c r="AB452" s="60"/>
      <c r="AC452" s="60"/>
      <c r="AD452" s="60"/>
      <c r="AE452" s="60"/>
      <c r="AF452" s="60"/>
      <c r="AG452" s="60"/>
      <c r="AH452" s="60"/>
      <c r="AI452" s="60"/>
      <c r="AJ452" s="60"/>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row>
    <row r="453" spans="2:65">
      <c r="B453" s="69"/>
      <c r="C453" s="120"/>
      <c r="D453" s="69"/>
      <c r="E453" s="69"/>
      <c r="F453" s="60"/>
      <c r="G453" s="98"/>
      <c r="H453" s="60"/>
      <c r="I453" s="60"/>
      <c r="J453" s="60"/>
      <c r="K453" s="60"/>
      <c r="L453" s="60"/>
      <c r="M453" s="60"/>
      <c r="N453" s="60"/>
      <c r="O453" s="4"/>
      <c r="P453" s="5"/>
      <c r="Q453" s="6"/>
      <c r="R453" s="6"/>
      <c r="S453" s="6"/>
      <c r="T453" s="62"/>
      <c r="U453" s="6"/>
      <c r="V453" s="60"/>
      <c r="W453" s="60"/>
      <c r="X453" s="60"/>
      <c r="Y453" s="60"/>
      <c r="Z453" s="60"/>
      <c r="AA453" s="60"/>
      <c r="AB453" s="60"/>
      <c r="AC453" s="60"/>
      <c r="AD453" s="60"/>
      <c r="AE453" s="60"/>
      <c r="AF453" s="60"/>
      <c r="AG453" s="60"/>
      <c r="AH453" s="60"/>
      <c r="AI453" s="60"/>
      <c r="AJ453" s="60"/>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row>
    <row r="454" spans="2:65">
      <c r="B454" s="69"/>
      <c r="C454" s="120"/>
      <c r="D454" s="69"/>
      <c r="E454" s="69"/>
      <c r="F454" s="60"/>
      <c r="G454" s="98"/>
      <c r="H454" s="60"/>
      <c r="I454" s="60"/>
      <c r="J454" s="60"/>
      <c r="K454" s="60"/>
      <c r="L454" s="60"/>
      <c r="M454" s="60"/>
      <c r="N454" s="60"/>
      <c r="O454" s="4"/>
      <c r="P454" s="5"/>
      <c r="Q454" s="6"/>
      <c r="R454" s="6"/>
      <c r="S454" s="6"/>
      <c r="T454" s="62"/>
      <c r="U454" s="6"/>
      <c r="V454" s="60"/>
      <c r="W454" s="60"/>
      <c r="X454" s="60"/>
      <c r="Y454" s="60"/>
      <c r="Z454" s="60"/>
      <c r="AA454" s="60"/>
      <c r="AB454" s="60"/>
      <c r="AC454" s="60"/>
      <c r="AD454" s="60"/>
      <c r="AE454" s="60"/>
      <c r="AF454" s="60"/>
      <c r="AG454" s="60"/>
      <c r="AH454" s="60"/>
      <c r="AI454" s="60"/>
      <c r="AJ454" s="60"/>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row>
    <row r="455" spans="2:65">
      <c r="B455" s="69"/>
      <c r="C455" s="120"/>
      <c r="D455" s="69"/>
      <c r="E455" s="69"/>
      <c r="F455" s="60"/>
      <c r="G455" s="98"/>
      <c r="H455" s="60"/>
      <c r="I455" s="60"/>
      <c r="J455" s="60"/>
      <c r="K455" s="60"/>
      <c r="L455" s="60"/>
      <c r="M455" s="60"/>
      <c r="N455" s="60"/>
      <c r="O455" s="4"/>
      <c r="P455" s="5"/>
      <c r="Q455" s="6"/>
      <c r="R455" s="6"/>
      <c r="S455" s="6"/>
      <c r="T455" s="62"/>
      <c r="U455" s="6"/>
      <c r="V455" s="60"/>
      <c r="W455" s="60"/>
      <c r="X455" s="60"/>
      <c r="Y455" s="60"/>
      <c r="Z455" s="60"/>
      <c r="AA455" s="60"/>
      <c r="AB455" s="60"/>
      <c r="AC455" s="60"/>
      <c r="AD455" s="60"/>
      <c r="AE455" s="60"/>
      <c r="AF455" s="60"/>
      <c r="AG455" s="60"/>
      <c r="AH455" s="60"/>
      <c r="AI455" s="60"/>
      <c r="AJ455" s="60"/>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row>
    <row r="456" spans="2:65">
      <c r="B456" s="69"/>
      <c r="C456" s="120"/>
      <c r="D456" s="69"/>
      <c r="E456" s="69"/>
      <c r="F456" s="60"/>
      <c r="G456" s="98"/>
      <c r="H456" s="60"/>
      <c r="I456" s="60"/>
      <c r="J456" s="60"/>
      <c r="K456" s="60"/>
      <c r="L456" s="60"/>
      <c r="M456" s="60"/>
      <c r="N456" s="60"/>
      <c r="O456" s="4"/>
      <c r="P456" s="5"/>
      <c r="Q456" s="6"/>
      <c r="R456" s="6"/>
      <c r="S456" s="6"/>
      <c r="T456" s="62"/>
      <c r="U456" s="6"/>
      <c r="V456" s="60"/>
      <c r="W456" s="60"/>
      <c r="X456" s="60"/>
      <c r="Y456" s="60"/>
      <c r="Z456" s="60"/>
      <c r="AA456" s="60"/>
      <c r="AB456" s="60"/>
      <c r="AC456" s="60"/>
      <c r="AD456" s="60"/>
      <c r="AE456" s="60"/>
      <c r="AF456" s="60"/>
      <c r="AG456" s="60"/>
      <c r="AH456" s="60"/>
      <c r="AI456" s="60"/>
      <c r="AJ456" s="60"/>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row>
    <row r="457" spans="2:65">
      <c r="B457" s="69"/>
      <c r="C457" s="120"/>
      <c r="D457" s="69"/>
      <c r="E457" s="69"/>
      <c r="F457" s="60"/>
      <c r="G457" s="98"/>
      <c r="H457" s="60"/>
      <c r="I457" s="60"/>
      <c r="J457" s="60"/>
      <c r="K457" s="60"/>
      <c r="L457" s="60"/>
      <c r="M457" s="60"/>
      <c r="N457" s="60"/>
      <c r="O457" s="4"/>
      <c r="P457" s="5"/>
      <c r="Q457" s="70"/>
      <c r="R457" s="71"/>
      <c r="S457" s="6"/>
      <c r="T457" s="62"/>
      <c r="U457" s="6"/>
      <c r="V457" s="60"/>
      <c r="W457" s="60"/>
      <c r="X457" s="60"/>
      <c r="Y457" s="60"/>
      <c r="Z457" s="60"/>
      <c r="AA457" s="60"/>
      <c r="AB457" s="60"/>
      <c r="AC457" s="60"/>
      <c r="AD457" s="60"/>
      <c r="AE457" s="60"/>
      <c r="AF457" s="60"/>
      <c r="AG457" s="60"/>
      <c r="AH457" s="60"/>
      <c r="AI457" s="60"/>
      <c r="AJ457" s="60"/>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row>
    <row r="458" spans="2:65">
      <c r="B458" s="69"/>
      <c r="C458" s="120"/>
      <c r="D458" s="69"/>
      <c r="E458" s="69"/>
      <c r="F458" s="60"/>
      <c r="G458" s="98"/>
      <c r="H458" s="60"/>
      <c r="I458" s="60"/>
      <c r="J458" s="60"/>
      <c r="K458" s="60"/>
      <c r="L458" s="60"/>
      <c r="M458" s="60"/>
      <c r="N458" s="60"/>
      <c r="O458" s="4"/>
      <c r="P458" s="5"/>
      <c r="Q458" s="70"/>
      <c r="R458" s="72"/>
      <c r="S458" s="6"/>
      <c r="T458" s="62"/>
      <c r="U458" s="6"/>
      <c r="V458" s="60"/>
      <c r="W458" s="60"/>
      <c r="X458" s="60"/>
      <c r="Y458" s="60"/>
      <c r="Z458" s="60"/>
      <c r="AA458" s="60"/>
      <c r="AB458" s="60"/>
      <c r="AC458" s="60"/>
      <c r="AD458" s="60"/>
      <c r="AE458" s="60"/>
      <c r="AF458" s="60"/>
      <c r="AG458" s="60"/>
      <c r="AH458" s="60"/>
      <c r="AI458" s="60"/>
      <c r="AJ458" s="60"/>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row>
    <row r="459" spans="2:65">
      <c r="B459" s="69"/>
      <c r="C459" s="120"/>
      <c r="D459" s="69"/>
      <c r="E459" s="69"/>
      <c r="F459" s="60"/>
      <c r="G459" s="98"/>
      <c r="H459" s="60"/>
      <c r="I459" s="60"/>
      <c r="J459" s="60"/>
      <c r="K459" s="60"/>
      <c r="L459" s="60"/>
      <c r="M459" s="60"/>
      <c r="N459" s="60"/>
      <c r="O459" s="4"/>
      <c r="P459" s="5"/>
      <c r="Q459" s="70"/>
      <c r="R459" s="73"/>
      <c r="S459" s="6"/>
      <c r="T459" s="62"/>
      <c r="U459" s="6"/>
      <c r="V459" s="60"/>
      <c r="W459" s="60"/>
      <c r="X459" s="60"/>
      <c r="Y459" s="60"/>
      <c r="Z459" s="60"/>
      <c r="AA459" s="60"/>
      <c r="AB459" s="60"/>
      <c r="AC459" s="60"/>
      <c r="AD459" s="60"/>
      <c r="AE459" s="60"/>
      <c r="AF459" s="60"/>
      <c r="AG459" s="60"/>
      <c r="AH459" s="60"/>
      <c r="AI459" s="60"/>
      <c r="AJ459" s="60"/>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row>
    <row r="460" spans="2:65">
      <c r="B460" s="69"/>
      <c r="C460" s="120"/>
      <c r="D460" s="69"/>
      <c r="E460" s="69"/>
      <c r="F460" s="60"/>
      <c r="G460" s="98"/>
      <c r="H460" s="60"/>
      <c r="I460" s="60"/>
      <c r="J460" s="60"/>
      <c r="K460" s="60"/>
      <c r="L460" s="60"/>
      <c r="M460" s="60"/>
      <c r="N460" s="60"/>
      <c r="O460" s="4"/>
      <c r="P460" s="5"/>
      <c r="Q460" s="70"/>
      <c r="R460" s="6"/>
      <c r="S460" s="6"/>
      <c r="T460" s="62"/>
      <c r="U460" s="6"/>
      <c r="V460" s="60"/>
      <c r="W460" s="60"/>
      <c r="X460" s="60"/>
      <c r="Y460" s="60"/>
      <c r="Z460" s="60"/>
      <c r="AA460" s="60"/>
      <c r="AB460" s="60"/>
      <c r="AC460" s="60"/>
      <c r="AD460" s="60"/>
      <c r="AE460" s="60"/>
      <c r="AF460" s="60"/>
      <c r="AG460" s="60"/>
      <c r="AH460" s="60"/>
      <c r="AI460" s="60"/>
      <c r="AJ460" s="60"/>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row>
    <row r="461" spans="2:65">
      <c r="B461" s="69"/>
      <c r="C461" s="120"/>
      <c r="D461" s="69"/>
      <c r="E461" s="69"/>
      <c r="F461" s="60"/>
      <c r="G461" s="98"/>
      <c r="H461" s="60"/>
      <c r="I461" s="60"/>
      <c r="J461" s="60"/>
      <c r="K461" s="60"/>
      <c r="L461" s="60"/>
      <c r="M461" s="60"/>
      <c r="N461" s="60"/>
      <c r="O461" s="4"/>
      <c r="P461" s="5"/>
      <c r="Q461" s="70"/>
      <c r="R461" s="6"/>
      <c r="S461" s="6"/>
      <c r="T461" s="62"/>
      <c r="U461" s="6"/>
      <c r="V461" s="60"/>
      <c r="W461" s="60"/>
      <c r="X461" s="60"/>
      <c r="Y461" s="60"/>
      <c r="Z461" s="60"/>
      <c r="AA461" s="60"/>
      <c r="AB461" s="60"/>
      <c r="AC461" s="60"/>
      <c r="AD461" s="60"/>
      <c r="AE461" s="60"/>
      <c r="AF461" s="60"/>
      <c r="AG461" s="60"/>
      <c r="AH461" s="60"/>
      <c r="AI461" s="60"/>
      <c r="AJ461" s="60"/>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row>
    <row r="462" spans="2:65">
      <c r="B462" s="69"/>
      <c r="C462" s="120"/>
      <c r="D462" s="69"/>
      <c r="E462" s="69"/>
      <c r="F462" s="60"/>
      <c r="G462" s="98"/>
      <c r="H462" s="60"/>
      <c r="I462" s="60"/>
      <c r="J462" s="60"/>
      <c r="K462" s="60"/>
      <c r="L462" s="60"/>
      <c r="M462" s="60"/>
      <c r="N462" s="60"/>
      <c r="O462" s="4"/>
      <c r="P462" s="5"/>
      <c r="Q462" s="70"/>
      <c r="R462" s="6"/>
      <c r="S462" s="6"/>
      <c r="T462" s="62"/>
      <c r="U462" s="6"/>
      <c r="V462" s="60"/>
      <c r="W462" s="60"/>
      <c r="X462" s="60"/>
      <c r="Y462" s="60"/>
      <c r="Z462" s="60"/>
      <c r="AA462" s="60"/>
      <c r="AB462" s="60"/>
      <c r="AC462" s="60"/>
      <c r="AD462" s="60"/>
      <c r="AE462" s="60"/>
      <c r="AF462" s="60"/>
      <c r="AG462" s="60"/>
      <c r="AH462" s="60"/>
      <c r="AI462" s="60"/>
      <c r="AJ462" s="60"/>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row>
    <row r="463" spans="2:65">
      <c r="B463" s="69"/>
      <c r="C463" s="120"/>
      <c r="D463" s="69"/>
      <c r="E463" s="69"/>
      <c r="F463" s="60"/>
      <c r="G463" s="98"/>
      <c r="H463" s="60"/>
      <c r="I463" s="60"/>
      <c r="J463" s="60"/>
      <c r="K463" s="60"/>
      <c r="L463" s="60"/>
      <c r="M463" s="60"/>
      <c r="N463" s="60"/>
      <c r="O463" s="4"/>
      <c r="P463" s="5"/>
      <c r="Q463" s="70"/>
      <c r="R463" s="6"/>
      <c r="S463" s="6"/>
      <c r="T463" s="62"/>
      <c r="U463" s="6"/>
      <c r="V463" s="60"/>
      <c r="W463" s="60"/>
      <c r="X463" s="60"/>
      <c r="Y463" s="60"/>
      <c r="Z463" s="60"/>
      <c r="AA463" s="60"/>
      <c r="AB463" s="60"/>
      <c r="AC463" s="60"/>
      <c r="AD463" s="60"/>
      <c r="AE463" s="60"/>
      <c r="AF463" s="60"/>
      <c r="AG463" s="60"/>
      <c r="AH463" s="60"/>
      <c r="AI463" s="60"/>
      <c r="AJ463" s="60"/>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row>
    <row r="464" spans="2:65">
      <c r="B464" s="69"/>
      <c r="C464" s="120"/>
      <c r="D464" s="69"/>
      <c r="E464" s="69"/>
      <c r="F464" s="60"/>
      <c r="G464" s="98"/>
      <c r="H464" s="60"/>
      <c r="I464" s="60"/>
      <c r="J464" s="60"/>
      <c r="K464" s="60"/>
      <c r="L464" s="60"/>
      <c r="M464" s="60"/>
      <c r="N464" s="60"/>
      <c r="O464" s="4"/>
      <c r="P464" s="5"/>
      <c r="Q464" s="70"/>
      <c r="R464" s="6"/>
      <c r="S464" s="6"/>
      <c r="T464" s="62"/>
      <c r="U464" s="6"/>
      <c r="V464" s="60"/>
      <c r="W464" s="60"/>
      <c r="X464" s="60"/>
      <c r="Y464" s="60"/>
      <c r="Z464" s="60"/>
      <c r="AA464" s="60"/>
      <c r="AB464" s="60"/>
      <c r="AC464" s="60"/>
      <c r="AD464" s="60"/>
      <c r="AE464" s="60"/>
      <c r="AF464" s="60"/>
      <c r="AG464" s="60"/>
      <c r="AH464" s="60"/>
      <c r="AI464" s="60"/>
      <c r="AJ464" s="60"/>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row>
    <row r="465" spans="2:65">
      <c r="B465" s="69"/>
      <c r="C465" s="120"/>
      <c r="D465" s="69"/>
      <c r="E465" s="69"/>
      <c r="F465" s="60"/>
      <c r="G465" s="98"/>
      <c r="H465" s="60"/>
      <c r="I465" s="60"/>
      <c r="J465" s="60"/>
      <c r="K465" s="60"/>
      <c r="L465" s="60"/>
      <c r="M465" s="60"/>
      <c r="N465" s="60"/>
      <c r="O465" s="4"/>
      <c r="P465" s="5"/>
      <c r="Q465" s="70"/>
      <c r="R465" s="6"/>
      <c r="S465" s="6"/>
      <c r="T465" s="62"/>
      <c r="U465" s="6"/>
      <c r="V465" s="60"/>
      <c r="W465" s="60"/>
      <c r="X465" s="60"/>
      <c r="Y465" s="60"/>
      <c r="Z465" s="60"/>
      <c r="AA465" s="60"/>
      <c r="AB465" s="60"/>
      <c r="AC465" s="60"/>
      <c r="AD465" s="60"/>
      <c r="AE465" s="60"/>
      <c r="AF465" s="60"/>
      <c r="AG465" s="60"/>
      <c r="AH465" s="60"/>
      <c r="AI465" s="60"/>
      <c r="AJ465" s="60"/>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row>
    <row r="466" spans="2:65">
      <c r="B466" s="69"/>
      <c r="C466" s="120"/>
      <c r="D466" s="69"/>
      <c r="E466" s="69"/>
      <c r="F466" s="60"/>
      <c r="G466" s="98"/>
      <c r="H466" s="60"/>
      <c r="I466" s="60"/>
      <c r="J466" s="60"/>
      <c r="K466" s="60"/>
      <c r="L466" s="60"/>
      <c r="M466" s="60"/>
      <c r="N466" s="60"/>
      <c r="O466" s="4"/>
      <c r="P466" s="5"/>
      <c r="Q466" s="70"/>
      <c r="R466" s="6"/>
      <c r="S466" s="6"/>
      <c r="T466" s="62"/>
      <c r="U466" s="6"/>
      <c r="V466" s="60"/>
      <c r="W466" s="60"/>
      <c r="X466" s="60"/>
      <c r="Y466" s="60"/>
      <c r="Z466" s="60"/>
      <c r="AA466" s="60"/>
      <c r="AB466" s="60"/>
      <c r="AC466" s="60"/>
      <c r="AD466" s="60"/>
      <c r="AE466" s="60"/>
      <c r="AF466" s="60"/>
      <c r="AG466" s="60"/>
      <c r="AH466" s="60"/>
      <c r="AI466" s="60"/>
      <c r="AJ466" s="60"/>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row>
    <row r="467" spans="2:65">
      <c r="B467" s="69"/>
      <c r="C467" s="120"/>
      <c r="D467" s="69"/>
      <c r="E467" s="69"/>
      <c r="F467" s="60"/>
      <c r="G467" s="98"/>
      <c r="H467" s="60"/>
      <c r="I467" s="60"/>
      <c r="J467" s="60"/>
      <c r="K467" s="60"/>
      <c r="L467" s="60"/>
      <c r="M467" s="60"/>
      <c r="N467" s="60"/>
      <c r="O467" s="4"/>
      <c r="P467" s="5"/>
      <c r="Q467" s="70"/>
      <c r="R467" s="6"/>
      <c r="S467" s="6"/>
      <c r="T467" s="62"/>
      <c r="U467" s="6"/>
      <c r="V467" s="60"/>
      <c r="W467" s="60"/>
      <c r="X467" s="60"/>
      <c r="Y467" s="60"/>
      <c r="Z467" s="60"/>
      <c r="AA467" s="60"/>
      <c r="AB467" s="60"/>
      <c r="AC467" s="60"/>
      <c r="AD467" s="60"/>
      <c r="AE467" s="60"/>
      <c r="AF467" s="60"/>
      <c r="AG467" s="60"/>
      <c r="AH467" s="60"/>
      <c r="AI467" s="60"/>
      <c r="AJ467" s="60"/>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row>
    <row r="468" spans="2:65">
      <c r="B468" s="69"/>
      <c r="C468" s="120"/>
      <c r="D468" s="69"/>
      <c r="E468" s="69"/>
      <c r="F468" s="60"/>
      <c r="G468" s="98"/>
      <c r="H468" s="60"/>
      <c r="I468" s="60"/>
      <c r="J468" s="60"/>
      <c r="K468" s="60"/>
      <c r="L468" s="60"/>
      <c r="M468" s="60"/>
      <c r="N468" s="60"/>
      <c r="O468" s="4"/>
      <c r="P468" s="5"/>
      <c r="Q468" s="70"/>
      <c r="R468" s="6"/>
      <c r="S468" s="6"/>
      <c r="T468" s="62"/>
      <c r="U468" s="6"/>
      <c r="V468" s="60"/>
      <c r="W468" s="60"/>
      <c r="X468" s="60"/>
      <c r="Y468" s="60"/>
      <c r="Z468" s="60"/>
      <c r="AA468" s="60"/>
      <c r="AB468" s="60"/>
      <c r="AC468" s="60"/>
      <c r="AD468" s="60"/>
      <c r="AE468" s="60"/>
      <c r="AF468" s="60"/>
      <c r="AG468" s="60"/>
      <c r="AH468" s="60"/>
      <c r="AI468" s="60"/>
      <c r="AJ468" s="60"/>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row>
    <row r="469" spans="2:65">
      <c r="B469" s="69"/>
      <c r="C469" s="120"/>
      <c r="D469" s="69"/>
      <c r="E469" s="69"/>
      <c r="F469" s="60"/>
      <c r="G469" s="98"/>
      <c r="H469" s="60"/>
      <c r="I469" s="60"/>
      <c r="J469" s="60"/>
      <c r="K469" s="60"/>
      <c r="L469" s="60"/>
      <c r="M469" s="60"/>
      <c r="N469" s="60"/>
      <c r="O469" s="4"/>
      <c r="P469" s="5"/>
      <c r="Q469" s="70"/>
      <c r="R469" s="6"/>
      <c r="S469" s="6"/>
      <c r="T469" s="62"/>
      <c r="U469" s="6"/>
      <c r="V469" s="60"/>
      <c r="W469" s="60"/>
      <c r="X469" s="60"/>
      <c r="Y469" s="60"/>
      <c r="Z469" s="60"/>
      <c r="AA469" s="60"/>
      <c r="AB469" s="60"/>
      <c r="AC469" s="60"/>
      <c r="AD469" s="60"/>
      <c r="AE469" s="60"/>
      <c r="AF469" s="60"/>
      <c r="AG469" s="60"/>
      <c r="AH469" s="60"/>
      <c r="AI469" s="60"/>
      <c r="AJ469" s="60"/>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row>
    <row r="470" spans="2:65">
      <c r="B470" s="69"/>
      <c r="C470" s="120"/>
      <c r="D470" s="69"/>
      <c r="E470" s="69"/>
      <c r="F470" s="60"/>
      <c r="G470" s="98"/>
      <c r="H470" s="60"/>
      <c r="I470" s="60"/>
      <c r="J470" s="60"/>
      <c r="K470" s="60"/>
      <c r="L470" s="60"/>
      <c r="M470" s="60"/>
      <c r="N470" s="60"/>
      <c r="O470" s="4"/>
      <c r="P470" s="5"/>
      <c r="Q470" s="70"/>
      <c r="R470" s="6"/>
      <c r="S470" s="6"/>
      <c r="T470" s="62"/>
      <c r="U470" s="6"/>
      <c r="V470" s="60"/>
      <c r="W470" s="60"/>
      <c r="X470" s="60"/>
      <c r="Y470" s="60"/>
      <c r="Z470" s="60"/>
      <c r="AA470" s="60"/>
      <c r="AB470" s="60"/>
      <c r="AC470" s="60"/>
      <c r="AD470" s="60"/>
      <c r="AE470" s="60"/>
      <c r="AF470" s="60"/>
      <c r="AG470" s="60"/>
      <c r="AH470" s="60"/>
      <c r="AI470" s="60"/>
      <c r="AJ470" s="60"/>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row>
    <row r="471" spans="2:65">
      <c r="B471" s="69"/>
      <c r="C471" s="120"/>
      <c r="D471" s="69"/>
      <c r="E471" s="69"/>
      <c r="F471" s="60"/>
      <c r="G471" s="98"/>
      <c r="H471" s="60"/>
      <c r="I471" s="60"/>
      <c r="J471" s="60"/>
      <c r="K471" s="60"/>
      <c r="L471" s="60"/>
      <c r="M471" s="60"/>
      <c r="N471" s="60"/>
      <c r="O471" s="4"/>
      <c r="P471" s="5"/>
      <c r="Q471" s="70"/>
      <c r="R471" s="6"/>
      <c r="S471" s="6"/>
      <c r="T471" s="62"/>
      <c r="U471" s="6"/>
      <c r="V471" s="60"/>
      <c r="W471" s="60"/>
      <c r="X471" s="60"/>
      <c r="Y471" s="60"/>
      <c r="Z471" s="60"/>
      <c r="AA471" s="60"/>
      <c r="AB471" s="60"/>
      <c r="AC471" s="60"/>
      <c r="AD471" s="60"/>
      <c r="AE471" s="60"/>
      <c r="AF471" s="60"/>
      <c r="AG471" s="60"/>
      <c r="AH471" s="60"/>
      <c r="AI471" s="60"/>
      <c r="AJ471" s="60"/>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row>
    <row r="472" spans="2:65">
      <c r="B472" s="69"/>
      <c r="C472" s="120"/>
      <c r="D472" s="69"/>
      <c r="E472" s="69"/>
      <c r="F472" s="60"/>
      <c r="G472" s="98"/>
      <c r="H472" s="60"/>
      <c r="I472" s="60"/>
      <c r="J472" s="60"/>
      <c r="K472" s="60"/>
      <c r="L472" s="60"/>
      <c r="M472" s="60"/>
      <c r="N472" s="60"/>
      <c r="O472" s="4"/>
      <c r="P472" s="5"/>
      <c r="Q472" s="70"/>
      <c r="R472" s="6"/>
      <c r="S472" s="6"/>
      <c r="T472" s="62"/>
      <c r="U472" s="6"/>
      <c r="V472" s="60"/>
      <c r="W472" s="60"/>
      <c r="X472" s="60"/>
      <c r="Y472" s="60"/>
      <c r="Z472" s="60"/>
      <c r="AA472" s="60"/>
      <c r="AB472" s="60"/>
      <c r="AC472" s="60"/>
      <c r="AD472" s="60"/>
      <c r="AE472" s="60"/>
      <c r="AF472" s="60"/>
      <c r="AG472" s="60"/>
      <c r="AH472" s="60"/>
      <c r="AI472" s="60"/>
      <c r="AJ472" s="60"/>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row>
    <row r="473" spans="2:65" ht="15.3" thickBot="1">
      <c r="B473" s="69"/>
      <c r="C473" s="120"/>
      <c r="D473" s="69"/>
      <c r="E473" s="69"/>
      <c r="F473" s="60"/>
      <c r="G473" s="98"/>
      <c r="H473" s="60"/>
      <c r="I473" s="60"/>
      <c r="J473" s="60"/>
      <c r="K473" s="60"/>
      <c r="L473" s="60"/>
      <c r="M473" s="60"/>
      <c r="N473" s="60"/>
      <c r="O473" s="74"/>
      <c r="P473" s="64"/>
      <c r="Q473" s="75"/>
      <c r="R473" s="76"/>
      <c r="S473" s="76"/>
      <c r="T473" s="67"/>
      <c r="U473" s="76"/>
      <c r="V473" s="60"/>
      <c r="W473" s="60"/>
      <c r="X473" s="60"/>
      <c r="Y473" s="60"/>
      <c r="Z473" s="60"/>
      <c r="AA473" s="60"/>
      <c r="AB473" s="60"/>
      <c r="AC473" s="60"/>
      <c r="AD473" s="60"/>
      <c r="AE473" s="60"/>
      <c r="AF473" s="60"/>
      <c r="AG473" s="60"/>
      <c r="AH473" s="60"/>
      <c r="AI473" s="60"/>
      <c r="AJ473" s="60"/>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row>
    <row r="474" spans="2:65">
      <c r="B474" s="69"/>
      <c r="C474" s="120"/>
      <c r="D474" s="69"/>
      <c r="E474" s="69"/>
      <c r="F474" s="60"/>
      <c r="G474" s="98"/>
      <c r="H474" s="60"/>
      <c r="I474" s="60"/>
      <c r="J474" s="60"/>
      <c r="K474" s="60"/>
      <c r="L474" s="60"/>
      <c r="M474" s="60"/>
      <c r="N474" s="60"/>
      <c r="O474" s="60"/>
      <c r="P474" s="5"/>
      <c r="Q474" s="70"/>
      <c r="R474" s="70"/>
      <c r="S474" s="6"/>
      <c r="T474" s="73"/>
      <c r="U474" s="6"/>
      <c r="V474" s="60"/>
      <c r="W474" s="60"/>
      <c r="X474" s="60"/>
      <c r="Y474" s="60"/>
      <c r="Z474" s="60"/>
      <c r="AA474" s="60"/>
      <c r="AB474" s="60"/>
      <c r="AC474" s="60"/>
      <c r="AD474" s="60"/>
      <c r="AE474" s="60"/>
      <c r="AF474" s="60"/>
      <c r="AG474" s="60"/>
      <c r="AH474" s="60"/>
      <c r="AI474" s="60"/>
      <c r="AJ474" s="60"/>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row>
    <row r="475" spans="2:65">
      <c r="B475" s="69"/>
      <c r="C475" s="120"/>
      <c r="D475" s="69"/>
      <c r="E475" s="69"/>
      <c r="F475" s="60"/>
      <c r="G475" s="98"/>
      <c r="H475" s="60"/>
      <c r="I475" s="60"/>
      <c r="J475" s="60"/>
      <c r="K475" s="60"/>
      <c r="L475" s="60"/>
      <c r="M475" s="60"/>
      <c r="N475" s="60"/>
      <c r="O475" s="60"/>
      <c r="P475" s="5"/>
      <c r="Q475" s="73"/>
      <c r="R475" s="73"/>
      <c r="S475" s="6"/>
      <c r="T475" s="73"/>
      <c r="U475" s="73"/>
      <c r="V475" s="60"/>
      <c r="W475" s="60"/>
      <c r="X475" s="60"/>
      <c r="Y475" s="60"/>
      <c r="Z475" s="60"/>
      <c r="AA475" s="60"/>
      <c r="AB475" s="60"/>
      <c r="AC475" s="60"/>
      <c r="AD475" s="60"/>
      <c r="AE475" s="60"/>
      <c r="AF475" s="60"/>
      <c r="AG475" s="60"/>
      <c r="AH475" s="60"/>
      <c r="AI475" s="60"/>
      <c r="AJ475" s="60"/>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row>
    <row r="476" spans="2:65">
      <c r="B476" s="69"/>
      <c r="C476" s="120"/>
      <c r="D476" s="69"/>
      <c r="E476" s="69"/>
      <c r="F476" s="60"/>
      <c r="G476" s="98"/>
      <c r="H476" s="60"/>
      <c r="I476" s="60"/>
      <c r="J476" s="60"/>
      <c r="K476" s="60"/>
      <c r="L476" s="60"/>
      <c r="M476" s="60"/>
      <c r="N476" s="60"/>
      <c r="O476" s="60"/>
      <c r="P476" s="5"/>
      <c r="Q476" s="73"/>
      <c r="R476" s="73"/>
      <c r="S476" s="6"/>
      <c r="T476" s="73"/>
      <c r="U476" s="73"/>
      <c r="V476" s="60"/>
      <c r="W476" s="60"/>
      <c r="X476" s="60"/>
      <c r="Y476" s="60"/>
      <c r="Z476" s="60"/>
      <c r="AA476" s="60"/>
      <c r="AB476" s="60"/>
      <c r="AC476" s="60"/>
      <c r="AD476" s="60"/>
      <c r="AE476" s="60"/>
      <c r="AF476" s="60"/>
      <c r="AG476" s="60"/>
      <c r="AH476" s="60"/>
      <c r="AI476" s="60"/>
      <c r="AJ476" s="60"/>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row>
    <row r="477" spans="2:65">
      <c r="B477" s="69"/>
      <c r="C477" s="120"/>
      <c r="D477" s="69"/>
      <c r="E477" s="69"/>
      <c r="F477" s="60"/>
      <c r="G477" s="98"/>
      <c r="H477" s="60"/>
      <c r="I477" s="60"/>
      <c r="J477" s="60"/>
      <c r="K477" s="60"/>
      <c r="L477" s="60"/>
      <c r="M477" s="60"/>
      <c r="N477" s="60"/>
      <c r="O477" s="3"/>
      <c r="P477" s="16"/>
      <c r="Q477" s="16"/>
      <c r="R477" s="16"/>
      <c r="S477" s="3"/>
      <c r="T477" s="3"/>
      <c r="U477" s="3"/>
      <c r="V477" s="60"/>
      <c r="W477" s="60"/>
      <c r="X477" s="60"/>
      <c r="Y477" s="60"/>
      <c r="Z477" s="60"/>
      <c r="AA477" s="60"/>
      <c r="AB477" s="60"/>
      <c r="AC477" s="60"/>
      <c r="AD477" s="60"/>
      <c r="AE477" s="60"/>
      <c r="AF477" s="60"/>
      <c r="AG477" s="60"/>
      <c r="AH477" s="60"/>
      <c r="AI477" s="60"/>
      <c r="AJ477" s="60"/>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row>
    <row r="478" spans="2:65">
      <c r="B478" s="69"/>
      <c r="C478" s="120"/>
      <c r="D478" s="69"/>
      <c r="E478" s="69"/>
      <c r="F478" s="60"/>
      <c r="G478" s="98"/>
      <c r="H478" s="60"/>
      <c r="I478" s="60"/>
      <c r="J478" s="60"/>
      <c r="K478" s="60"/>
      <c r="L478" s="60"/>
      <c r="M478" s="60"/>
      <c r="N478" s="60"/>
      <c r="O478" s="4"/>
      <c r="P478" s="61"/>
      <c r="Q478" s="61"/>
      <c r="R478" s="61"/>
      <c r="S478" s="12"/>
      <c r="T478" s="12"/>
      <c r="U478" s="3"/>
      <c r="V478" s="60"/>
      <c r="W478" s="60"/>
      <c r="X478" s="60"/>
      <c r="Y478" s="60"/>
      <c r="Z478" s="60"/>
      <c r="AA478" s="60"/>
      <c r="AB478" s="60"/>
      <c r="AC478" s="60"/>
      <c r="AD478" s="60"/>
      <c r="AE478" s="60"/>
      <c r="AF478" s="60"/>
      <c r="AG478" s="60"/>
      <c r="AH478" s="60"/>
      <c r="AI478" s="60"/>
      <c r="AJ478" s="60"/>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row>
    <row r="479" spans="2:65">
      <c r="B479" s="69"/>
      <c r="C479" s="120"/>
      <c r="D479" s="69"/>
      <c r="E479" s="69"/>
      <c r="F479" s="60"/>
      <c r="G479" s="98"/>
      <c r="H479" s="60"/>
      <c r="I479" s="60"/>
      <c r="J479" s="60"/>
      <c r="K479" s="60"/>
      <c r="L479" s="60"/>
      <c r="M479" s="60"/>
      <c r="N479" s="60"/>
      <c r="O479" s="3"/>
      <c r="P479" s="3"/>
      <c r="Q479" s="3"/>
      <c r="R479" s="3"/>
      <c r="S479" s="3"/>
      <c r="T479" s="3"/>
      <c r="U479" s="3"/>
      <c r="V479" s="60"/>
      <c r="W479" s="60"/>
      <c r="X479" s="60"/>
      <c r="Y479" s="60"/>
      <c r="Z479" s="60"/>
      <c r="AA479" s="60"/>
      <c r="AB479" s="60"/>
      <c r="AC479" s="60"/>
      <c r="AD479" s="60"/>
      <c r="AE479" s="60"/>
      <c r="AF479" s="60"/>
      <c r="AG479" s="60"/>
      <c r="AH479" s="60"/>
      <c r="AI479" s="60"/>
      <c r="AJ479" s="60"/>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row>
    <row r="480" spans="2:65">
      <c r="B480" s="69"/>
      <c r="C480" s="120"/>
      <c r="D480" s="69"/>
      <c r="E480" s="69"/>
      <c r="F480" s="60"/>
      <c r="G480" s="98"/>
      <c r="H480" s="60"/>
      <c r="I480" s="60"/>
      <c r="J480" s="60"/>
      <c r="K480" s="60"/>
      <c r="L480" s="60"/>
      <c r="M480" s="60"/>
      <c r="N480" s="60"/>
      <c r="O480" s="4"/>
      <c r="P480" s="4"/>
      <c r="Q480" s="68"/>
      <c r="R480" s="61"/>
      <c r="S480" s="12"/>
      <c r="T480" s="12"/>
      <c r="U480" s="3"/>
      <c r="V480" s="60"/>
      <c r="W480" s="60"/>
      <c r="X480" s="60"/>
      <c r="Y480" s="60"/>
      <c r="Z480" s="60"/>
      <c r="AA480" s="60"/>
      <c r="AB480" s="60"/>
      <c r="AC480" s="60"/>
      <c r="AD480" s="60"/>
      <c r="AE480" s="60"/>
      <c r="AF480" s="60"/>
      <c r="AG480" s="60"/>
      <c r="AH480" s="60"/>
      <c r="AI480" s="60"/>
      <c r="AJ480" s="60"/>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row>
    <row r="481" spans="2:65">
      <c r="B481" s="69"/>
      <c r="C481" s="120"/>
      <c r="D481" s="69"/>
      <c r="E481" s="69"/>
      <c r="F481" s="60"/>
      <c r="G481" s="98"/>
      <c r="H481" s="60"/>
      <c r="I481" s="60"/>
      <c r="J481" s="60"/>
      <c r="K481" s="60"/>
      <c r="L481" s="60"/>
      <c r="M481" s="60"/>
      <c r="N481" s="60"/>
      <c r="O481" s="3"/>
      <c r="P481" s="3"/>
      <c r="Q481" s="3"/>
      <c r="R481" s="3"/>
      <c r="S481" s="3"/>
      <c r="T481" s="16"/>
      <c r="U481" s="62"/>
      <c r="V481" s="60"/>
      <c r="W481" s="60"/>
      <c r="X481" s="60"/>
      <c r="Y481" s="60"/>
      <c r="Z481" s="60"/>
      <c r="AA481" s="60"/>
      <c r="AB481" s="60"/>
      <c r="AC481" s="60"/>
      <c r="AD481" s="60"/>
      <c r="AE481" s="60"/>
      <c r="AF481" s="60"/>
      <c r="AG481" s="60"/>
      <c r="AH481" s="60"/>
      <c r="AI481" s="60"/>
      <c r="AJ481" s="60"/>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row>
    <row r="482" spans="2:65">
      <c r="B482" s="69"/>
      <c r="C482" s="120"/>
      <c r="D482" s="69"/>
      <c r="E482" s="69"/>
      <c r="F482" s="60"/>
      <c r="G482" s="98"/>
      <c r="H482" s="60"/>
      <c r="I482" s="60"/>
      <c r="J482" s="60"/>
      <c r="K482" s="60"/>
      <c r="L482" s="60"/>
      <c r="M482" s="60"/>
      <c r="N482" s="60"/>
      <c r="O482" s="3"/>
      <c r="P482" s="63"/>
      <c r="Q482" s="63"/>
      <c r="R482" s="5"/>
      <c r="S482" s="5"/>
      <c r="T482" s="16"/>
      <c r="U482" s="62"/>
      <c r="V482" s="60"/>
      <c r="W482" s="60"/>
      <c r="X482" s="60"/>
      <c r="Y482" s="60"/>
      <c r="Z482" s="60"/>
      <c r="AA482" s="60"/>
      <c r="AB482" s="60"/>
      <c r="AC482" s="60"/>
      <c r="AD482" s="60"/>
      <c r="AE482" s="60"/>
      <c r="AF482" s="60"/>
      <c r="AG482" s="60"/>
      <c r="AH482" s="60"/>
      <c r="AI482" s="60"/>
      <c r="AJ482" s="60"/>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row>
    <row r="483" spans="2:65" ht="15.3" thickBot="1">
      <c r="B483" s="69"/>
      <c r="C483" s="120"/>
      <c r="D483" s="69"/>
      <c r="E483" s="69"/>
      <c r="F483" s="60"/>
      <c r="G483" s="98"/>
      <c r="H483" s="60"/>
      <c r="I483" s="60"/>
      <c r="J483" s="60"/>
      <c r="K483" s="60"/>
      <c r="L483" s="60"/>
      <c r="M483" s="60"/>
      <c r="N483" s="60"/>
      <c r="O483" s="64"/>
      <c r="P483" s="65"/>
      <c r="Q483" s="65"/>
      <c r="R483" s="65"/>
      <c r="S483" s="66"/>
      <c r="T483" s="66"/>
      <c r="U483" s="67"/>
      <c r="V483" s="60"/>
      <c r="W483" s="60"/>
      <c r="X483" s="60"/>
      <c r="Y483" s="60"/>
      <c r="Z483" s="60"/>
      <c r="AA483" s="60"/>
      <c r="AB483" s="60"/>
      <c r="AC483" s="60"/>
      <c r="AD483" s="60"/>
      <c r="AE483" s="60"/>
      <c r="AF483" s="60"/>
      <c r="AG483" s="60"/>
      <c r="AH483" s="60"/>
      <c r="AI483" s="60"/>
      <c r="AJ483" s="60"/>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row>
    <row r="484" spans="2:65">
      <c r="B484" s="69"/>
      <c r="C484" s="120"/>
      <c r="D484" s="69"/>
      <c r="E484" s="69"/>
      <c r="F484" s="60"/>
      <c r="G484" s="98"/>
      <c r="H484" s="60"/>
      <c r="I484" s="60"/>
      <c r="J484" s="60"/>
      <c r="K484" s="60"/>
      <c r="L484" s="60"/>
      <c r="M484" s="60"/>
      <c r="N484" s="60"/>
      <c r="O484" s="4"/>
      <c r="P484" s="61"/>
      <c r="Q484" s="61"/>
      <c r="R484" s="61"/>
      <c r="S484" s="12"/>
      <c r="T484" s="12"/>
      <c r="U484" s="62"/>
      <c r="V484" s="60"/>
      <c r="W484" s="60"/>
      <c r="X484" s="60"/>
      <c r="Y484" s="60"/>
      <c r="Z484" s="60"/>
      <c r="AA484" s="60"/>
      <c r="AB484" s="60"/>
      <c r="AC484" s="60"/>
      <c r="AD484" s="60"/>
      <c r="AE484" s="60"/>
      <c r="AF484" s="60"/>
      <c r="AG484" s="60"/>
      <c r="AH484" s="60"/>
      <c r="AI484" s="60"/>
      <c r="AJ484" s="60"/>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row>
    <row r="485" spans="2:65">
      <c r="B485" s="69"/>
      <c r="C485" s="120"/>
      <c r="D485" s="69"/>
      <c r="E485" s="69"/>
      <c r="F485" s="60"/>
      <c r="G485" s="98"/>
      <c r="H485" s="60"/>
      <c r="I485" s="60"/>
      <c r="J485" s="60"/>
      <c r="K485" s="60"/>
      <c r="L485" s="60"/>
      <c r="M485" s="60"/>
      <c r="N485" s="60"/>
      <c r="O485" s="4"/>
      <c r="P485" s="5"/>
      <c r="Q485" s="6"/>
      <c r="R485" s="6"/>
      <c r="S485" s="6"/>
      <c r="T485" s="62"/>
      <c r="U485" s="6"/>
      <c r="V485" s="60"/>
      <c r="W485" s="60"/>
      <c r="X485" s="60"/>
      <c r="Y485" s="60"/>
      <c r="Z485" s="60"/>
      <c r="AA485" s="60"/>
      <c r="AB485" s="60"/>
      <c r="AC485" s="60"/>
      <c r="AD485" s="60"/>
      <c r="AE485" s="60"/>
      <c r="AF485" s="60"/>
      <c r="AG485" s="60"/>
      <c r="AH485" s="60"/>
      <c r="AI485" s="60"/>
      <c r="AJ485" s="60"/>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row>
    <row r="486" spans="2:65">
      <c r="B486" s="69"/>
      <c r="C486" s="120"/>
      <c r="D486" s="69"/>
      <c r="E486" s="69"/>
      <c r="F486" s="60"/>
      <c r="G486" s="98"/>
      <c r="H486" s="60"/>
      <c r="I486" s="60"/>
      <c r="J486" s="60"/>
      <c r="K486" s="60"/>
      <c r="L486" s="60"/>
      <c r="M486" s="60"/>
      <c r="N486" s="60"/>
      <c r="O486" s="4"/>
      <c r="P486" s="5"/>
      <c r="Q486" s="6"/>
      <c r="R486" s="6"/>
      <c r="S486" s="6"/>
      <c r="T486" s="62"/>
      <c r="U486" s="6"/>
      <c r="V486" s="60"/>
      <c r="W486" s="60"/>
      <c r="X486" s="60"/>
      <c r="Y486" s="60"/>
      <c r="Z486" s="60"/>
      <c r="AA486" s="60"/>
      <c r="AB486" s="60"/>
      <c r="AC486" s="60"/>
      <c r="AD486" s="60"/>
      <c r="AE486" s="60"/>
      <c r="AF486" s="60"/>
      <c r="AG486" s="60"/>
      <c r="AH486" s="60"/>
      <c r="AI486" s="60"/>
      <c r="AJ486" s="60"/>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row>
    <row r="487" spans="2:65">
      <c r="B487" s="69"/>
      <c r="C487" s="120"/>
      <c r="D487" s="69"/>
      <c r="E487" s="69"/>
      <c r="F487" s="60"/>
      <c r="G487" s="98"/>
      <c r="H487" s="60"/>
      <c r="I487" s="60"/>
      <c r="J487" s="60"/>
      <c r="K487" s="60"/>
      <c r="L487" s="60"/>
      <c r="M487" s="60"/>
      <c r="N487" s="60"/>
      <c r="O487" s="4"/>
      <c r="P487" s="5"/>
      <c r="Q487" s="6"/>
      <c r="R487" s="6"/>
      <c r="S487" s="6"/>
      <c r="T487" s="62"/>
      <c r="U487" s="6"/>
      <c r="V487" s="60"/>
      <c r="W487" s="60"/>
      <c r="X487" s="60"/>
      <c r="Y487" s="60"/>
      <c r="Z487" s="60"/>
      <c r="AA487" s="60"/>
      <c r="AB487" s="60"/>
      <c r="AC487" s="60"/>
      <c r="AD487" s="60"/>
      <c r="AE487" s="60"/>
      <c r="AF487" s="60"/>
      <c r="AG487" s="60"/>
      <c r="AH487" s="60"/>
      <c r="AI487" s="60"/>
      <c r="AJ487" s="60"/>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row>
    <row r="488" spans="2:65">
      <c r="B488" s="69"/>
      <c r="C488" s="120"/>
      <c r="D488" s="69"/>
      <c r="E488" s="69"/>
      <c r="F488" s="60"/>
      <c r="G488" s="98"/>
      <c r="H488" s="60"/>
      <c r="I488" s="60"/>
      <c r="J488" s="60"/>
      <c r="K488" s="60"/>
      <c r="L488" s="60"/>
      <c r="M488" s="60"/>
      <c r="N488" s="60"/>
      <c r="O488" s="4"/>
      <c r="P488" s="5"/>
      <c r="Q488" s="6"/>
      <c r="R488" s="6"/>
      <c r="S488" s="6"/>
      <c r="T488" s="62"/>
      <c r="U488" s="6"/>
      <c r="V488" s="60"/>
      <c r="W488" s="60"/>
      <c r="X488" s="60"/>
      <c r="Y488" s="60"/>
      <c r="Z488" s="60"/>
      <c r="AA488" s="60"/>
      <c r="AB488" s="60"/>
      <c r="AC488" s="60"/>
      <c r="AD488" s="60"/>
      <c r="AE488" s="60"/>
      <c r="AF488" s="60"/>
      <c r="AG488" s="60"/>
      <c r="AH488" s="60"/>
      <c r="AI488" s="60"/>
      <c r="AJ488" s="60"/>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row>
    <row r="489" spans="2:65">
      <c r="B489" s="69"/>
      <c r="C489" s="120"/>
      <c r="D489" s="69"/>
      <c r="E489" s="69"/>
      <c r="F489" s="60"/>
      <c r="G489" s="98"/>
      <c r="H489" s="60"/>
      <c r="I489" s="60"/>
      <c r="J489" s="60"/>
      <c r="K489" s="60"/>
      <c r="L489" s="60"/>
      <c r="M489" s="60"/>
      <c r="N489" s="60"/>
      <c r="O489" s="4"/>
      <c r="P489" s="5"/>
      <c r="Q489" s="6"/>
      <c r="R489" s="6"/>
      <c r="S489" s="6"/>
      <c r="T489" s="62"/>
      <c r="U489" s="6"/>
      <c r="V489" s="60"/>
      <c r="W489" s="60"/>
      <c r="X489" s="60"/>
      <c r="Y489" s="60"/>
      <c r="Z489" s="60"/>
      <c r="AA489" s="60"/>
      <c r="AB489" s="60"/>
      <c r="AC489" s="60"/>
      <c r="AD489" s="60"/>
      <c r="AE489" s="60"/>
      <c r="AF489" s="60"/>
      <c r="AG489" s="60"/>
      <c r="AH489" s="60"/>
      <c r="AI489" s="60"/>
      <c r="AJ489" s="60"/>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row>
    <row r="490" spans="2:65">
      <c r="B490" s="69"/>
      <c r="C490" s="120"/>
      <c r="D490" s="69"/>
      <c r="E490" s="69"/>
      <c r="F490" s="60"/>
      <c r="G490" s="98"/>
      <c r="H490" s="60"/>
      <c r="I490" s="60"/>
      <c r="J490" s="60"/>
      <c r="K490" s="60"/>
      <c r="L490" s="60"/>
      <c r="M490" s="60"/>
      <c r="N490" s="60"/>
      <c r="O490" s="4"/>
      <c r="P490" s="5"/>
      <c r="Q490" s="6"/>
      <c r="R490" s="6"/>
      <c r="S490" s="6"/>
      <c r="T490" s="62"/>
      <c r="U490" s="6"/>
      <c r="V490" s="60"/>
      <c r="W490" s="60"/>
      <c r="X490" s="60"/>
      <c r="Y490" s="60"/>
      <c r="Z490" s="60"/>
      <c r="AA490" s="60"/>
      <c r="AB490" s="60"/>
      <c r="AC490" s="60"/>
      <c r="AD490" s="60"/>
      <c r="AE490" s="60"/>
      <c r="AF490" s="60"/>
      <c r="AG490" s="60"/>
      <c r="AH490" s="60"/>
      <c r="AI490" s="60"/>
      <c r="AJ490" s="60"/>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row>
    <row r="491" spans="2:65">
      <c r="B491" s="69"/>
      <c r="C491" s="120"/>
      <c r="D491" s="69"/>
      <c r="E491" s="69"/>
      <c r="F491" s="60"/>
      <c r="G491" s="98"/>
      <c r="H491" s="60"/>
      <c r="I491" s="60"/>
      <c r="J491" s="60"/>
      <c r="K491" s="60"/>
      <c r="L491" s="60"/>
      <c r="M491" s="60"/>
      <c r="N491" s="60"/>
      <c r="O491" s="4"/>
      <c r="P491" s="5"/>
      <c r="Q491" s="6"/>
      <c r="R491" s="6"/>
      <c r="S491" s="6"/>
      <c r="T491" s="62"/>
      <c r="U491" s="6"/>
      <c r="V491" s="60"/>
      <c r="W491" s="60"/>
      <c r="X491" s="60"/>
      <c r="Y491" s="60"/>
      <c r="Z491" s="60"/>
      <c r="AA491" s="60"/>
      <c r="AB491" s="60"/>
      <c r="AC491" s="60"/>
      <c r="AD491" s="60"/>
      <c r="AE491" s="60"/>
      <c r="AF491" s="60"/>
      <c r="AG491" s="60"/>
      <c r="AH491" s="60"/>
      <c r="AI491" s="60"/>
      <c r="AJ491" s="60"/>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row>
    <row r="492" spans="2:65">
      <c r="B492" s="69"/>
      <c r="C492" s="120"/>
      <c r="D492" s="69"/>
      <c r="E492" s="69"/>
      <c r="F492" s="60"/>
      <c r="G492" s="98"/>
      <c r="H492" s="60"/>
      <c r="I492" s="60"/>
      <c r="J492" s="60"/>
      <c r="K492" s="60"/>
      <c r="L492" s="60"/>
      <c r="M492" s="60"/>
      <c r="N492" s="60"/>
      <c r="O492" s="4"/>
      <c r="P492" s="5"/>
      <c r="Q492" s="6"/>
      <c r="R492" s="6"/>
      <c r="S492" s="6"/>
      <c r="T492" s="62"/>
      <c r="U492" s="6"/>
      <c r="V492" s="60"/>
      <c r="W492" s="60"/>
      <c r="X492" s="60"/>
      <c r="Y492" s="60"/>
      <c r="Z492" s="60"/>
      <c r="AA492" s="60"/>
      <c r="AB492" s="60"/>
      <c r="AC492" s="60"/>
      <c r="AD492" s="60"/>
      <c r="AE492" s="60"/>
      <c r="AF492" s="60"/>
      <c r="AG492" s="60"/>
      <c r="AH492" s="60"/>
      <c r="AI492" s="60"/>
      <c r="AJ492" s="60"/>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row>
    <row r="493" spans="2:65">
      <c r="B493" s="69"/>
      <c r="C493" s="120"/>
      <c r="D493" s="69"/>
      <c r="E493" s="69"/>
      <c r="F493" s="60"/>
      <c r="G493" s="98"/>
      <c r="H493" s="60"/>
      <c r="I493" s="60"/>
      <c r="J493" s="60"/>
      <c r="K493" s="60"/>
      <c r="L493" s="60"/>
      <c r="M493" s="60"/>
      <c r="N493" s="60"/>
      <c r="O493" s="4"/>
      <c r="P493" s="5"/>
      <c r="Q493" s="6"/>
      <c r="R493" s="6"/>
      <c r="S493" s="6"/>
      <c r="T493" s="62"/>
      <c r="U493" s="6"/>
      <c r="V493" s="60"/>
      <c r="W493" s="60"/>
      <c r="X493" s="60"/>
      <c r="Y493" s="60"/>
      <c r="Z493" s="60"/>
      <c r="AA493" s="60"/>
      <c r="AB493" s="60"/>
      <c r="AC493" s="60"/>
      <c r="AD493" s="60"/>
      <c r="AE493" s="60"/>
      <c r="AF493" s="60"/>
      <c r="AG493" s="60"/>
      <c r="AH493" s="60"/>
      <c r="AI493" s="60"/>
      <c r="AJ493" s="60"/>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row>
    <row r="494" spans="2:65">
      <c r="B494" s="69"/>
      <c r="C494" s="120"/>
      <c r="D494" s="69"/>
      <c r="E494" s="69"/>
      <c r="F494" s="60"/>
      <c r="G494" s="98"/>
      <c r="H494" s="60"/>
      <c r="I494" s="60"/>
      <c r="J494" s="60"/>
      <c r="K494" s="60"/>
      <c r="L494" s="60"/>
      <c r="M494" s="60"/>
      <c r="N494" s="60"/>
      <c r="O494" s="4"/>
      <c r="P494" s="5"/>
      <c r="Q494" s="77"/>
      <c r="R494" s="6"/>
      <c r="S494" s="6"/>
      <c r="T494" s="62"/>
      <c r="U494" s="6"/>
      <c r="V494" s="60"/>
      <c r="W494" s="60"/>
      <c r="X494" s="60"/>
      <c r="Y494" s="60"/>
      <c r="Z494" s="60"/>
      <c r="AA494" s="60"/>
      <c r="AB494" s="60"/>
      <c r="AC494" s="60"/>
      <c r="AD494" s="60"/>
      <c r="AE494" s="60"/>
      <c r="AF494" s="60"/>
      <c r="AG494" s="60"/>
      <c r="AH494" s="60"/>
      <c r="AI494" s="60"/>
      <c r="AJ494" s="60"/>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row>
    <row r="495" spans="2:65">
      <c r="B495" s="69"/>
      <c r="C495" s="120"/>
      <c r="D495" s="69"/>
      <c r="E495" s="69"/>
      <c r="F495" s="60"/>
      <c r="G495" s="98"/>
      <c r="H495" s="60"/>
      <c r="I495" s="60"/>
      <c r="J495" s="60"/>
      <c r="K495" s="60"/>
      <c r="L495" s="60"/>
      <c r="M495" s="60"/>
      <c r="N495" s="60"/>
      <c r="O495" s="4"/>
      <c r="P495" s="5"/>
      <c r="Q495" s="78"/>
      <c r="R495" s="6"/>
      <c r="S495" s="6"/>
      <c r="T495" s="62"/>
      <c r="U495" s="6"/>
      <c r="V495" s="60"/>
      <c r="W495" s="60"/>
      <c r="X495" s="60"/>
      <c r="Y495" s="60"/>
      <c r="Z495" s="60"/>
      <c r="AA495" s="60"/>
      <c r="AB495" s="60"/>
      <c r="AC495" s="60"/>
      <c r="AD495" s="60"/>
      <c r="AE495" s="60"/>
      <c r="AF495" s="60"/>
      <c r="AG495" s="60"/>
      <c r="AH495" s="60"/>
      <c r="AI495" s="60"/>
      <c r="AJ495" s="60"/>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row>
    <row r="496" spans="2:65" ht="15.3" thickBot="1">
      <c r="B496" s="69"/>
      <c r="C496" s="120"/>
      <c r="D496" s="69"/>
      <c r="E496" s="69"/>
      <c r="F496" s="60"/>
      <c r="G496" s="98"/>
      <c r="H496" s="60"/>
      <c r="I496" s="60"/>
      <c r="J496" s="60"/>
      <c r="K496" s="60"/>
      <c r="L496" s="60"/>
      <c r="M496" s="60"/>
      <c r="N496" s="60"/>
      <c r="O496" s="4"/>
      <c r="P496" s="5"/>
      <c r="Q496" s="76"/>
      <c r="R496" s="76"/>
      <c r="S496" s="76"/>
      <c r="T496" s="67"/>
      <c r="U496" s="76"/>
      <c r="V496" s="60"/>
      <c r="W496" s="60"/>
      <c r="X496" s="60"/>
      <c r="Y496" s="60"/>
      <c r="Z496" s="60"/>
      <c r="AA496" s="60"/>
      <c r="AB496" s="60"/>
      <c r="AC496" s="60"/>
      <c r="AD496" s="60"/>
      <c r="AE496" s="60"/>
      <c r="AF496" s="60"/>
      <c r="AG496" s="60"/>
      <c r="AH496" s="60"/>
      <c r="AI496" s="60"/>
      <c r="AJ496" s="60"/>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row>
    <row r="497" spans="2:65">
      <c r="B497" s="69"/>
      <c r="C497" s="120"/>
      <c r="D497" s="69"/>
      <c r="E497" s="69"/>
      <c r="F497" s="60"/>
      <c r="G497" s="98"/>
      <c r="H497" s="60"/>
      <c r="I497" s="60"/>
      <c r="J497" s="60"/>
      <c r="K497" s="60"/>
      <c r="L497" s="60"/>
      <c r="M497" s="60"/>
      <c r="N497" s="60"/>
      <c r="O497" s="4"/>
      <c r="P497" s="5"/>
      <c r="Q497" s="6"/>
      <c r="R497" s="6"/>
      <c r="S497" s="6"/>
      <c r="T497" s="62"/>
      <c r="U497" s="6"/>
      <c r="V497" s="60"/>
      <c r="W497" s="60"/>
      <c r="X497" s="60"/>
      <c r="Y497" s="60"/>
      <c r="Z497" s="60"/>
      <c r="AA497" s="60"/>
      <c r="AB497" s="60"/>
      <c r="AC497" s="60"/>
      <c r="AD497" s="60"/>
      <c r="AE497" s="60"/>
      <c r="AF497" s="60"/>
      <c r="AG497" s="60"/>
      <c r="AH497" s="60"/>
      <c r="AI497" s="60"/>
      <c r="AJ497" s="60"/>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row>
    <row r="498" spans="2:65">
      <c r="B498" s="69"/>
      <c r="C498" s="120"/>
      <c r="D498" s="69"/>
      <c r="E498" s="69"/>
      <c r="F498" s="60"/>
      <c r="G498" s="98"/>
      <c r="H498" s="60"/>
      <c r="I498" s="60"/>
      <c r="J498" s="60"/>
      <c r="K498" s="60"/>
      <c r="L498" s="60"/>
      <c r="M498" s="60"/>
      <c r="N498" s="60"/>
      <c r="O498" s="4"/>
      <c r="P498" s="5"/>
      <c r="Q498" s="6"/>
      <c r="R498" s="6"/>
      <c r="S498" s="6"/>
      <c r="T498" s="62"/>
      <c r="U498" s="6"/>
      <c r="V498" s="60"/>
      <c r="W498" s="60"/>
      <c r="X498" s="60"/>
      <c r="Y498" s="60"/>
      <c r="Z498" s="60"/>
      <c r="AA498" s="60"/>
      <c r="AB498" s="60"/>
      <c r="AC498" s="60"/>
      <c r="AD498" s="60"/>
      <c r="AE498" s="60"/>
      <c r="AF498" s="60"/>
      <c r="AG498" s="60"/>
      <c r="AH498" s="60"/>
      <c r="AI498" s="60"/>
      <c r="AJ498" s="60"/>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row>
    <row r="499" spans="2:65">
      <c r="B499" s="69"/>
      <c r="C499" s="120"/>
      <c r="D499" s="69"/>
      <c r="E499" s="69"/>
      <c r="F499" s="60"/>
      <c r="G499" s="98"/>
      <c r="H499" s="60"/>
      <c r="I499" s="60"/>
      <c r="J499" s="60"/>
      <c r="K499" s="60"/>
      <c r="L499" s="60"/>
      <c r="M499" s="60"/>
      <c r="N499" s="60"/>
      <c r="O499" s="4"/>
      <c r="P499" s="5"/>
      <c r="Q499" s="6"/>
      <c r="R499" s="6"/>
      <c r="S499" s="6"/>
      <c r="T499" s="62"/>
      <c r="U499" s="6"/>
      <c r="V499" s="60"/>
      <c r="W499" s="60"/>
      <c r="X499" s="60"/>
      <c r="Y499" s="60"/>
      <c r="Z499" s="60"/>
      <c r="AA499" s="60"/>
      <c r="AB499" s="60"/>
      <c r="AC499" s="60"/>
      <c r="AD499" s="60"/>
      <c r="AE499" s="60"/>
      <c r="AF499" s="60"/>
      <c r="AG499" s="60"/>
      <c r="AH499" s="60"/>
      <c r="AI499" s="60"/>
      <c r="AJ499" s="60"/>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row>
    <row r="500" spans="2:65">
      <c r="B500" s="69"/>
      <c r="C500" s="120"/>
      <c r="D500" s="69"/>
      <c r="E500" s="69"/>
      <c r="F500" s="60"/>
      <c r="G500" s="98"/>
      <c r="H500" s="60"/>
      <c r="I500" s="60"/>
      <c r="J500" s="60"/>
      <c r="K500" s="60"/>
      <c r="L500" s="60"/>
      <c r="M500" s="60"/>
      <c r="N500" s="60"/>
      <c r="O500" s="4"/>
      <c r="P500" s="5"/>
      <c r="Q500" s="6"/>
      <c r="R500" s="6"/>
      <c r="S500" s="6"/>
      <c r="T500" s="62"/>
      <c r="U500" s="6"/>
      <c r="V500" s="60"/>
      <c r="W500" s="60"/>
      <c r="X500" s="60"/>
      <c r="Y500" s="60"/>
      <c r="Z500" s="60"/>
      <c r="AA500" s="60"/>
      <c r="AB500" s="60"/>
      <c r="AC500" s="60"/>
      <c r="AD500" s="60"/>
      <c r="AE500" s="60"/>
      <c r="AF500" s="60"/>
      <c r="AG500" s="60"/>
      <c r="AH500" s="60"/>
      <c r="AI500" s="60"/>
      <c r="AJ500" s="60"/>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row>
    <row r="501" spans="2:65">
      <c r="B501" s="69"/>
      <c r="C501" s="120"/>
      <c r="D501" s="69"/>
      <c r="E501" s="69"/>
      <c r="F501" s="60"/>
      <c r="G501" s="98"/>
      <c r="H501" s="60"/>
      <c r="I501" s="60"/>
      <c r="J501" s="60"/>
      <c r="K501" s="60"/>
      <c r="L501" s="60"/>
      <c r="M501" s="60"/>
      <c r="N501" s="60"/>
      <c r="O501" s="4"/>
      <c r="P501" s="5"/>
      <c r="Q501" s="6"/>
      <c r="R501" s="6"/>
      <c r="S501" s="6"/>
      <c r="T501" s="62"/>
      <c r="U501" s="6"/>
      <c r="V501" s="60"/>
      <c r="W501" s="60"/>
      <c r="X501" s="60"/>
      <c r="Y501" s="60"/>
      <c r="Z501" s="60"/>
      <c r="AA501" s="60"/>
      <c r="AB501" s="60"/>
      <c r="AC501" s="60"/>
      <c r="AD501" s="60"/>
      <c r="AE501" s="60"/>
      <c r="AF501" s="60"/>
      <c r="AG501" s="60"/>
      <c r="AH501" s="60"/>
      <c r="AI501" s="60"/>
      <c r="AJ501" s="60"/>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row>
    <row r="502" spans="2:65">
      <c r="B502" s="69"/>
      <c r="C502" s="120"/>
      <c r="D502" s="69"/>
      <c r="E502" s="69"/>
      <c r="F502" s="60"/>
      <c r="G502" s="98"/>
      <c r="H502" s="60"/>
      <c r="I502" s="60"/>
      <c r="J502" s="60"/>
      <c r="K502" s="60"/>
      <c r="L502" s="60"/>
      <c r="M502" s="60"/>
      <c r="N502" s="60"/>
      <c r="O502" s="4"/>
      <c r="P502" s="5"/>
      <c r="Q502" s="6"/>
      <c r="R502" s="6"/>
      <c r="S502" s="6"/>
      <c r="T502" s="62"/>
      <c r="U502" s="6"/>
      <c r="V502" s="60"/>
      <c r="W502" s="60"/>
      <c r="X502" s="60"/>
      <c r="Y502" s="60"/>
      <c r="Z502" s="60"/>
      <c r="AA502" s="60"/>
      <c r="AB502" s="60"/>
      <c r="AC502" s="60"/>
      <c r="AD502" s="60"/>
      <c r="AE502" s="60"/>
      <c r="AF502" s="60"/>
      <c r="AG502" s="60"/>
      <c r="AH502" s="60"/>
      <c r="AI502" s="60"/>
      <c r="AJ502" s="60"/>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row>
    <row r="503" spans="2:65">
      <c r="B503" s="69"/>
      <c r="C503" s="120"/>
      <c r="D503" s="69"/>
      <c r="E503" s="69"/>
      <c r="F503" s="60"/>
      <c r="G503" s="98"/>
      <c r="H503" s="60"/>
      <c r="I503" s="60"/>
      <c r="J503" s="60"/>
      <c r="K503" s="60"/>
      <c r="L503" s="60"/>
      <c r="M503" s="60"/>
      <c r="N503" s="60"/>
      <c r="O503" s="4"/>
      <c r="P503" s="5"/>
      <c r="Q503" s="6"/>
      <c r="R503" s="6"/>
      <c r="S503" s="6"/>
      <c r="T503" s="62"/>
      <c r="U503" s="6"/>
      <c r="V503" s="60"/>
      <c r="W503" s="60"/>
      <c r="X503" s="60"/>
      <c r="Y503" s="60"/>
      <c r="Z503" s="60"/>
      <c r="AA503" s="60"/>
      <c r="AB503" s="60"/>
      <c r="AC503" s="60"/>
      <c r="AD503" s="60"/>
      <c r="AE503" s="60"/>
      <c r="AF503" s="60"/>
      <c r="AG503" s="60"/>
      <c r="AH503" s="60"/>
      <c r="AI503" s="60"/>
      <c r="AJ503" s="60"/>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row>
    <row r="504" spans="2:65">
      <c r="B504" s="69"/>
      <c r="C504" s="120"/>
      <c r="D504" s="69"/>
      <c r="E504" s="69"/>
      <c r="F504" s="60"/>
      <c r="G504" s="98"/>
      <c r="H504" s="60"/>
      <c r="I504" s="60"/>
      <c r="J504" s="60"/>
      <c r="K504" s="60"/>
      <c r="L504" s="60"/>
      <c r="M504" s="60"/>
      <c r="N504" s="60"/>
      <c r="O504" s="4"/>
      <c r="P504" s="5"/>
      <c r="Q504" s="6"/>
      <c r="R504" s="6"/>
      <c r="S504" s="6"/>
      <c r="T504" s="62"/>
      <c r="U504" s="6"/>
      <c r="V504" s="60"/>
      <c r="W504" s="60"/>
      <c r="X504" s="60"/>
      <c r="Y504" s="60"/>
      <c r="Z504" s="60"/>
      <c r="AA504" s="60"/>
      <c r="AB504" s="60"/>
      <c r="AC504" s="60"/>
      <c r="AD504" s="60"/>
      <c r="AE504" s="60"/>
      <c r="AF504" s="60"/>
      <c r="AG504" s="60"/>
      <c r="AH504" s="60"/>
      <c r="AI504" s="60"/>
      <c r="AJ504" s="60"/>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row>
    <row r="505" spans="2:65">
      <c r="B505" s="69"/>
      <c r="C505" s="120"/>
      <c r="D505" s="69"/>
      <c r="E505" s="69"/>
      <c r="F505" s="60"/>
      <c r="G505" s="98"/>
      <c r="H505" s="60"/>
      <c r="I505" s="60"/>
      <c r="J505" s="60"/>
      <c r="K505" s="60"/>
      <c r="L505" s="60"/>
      <c r="M505" s="60"/>
      <c r="N505" s="60"/>
      <c r="O505" s="4"/>
      <c r="P505" s="5"/>
      <c r="Q505" s="6"/>
      <c r="R505" s="6"/>
      <c r="S505" s="6"/>
      <c r="T505" s="62"/>
      <c r="U505" s="6"/>
      <c r="V505" s="60"/>
      <c r="W505" s="60"/>
      <c r="X505" s="60"/>
      <c r="Y505" s="60"/>
      <c r="Z505" s="60"/>
      <c r="AA505" s="60"/>
      <c r="AB505" s="60"/>
      <c r="AC505" s="60"/>
      <c r="AD505" s="60"/>
      <c r="AE505" s="60"/>
      <c r="AF505" s="60"/>
      <c r="AG505" s="60"/>
      <c r="AH505" s="60"/>
      <c r="AI505" s="60"/>
      <c r="AJ505" s="60"/>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row>
    <row r="506" spans="2:65">
      <c r="B506" s="69"/>
      <c r="C506" s="120"/>
      <c r="D506" s="69"/>
      <c r="E506" s="69"/>
      <c r="F506" s="60"/>
      <c r="G506" s="98"/>
      <c r="H506" s="60"/>
      <c r="I506" s="60"/>
      <c r="J506" s="60"/>
      <c r="K506" s="60"/>
      <c r="L506" s="60"/>
      <c r="M506" s="60"/>
      <c r="N506" s="60"/>
      <c r="O506" s="4"/>
      <c r="P506" s="5"/>
      <c r="Q506" s="6"/>
      <c r="R506" s="6"/>
      <c r="S506" s="6"/>
      <c r="T506" s="62"/>
      <c r="U506" s="6"/>
      <c r="V506" s="60"/>
      <c r="W506" s="60"/>
      <c r="X506" s="60"/>
      <c r="Y506" s="60"/>
      <c r="Z506" s="60"/>
      <c r="AA506" s="60"/>
      <c r="AB506" s="60"/>
      <c r="AC506" s="60"/>
      <c r="AD506" s="60"/>
      <c r="AE506" s="60"/>
      <c r="AF506" s="60"/>
      <c r="AG506" s="60"/>
      <c r="AH506" s="60"/>
      <c r="AI506" s="60"/>
      <c r="AJ506" s="60"/>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row>
    <row r="507" spans="2:65">
      <c r="B507" s="69"/>
      <c r="C507" s="120"/>
      <c r="D507" s="69"/>
      <c r="E507" s="69"/>
      <c r="F507" s="60"/>
      <c r="G507" s="98"/>
      <c r="H507" s="60"/>
      <c r="I507" s="60"/>
      <c r="J507" s="60"/>
      <c r="K507" s="60"/>
      <c r="L507" s="60"/>
      <c r="M507" s="60"/>
      <c r="N507" s="60"/>
      <c r="O507" s="4"/>
      <c r="P507" s="5"/>
      <c r="Q507" s="6"/>
      <c r="R507" s="6"/>
      <c r="S507" s="6"/>
      <c r="T507" s="62"/>
      <c r="U507" s="6"/>
      <c r="V507" s="60"/>
      <c r="W507" s="60"/>
      <c r="X507" s="60"/>
      <c r="Y507" s="60"/>
      <c r="Z507" s="60"/>
      <c r="AA507" s="60"/>
      <c r="AB507" s="60"/>
      <c r="AC507" s="60"/>
      <c r="AD507" s="60"/>
      <c r="AE507" s="60"/>
      <c r="AF507" s="60"/>
      <c r="AG507" s="60"/>
      <c r="AH507" s="60"/>
      <c r="AI507" s="60"/>
      <c r="AJ507" s="60"/>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row>
    <row r="508" spans="2:65">
      <c r="B508" s="69"/>
      <c r="C508" s="120"/>
      <c r="D508" s="69"/>
      <c r="E508" s="69"/>
      <c r="F508" s="60"/>
      <c r="G508" s="98"/>
      <c r="H508" s="60"/>
      <c r="I508" s="60"/>
      <c r="J508" s="60"/>
      <c r="K508" s="60"/>
      <c r="L508" s="60"/>
      <c r="M508" s="60"/>
      <c r="N508" s="60"/>
      <c r="O508" s="4"/>
      <c r="P508" s="5"/>
      <c r="Q508" s="6"/>
      <c r="R508" s="6"/>
      <c r="S508" s="6"/>
      <c r="T508" s="62"/>
      <c r="U508" s="6"/>
      <c r="V508" s="60"/>
      <c r="W508" s="60"/>
      <c r="X508" s="60"/>
      <c r="Y508" s="60"/>
      <c r="Z508" s="60"/>
      <c r="AA508" s="60"/>
      <c r="AB508" s="60"/>
      <c r="AC508" s="60"/>
      <c r="AD508" s="60"/>
      <c r="AE508" s="60"/>
      <c r="AF508" s="60"/>
      <c r="AG508" s="60"/>
      <c r="AH508" s="60"/>
      <c r="AI508" s="60"/>
      <c r="AJ508" s="60"/>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row>
    <row r="509" spans="2:65" ht="15.3" thickBot="1">
      <c r="B509" s="69"/>
      <c r="C509" s="120"/>
      <c r="D509" s="69"/>
      <c r="E509" s="69"/>
      <c r="F509" s="60"/>
      <c r="G509" s="98"/>
      <c r="H509" s="60"/>
      <c r="I509" s="60"/>
      <c r="J509" s="60"/>
      <c r="K509" s="60"/>
      <c r="L509" s="60"/>
      <c r="M509" s="60"/>
      <c r="N509" s="60"/>
      <c r="O509" s="4"/>
      <c r="P509" s="5"/>
      <c r="Q509" s="76"/>
      <c r="R509" s="76"/>
      <c r="S509" s="76"/>
      <c r="T509" s="67"/>
      <c r="U509" s="76"/>
      <c r="V509" s="60"/>
      <c r="W509" s="60"/>
      <c r="X509" s="60"/>
      <c r="Y509" s="60"/>
      <c r="Z509" s="60"/>
      <c r="AA509" s="60"/>
      <c r="AB509" s="60"/>
      <c r="AC509" s="60"/>
      <c r="AD509" s="60"/>
      <c r="AE509" s="60"/>
      <c r="AF509" s="60"/>
      <c r="AG509" s="60"/>
      <c r="AH509" s="60"/>
      <c r="AI509" s="60"/>
      <c r="AJ509" s="60"/>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row>
    <row r="510" spans="2:65">
      <c r="B510" s="69"/>
      <c r="C510" s="120"/>
      <c r="D510" s="69"/>
      <c r="E510" s="69"/>
      <c r="F510" s="60"/>
      <c r="G510" s="98"/>
      <c r="H510" s="60"/>
      <c r="I510" s="60"/>
      <c r="J510" s="60"/>
      <c r="K510" s="60"/>
      <c r="L510" s="60"/>
      <c r="M510" s="60"/>
      <c r="N510" s="60"/>
      <c r="O510" s="4"/>
      <c r="P510" s="5"/>
      <c r="Q510" s="6"/>
      <c r="R510" s="6"/>
      <c r="S510" s="6"/>
      <c r="T510" s="62"/>
      <c r="U510" s="6"/>
      <c r="V510" s="60"/>
      <c r="W510" s="60"/>
      <c r="X510" s="60"/>
      <c r="Y510" s="60"/>
      <c r="Z510" s="60"/>
      <c r="AA510" s="60"/>
      <c r="AB510" s="60"/>
      <c r="AC510" s="60"/>
      <c r="AD510" s="60"/>
      <c r="AE510" s="60"/>
      <c r="AF510" s="60"/>
      <c r="AG510" s="60"/>
      <c r="AH510" s="60"/>
      <c r="AI510" s="60"/>
      <c r="AJ510" s="60"/>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row>
    <row r="511" spans="2:65">
      <c r="B511" s="69"/>
      <c r="C511" s="120"/>
      <c r="D511" s="69"/>
      <c r="E511" s="69"/>
      <c r="F511" s="60"/>
      <c r="G511" s="98"/>
      <c r="H511" s="60"/>
      <c r="I511" s="60"/>
      <c r="J511" s="60"/>
      <c r="K511" s="60"/>
      <c r="L511" s="60"/>
      <c r="M511" s="60"/>
      <c r="N511" s="60"/>
      <c r="O511" s="4"/>
      <c r="P511" s="5"/>
      <c r="Q511" s="6"/>
      <c r="R511" s="6"/>
      <c r="S511" s="6"/>
      <c r="T511" s="62"/>
      <c r="U511" s="6"/>
      <c r="V511" s="60"/>
      <c r="W511" s="60"/>
      <c r="X511" s="60"/>
      <c r="Y511" s="60"/>
      <c r="Z511" s="60"/>
      <c r="AA511" s="60"/>
      <c r="AB511" s="60"/>
      <c r="AC511" s="60"/>
      <c r="AD511" s="60"/>
      <c r="AE511" s="60"/>
      <c r="AF511" s="60"/>
      <c r="AG511" s="60"/>
      <c r="AH511" s="60"/>
      <c r="AI511" s="60"/>
      <c r="AJ511" s="60"/>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row>
    <row r="512" spans="2:65">
      <c r="B512" s="69"/>
      <c r="C512" s="120"/>
      <c r="D512" s="69"/>
      <c r="E512" s="69"/>
      <c r="F512" s="60"/>
      <c r="G512" s="98"/>
      <c r="H512" s="60"/>
      <c r="I512" s="60"/>
      <c r="J512" s="60"/>
      <c r="K512" s="60"/>
      <c r="L512" s="60"/>
      <c r="M512" s="60"/>
      <c r="N512" s="60"/>
      <c r="O512" s="4"/>
      <c r="P512" s="5"/>
      <c r="Q512" s="6"/>
      <c r="R512" s="6"/>
      <c r="S512" s="6"/>
      <c r="T512" s="62"/>
      <c r="U512" s="6"/>
      <c r="V512" s="60"/>
      <c r="W512" s="60"/>
      <c r="X512" s="60"/>
      <c r="Y512" s="60"/>
      <c r="Z512" s="60"/>
      <c r="AA512" s="60"/>
      <c r="AB512" s="60"/>
      <c r="AC512" s="60"/>
      <c r="AD512" s="60"/>
      <c r="AE512" s="60"/>
      <c r="AF512" s="60"/>
      <c r="AG512" s="60"/>
      <c r="AH512" s="60"/>
      <c r="AI512" s="60"/>
      <c r="AJ512" s="60"/>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row>
    <row r="513" spans="2:65">
      <c r="B513" s="69"/>
      <c r="C513" s="120"/>
      <c r="D513" s="69"/>
      <c r="E513" s="69"/>
      <c r="F513" s="60"/>
      <c r="G513" s="98"/>
      <c r="H513" s="60"/>
      <c r="I513" s="60"/>
      <c r="J513" s="60"/>
      <c r="K513" s="60"/>
      <c r="L513" s="60"/>
      <c r="M513" s="60"/>
      <c r="N513" s="60"/>
      <c r="O513" s="4"/>
      <c r="P513" s="5"/>
      <c r="Q513" s="6"/>
      <c r="R513" s="6"/>
      <c r="S513" s="6"/>
      <c r="T513" s="62"/>
      <c r="U513" s="6"/>
      <c r="V513" s="60"/>
      <c r="W513" s="60"/>
      <c r="X513" s="60"/>
      <c r="Y513" s="60"/>
      <c r="Z513" s="60"/>
      <c r="AA513" s="60"/>
      <c r="AB513" s="60"/>
      <c r="AC513" s="60"/>
      <c r="AD513" s="60"/>
      <c r="AE513" s="60"/>
      <c r="AF513" s="60"/>
      <c r="AG513" s="60"/>
      <c r="AH513" s="60"/>
      <c r="AI513" s="60"/>
      <c r="AJ513" s="60"/>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row>
    <row r="514" spans="2:65">
      <c r="B514" s="69"/>
      <c r="C514" s="120"/>
      <c r="D514" s="69"/>
      <c r="E514" s="69"/>
      <c r="F514" s="60"/>
      <c r="G514" s="98"/>
      <c r="H514" s="60"/>
      <c r="I514" s="60"/>
      <c r="J514" s="60"/>
      <c r="K514" s="60"/>
      <c r="L514" s="60"/>
      <c r="M514" s="60"/>
      <c r="N514" s="60"/>
      <c r="O514" s="4"/>
      <c r="P514" s="5"/>
      <c r="Q514" s="6"/>
      <c r="R514" s="6"/>
      <c r="S514" s="6"/>
      <c r="T514" s="62"/>
      <c r="U514" s="6"/>
      <c r="V514" s="60"/>
      <c r="W514" s="60"/>
      <c r="X514" s="60"/>
      <c r="Y514" s="60"/>
      <c r="Z514" s="60"/>
      <c r="AA514" s="60"/>
      <c r="AB514" s="60"/>
      <c r="AC514" s="60"/>
      <c r="AD514" s="60"/>
      <c r="AE514" s="60"/>
      <c r="AF514" s="60"/>
      <c r="AG514" s="60"/>
      <c r="AH514" s="60"/>
      <c r="AI514" s="60"/>
      <c r="AJ514" s="60"/>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row>
    <row r="515" spans="2:65">
      <c r="B515" s="69"/>
      <c r="C515" s="120"/>
      <c r="D515" s="69"/>
      <c r="E515" s="69"/>
      <c r="F515" s="60"/>
      <c r="G515" s="98"/>
      <c r="H515" s="60"/>
      <c r="I515" s="60"/>
      <c r="J515" s="60"/>
      <c r="K515" s="60"/>
      <c r="L515" s="60"/>
      <c r="M515" s="60"/>
      <c r="N515" s="60"/>
      <c r="O515" s="4"/>
      <c r="P515" s="5"/>
      <c r="Q515" s="6"/>
      <c r="R515" s="6"/>
      <c r="S515" s="6"/>
      <c r="T515" s="62"/>
      <c r="U515" s="6"/>
      <c r="V515" s="60"/>
      <c r="W515" s="60"/>
      <c r="X515" s="60"/>
      <c r="Y515" s="60"/>
      <c r="Z515" s="60"/>
      <c r="AA515" s="60"/>
      <c r="AB515" s="60"/>
      <c r="AC515" s="60"/>
      <c r="AD515" s="60"/>
      <c r="AE515" s="60"/>
      <c r="AF515" s="60"/>
      <c r="AG515" s="60"/>
      <c r="AH515" s="60"/>
      <c r="AI515" s="60"/>
      <c r="AJ515" s="60"/>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row>
    <row r="516" spans="2:65">
      <c r="B516" s="69"/>
      <c r="C516" s="120"/>
      <c r="D516" s="69"/>
      <c r="E516" s="69"/>
      <c r="F516" s="60"/>
      <c r="G516" s="98"/>
      <c r="H516" s="60"/>
      <c r="I516" s="60"/>
      <c r="J516" s="60"/>
      <c r="K516" s="60"/>
      <c r="L516" s="60"/>
      <c r="M516" s="60"/>
      <c r="N516" s="60"/>
      <c r="O516" s="4"/>
      <c r="P516" s="5"/>
      <c r="Q516" s="6"/>
      <c r="R516" s="6"/>
      <c r="S516" s="6"/>
      <c r="T516" s="62"/>
      <c r="U516" s="6"/>
      <c r="V516" s="60"/>
      <c r="W516" s="60"/>
      <c r="X516" s="60"/>
      <c r="Y516" s="60"/>
      <c r="Z516" s="60"/>
      <c r="AA516" s="60"/>
      <c r="AB516" s="60"/>
      <c r="AC516" s="60"/>
      <c r="AD516" s="60"/>
      <c r="AE516" s="60"/>
      <c r="AF516" s="60"/>
      <c r="AG516" s="60"/>
      <c r="AH516" s="60"/>
      <c r="AI516" s="60"/>
      <c r="AJ516" s="60"/>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row>
    <row r="517" spans="2:65">
      <c r="B517" s="69"/>
      <c r="C517" s="120"/>
      <c r="D517" s="69"/>
      <c r="E517" s="69"/>
      <c r="F517" s="60"/>
      <c r="G517" s="98"/>
      <c r="H517" s="60"/>
      <c r="I517" s="60"/>
      <c r="J517" s="60"/>
      <c r="K517" s="60"/>
      <c r="L517" s="60"/>
      <c r="M517" s="60"/>
      <c r="N517" s="60"/>
      <c r="O517" s="4"/>
      <c r="P517" s="5"/>
      <c r="Q517" s="6"/>
      <c r="R517" s="6"/>
      <c r="S517" s="6"/>
      <c r="T517" s="62"/>
      <c r="U517" s="6"/>
      <c r="V517" s="60"/>
      <c r="W517" s="60"/>
      <c r="X517" s="60"/>
      <c r="Y517" s="60"/>
      <c r="Z517" s="60"/>
      <c r="AA517" s="60"/>
      <c r="AB517" s="60"/>
      <c r="AC517" s="60"/>
      <c r="AD517" s="60"/>
      <c r="AE517" s="60"/>
      <c r="AF517" s="60"/>
      <c r="AG517" s="60"/>
      <c r="AH517" s="60"/>
      <c r="AI517" s="60"/>
      <c r="AJ517" s="60"/>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row>
    <row r="518" spans="2:65">
      <c r="B518" s="69"/>
      <c r="C518" s="120"/>
      <c r="D518" s="69"/>
      <c r="E518" s="69"/>
      <c r="F518" s="60"/>
      <c r="G518" s="98"/>
      <c r="H518" s="60"/>
      <c r="I518" s="60"/>
      <c r="J518" s="60"/>
      <c r="K518" s="60"/>
      <c r="L518" s="60"/>
      <c r="M518" s="60"/>
      <c r="N518" s="60"/>
      <c r="O518" s="4"/>
      <c r="P518" s="5"/>
      <c r="Q518" s="6"/>
      <c r="R518" s="6"/>
      <c r="S518" s="6"/>
      <c r="T518" s="62"/>
      <c r="U518" s="6"/>
      <c r="V518" s="60"/>
      <c r="W518" s="60"/>
      <c r="X518" s="60"/>
      <c r="Y518" s="60"/>
      <c r="Z518" s="60"/>
      <c r="AA518" s="60"/>
      <c r="AB518" s="60"/>
      <c r="AC518" s="60"/>
      <c r="AD518" s="60"/>
      <c r="AE518" s="60"/>
      <c r="AF518" s="60"/>
      <c r="AG518" s="60"/>
      <c r="AH518" s="60"/>
      <c r="AI518" s="60"/>
      <c r="AJ518" s="60"/>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row>
    <row r="519" spans="2:65">
      <c r="B519" s="69"/>
      <c r="C519" s="120"/>
      <c r="D519" s="69"/>
      <c r="E519" s="69"/>
      <c r="F519" s="60"/>
      <c r="G519" s="98"/>
      <c r="H519" s="60"/>
      <c r="I519" s="60"/>
      <c r="J519" s="60"/>
      <c r="K519" s="60"/>
      <c r="L519" s="60"/>
      <c r="M519" s="60"/>
      <c r="N519" s="60"/>
      <c r="O519" s="4"/>
      <c r="P519" s="5"/>
      <c r="Q519" s="6"/>
      <c r="R519" s="6"/>
      <c r="S519" s="6"/>
      <c r="T519" s="62"/>
      <c r="U519" s="6"/>
      <c r="V519" s="60"/>
      <c r="W519" s="60"/>
      <c r="X519" s="60"/>
      <c r="Y519" s="60"/>
      <c r="Z519" s="60"/>
      <c r="AA519" s="60"/>
      <c r="AB519" s="60"/>
      <c r="AC519" s="60"/>
      <c r="AD519" s="60"/>
      <c r="AE519" s="60"/>
      <c r="AF519" s="60"/>
      <c r="AG519" s="60"/>
      <c r="AH519" s="60"/>
      <c r="AI519" s="60"/>
      <c r="AJ519" s="60"/>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row>
    <row r="520" spans="2:65">
      <c r="B520" s="69"/>
      <c r="C520" s="120"/>
      <c r="D520" s="69"/>
      <c r="E520" s="69"/>
      <c r="F520" s="60"/>
      <c r="G520" s="98"/>
      <c r="H520" s="60"/>
      <c r="I520" s="60"/>
      <c r="J520" s="60"/>
      <c r="K520" s="60"/>
      <c r="L520" s="60"/>
      <c r="M520" s="60"/>
      <c r="N520" s="60"/>
      <c r="O520" s="4"/>
      <c r="P520" s="5"/>
      <c r="Q520" s="6"/>
      <c r="R520" s="6"/>
      <c r="S520" s="6"/>
      <c r="T520" s="62"/>
      <c r="U520" s="6"/>
      <c r="V520" s="60"/>
      <c r="W520" s="60"/>
      <c r="X520" s="60"/>
      <c r="Y520" s="60"/>
      <c r="Z520" s="60"/>
      <c r="AA520" s="60"/>
      <c r="AB520" s="60"/>
      <c r="AC520" s="60"/>
      <c r="AD520" s="60"/>
      <c r="AE520" s="60"/>
      <c r="AF520" s="60"/>
      <c r="AG520" s="60"/>
      <c r="AH520" s="60"/>
      <c r="AI520" s="60"/>
      <c r="AJ520" s="60"/>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row>
    <row r="521" spans="2:65">
      <c r="B521" s="69"/>
      <c r="C521" s="120"/>
      <c r="D521" s="69"/>
      <c r="E521" s="69"/>
      <c r="F521" s="60"/>
      <c r="G521" s="98"/>
      <c r="H521" s="60"/>
      <c r="I521" s="60"/>
      <c r="J521" s="60"/>
      <c r="K521" s="60"/>
      <c r="L521" s="60"/>
      <c r="M521" s="60"/>
      <c r="N521" s="60"/>
      <c r="O521" s="4"/>
      <c r="P521" s="5"/>
      <c r="Q521" s="6"/>
      <c r="R521" s="6"/>
      <c r="S521" s="6"/>
      <c r="T521" s="62"/>
      <c r="U521" s="6"/>
      <c r="V521" s="60"/>
      <c r="W521" s="60"/>
      <c r="X521" s="60"/>
      <c r="Y521" s="60"/>
      <c r="Z521" s="60"/>
      <c r="AA521" s="60"/>
      <c r="AB521" s="60"/>
      <c r="AC521" s="60"/>
      <c r="AD521" s="60"/>
      <c r="AE521" s="60"/>
      <c r="AF521" s="60"/>
      <c r="AG521" s="60"/>
      <c r="AH521" s="60"/>
      <c r="AI521" s="60"/>
      <c r="AJ521" s="60"/>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row>
    <row r="522" spans="2:65">
      <c r="B522" s="69"/>
      <c r="C522" s="120"/>
      <c r="D522" s="69"/>
      <c r="E522" s="69"/>
      <c r="F522" s="60"/>
      <c r="G522" s="98"/>
      <c r="H522" s="60"/>
      <c r="I522" s="60"/>
      <c r="J522" s="60"/>
      <c r="K522" s="60"/>
      <c r="L522" s="60"/>
      <c r="M522" s="60"/>
      <c r="N522" s="60"/>
      <c r="O522" s="4"/>
      <c r="P522" s="5"/>
      <c r="Q522" s="6"/>
      <c r="R522" s="6"/>
      <c r="S522" s="6"/>
      <c r="T522" s="62"/>
      <c r="U522" s="6"/>
      <c r="V522" s="60"/>
      <c r="W522" s="60"/>
      <c r="X522" s="60"/>
      <c r="Y522" s="60"/>
      <c r="Z522" s="60"/>
      <c r="AA522" s="60"/>
      <c r="AB522" s="60"/>
      <c r="AC522" s="60"/>
      <c r="AD522" s="60"/>
      <c r="AE522" s="60"/>
      <c r="AF522" s="60"/>
      <c r="AG522" s="60"/>
      <c r="AH522" s="60"/>
      <c r="AI522" s="60"/>
      <c r="AJ522" s="60"/>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row>
    <row r="523" spans="2:65">
      <c r="B523" s="69"/>
      <c r="C523" s="120"/>
      <c r="D523" s="69"/>
      <c r="E523" s="69"/>
      <c r="F523" s="60"/>
      <c r="G523" s="98"/>
      <c r="H523" s="60"/>
      <c r="I523" s="60"/>
      <c r="J523" s="60"/>
      <c r="K523" s="60"/>
      <c r="L523" s="60"/>
      <c r="M523" s="60"/>
      <c r="N523" s="60"/>
      <c r="O523" s="4"/>
      <c r="P523" s="5"/>
      <c r="Q523" s="6"/>
      <c r="R523" s="6"/>
      <c r="S523" s="6"/>
      <c r="T523" s="62"/>
      <c r="U523" s="6"/>
      <c r="V523" s="60"/>
      <c r="W523" s="60"/>
      <c r="X523" s="60"/>
      <c r="Y523" s="60"/>
      <c r="Z523" s="60"/>
      <c r="AA523" s="60"/>
      <c r="AB523" s="60"/>
      <c r="AC523" s="60"/>
      <c r="AD523" s="60"/>
      <c r="AE523" s="60"/>
      <c r="AF523" s="60"/>
      <c r="AG523" s="60"/>
      <c r="AH523" s="60"/>
      <c r="AI523" s="60"/>
      <c r="AJ523" s="60"/>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row>
    <row r="524" spans="2:65">
      <c r="B524" s="69"/>
      <c r="C524" s="120"/>
      <c r="D524" s="69"/>
      <c r="E524" s="69"/>
      <c r="F524" s="60"/>
      <c r="G524" s="98"/>
      <c r="H524" s="60"/>
      <c r="I524" s="60"/>
      <c r="J524" s="60"/>
      <c r="K524" s="60"/>
      <c r="L524" s="60"/>
      <c r="M524" s="60"/>
      <c r="N524" s="60"/>
      <c r="O524" s="4"/>
      <c r="P524" s="5"/>
      <c r="Q524" s="6"/>
      <c r="R524" s="6"/>
      <c r="S524" s="6"/>
      <c r="T524" s="62"/>
      <c r="U524" s="6"/>
      <c r="V524" s="60"/>
      <c r="W524" s="60"/>
      <c r="X524" s="60"/>
      <c r="Y524" s="60"/>
      <c r="Z524" s="60"/>
      <c r="AA524" s="60"/>
      <c r="AB524" s="60"/>
      <c r="AC524" s="60"/>
      <c r="AD524" s="60"/>
      <c r="AE524" s="60"/>
      <c r="AF524" s="60"/>
      <c r="AG524" s="60"/>
      <c r="AH524" s="60"/>
      <c r="AI524" s="60"/>
      <c r="AJ524" s="60"/>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row>
    <row r="525" spans="2:65">
      <c r="B525" s="69"/>
      <c r="C525" s="120"/>
      <c r="D525" s="69"/>
      <c r="E525" s="69"/>
      <c r="F525" s="60"/>
      <c r="G525" s="98"/>
      <c r="H525" s="60"/>
      <c r="I525" s="60"/>
      <c r="J525" s="60"/>
      <c r="K525" s="60"/>
      <c r="L525" s="60"/>
      <c r="M525" s="60"/>
      <c r="N525" s="60"/>
      <c r="O525" s="4"/>
      <c r="P525" s="5"/>
      <c r="Q525" s="6"/>
      <c r="R525" s="6"/>
      <c r="S525" s="6"/>
      <c r="T525" s="62"/>
      <c r="U525" s="6"/>
      <c r="V525" s="60"/>
      <c r="W525" s="60"/>
      <c r="X525" s="60"/>
      <c r="Y525" s="60"/>
      <c r="Z525" s="60"/>
      <c r="AA525" s="60"/>
      <c r="AB525" s="60"/>
      <c r="AC525" s="60"/>
      <c r="AD525" s="60"/>
      <c r="AE525" s="60"/>
      <c r="AF525" s="60"/>
      <c r="AG525" s="60"/>
      <c r="AH525" s="60"/>
      <c r="AI525" s="60"/>
      <c r="AJ525" s="60"/>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row>
    <row r="526" spans="2:65">
      <c r="B526" s="69"/>
      <c r="C526" s="120"/>
      <c r="D526" s="69"/>
      <c r="E526" s="69"/>
      <c r="F526" s="60"/>
      <c r="G526" s="98"/>
      <c r="H526" s="60"/>
      <c r="I526" s="60"/>
      <c r="J526" s="60"/>
      <c r="K526" s="60"/>
      <c r="L526" s="60"/>
      <c r="M526" s="60"/>
      <c r="N526" s="60"/>
      <c r="O526" s="4"/>
      <c r="P526" s="5"/>
      <c r="Q526" s="6"/>
      <c r="R526" s="6"/>
      <c r="S526" s="6"/>
      <c r="T526" s="62"/>
      <c r="U526" s="6"/>
      <c r="V526" s="60"/>
      <c r="W526" s="60"/>
      <c r="X526" s="60"/>
      <c r="Y526" s="60"/>
      <c r="Z526" s="60"/>
      <c r="AA526" s="60"/>
      <c r="AB526" s="60"/>
      <c r="AC526" s="60"/>
      <c r="AD526" s="60"/>
      <c r="AE526" s="60"/>
      <c r="AF526" s="60"/>
      <c r="AG526" s="60"/>
      <c r="AH526" s="60"/>
      <c r="AI526" s="60"/>
      <c r="AJ526" s="60"/>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row>
    <row r="527" spans="2:65">
      <c r="B527" s="69"/>
      <c r="C527" s="120"/>
      <c r="D527" s="69"/>
      <c r="E527" s="69"/>
      <c r="F527" s="60"/>
      <c r="G527" s="98"/>
      <c r="H527" s="60"/>
      <c r="I527" s="60"/>
      <c r="J527" s="60"/>
      <c r="K527" s="60"/>
      <c r="L527" s="60"/>
      <c r="M527" s="60"/>
      <c r="N527" s="60"/>
      <c r="O527" s="4"/>
      <c r="P527" s="5"/>
      <c r="Q527" s="6"/>
      <c r="R527" s="6"/>
      <c r="S527" s="6"/>
      <c r="T527" s="62"/>
      <c r="U527" s="6"/>
      <c r="V527" s="60"/>
      <c r="W527" s="60"/>
      <c r="X527" s="60"/>
      <c r="Y527" s="60"/>
      <c r="Z527" s="60"/>
      <c r="AA527" s="60"/>
      <c r="AB527" s="60"/>
      <c r="AC527" s="60"/>
      <c r="AD527" s="60"/>
      <c r="AE527" s="60"/>
      <c r="AF527" s="60"/>
      <c r="AG527" s="60"/>
      <c r="AH527" s="60"/>
      <c r="AI527" s="60"/>
      <c r="AJ527" s="60"/>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row>
    <row r="528" spans="2:65">
      <c r="B528" s="69"/>
      <c r="C528" s="120"/>
      <c r="D528" s="69"/>
      <c r="E528" s="69"/>
      <c r="F528" s="60"/>
      <c r="G528" s="98"/>
      <c r="H528" s="60"/>
      <c r="I528" s="60"/>
      <c r="J528" s="60"/>
      <c r="K528" s="60"/>
      <c r="L528" s="60"/>
      <c r="M528" s="60"/>
      <c r="N528" s="60"/>
      <c r="O528" s="4"/>
      <c r="P528" s="5"/>
      <c r="Q528" s="6"/>
      <c r="R528" s="6"/>
      <c r="S528" s="6"/>
      <c r="T528" s="62"/>
      <c r="U528" s="6"/>
      <c r="V528" s="60"/>
      <c r="W528" s="60"/>
      <c r="X528" s="60"/>
      <c r="Y528" s="60"/>
      <c r="Z528" s="60"/>
      <c r="AA528" s="60"/>
      <c r="AB528" s="60"/>
      <c r="AC528" s="60"/>
      <c r="AD528" s="60"/>
      <c r="AE528" s="60"/>
      <c r="AF528" s="60"/>
      <c r="AG528" s="60"/>
      <c r="AH528" s="60"/>
      <c r="AI528" s="60"/>
      <c r="AJ528" s="60"/>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row>
    <row r="529" spans="2:65">
      <c r="B529" s="69"/>
      <c r="C529" s="120"/>
      <c r="D529" s="69"/>
      <c r="E529" s="69"/>
      <c r="F529" s="60"/>
      <c r="G529" s="98"/>
      <c r="H529" s="60"/>
      <c r="I529" s="60"/>
      <c r="J529" s="60"/>
      <c r="K529" s="60"/>
      <c r="L529" s="60"/>
      <c r="M529" s="60"/>
      <c r="N529" s="60"/>
      <c r="O529" s="4"/>
      <c r="P529" s="5"/>
      <c r="Q529" s="6"/>
      <c r="R529" s="6"/>
      <c r="S529" s="6"/>
      <c r="T529" s="62"/>
      <c r="U529" s="6"/>
      <c r="V529" s="60"/>
      <c r="W529" s="60"/>
      <c r="X529" s="60"/>
      <c r="Y529" s="60"/>
      <c r="Z529" s="60"/>
      <c r="AA529" s="60"/>
      <c r="AB529" s="60"/>
      <c r="AC529" s="60"/>
      <c r="AD529" s="60"/>
      <c r="AE529" s="60"/>
      <c r="AF529" s="60"/>
      <c r="AG529" s="60"/>
      <c r="AH529" s="60"/>
      <c r="AI529" s="60"/>
      <c r="AJ529" s="60"/>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row>
    <row r="530" spans="2:65">
      <c r="B530" s="69"/>
      <c r="C530" s="120"/>
      <c r="D530" s="69"/>
      <c r="E530" s="69"/>
      <c r="F530" s="60"/>
      <c r="G530" s="98"/>
      <c r="H530" s="60"/>
      <c r="I530" s="60"/>
      <c r="J530" s="60"/>
      <c r="K530" s="60"/>
      <c r="L530" s="60"/>
      <c r="M530" s="60"/>
      <c r="N530" s="60"/>
      <c r="O530" s="4"/>
      <c r="P530" s="5"/>
      <c r="Q530" s="6"/>
      <c r="R530" s="6"/>
      <c r="S530" s="6"/>
      <c r="T530" s="62"/>
      <c r="U530" s="6"/>
      <c r="V530" s="60"/>
      <c r="W530" s="60"/>
      <c r="X530" s="60"/>
      <c r="Y530" s="60"/>
      <c r="Z530" s="60"/>
      <c r="AA530" s="60"/>
      <c r="AB530" s="60"/>
      <c r="AC530" s="60"/>
      <c r="AD530" s="60"/>
      <c r="AE530" s="60"/>
      <c r="AF530" s="60"/>
      <c r="AG530" s="60"/>
      <c r="AH530" s="60"/>
      <c r="AI530" s="60"/>
      <c r="AJ530" s="60"/>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row>
    <row r="531" spans="2:65">
      <c r="B531" s="69"/>
      <c r="C531" s="120"/>
      <c r="D531" s="69"/>
      <c r="E531" s="69"/>
      <c r="F531" s="60"/>
      <c r="G531" s="98"/>
      <c r="H531" s="60"/>
      <c r="I531" s="60"/>
      <c r="J531" s="60"/>
      <c r="K531" s="60"/>
      <c r="L531" s="60"/>
      <c r="M531" s="60"/>
      <c r="N531" s="60"/>
      <c r="O531" s="4"/>
      <c r="P531" s="5"/>
      <c r="Q531" s="6"/>
      <c r="R531" s="6"/>
      <c r="S531" s="6"/>
      <c r="T531" s="62"/>
      <c r="U531" s="6"/>
      <c r="V531" s="60"/>
      <c r="W531" s="60"/>
      <c r="X531" s="60"/>
      <c r="Y531" s="60"/>
      <c r="Z531" s="60"/>
      <c r="AA531" s="60"/>
      <c r="AB531" s="60"/>
      <c r="AC531" s="60"/>
      <c r="AD531" s="60"/>
      <c r="AE531" s="60"/>
      <c r="AF531" s="60"/>
      <c r="AG531" s="60"/>
      <c r="AH531" s="60"/>
      <c r="AI531" s="60"/>
      <c r="AJ531" s="60"/>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row>
    <row r="532" spans="2:65">
      <c r="B532" s="69"/>
      <c r="C532" s="120"/>
      <c r="D532" s="69"/>
      <c r="E532" s="69"/>
      <c r="F532" s="60"/>
      <c r="G532" s="98"/>
      <c r="H532" s="60"/>
      <c r="I532" s="60"/>
      <c r="J532" s="60"/>
      <c r="K532" s="60"/>
      <c r="L532" s="60"/>
      <c r="M532" s="60"/>
      <c r="N532" s="60"/>
      <c r="O532" s="4"/>
      <c r="P532" s="5"/>
      <c r="Q532" s="6"/>
      <c r="R532" s="6"/>
      <c r="S532" s="6"/>
      <c r="T532" s="62"/>
      <c r="U532" s="6"/>
      <c r="V532" s="60"/>
      <c r="W532" s="60"/>
      <c r="X532" s="60"/>
      <c r="Y532" s="60"/>
      <c r="Z532" s="60"/>
      <c r="AA532" s="60"/>
      <c r="AB532" s="60"/>
      <c r="AC532" s="60"/>
      <c r="AD532" s="60"/>
      <c r="AE532" s="60"/>
      <c r="AF532" s="60"/>
      <c r="AG532" s="60"/>
      <c r="AH532" s="60"/>
      <c r="AI532" s="60"/>
      <c r="AJ532" s="60"/>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row>
    <row r="533" spans="2:65">
      <c r="B533" s="69"/>
      <c r="C533" s="120"/>
      <c r="D533" s="69"/>
      <c r="E533" s="69"/>
      <c r="F533" s="60"/>
      <c r="G533" s="98"/>
      <c r="H533" s="60"/>
      <c r="I533" s="60"/>
      <c r="J533" s="60"/>
      <c r="K533" s="60"/>
      <c r="L533" s="60"/>
      <c r="M533" s="60"/>
      <c r="N533" s="60"/>
      <c r="O533" s="4"/>
      <c r="P533" s="5"/>
      <c r="Q533" s="6"/>
      <c r="R533" s="6"/>
      <c r="S533" s="6"/>
      <c r="T533" s="62"/>
      <c r="U533" s="6"/>
      <c r="V533" s="60"/>
      <c r="W533" s="60"/>
      <c r="X533" s="60"/>
      <c r="Y533" s="60"/>
      <c r="Z533" s="60"/>
      <c r="AA533" s="60"/>
      <c r="AB533" s="60"/>
      <c r="AC533" s="60"/>
      <c r="AD533" s="60"/>
      <c r="AE533" s="60"/>
      <c r="AF533" s="60"/>
      <c r="AG533" s="60"/>
      <c r="AH533" s="60"/>
      <c r="AI533" s="60"/>
      <c r="AJ533" s="60"/>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row>
    <row r="534" spans="2:65">
      <c r="B534" s="69"/>
      <c r="C534" s="120"/>
      <c r="D534" s="69"/>
      <c r="E534" s="69"/>
      <c r="F534" s="60"/>
      <c r="G534" s="98"/>
      <c r="H534" s="60"/>
      <c r="I534" s="60"/>
      <c r="J534" s="60"/>
      <c r="K534" s="60"/>
      <c r="L534" s="60"/>
      <c r="M534" s="60"/>
      <c r="N534" s="60"/>
      <c r="O534" s="4"/>
      <c r="P534" s="5"/>
      <c r="Q534" s="6"/>
      <c r="R534" s="6"/>
      <c r="S534" s="6"/>
      <c r="T534" s="62"/>
      <c r="U534" s="6"/>
      <c r="V534" s="60"/>
      <c r="W534" s="60"/>
      <c r="X534" s="60"/>
      <c r="Y534" s="60"/>
      <c r="Z534" s="60"/>
      <c r="AA534" s="60"/>
      <c r="AB534" s="60"/>
      <c r="AC534" s="60"/>
      <c r="AD534" s="60"/>
      <c r="AE534" s="60"/>
      <c r="AF534" s="60"/>
      <c r="AG534" s="60"/>
      <c r="AH534" s="60"/>
      <c r="AI534" s="60"/>
      <c r="AJ534" s="60"/>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row>
    <row r="535" spans="2:65">
      <c r="B535" s="69"/>
      <c r="C535" s="120"/>
      <c r="D535" s="69"/>
      <c r="E535" s="69"/>
      <c r="F535" s="60"/>
      <c r="G535" s="98"/>
      <c r="H535" s="60"/>
      <c r="I535" s="60"/>
      <c r="J535" s="60"/>
      <c r="K535" s="60"/>
      <c r="L535" s="60"/>
      <c r="M535" s="60"/>
      <c r="N535" s="60"/>
      <c r="O535" s="4"/>
      <c r="P535" s="5"/>
      <c r="Q535" s="6"/>
      <c r="R535" s="6"/>
      <c r="S535" s="6"/>
      <c r="T535" s="62"/>
      <c r="U535" s="6"/>
      <c r="V535" s="60"/>
      <c r="W535" s="60"/>
      <c r="X535" s="60"/>
      <c r="Y535" s="60"/>
      <c r="Z535" s="60"/>
      <c r="AA535" s="60"/>
      <c r="AB535" s="60"/>
      <c r="AC535" s="60"/>
      <c r="AD535" s="60"/>
      <c r="AE535" s="60"/>
      <c r="AF535" s="60"/>
      <c r="AG535" s="60"/>
      <c r="AH535" s="60"/>
      <c r="AI535" s="60"/>
      <c r="AJ535" s="60"/>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row>
    <row r="536" spans="2:65">
      <c r="B536" s="69"/>
      <c r="C536" s="120"/>
      <c r="D536" s="69"/>
      <c r="E536" s="69"/>
      <c r="F536" s="60"/>
      <c r="G536" s="98"/>
      <c r="H536" s="60"/>
      <c r="I536" s="60"/>
      <c r="J536" s="60"/>
      <c r="K536" s="60"/>
      <c r="L536" s="60"/>
      <c r="M536" s="60"/>
      <c r="N536" s="60"/>
      <c r="O536" s="4"/>
      <c r="P536" s="5"/>
      <c r="Q536" s="6"/>
      <c r="R536" s="6"/>
      <c r="S536" s="6"/>
      <c r="T536" s="62"/>
      <c r="U536" s="6"/>
      <c r="V536" s="60"/>
      <c r="W536" s="60"/>
      <c r="X536" s="60"/>
      <c r="Y536" s="60"/>
      <c r="Z536" s="60"/>
      <c r="AA536" s="60"/>
      <c r="AB536" s="60"/>
      <c r="AC536" s="60"/>
      <c r="AD536" s="60"/>
      <c r="AE536" s="60"/>
      <c r="AF536" s="60"/>
      <c r="AG536" s="60"/>
      <c r="AH536" s="60"/>
      <c r="AI536" s="60"/>
      <c r="AJ536" s="60"/>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row>
    <row r="537" spans="2:65">
      <c r="B537" s="69"/>
      <c r="C537" s="120"/>
      <c r="D537" s="69"/>
      <c r="E537" s="69"/>
      <c r="F537" s="60"/>
      <c r="G537" s="98"/>
      <c r="H537" s="60"/>
      <c r="I537" s="60"/>
      <c r="J537" s="60"/>
      <c r="K537" s="60"/>
      <c r="L537" s="60"/>
      <c r="M537" s="60"/>
      <c r="N537" s="60"/>
      <c r="O537" s="4"/>
      <c r="P537" s="5"/>
      <c r="Q537" s="6"/>
      <c r="R537" s="6"/>
      <c r="S537" s="6"/>
      <c r="T537" s="62"/>
      <c r="U537" s="6"/>
      <c r="V537" s="60"/>
      <c r="W537" s="60"/>
      <c r="X537" s="60"/>
      <c r="Y537" s="60"/>
      <c r="Z537" s="60"/>
      <c r="AA537" s="60"/>
      <c r="AB537" s="60"/>
      <c r="AC537" s="60"/>
      <c r="AD537" s="60"/>
      <c r="AE537" s="60"/>
      <c r="AF537" s="60"/>
      <c r="AG537" s="60"/>
      <c r="AH537" s="60"/>
      <c r="AI537" s="60"/>
      <c r="AJ537" s="60"/>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row>
    <row r="538" spans="2:65">
      <c r="B538" s="69"/>
      <c r="C538" s="120"/>
      <c r="D538" s="69"/>
      <c r="E538" s="69"/>
      <c r="F538" s="60"/>
      <c r="G538" s="98"/>
      <c r="H538" s="60"/>
      <c r="I538" s="60"/>
      <c r="J538" s="60"/>
      <c r="K538" s="60"/>
      <c r="L538" s="60"/>
      <c r="M538" s="60"/>
      <c r="N538" s="60"/>
      <c r="O538" s="4"/>
      <c r="P538" s="5"/>
      <c r="Q538" s="6"/>
      <c r="R538" s="6"/>
      <c r="S538" s="6"/>
      <c r="T538" s="62"/>
      <c r="U538" s="6"/>
      <c r="V538" s="60"/>
      <c r="W538" s="60"/>
      <c r="X538" s="60"/>
      <c r="Y538" s="60"/>
      <c r="Z538" s="60"/>
      <c r="AA538" s="60"/>
      <c r="AB538" s="60"/>
      <c r="AC538" s="60"/>
      <c r="AD538" s="60"/>
      <c r="AE538" s="60"/>
      <c r="AF538" s="60"/>
      <c r="AG538" s="60"/>
      <c r="AH538" s="60"/>
      <c r="AI538" s="60"/>
      <c r="AJ538" s="60"/>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row>
    <row r="539" spans="2:65">
      <c r="B539" s="69"/>
      <c r="C539" s="120"/>
      <c r="D539" s="69"/>
      <c r="E539" s="69"/>
      <c r="F539" s="60"/>
      <c r="G539" s="98"/>
      <c r="H539" s="60"/>
      <c r="I539" s="60"/>
      <c r="J539" s="60"/>
      <c r="K539" s="60"/>
      <c r="L539" s="60"/>
      <c r="M539" s="60"/>
      <c r="N539" s="60"/>
      <c r="O539" s="4"/>
      <c r="P539" s="5"/>
      <c r="Q539" s="6"/>
      <c r="R539" s="6"/>
      <c r="S539" s="6"/>
      <c r="T539" s="62"/>
      <c r="U539" s="6"/>
      <c r="V539" s="60"/>
      <c r="W539" s="60"/>
      <c r="X539" s="60"/>
      <c r="Y539" s="60"/>
      <c r="Z539" s="60"/>
      <c r="AA539" s="60"/>
      <c r="AB539" s="60"/>
      <c r="AC539" s="60"/>
      <c r="AD539" s="60"/>
      <c r="AE539" s="60"/>
      <c r="AF539" s="60"/>
      <c r="AG539" s="60"/>
      <c r="AH539" s="60"/>
      <c r="AI539" s="60"/>
      <c r="AJ539" s="60"/>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row>
    <row r="540" spans="2:65">
      <c r="B540" s="69"/>
      <c r="C540" s="120"/>
      <c r="D540" s="69"/>
      <c r="E540" s="69"/>
      <c r="F540" s="60"/>
      <c r="G540" s="98"/>
      <c r="H540" s="60"/>
      <c r="I540" s="60"/>
      <c r="J540" s="60"/>
      <c r="K540" s="60"/>
      <c r="L540" s="60"/>
      <c r="M540" s="60"/>
      <c r="N540" s="60"/>
      <c r="O540" s="4"/>
      <c r="P540" s="5"/>
      <c r="Q540" s="6"/>
      <c r="R540" s="6"/>
      <c r="S540" s="6"/>
      <c r="T540" s="62"/>
      <c r="U540" s="6"/>
      <c r="V540" s="60"/>
      <c r="W540" s="60"/>
      <c r="X540" s="60"/>
      <c r="Y540" s="60"/>
      <c r="Z540" s="60"/>
      <c r="AA540" s="60"/>
      <c r="AB540" s="60"/>
      <c r="AC540" s="60"/>
      <c r="AD540" s="60"/>
      <c r="AE540" s="60"/>
      <c r="AF540" s="60"/>
      <c r="AG540" s="60"/>
      <c r="AH540" s="60"/>
      <c r="AI540" s="60"/>
      <c r="AJ540" s="60"/>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row>
    <row r="541" spans="2:65">
      <c r="B541" s="69"/>
      <c r="C541" s="120"/>
      <c r="D541" s="69"/>
      <c r="E541" s="69"/>
      <c r="F541" s="60"/>
      <c r="G541" s="98"/>
      <c r="H541" s="60"/>
      <c r="I541" s="60"/>
      <c r="J541" s="60"/>
      <c r="K541" s="60"/>
      <c r="L541" s="60"/>
      <c r="M541" s="60"/>
      <c r="N541" s="60"/>
      <c r="O541" s="4"/>
      <c r="P541" s="5"/>
      <c r="Q541" s="6"/>
      <c r="R541" s="6"/>
      <c r="S541" s="6"/>
      <c r="T541" s="62"/>
      <c r="U541" s="6"/>
      <c r="V541" s="60"/>
      <c r="W541" s="60"/>
      <c r="X541" s="60"/>
      <c r="Y541" s="60"/>
      <c r="Z541" s="60"/>
      <c r="AA541" s="60"/>
      <c r="AB541" s="60"/>
      <c r="AC541" s="60"/>
      <c r="AD541" s="60"/>
      <c r="AE541" s="60"/>
      <c r="AF541" s="60"/>
      <c r="AG541" s="60"/>
      <c r="AH541" s="60"/>
      <c r="AI541" s="60"/>
      <c r="AJ541" s="60"/>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row>
    <row r="542" spans="2:65">
      <c r="B542" s="69"/>
      <c r="C542" s="120"/>
      <c r="D542" s="69"/>
      <c r="E542" s="69"/>
      <c r="F542" s="60"/>
      <c r="G542" s="98"/>
      <c r="H542" s="60"/>
      <c r="I542" s="60"/>
      <c r="J542" s="60"/>
      <c r="K542" s="60"/>
      <c r="L542" s="60"/>
      <c r="M542" s="60"/>
      <c r="N542" s="60"/>
      <c r="O542" s="4"/>
      <c r="P542" s="5"/>
      <c r="Q542" s="6"/>
      <c r="R542" s="6"/>
      <c r="S542" s="6"/>
      <c r="T542" s="62"/>
      <c r="U542" s="6"/>
      <c r="V542" s="60"/>
      <c r="W542" s="60"/>
      <c r="X542" s="60"/>
      <c r="Y542" s="60"/>
      <c r="Z542" s="60"/>
      <c r="AA542" s="60"/>
      <c r="AB542" s="60"/>
      <c r="AC542" s="60"/>
      <c r="AD542" s="60"/>
      <c r="AE542" s="60"/>
      <c r="AF542" s="60"/>
      <c r="AG542" s="60"/>
      <c r="AH542" s="60"/>
      <c r="AI542" s="60"/>
      <c r="AJ542" s="60"/>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row>
    <row r="543" spans="2:65">
      <c r="B543" s="69"/>
      <c r="C543" s="120"/>
      <c r="D543" s="69"/>
      <c r="E543" s="69"/>
      <c r="F543" s="60"/>
      <c r="G543" s="98"/>
      <c r="H543" s="60"/>
      <c r="I543" s="60"/>
      <c r="J543" s="60"/>
      <c r="K543" s="60"/>
      <c r="L543" s="60"/>
      <c r="M543" s="60"/>
      <c r="N543" s="60"/>
      <c r="O543" s="4"/>
      <c r="P543" s="5"/>
      <c r="Q543" s="6"/>
      <c r="R543" s="6"/>
      <c r="S543" s="6"/>
      <c r="T543" s="62"/>
      <c r="U543" s="6"/>
      <c r="V543" s="60"/>
      <c r="W543" s="60"/>
      <c r="X543" s="60"/>
      <c r="Y543" s="60"/>
      <c r="Z543" s="60"/>
      <c r="AA543" s="60"/>
      <c r="AB543" s="60"/>
      <c r="AC543" s="60"/>
      <c r="AD543" s="60"/>
      <c r="AE543" s="60"/>
      <c r="AF543" s="60"/>
      <c r="AG543" s="60"/>
      <c r="AH543" s="60"/>
      <c r="AI543" s="60"/>
      <c r="AJ543" s="60"/>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row>
    <row r="544" spans="2:65">
      <c r="B544" s="69"/>
      <c r="C544" s="120"/>
      <c r="D544" s="69"/>
      <c r="E544" s="69"/>
      <c r="F544" s="60"/>
      <c r="G544" s="98"/>
      <c r="H544" s="60"/>
      <c r="I544" s="60"/>
      <c r="J544" s="60"/>
      <c r="K544" s="60"/>
      <c r="L544" s="60"/>
      <c r="M544" s="60"/>
      <c r="N544" s="60"/>
      <c r="O544" s="4"/>
      <c r="P544" s="5"/>
      <c r="Q544" s="6"/>
      <c r="R544" s="6"/>
      <c r="S544" s="6"/>
      <c r="T544" s="62"/>
      <c r="U544" s="6"/>
      <c r="V544" s="60"/>
      <c r="W544" s="60"/>
      <c r="X544" s="60"/>
      <c r="Y544" s="60"/>
      <c r="Z544" s="60"/>
      <c r="AA544" s="60"/>
      <c r="AB544" s="60"/>
      <c r="AC544" s="60"/>
      <c r="AD544" s="60"/>
      <c r="AE544" s="60"/>
      <c r="AF544" s="60"/>
      <c r="AG544" s="60"/>
      <c r="AH544" s="60"/>
      <c r="AI544" s="60"/>
      <c r="AJ544" s="60"/>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row>
    <row r="545" spans="2:65" ht="15.3">
      <c r="B545" s="79"/>
      <c r="C545" s="100"/>
      <c r="D545" s="79"/>
      <c r="E545" s="79"/>
      <c r="F545" s="8"/>
      <c r="G545" s="99"/>
      <c r="H545" s="8"/>
      <c r="I545" s="8"/>
      <c r="J545" s="8"/>
      <c r="K545" s="8"/>
      <c r="L545" s="8"/>
      <c r="M545" s="8"/>
      <c r="N545" s="8"/>
      <c r="O545" s="4"/>
      <c r="P545" s="5"/>
      <c r="Q545" s="6"/>
      <c r="R545" s="6"/>
      <c r="S545" s="6"/>
      <c r="T545" s="62"/>
      <c r="U545" s="6"/>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row>
    <row r="546" spans="2:65" ht="15.6" thickBot="1">
      <c r="B546" s="79"/>
      <c r="C546" s="100"/>
      <c r="D546" s="79"/>
      <c r="E546" s="79"/>
      <c r="F546" s="8"/>
      <c r="G546" s="99"/>
      <c r="H546" s="8"/>
      <c r="I546" s="8"/>
      <c r="J546" s="8"/>
      <c r="K546" s="8"/>
      <c r="L546" s="8"/>
      <c r="M546" s="8"/>
      <c r="N546" s="8"/>
      <c r="O546" s="4"/>
      <c r="P546" s="5"/>
      <c r="Q546" s="76"/>
      <c r="R546" s="76"/>
      <c r="S546" s="76"/>
      <c r="T546" s="67"/>
      <c r="U546" s="76"/>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row>
    <row r="547" spans="2:65" ht="15.6" thickBot="1">
      <c r="B547" s="79"/>
      <c r="C547" s="100"/>
      <c r="D547" s="79"/>
      <c r="E547" s="79"/>
      <c r="F547" s="8"/>
      <c r="G547" s="99"/>
      <c r="H547" s="8"/>
      <c r="I547" s="8"/>
      <c r="J547" s="8"/>
      <c r="K547" s="8"/>
      <c r="L547" s="8"/>
      <c r="M547" s="8"/>
      <c r="N547" s="8"/>
      <c r="O547" s="4"/>
      <c r="P547" s="5"/>
      <c r="Q547" s="76"/>
      <c r="R547" s="76"/>
      <c r="S547" s="76"/>
      <c r="T547" s="67"/>
      <c r="U547" s="76"/>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row>
    <row r="548" spans="2:65" ht="15.3">
      <c r="B548" s="79"/>
      <c r="C548" s="100"/>
      <c r="D548" s="79"/>
      <c r="E548" s="79"/>
      <c r="F548" s="8"/>
      <c r="G548" s="99"/>
      <c r="H548" s="8"/>
      <c r="I548" s="8"/>
      <c r="J548" s="8"/>
      <c r="K548" s="8"/>
      <c r="L548" s="8"/>
      <c r="M548" s="8"/>
      <c r="N548" s="8"/>
      <c r="O548" s="60"/>
      <c r="P548" s="5"/>
      <c r="Q548" s="70"/>
      <c r="R548" s="70"/>
      <c r="S548" s="70"/>
      <c r="T548" s="73"/>
      <c r="U548" s="70"/>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row>
    <row r="549" spans="2:65" ht="15.3">
      <c r="B549" s="79"/>
      <c r="C549" s="100"/>
      <c r="D549" s="79"/>
      <c r="E549" s="79"/>
      <c r="F549" s="8"/>
      <c r="G549" s="99"/>
      <c r="H549" s="8"/>
      <c r="I549" s="8"/>
      <c r="J549" s="8"/>
      <c r="K549" s="8"/>
      <c r="L549" s="8"/>
      <c r="M549" s="8"/>
      <c r="N549" s="8"/>
      <c r="O549" s="8"/>
      <c r="P549" s="8"/>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row>
    <row r="550" spans="2:65" ht="15.3">
      <c r="B550" s="79"/>
      <c r="C550" s="100"/>
      <c r="D550" s="79"/>
      <c r="E550" s="79"/>
      <c r="F550" s="8"/>
      <c r="G550" s="99"/>
      <c r="H550" s="8"/>
      <c r="I550" s="8"/>
      <c r="J550" s="8"/>
      <c r="K550" s="8"/>
      <c r="L550" s="8"/>
      <c r="M550" s="8"/>
      <c r="N550" s="8"/>
      <c r="O550" s="8"/>
      <c r="P550" s="8"/>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row>
    <row r="551" spans="2:65" ht="15.3">
      <c r="B551" s="79"/>
      <c r="C551" s="100"/>
      <c r="D551" s="79"/>
      <c r="E551" s="79"/>
      <c r="F551" s="8"/>
      <c r="G551" s="99"/>
      <c r="H551" s="8"/>
      <c r="I551" s="8"/>
      <c r="J551" s="8"/>
      <c r="K551" s="8"/>
      <c r="L551" s="8"/>
      <c r="M551" s="8"/>
      <c r="N551" s="8"/>
      <c r="O551" s="8"/>
      <c r="P551" s="8"/>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row>
    <row r="552" spans="2:65" ht="15.3">
      <c r="B552" s="79"/>
      <c r="C552" s="100"/>
      <c r="D552" s="79"/>
      <c r="E552" s="79"/>
      <c r="F552" s="8"/>
      <c r="G552" s="99"/>
      <c r="H552" s="8"/>
      <c r="I552" s="8"/>
      <c r="J552" s="8"/>
      <c r="K552" s="8"/>
      <c r="L552" s="8"/>
      <c r="M552" s="8"/>
      <c r="N552" s="8"/>
      <c r="O552" s="8"/>
      <c r="P552" s="8"/>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row>
    <row r="553" spans="2:65" ht="15.3">
      <c r="B553" s="79"/>
      <c r="C553" s="100"/>
      <c r="D553" s="79"/>
      <c r="E553" s="79"/>
      <c r="F553" s="8"/>
      <c r="G553" s="99"/>
      <c r="H553" s="8"/>
      <c r="I553" s="8"/>
      <c r="J553" s="8"/>
      <c r="K553" s="8"/>
      <c r="L553" s="8"/>
      <c r="M553" s="8"/>
      <c r="N553" s="8"/>
      <c r="O553" s="8"/>
      <c r="P553" s="8"/>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row>
    <row r="554" spans="2:65" ht="15.3">
      <c r="B554" s="79"/>
      <c r="C554" s="100"/>
      <c r="D554" s="79"/>
      <c r="E554" s="79"/>
      <c r="F554" s="8"/>
      <c r="G554" s="99"/>
      <c r="H554" s="8"/>
      <c r="I554" s="8"/>
      <c r="J554" s="8"/>
      <c r="K554" s="8"/>
      <c r="L554" s="8"/>
      <c r="M554" s="8"/>
      <c r="N554" s="8"/>
      <c r="O554" s="8"/>
      <c r="P554" s="8"/>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row>
    <row r="555" spans="2:65" ht="15.3">
      <c r="B555" s="79"/>
      <c r="C555" s="100"/>
      <c r="D555" s="79"/>
      <c r="E555" s="79"/>
      <c r="F555" s="8"/>
      <c r="G555" s="99"/>
      <c r="H555" s="8"/>
      <c r="I555" s="8"/>
      <c r="J555" s="8"/>
      <c r="K555" s="8"/>
      <c r="L555" s="8"/>
      <c r="M555" s="8"/>
      <c r="N555" s="8"/>
      <c r="O555" s="8"/>
      <c r="P555" s="8"/>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row>
    <row r="556" spans="2:65" ht="15.3">
      <c r="B556" s="79"/>
      <c r="C556" s="100"/>
      <c r="D556" s="79"/>
      <c r="E556" s="79"/>
      <c r="F556" s="8"/>
      <c r="G556" s="99"/>
      <c r="H556" s="8"/>
      <c r="I556" s="8"/>
      <c r="J556" s="8"/>
      <c r="K556" s="8"/>
      <c r="L556" s="8"/>
      <c r="M556" s="8"/>
      <c r="N556" s="8"/>
      <c r="O556" s="8"/>
      <c r="P556" s="8"/>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row>
    <row r="557" spans="2:65" ht="15.3">
      <c r="B557" s="79"/>
      <c r="C557" s="100"/>
      <c r="D557" s="79"/>
      <c r="E557" s="79"/>
      <c r="F557" s="8"/>
      <c r="G557" s="99"/>
      <c r="H557" s="8"/>
      <c r="I557" s="8"/>
      <c r="J557" s="8"/>
      <c r="K557" s="8"/>
      <c r="L557" s="8"/>
      <c r="M557" s="8"/>
      <c r="N557" s="8"/>
      <c r="O557" s="8"/>
      <c r="P557" s="8"/>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row>
    <row r="558" spans="2:65" ht="15.3">
      <c r="B558" s="79"/>
      <c r="C558" s="100"/>
      <c r="D558" s="79"/>
      <c r="E558" s="79"/>
      <c r="F558" s="8"/>
      <c r="G558" s="99"/>
      <c r="H558" s="8"/>
      <c r="I558" s="8"/>
      <c r="J558" s="8"/>
      <c r="K558" s="8"/>
      <c r="L558" s="8"/>
      <c r="M558" s="8"/>
      <c r="N558" s="8"/>
      <c r="O558" s="8"/>
      <c r="P558" s="8"/>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row>
    <row r="559" spans="2:65" ht="15.3">
      <c r="B559" s="79"/>
      <c r="C559" s="100"/>
      <c r="D559" s="79"/>
      <c r="E559" s="79"/>
      <c r="F559" s="8"/>
      <c r="G559" s="99"/>
      <c r="H559" s="8"/>
      <c r="I559" s="8"/>
      <c r="J559" s="8"/>
      <c r="K559" s="8"/>
      <c r="L559" s="8"/>
      <c r="M559" s="8"/>
      <c r="N559" s="8"/>
      <c r="O559" s="8"/>
      <c r="P559" s="8"/>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row>
    <row r="560" spans="2:65" ht="15.3">
      <c r="B560" s="79"/>
      <c r="C560" s="100"/>
      <c r="D560" s="79"/>
      <c r="E560" s="79"/>
      <c r="F560" s="8"/>
      <c r="G560" s="99"/>
      <c r="H560" s="8"/>
      <c r="I560" s="8"/>
      <c r="J560" s="8"/>
      <c r="K560" s="8"/>
      <c r="L560" s="8"/>
      <c r="M560" s="8"/>
      <c r="N560" s="8"/>
      <c r="O560" s="8"/>
      <c r="P560" s="8"/>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row>
    <row r="561" spans="2:65" ht="15.3">
      <c r="B561" s="79"/>
      <c r="C561" s="100"/>
      <c r="D561" s="79"/>
      <c r="E561" s="79"/>
      <c r="F561" s="8"/>
      <c r="G561" s="99"/>
      <c r="H561" s="8"/>
      <c r="I561" s="8"/>
      <c r="J561" s="8"/>
      <c r="K561" s="8"/>
      <c r="L561" s="8"/>
      <c r="M561" s="8"/>
      <c r="N561" s="8"/>
      <c r="O561" s="8"/>
      <c r="P561" s="8"/>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row>
    <row r="562" spans="2:65" ht="15.3">
      <c r="B562" s="79"/>
      <c r="C562" s="100"/>
      <c r="D562" s="79"/>
      <c r="E562" s="79"/>
      <c r="F562" s="8"/>
      <c r="G562" s="99"/>
      <c r="H562" s="8"/>
      <c r="I562" s="8"/>
      <c r="J562" s="8"/>
      <c r="K562" s="8"/>
      <c r="L562" s="8"/>
      <c r="M562" s="8"/>
      <c r="N562" s="8"/>
      <c r="O562" s="8"/>
      <c r="P562" s="8"/>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row>
    <row r="563" spans="2:65" ht="15.3">
      <c r="B563" s="79"/>
      <c r="C563" s="100"/>
      <c r="D563" s="79"/>
      <c r="E563" s="79"/>
      <c r="F563" s="8"/>
      <c r="G563" s="99"/>
      <c r="H563" s="8"/>
      <c r="I563" s="8"/>
      <c r="J563" s="8"/>
      <c r="K563" s="8"/>
      <c r="L563" s="8"/>
      <c r="M563" s="8"/>
      <c r="N563" s="8"/>
      <c r="O563" s="8"/>
      <c r="P563" s="8"/>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row>
    <row r="564" spans="2:65" ht="15.3">
      <c r="B564" s="79"/>
      <c r="C564" s="100"/>
      <c r="D564" s="79"/>
      <c r="E564" s="79"/>
      <c r="F564" s="8"/>
      <c r="G564" s="99"/>
      <c r="H564" s="8"/>
      <c r="I564" s="8"/>
      <c r="J564" s="8"/>
      <c r="K564" s="8"/>
      <c r="L564" s="8"/>
      <c r="M564" s="8"/>
      <c r="N564" s="8"/>
      <c r="O564" s="8"/>
      <c r="P564" s="8"/>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row>
    <row r="565" spans="2:65" ht="15.3">
      <c r="B565" s="79"/>
      <c r="C565" s="100"/>
      <c r="D565" s="79"/>
      <c r="E565" s="79"/>
      <c r="F565" s="8"/>
      <c r="G565" s="99"/>
      <c r="H565" s="8"/>
      <c r="I565" s="8"/>
      <c r="J565" s="8"/>
      <c r="K565" s="8"/>
      <c r="L565" s="8"/>
      <c r="M565" s="8"/>
      <c r="N565" s="8"/>
      <c r="O565" s="8"/>
      <c r="P565" s="8"/>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row>
    <row r="566" spans="2:65" ht="15.3">
      <c r="B566" s="79"/>
      <c r="C566" s="100"/>
      <c r="D566" s="79"/>
      <c r="E566" s="79"/>
      <c r="F566" s="8"/>
      <c r="G566" s="99"/>
      <c r="H566" s="8"/>
      <c r="I566" s="8"/>
      <c r="J566" s="8"/>
      <c r="K566" s="8"/>
      <c r="L566" s="8"/>
      <c r="M566" s="8"/>
      <c r="N566" s="8"/>
      <c r="O566" s="8"/>
      <c r="P566" s="8"/>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row>
    <row r="567" spans="2:65" ht="15.3">
      <c r="B567" s="79"/>
      <c r="C567" s="100"/>
      <c r="D567" s="79"/>
      <c r="E567" s="79"/>
      <c r="F567" s="8"/>
      <c r="G567" s="99"/>
      <c r="H567" s="8"/>
      <c r="I567" s="8"/>
      <c r="J567" s="8"/>
      <c r="K567" s="8"/>
      <c r="L567" s="8"/>
      <c r="M567" s="8"/>
      <c r="N567" s="8"/>
      <c r="O567" s="8"/>
      <c r="P567" s="8"/>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row>
    <row r="568" spans="2:65" ht="15.3">
      <c r="B568" s="79"/>
      <c r="C568" s="100"/>
      <c r="D568" s="79"/>
      <c r="E568" s="79"/>
      <c r="F568" s="8"/>
      <c r="G568" s="99"/>
      <c r="H568" s="8"/>
      <c r="I568" s="8"/>
      <c r="J568" s="8"/>
      <c r="K568" s="8"/>
      <c r="L568" s="8"/>
      <c r="M568" s="8"/>
      <c r="N568" s="8"/>
      <c r="O568" s="8"/>
      <c r="P568" s="8"/>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row>
    <row r="569" spans="2:65" ht="15.3">
      <c r="B569" s="79"/>
      <c r="C569" s="100"/>
      <c r="D569" s="79"/>
      <c r="E569" s="79"/>
      <c r="F569" s="8"/>
      <c r="G569" s="99"/>
      <c r="H569" s="8"/>
      <c r="I569" s="8"/>
      <c r="J569" s="8"/>
      <c r="K569" s="8"/>
      <c r="L569" s="8"/>
      <c r="M569" s="8"/>
      <c r="N569" s="8"/>
      <c r="O569" s="8"/>
      <c r="P569" s="8"/>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row>
    <row r="570" spans="2:65" ht="15.3">
      <c r="B570" s="79"/>
      <c r="C570" s="100"/>
      <c r="D570" s="79"/>
      <c r="E570" s="79"/>
      <c r="F570" s="8"/>
      <c r="G570" s="99"/>
      <c r="H570" s="8"/>
      <c r="I570" s="8"/>
      <c r="J570" s="8"/>
      <c r="K570" s="8"/>
      <c r="L570" s="8"/>
      <c r="M570" s="8"/>
      <c r="N570" s="8"/>
      <c r="O570" s="8"/>
      <c r="P570" s="8"/>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row>
    <row r="571" spans="2:65" ht="15.3">
      <c r="B571" s="79"/>
      <c r="C571" s="100"/>
      <c r="D571" s="79"/>
      <c r="E571" s="79"/>
      <c r="F571" s="8"/>
      <c r="G571" s="99"/>
      <c r="H571" s="8"/>
      <c r="I571" s="8"/>
      <c r="J571" s="8"/>
      <c r="K571" s="8"/>
      <c r="L571" s="8"/>
      <c r="M571" s="8"/>
      <c r="N571" s="8"/>
      <c r="O571" s="8"/>
      <c r="P571" s="8"/>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row>
    <row r="572" spans="2:65" ht="15.3">
      <c r="B572" s="79"/>
      <c r="C572" s="100"/>
      <c r="D572" s="79"/>
      <c r="E572" s="79"/>
      <c r="F572" s="8"/>
      <c r="G572" s="99"/>
      <c r="H572" s="8"/>
      <c r="I572" s="8"/>
      <c r="J572" s="8"/>
      <c r="K572" s="8"/>
      <c r="L572" s="8"/>
      <c r="M572" s="8"/>
      <c r="N572" s="8"/>
      <c r="O572" s="8"/>
      <c r="P572" s="8"/>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row>
    <row r="573" spans="2:65" ht="15.3">
      <c r="B573" s="79"/>
      <c r="C573" s="100"/>
      <c r="D573" s="79"/>
      <c r="E573" s="79"/>
      <c r="F573" s="8"/>
      <c r="G573" s="99"/>
      <c r="H573" s="8"/>
      <c r="I573" s="8"/>
      <c r="J573" s="8"/>
      <c r="K573" s="8"/>
      <c r="L573" s="8"/>
      <c r="M573" s="8"/>
      <c r="N573" s="8"/>
      <c r="O573" s="8"/>
      <c r="P573" s="8"/>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row>
    <row r="574" spans="2:65" ht="15.3">
      <c r="B574" s="79"/>
      <c r="C574" s="100"/>
      <c r="D574" s="79"/>
      <c r="E574" s="79"/>
      <c r="F574" s="8"/>
      <c r="G574" s="99"/>
      <c r="H574" s="8"/>
      <c r="I574" s="8"/>
      <c r="J574" s="8"/>
      <c r="K574" s="8"/>
      <c r="L574" s="8"/>
      <c r="M574" s="8"/>
      <c r="N574" s="8"/>
      <c r="O574" s="8"/>
      <c r="P574" s="8"/>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row>
    <row r="575" spans="2:65" ht="15.3">
      <c r="B575" s="79"/>
      <c r="C575" s="100"/>
      <c r="D575" s="79"/>
      <c r="E575" s="79"/>
      <c r="F575" s="8"/>
      <c r="G575" s="99"/>
      <c r="H575" s="8"/>
      <c r="I575" s="8"/>
      <c r="J575" s="8"/>
      <c r="K575" s="8"/>
      <c r="L575" s="8"/>
      <c r="M575" s="8"/>
      <c r="N575" s="8"/>
      <c r="O575" s="8"/>
      <c r="P575" s="8"/>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row>
    <row r="576" spans="2:65" ht="15.3">
      <c r="B576" s="79"/>
      <c r="C576" s="100"/>
      <c r="D576" s="79"/>
      <c r="E576" s="79"/>
      <c r="F576" s="8"/>
      <c r="G576" s="99"/>
      <c r="H576" s="8"/>
      <c r="I576" s="8"/>
      <c r="J576" s="8"/>
      <c r="K576" s="8"/>
      <c r="L576" s="8"/>
      <c r="M576" s="8"/>
      <c r="N576" s="8"/>
      <c r="O576" s="8"/>
      <c r="P576" s="8"/>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row>
    <row r="577" spans="2:65" ht="15.3">
      <c r="B577" s="79"/>
      <c r="C577" s="100"/>
      <c r="D577" s="79"/>
      <c r="E577" s="79"/>
      <c r="F577" s="8"/>
      <c r="G577" s="99"/>
      <c r="H577" s="8"/>
      <c r="I577" s="8"/>
      <c r="J577" s="8"/>
      <c r="K577" s="8"/>
      <c r="L577" s="8"/>
      <c r="M577" s="8"/>
      <c r="N577" s="8"/>
      <c r="O577" s="8"/>
      <c r="P577" s="8"/>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row>
    <row r="578" spans="2:65" ht="15.3">
      <c r="B578" s="79"/>
      <c r="C578" s="100"/>
      <c r="D578" s="79"/>
      <c r="E578" s="79"/>
      <c r="F578" s="8"/>
      <c r="G578" s="99"/>
      <c r="H578" s="8"/>
      <c r="I578" s="8"/>
      <c r="J578" s="8"/>
      <c r="K578" s="8"/>
      <c r="L578" s="8"/>
      <c r="M578" s="8"/>
      <c r="N578" s="8"/>
      <c r="O578" s="8"/>
      <c r="P578" s="8"/>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row>
    <row r="579" spans="2:65" ht="15.3">
      <c r="B579" s="79"/>
      <c r="C579" s="100"/>
      <c r="D579" s="79"/>
      <c r="E579" s="79"/>
      <c r="F579" s="8"/>
      <c r="G579" s="99"/>
      <c r="H579" s="8"/>
      <c r="I579" s="8"/>
      <c r="J579" s="8"/>
      <c r="K579" s="8"/>
      <c r="L579" s="8"/>
      <c r="M579" s="8"/>
      <c r="N579" s="8"/>
      <c r="O579" s="8"/>
      <c r="P579" s="8"/>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row>
    <row r="580" spans="2:65" ht="15.3">
      <c r="B580" s="79"/>
      <c r="C580" s="100"/>
      <c r="D580" s="79"/>
      <c r="E580" s="79"/>
      <c r="F580" s="8"/>
      <c r="G580" s="99"/>
      <c r="H580" s="8"/>
      <c r="I580" s="8"/>
      <c r="J580" s="8"/>
      <c r="K580" s="8"/>
      <c r="L580" s="8"/>
      <c r="M580" s="8"/>
      <c r="N580" s="8"/>
      <c r="O580" s="8"/>
      <c r="P580" s="8"/>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row>
    <row r="581" spans="2:65" ht="15.3">
      <c r="B581" s="79"/>
      <c r="C581" s="100"/>
      <c r="D581" s="79"/>
      <c r="E581" s="79"/>
      <c r="F581" s="8"/>
      <c r="G581" s="99"/>
      <c r="H581" s="8"/>
      <c r="I581" s="8"/>
      <c r="J581" s="8"/>
      <c r="K581" s="8"/>
      <c r="L581" s="8"/>
      <c r="M581" s="8"/>
      <c r="N581" s="8"/>
      <c r="O581" s="8"/>
      <c r="P581" s="8"/>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row>
    <row r="582" spans="2:65" ht="15.3">
      <c r="B582" s="79"/>
      <c r="C582" s="100"/>
      <c r="D582" s="79"/>
      <c r="E582" s="79"/>
      <c r="F582" s="8"/>
      <c r="G582" s="99"/>
      <c r="H582" s="8"/>
      <c r="I582" s="8"/>
      <c r="J582" s="8"/>
      <c r="K582" s="8"/>
      <c r="L582" s="8"/>
      <c r="M582" s="8"/>
      <c r="N582" s="8"/>
      <c r="O582" s="8"/>
      <c r="P582" s="8"/>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row>
    <row r="583" spans="2:65" ht="15.3">
      <c r="B583" s="79"/>
      <c r="C583" s="100"/>
      <c r="D583" s="79"/>
      <c r="E583" s="79"/>
      <c r="F583" s="8"/>
      <c r="G583" s="99"/>
      <c r="H583" s="8"/>
      <c r="I583" s="8"/>
      <c r="J583" s="8"/>
      <c r="K583" s="8"/>
      <c r="L583" s="8"/>
      <c r="M583" s="8"/>
      <c r="N583" s="8"/>
      <c r="O583" s="8"/>
      <c r="P583" s="8"/>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row>
    <row r="584" spans="2:65" ht="15.3">
      <c r="B584" s="79"/>
      <c r="C584" s="100"/>
      <c r="D584" s="79"/>
      <c r="E584" s="79"/>
      <c r="F584" s="8"/>
      <c r="G584" s="99"/>
      <c r="H584" s="8"/>
      <c r="I584" s="8"/>
      <c r="J584" s="8"/>
      <c r="K584" s="8"/>
      <c r="L584" s="8"/>
      <c r="M584" s="8"/>
      <c r="N584" s="8"/>
      <c r="O584" s="8"/>
      <c r="P584" s="8"/>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row>
    <row r="585" spans="2:65" ht="15.3">
      <c r="B585" s="79"/>
      <c r="C585" s="100"/>
      <c r="D585" s="79"/>
      <c r="E585" s="79"/>
      <c r="F585" s="8"/>
      <c r="G585" s="99"/>
      <c r="H585" s="8"/>
      <c r="I585" s="8"/>
      <c r="J585" s="8"/>
      <c r="K585" s="8"/>
      <c r="L585" s="8"/>
      <c r="M585" s="8"/>
      <c r="N585" s="8"/>
      <c r="O585" s="8"/>
      <c r="P585" s="8"/>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row>
    <row r="586" spans="2:65" ht="15.3">
      <c r="B586" s="79"/>
      <c r="C586" s="100"/>
      <c r="D586" s="79"/>
      <c r="E586" s="79"/>
      <c r="F586" s="8"/>
      <c r="G586" s="99"/>
      <c r="H586" s="8"/>
      <c r="I586" s="8"/>
      <c r="J586" s="8"/>
      <c r="K586" s="8"/>
      <c r="L586" s="8"/>
      <c r="M586" s="8"/>
      <c r="N586" s="8"/>
      <c r="O586" s="8"/>
      <c r="P586" s="8"/>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row>
    <row r="587" spans="2:65" ht="15.3">
      <c r="B587" s="79"/>
      <c r="C587" s="100"/>
      <c r="D587" s="79"/>
      <c r="E587" s="79"/>
      <c r="F587" s="8"/>
      <c r="G587" s="99"/>
      <c r="H587" s="8"/>
      <c r="I587" s="8"/>
      <c r="J587" s="8"/>
      <c r="K587" s="8"/>
      <c r="L587" s="8"/>
      <c r="M587" s="8"/>
      <c r="N587" s="8"/>
      <c r="O587" s="8"/>
      <c r="P587" s="8"/>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row>
    <row r="588" spans="2:65" ht="15.3">
      <c r="B588" s="79"/>
      <c r="C588" s="100"/>
      <c r="D588" s="79"/>
      <c r="E588" s="79"/>
      <c r="F588" s="8"/>
      <c r="G588" s="99"/>
      <c r="H588" s="8"/>
      <c r="I588" s="8"/>
      <c r="J588" s="8"/>
      <c r="K588" s="8"/>
      <c r="L588" s="8"/>
      <c r="M588" s="8"/>
      <c r="N588" s="8"/>
      <c r="O588" s="8"/>
      <c r="P588" s="8"/>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row>
    <row r="589" spans="2:65" ht="15.3">
      <c r="B589" s="79"/>
      <c r="C589" s="100"/>
      <c r="D589" s="79"/>
      <c r="E589" s="79"/>
      <c r="F589" s="8"/>
      <c r="G589" s="99"/>
      <c r="H589" s="8"/>
      <c r="I589" s="8"/>
      <c r="J589" s="8"/>
      <c r="K589" s="8"/>
      <c r="L589" s="8"/>
      <c r="M589" s="8"/>
      <c r="N589" s="8"/>
      <c r="O589" s="8"/>
      <c r="P589" s="8"/>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row>
    <row r="590" spans="2:65" ht="15.3">
      <c r="B590" s="79"/>
      <c r="C590" s="100"/>
      <c r="D590" s="79"/>
      <c r="E590" s="79"/>
      <c r="F590" s="8"/>
      <c r="G590" s="99"/>
      <c r="H590" s="8"/>
      <c r="I590" s="8"/>
      <c r="J590" s="8"/>
      <c r="K590" s="8"/>
      <c r="L590" s="8"/>
      <c r="M590" s="8"/>
      <c r="N590" s="8"/>
      <c r="O590" s="8"/>
      <c r="P590" s="8"/>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row>
    <row r="591" spans="2:65" ht="15.3">
      <c r="B591" s="79"/>
      <c r="C591" s="100"/>
      <c r="D591" s="79"/>
      <c r="E591" s="79"/>
      <c r="F591" s="8"/>
      <c r="G591" s="99"/>
      <c r="H591" s="8"/>
      <c r="I591" s="8"/>
      <c r="J591" s="8"/>
      <c r="K591" s="8"/>
      <c r="L591" s="8"/>
      <c r="M591" s="8"/>
      <c r="N591" s="8"/>
      <c r="O591" s="8"/>
      <c r="P591" s="8"/>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row>
    <row r="592" spans="2:65" ht="15.3">
      <c r="B592" s="79"/>
      <c r="C592" s="100"/>
      <c r="D592" s="79"/>
      <c r="E592" s="79"/>
      <c r="F592" s="8"/>
      <c r="G592" s="99"/>
      <c r="H592" s="8"/>
      <c r="I592" s="8"/>
      <c r="J592" s="8"/>
      <c r="K592" s="8"/>
      <c r="L592" s="8"/>
      <c r="M592" s="8"/>
      <c r="N592" s="8"/>
      <c r="O592" s="8"/>
      <c r="P592" s="8"/>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row>
    <row r="593" spans="2:65" ht="15.3">
      <c r="B593" s="79"/>
      <c r="C593" s="100"/>
      <c r="D593" s="79"/>
      <c r="E593" s="79"/>
      <c r="F593" s="8"/>
      <c r="G593" s="99"/>
      <c r="H593" s="8"/>
      <c r="I593" s="8"/>
      <c r="J593" s="8"/>
      <c r="K593" s="8"/>
      <c r="L593" s="8"/>
      <c r="M593" s="8"/>
      <c r="N593" s="8"/>
      <c r="O593" s="8"/>
      <c r="P593" s="8"/>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row>
    <row r="594" spans="2:65" ht="15.6">
      <c r="B594" s="79"/>
      <c r="C594" s="100"/>
      <c r="D594" s="79"/>
      <c r="E594" s="79"/>
      <c r="F594" s="79"/>
      <c r="G594" s="100"/>
      <c r="H594" s="79"/>
      <c r="I594" s="79"/>
      <c r="J594" s="79"/>
      <c r="K594" s="79"/>
      <c r="L594" s="79"/>
      <c r="M594" s="79"/>
      <c r="N594" s="79"/>
      <c r="O594" s="79"/>
      <c r="P594" s="79"/>
      <c r="Q594" s="79"/>
      <c r="R594" s="79"/>
      <c r="S594" s="79"/>
      <c r="T594" s="79"/>
      <c r="U594" s="79"/>
      <c r="V594" s="79"/>
      <c r="W594" s="79"/>
      <c r="X594" s="79"/>
      <c r="Y594" s="79"/>
      <c r="Z594" s="79"/>
      <c r="AA594" s="79"/>
      <c r="AB594" s="79"/>
      <c r="AC594" s="79"/>
      <c r="AD594" s="79"/>
      <c r="AE594" s="79"/>
      <c r="AF594" s="79"/>
      <c r="AG594" s="79"/>
      <c r="AH594" s="79"/>
      <c r="AI594" s="79"/>
      <c r="AJ594" s="79"/>
      <c r="AK594" s="79"/>
      <c r="AL594" s="9"/>
      <c r="AM594" s="9"/>
      <c r="AN594" s="9"/>
      <c r="AO594" s="9"/>
      <c r="AP594" s="9"/>
      <c r="AQ594" s="9"/>
      <c r="AR594" s="9"/>
      <c r="AS594" s="9"/>
      <c r="AT594" s="9"/>
    </row>
    <row r="595" spans="2:65" ht="15.6">
      <c r="B595" s="79"/>
      <c r="C595" s="100"/>
      <c r="D595" s="79"/>
      <c r="E595" s="79"/>
      <c r="F595" s="79"/>
      <c r="G595" s="100"/>
      <c r="H595" s="79"/>
      <c r="I595" s="79"/>
      <c r="J595" s="79"/>
      <c r="K595" s="79"/>
      <c r="L595" s="79"/>
      <c r="M595" s="79"/>
      <c r="N595" s="79"/>
      <c r="O595" s="79"/>
      <c r="P595" s="79"/>
      <c r="Q595" s="79"/>
      <c r="R595" s="79"/>
      <c r="S595" s="79"/>
      <c r="T595" s="79"/>
      <c r="U595" s="79"/>
      <c r="V595" s="79"/>
      <c r="W595" s="79"/>
      <c r="X595" s="79"/>
      <c r="Y595" s="79"/>
      <c r="Z595" s="79"/>
      <c r="AA595" s="79"/>
      <c r="AB595" s="79"/>
      <c r="AC595" s="79"/>
      <c r="AD595" s="79"/>
      <c r="AE595" s="79"/>
      <c r="AF595" s="79"/>
      <c r="AG595" s="79"/>
      <c r="AH595" s="79"/>
      <c r="AI595" s="79"/>
      <c r="AJ595" s="79"/>
      <c r="AK595" s="79"/>
      <c r="AL595" s="9"/>
      <c r="AM595" s="9"/>
      <c r="AN595" s="9"/>
      <c r="AO595" s="9"/>
      <c r="AP595" s="9"/>
      <c r="AQ595" s="9"/>
      <c r="AR595" s="9"/>
      <c r="AS595" s="9"/>
      <c r="AT595" s="9"/>
    </row>
    <row r="596" spans="2:65" ht="15.6">
      <c r="B596" s="79"/>
      <c r="C596" s="100"/>
      <c r="D596" s="79"/>
      <c r="E596" s="79"/>
      <c r="F596" s="79"/>
      <c r="G596" s="100"/>
      <c r="H596" s="79"/>
      <c r="I596" s="79"/>
      <c r="J596" s="79"/>
      <c r="K596" s="79"/>
      <c r="L596" s="79"/>
      <c r="M596" s="79"/>
      <c r="N596" s="79"/>
      <c r="O596" s="79"/>
      <c r="P596" s="79"/>
      <c r="Q596" s="79"/>
      <c r="R596" s="79"/>
      <c r="S596" s="79"/>
      <c r="T596" s="79"/>
      <c r="U596" s="79"/>
      <c r="V596" s="79"/>
      <c r="W596" s="79"/>
      <c r="X596" s="79"/>
      <c r="Y596" s="79"/>
      <c r="Z596" s="79"/>
      <c r="AA596" s="79"/>
      <c r="AB596" s="79"/>
      <c r="AC596" s="79"/>
      <c r="AD596" s="79"/>
      <c r="AE596" s="79"/>
      <c r="AF596" s="79"/>
      <c r="AG596" s="79"/>
      <c r="AH596" s="79"/>
      <c r="AI596" s="79"/>
      <c r="AJ596" s="79"/>
      <c r="AK596" s="79"/>
      <c r="AL596" s="9"/>
      <c r="AM596" s="9"/>
      <c r="AN596" s="9"/>
      <c r="AO596" s="9"/>
      <c r="AP596" s="9"/>
      <c r="AQ596" s="9"/>
      <c r="AR596" s="9"/>
      <c r="AS596" s="9"/>
      <c r="AT596" s="9"/>
    </row>
    <row r="597" spans="2:65" ht="15.6">
      <c r="B597" s="79"/>
      <c r="C597" s="100"/>
      <c r="D597" s="79"/>
      <c r="E597" s="79"/>
      <c r="F597" s="79"/>
      <c r="G597" s="100"/>
      <c r="H597" s="79"/>
      <c r="I597" s="79"/>
      <c r="J597" s="79"/>
      <c r="K597" s="79"/>
      <c r="L597" s="79"/>
      <c r="M597" s="79"/>
      <c r="N597" s="79"/>
      <c r="O597" s="79"/>
      <c r="P597" s="79"/>
      <c r="Q597" s="79"/>
      <c r="R597" s="79"/>
      <c r="S597" s="79"/>
      <c r="T597" s="79"/>
      <c r="U597" s="79"/>
      <c r="V597" s="79"/>
      <c r="W597" s="79"/>
      <c r="X597" s="79"/>
      <c r="Y597" s="79"/>
      <c r="Z597" s="79"/>
      <c r="AA597" s="79"/>
      <c r="AB597" s="79"/>
      <c r="AC597" s="79"/>
      <c r="AD597" s="79"/>
      <c r="AE597" s="79"/>
      <c r="AF597" s="79"/>
      <c r="AG597" s="79"/>
      <c r="AH597" s="79"/>
      <c r="AI597" s="79"/>
      <c r="AJ597" s="79"/>
      <c r="AK597" s="79"/>
      <c r="AL597" s="9"/>
      <c r="AM597" s="9"/>
      <c r="AN597" s="9"/>
      <c r="AO597" s="9"/>
      <c r="AP597" s="9"/>
      <c r="AQ597" s="9"/>
      <c r="AR597" s="9"/>
      <c r="AS597" s="9"/>
      <c r="AT597" s="9"/>
    </row>
    <row r="598" spans="2:65" ht="15.6">
      <c r="B598" s="79"/>
      <c r="C598" s="100"/>
      <c r="D598" s="79"/>
      <c r="E598" s="79"/>
      <c r="F598" s="79"/>
      <c r="G598" s="100"/>
      <c r="H598" s="79"/>
      <c r="I598" s="79"/>
      <c r="J598" s="79"/>
      <c r="K598" s="79"/>
      <c r="L598" s="79"/>
      <c r="M598" s="79"/>
      <c r="N598" s="79"/>
      <c r="O598" s="79"/>
      <c r="P598" s="79"/>
      <c r="Q598" s="79"/>
      <c r="R598" s="79"/>
      <c r="S598" s="79"/>
      <c r="T598" s="79"/>
      <c r="U598" s="79"/>
      <c r="V598" s="79"/>
      <c r="W598" s="79"/>
      <c r="X598" s="79"/>
      <c r="Y598" s="79"/>
      <c r="Z598" s="79"/>
      <c r="AA598" s="79"/>
      <c r="AB598" s="79"/>
      <c r="AC598" s="79"/>
      <c r="AD598" s="79"/>
      <c r="AE598" s="79"/>
      <c r="AF598" s="79"/>
      <c r="AG598" s="79"/>
      <c r="AH598" s="79"/>
      <c r="AI598" s="79"/>
      <c r="AJ598" s="79"/>
      <c r="AK598" s="79"/>
      <c r="AL598" s="9"/>
      <c r="AM598" s="9"/>
      <c r="AN598" s="9"/>
      <c r="AO598" s="9"/>
      <c r="AP598" s="9"/>
      <c r="AQ598" s="9"/>
      <c r="AR598" s="9"/>
      <c r="AS598" s="9"/>
      <c r="AT598" s="9"/>
    </row>
    <row r="599" spans="2:65" ht="15.6">
      <c r="B599" s="79"/>
      <c r="C599" s="100"/>
      <c r="D599" s="79"/>
      <c r="E599" s="79"/>
      <c r="F599" s="79"/>
      <c r="G599" s="100"/>
      <c r="H599" s="79"/>
      <c r="I599" s="79"/>
      <c r="J599" s="79"/>
      <c r="K599" s="79"/>
      <c r="L599" s="79"/>
      <c r="M599" s="79"/>
      <c r="N599" s="79"/>
      <c r="O599" s="79"/>
      <c r="P599" s="79"/>
      <c r="Q599" s="79"/>
      <c r="R599" s="79"/>
      <c r="S599" s="79"/>
      <c r="T599" s="79"/>
      <c r="U599" s="79"/>
      <c r="V599" s="79"/>
      <c r="W599" s="79"/>
      <c r="X599" s="79"/>
      <c r="Y599" s="79"/>
      <c r="Z599" s="79"/>
      <c r="AA599" s="79"/>
      <c r="AB599" s="79"/>
      <c r="AC599" s="79"/>
      <c r="AD599" s="79"/>
      <c r="AE599" s="79"/>
      <c r="AF599" s="79"/>
      <c r="AG599" s="79"/>
      <c r="AH599" s="79"/>
      <c r="AI599" s="79"/>
      <c r="AJ599" s="79"/>
      <c r="AK599" s="79"/>
      <c r="AL599" s="9"/>
      <c r="AM599" s="9"/>
      <c r="AN599" s="9"/>
      <c r="AO599" s="9"/>
      <c r="AP599" s="9"/>
      <c r="AQ599" s="9"/>
      <c r="AR599" s="9"/>
      <c r="AS599" s="9"/>
      <c r="AT599" s="9"/>
    </row>
    <row r="600" spans="2:65" ht="15.6">
      <c r="B600" s="79"/>
      <c r="C600" s="100"/>
      <c r="D600" s="79"/>
      <c r="E600" s="79"/>
      <c r="F600" s="79"/>
      <c r="G600" s="100"/>
      <c r="H600" s="79"/>
      <c r="I600" s="79"/>
      <c r="J600" s="79"/>
      <c r="K600" s="79"/>
      <c r="L600" s="79"/>
      <c r="M600" s="79"/>
      <c r="N600" s="79"/>
      <c r="O600" s="79"/>
      <c r="P600" s="79"/>
      <c r="Q600" s="79"/>
      <c r="R600" s="79"/>
      <c r="S600" s="79"/>
      <c r="T600" s="79"/>
      <c r="U600" s="79"/>
      <c r="V600" s="79"/>
      <c r="W600" s="79"/>
      <c r="X600" s="79"/>
      <c r="Y600" s="79"/>
      <c r="Z600" s="79"/>
      <c r="AA600" s="79"/>
      <c r="AB600" s="79"/>
      <c r="AC600" s="79"/>
      <c r="AD600" s="79"/>
      <c r="AE600" s="79"/>
      <c r="AF600" s="79"/>
      <c r="AG600" s="79"/>
      <c r="AH600" s="79"/>
      <c r="AI600" s="79"/>
      <c r="AJ600" s="79"/>
      <c r="AK600" s="79"/>
      <c r="AL600" s="9"/>
      <c r="AM600" s="9"/>
      <c r="AN600" s="9"/>
      <c r="AO600" s="9"/>
      <c r="AP600" s="9"/>
      <c r="AQ600" s="9"/>
      <c r="AR600" s="9"/>
      <c r="AS600" s="9"/>
      <c r="AT600" s="9"/>
    </row>
    <row r="601" spans="2:65" ht="15.6">
      <c r="B601" s="79"/>
      <c r="C601" s="100"/>
      <c r="D601" s="79"/>
      <c r="E601" s="79"/>
      <c r="F601" s="79"/>
      <c r="G601" s="100"/>
      <c r="H601" s="79"/>
      <c r="I601" s="79"/>
      <c r="J601" s="79"/>
      <c r="K601" s="79"/>
      <c r="L601" s="79"/>
      <c r="M601" s="79"/>
      <c r="N601" s="79"/>
      <c r="O601" s="79"/>
      <c r="P601" s="79"/>
      <c r="Q601" s="79"/>
      <c r="R601" s="79"/>
      <c r="S601" s="79"/>
      <c r="T601" s="79"/>
      <c r="U601" s="79"/>
      <c r="V601" s="79"/>
      <c r="W601" s="79"/>
      <c r="X601" s="79"/>
      <c r="Y601" s="79"/>
      <c r="Z601" s="79"/>
      <c r="AA601" s="79"/>
      <c r="AB601" s="79"/>
      <c r="AC601" s="79"/>
      <c r="AD601" s="79"/>
      <c r="AE601" s="79"/>
      <c r="AF601" s="79"/>
      <c r="AG601" s="79"/>
      <c r="AH601" s="79"/>
      <c r="AI601" s="79"/>
      <c r="AJ601" s="79"/>
      <c r="AK601" s="79"/>
      <c r="AL601" s="9"/>
      <c r="AM601" s="9"/>
      <c r="AN601" s="9"/>
      <c r="AO601" s="9"/>
      <c r="AP601" s="9"/>
      <c r="AQ601" s="9"/>
      <c r="AR601" s="9"/>
      <c r="AS601" s="9"/>
      <c r="AT601" s="9"/>
    </row>
    <row r="602" spans="2:65" ht="15.6">
      <c r="B602" s="79"/>
      <c r="C602" s="100"/>
      <c r="D602" s="79"/>
      <c r="E602" s="79"/>
      <c r="F602" s="79"/>
      <c r="G602" s="100"/>
      <c r="H602" s="79"/>
      <c r="I602" s="79"/>
      <c r="J602" s="79"/>
      <c r="K602" s="79"/>
      <c r="L602" s="79"/>
      <c r="M602" s="79"/>
      <c r="N602" s="79"/>
      <c r="O602" s="79"/>
      <c r="P602" s="79"/>
      <c r="Q602" s="79"/>
      <c r="R602" s="79"/>
      <c r="S602" s="79"/>
      <c r="T602" s="79"/>
      <c r="U602" s="79"/>
      <c r="V602" s="79"/>
      <c r="W602" s="79"/>
      <c r="X602" s="79"/>
      <c r="Y602" s="79"/>
      <c r="Z602" s="79"/>
      <c r="AA602" s="79"/>
      <c r="AB602" s="79"/>
      <c r="AC602" s="79"/>
      <c r="AD602" s="79"/>
      <c r="AE602" s="79"/>
      <c r="AF602" s="79"/>
      <c r="AG602" s="79"/>
      <c r="AH602" s="79"/>
      <c r="AI602" s="79"/>
      <c r="AJ602" s="79"/>
      <c r="AK602" s="79"/>
      <c r="AL602" s="9"/>
      <c r="AM602" s="9"/>
      <c r="AN602" s="9"/>
      <c r="AO602" s="9"/>
      <c r="AP602" s="9"/>
      <c r="AQ602" s="9"/>
      <c r="AR602" s="9"/>
      <c r="AS602" s="9"/>
      <c r="AT602" s="9"/>
    </row>
    <row r="603" spans="2:65" ht="15.6">
      <c r="B603" s="79"/>
      <c r="C603" s="100"/>
      <c r="D603" s="79"/>
      <c r="E603" s="79"/>
      <c r="F603" s="79"/>
      <c r="G603" s="100"/>
      <c r="H603" s="79"/>
      <c r="I603" s="79"/>
      <c r="J603" s="79"/>
      <c r="K603" s="79"/>
      <c r="L603" s="79"/>
      <c r="M603" s="79"/>
      <c r="N603" s="79"/>
      <c r="O603" s="79"/>
      <c r="P603" s="79"/>
      <c r="Q603" s="79"/>
      <c r="R603" s="79"/>
      <c r="S603" s="79"/>
      <c r="T603" s="79"/>
      <c r="U603" s="79"/>
      <c r="V603" s="79"/>
      <c r="W603" s="79"/>
      <c r="X603" s="79"/>
      <c r="Y603" s="79"/>
      <c r="Z603" s="79"/>
      <c r="AA603" s="79"/>
      <c r="AB603" s="79"/>
      <c r="AC603" s="79"/>
      <c r="AD603" s="79"/>
      <c r="AE603" s="79"/>
      <c r="AF603" s="79"/>
      <c r="AG603" s="79"/>
      <c r="AH603" s="79"/>
      <c r="AI603" s="79"/>
      <c r="AJ603" s="79"/>
      <c r="AK603" s="79"/>
      <c r="AL603" s="9"/>
      <c r="AM603" s="9"/>
      <c r="AN603" s="9"/>
      <c r="AO603" s="9"/>
      <c r="AP603" s="9"/>
      <c r="AQ603" s="9"/>
      <c r="AR603" s="9"/>
      <c r="AS603" s="9"/>
      <c r="AT603" s="9"/>
    </row>
    <row r="604" spans="2:65" ht="15.6">
      <c r="B604" s="79"/>
      <c r="C604" s="100"/>
      <c r="D604" s="79"/>
      <c r="E604" s="79"/>
      <c r="F604" s="79"/>
      <c r="G604" s="100"/>
      <c r="H604" s="79"/>
      <c r="I604" s="79"/>
      <c r="J604" s="79"/>
      <c r="K604" s="79"/>
      <c r="L604" s="79"/>
      <c r="M604" s="79"/>
      <c r="N604" s="79"/>
      <c r="O604" s="79"/>
      <c r="P604" s="79"/>
      <c r="Q604" s="79"/>
      <c r="R604" s="79"/>
      <c r="S604" s="79"/>
      <c r="T604" s="79"/>
      <c r="U604" s="79"/>
      <c r="V604" s="79"/>
      <c r="W604" s="79"/>
      <c r="X604" s="79"/>
      <c r="Y604" s="79"/>
      <c r="Z604" s="79"/>
      <c r="AA604" s="79"/>
      <c r="AB604" s="79"/>
      <c r="AC604" s="79"/>
      <c r="AD604" s="79"/>
      <c r="AE604" s="79"/>
      <c r="AF604" s="79"/>
      <c r="AG604" s="79"/>
      <c r="AH604" s="79"/>
      <c r="AI604" s="79"/>
      <c r="AJ604" s="79"/>
      <c r="AK604" s="79"/>
      <c r="AL604" s="9"/>
      <c r="AM604" s="9"/>
      <c r="AN604" s="9"/>
      <c r="AO604" s="9"/>
      <c r="AP604" s="9"/>
      <c r="AQ604" s="9"/>
      <c r="AR604" s="9"/>
      <c r="AS604" s="9"/>
      <c r="AT604" s="9"/>
    </row>
    <row r="605" spans="2:65" ht="15.6">
      <c r="B605" s="79"/>
      <c r="C605" s="100"/>
      <c r="D605" s="79"/>
      <c r="E605" s="79"/>
      <c r="F605" s="79"/>
      <c r="G605" s="100"/>
      <c r="H605" s="79"/>
      <c r="I605" s="79"/>
      <c r="J605" s="79"/>
      <c r="K605" s="79"/>
      <c r="L605" s="79"/>
      <c r="M605" s="79"/>
      <c r="N605" s="79"/>
      <c r="O605" s="79"/>
      <c r="P605" s="79"/>
      <c r="Q605" s="79"/>
      <c r="R605" s="79"/>
      <c r="S605" s="79"/>
      <c r="T605" s="79"/>
      <c r="U605" s="79"/>
      <c r="V605" s="79"/>
      <c r="W605" s="79"/>
      <c r="X605" s="79"/>
      <c r="Y605" s="79"/>
      <c r="Z605" s="79"/>
      <c r="AA605" s="79"/>
      <c r="AB605" s="79"/>
      <c r="AC605" s="79"/>
      <c r="AD605" s="79"/>
      <c r="AE605" s="79"/>
      <c r="AF605" s="79"/>
      <c r="AG605" s="79"/>
      <c r="AH605" s="79"/>
      <c r="AI605" s="79"/>
      <c r="AJ605" s="79"/>
      <c r="AK605" s="79"/>
      <c r="AL605" s="9"/>
      <c r="AM605" s="9"/>
      <c r="AN605" s="9"/>
      <c r="AO605" s="9"/>
      <c r="AP605" s="9"/>
      <c r="AQ605" s="9"/>
      <c r="AR605" s="9"/>
      <c r="AS605" s="9"/>
      <c r="AT605" s="9"/>
    </row>
    <row r="606" spans="2:65" ht="15.6">
      <c r="B606" s="79"/>
      <c r="C606" s="100"/>
      <c r="D606" s="79"/>
      <c r="E606" s="79"/>
      <c r="F606" s="79"/>
      <c r="G606" s="100"/>
      <c r="H606" s="79"/>
      <c r="I606" s="79"/>
      <c r="J606" s="79"/>
      <c r="K606" s="79"/>
      <c r="L606" s="79"/>
      <c r="M606" s="79"/>
      <c r="N606" s="79"/>
      <c r="O606" s="79"/>
      <c r="P606" s="79"/>
      <c r="Q606" s="79"/>
      <c r="R606" s="79"/>
      <c r="S606" s="79"/>
      <c r="T606" s="79"/>
      <c r="U606" s="79"/>
      <c r="V606" s="79"/>
      <c r="W606" s="79"/>
      <c r="X606" s="79"/>
      <c r="Y606" s="79"/>
      <c r="Z606" s="79"/>
      <c r="AA606" s="79"/>
      <c r="AB606" s="79"/>
      <c r="AC606" s="79"/>
      <c r="AD606" s="79"/>
      <c r="AE606" s="79"/>
      <c r="AF606" s="79"/>
      <c r="AG606" s="79"/>
      <c r="AH606" s="79"/>
      <c r="AI606" s="79"/>
      <c r="AJ606" s="79"/>
      <c r="AK606" s="79"/>
      <c r="AL606" s="9"/>
      <c r="AM606" s="9"/>
      <c r="AN606" s="9"/>
      <c r="AO606" s="9"/>
      <c r="AP606" s="9"/>
      <c r="AQ606" s="9"/>
      <c r="AR606" s="9"/>
      <c r="AS606" s="9"/>
      <c r="AT606" s="9"/>
    </row>
    <row r="607" spans="2:65" ht="15.6">
      <c r="B607" s="79"/>
      <c r="C607" s="100"/>
      <c r="D607" s="79"/>
      <c r="E607" s="79"/>
      <c r="F607" s="79"/>
      <c r="G607" s="100"/>
      <c r="H607" s="79"/>
      <c r="I607" s="79"/>
      <c r="J607" s="79"/>
      <c r="K607" s="79"/>
      <c r="L607" s="79"/>
      <c r="M607" s="79"/>
      <c r="N607" s="79"/>
      <c r="O607" s="79"/>
      <c r="P607" s="79"/>
      <c r="Q607" s="79"/>
      <c r="R607" s="79"/>
      <c r="S607" s="79"/>
      <c r="T607" s="79"/>
      <c r="U607" s="79"/>
      <c r="V607" s="79"/>
      <c r="W607" s="79"/>
      <c r="X607" s="79"/>
      <c r="Y607" s="79"/>
      <c r="Z607" s="79"/>
      <c r="AA607" s="79"/>
      <c r="AB607" s="79"/>
      <c r="AC607" s="79"/>
      <c r="AD607" s="79"/>
      <c r="AE607" s="79"/>
      <c r="AF607" s="79"/>
      <c r="AG607" s="79"/>
      <c r="AH607" s="79"/>
      <c r="AI607" s="79"/>
      <c r="AJ607" s="79"/>
      <c r="AK607" s="79"/>
      <c r="AL607" s="9"/>
      <c r="AM607" s="9"/>
      <c r="AN607" s="9"/>
      <c r="AO607" s="9"/>
      <c r="AP607" s="9"/>
      <c r="AQ607" s="9"/>
      <c r="AR607" s="9"/>
      <c r="AS607" s="9"/>
      <c r="AT607" s="9"/>
    </row>
    <row r="608" spans="2:65" ht="15.6">
      <c r="B608" s="79"/>
      <c r="C608" s="100"/>
      <c r="D608" s="79"/>
      <c r="E608" s="79"/>
      <c r="F608" s="79"/>
      <c r="G608" s="100"/>
      <c r="H608" s="79"/>
      <c r="I608" s="79"/>
      <c r="J608" s="79"/>
      <c r="K608" s="79"/>
      <c r="L608" s="79"/>
      <c r="M608" s="79"/>
      <c r="N608" s="79"/>
      <c r="O608" s="79"/>
      <c r="P608" s="79"/>
      <c r="Q608" s="79"/>
      <c r="R608" s="79"/>
      <c r="S608" s="79"/>
      <c r="T608" s="79"/>
      <c r="U608" s="79"/>
      <c r="V608" s="79"/>
      <c r="W608" s="79"/>
      <c r="X608" s="79"/>
      <c r="Y608" s="79"/>
      <c r="Z608" s="79"/>
      <c r="AA608" s="79"/>
      <c r="AB608" s="79"/>
      <c r="AC608" s="79"/>
      <c r="AD608" s="79"/>
      <c r="AE608" s="79"/>
      <c r="AF608" s="79"/>
      <c r="AG608" s="79"/>
      <c r="AH608" s="79"/>
      <c r="AI608" s="79"/>
      <c r="AJ608" s="79"/>
      <c r="AK608" s="79"/>
      <c r="AL608" s="9"/>
      <c r="AM608" s="9"/>
      <c r="AN608" s="9"/>
      <c r="AO608" s="9"/>
      <c r="AP608" s="9"/>
      <c r="AQ608" s="9"/>
      <c r="AR608" s="9"/>
      <c r="AS608" s="9"/>
      <c r="AT608" s="9"/>
    </row>
    <row r="609" spans="2:46" ht="15.6">
      <c r="B609" s="79"/>
      <c r="C609" s="100"/>
      <c r="D609" s="79"/>
      <c r="E609" s="79"/>
      <c r="F609" s="79"/>
      <c r="G609" s="100"/>
      <c r="H609" s="79"/>
      <c r="I609" s="79"/>
      <c r="J609" s="79"/>
      <c r="K609" s="79"/>
      <c r="L609" s="79"/>
      <c r="M609" s="79"/>
      <c r="N609" s="79"/>
      <c r="O609" s="79"/>
      <c r="P609" s="79"/>
      <c r="Q609" s="79"/>
      <c r="R609" s="79"/>
      <c r="S609" s="79"/>
      <c r="T609" s="79"/>
      <c r="U609" s="79"/>
      <c r="V609" s="79"/>
      <c r="W609" s="79"/>
      <c r="X609" s="79"/>
      <c r="Y609" s="79"/>
      <c r="Z609" s="79"/>
      <c r="AA609" s="79"/>
      <c r="AB609" s="79"/>
      <c r="AC609" s="79"/>
      <c r="AD609" s="79"/>
      <c r="AE609" s="79"/>
      <c r="AF609" s="79"/>
      <c r="AG609" s="79"/>
      <c r="AH609" s="79"/>
      <c r="AI609" s="79"/>
      <c r="AJ609" s="79"/>
      <c r="AK609" s="79"/>
      <c r="AL609" s="9"/>
      <c r="AM609" s="9"/>
      <c r="AN609" s="9"/>
      <c r="AO609" s="9"/>
      <c r="AP609" s="9"/>
      <c r="AQ609" s="9"/>
      <c r="AR609" s="9"/>
      <c r="AS609" s="9"/>
      <c r="AT609" s="9"/>
    </row>
    <row r="610" spans="2:46" ht="15.6">
      <c r="B610" s="79"/>
      <c r="C610" s="100"/>
      <c r="D610" s="79"/>
      <c r="E610" s="79"/>
      <c r="F610" s="79"/>
      <c r="G610" s="100"/>
      <c r="H610" s="79"/>
      <c r="I610" s="79"/>
      <c r="J610" s="79"/>
      <c r="K610" s="79"/>
      <c r="L610" s="79"/>
      <c r="M610" s="79"/>
      <c r="N610" s="79"/>
      <c r="O610" s="79"/>
      <c r="P610" s="79"/>
      <c r="Q610" s="79"/>
      <c r="R610" s="79"/>
      <c r="S610" s="79"/>
      <c r="T610" s="79"/>
      <c r="U610" s="79"/>
      <c r="V610" s="79"/>
      <c r="W610" s="79"/>
      <c r="X610" s="79"/>
      <c r="Y610" s="79"/>
      <c r="Z610" s="79"/>
      <c r="AA610" s="79"/>
      <c r="AB610" s="79"/>
      <c r="AC610" s="79"/>
      <c r="AD610" s="79"/>
      <c r="AE610" s="79"/>
      <c r="AF610" s="79"/>
      <c r="AG610" s="79"/>
      <c r="AH610" s="79"/>
      <c r="AI610" s="79"/>
      <c r="AJ610" s="79"/>
      <c r="AK610" s="79"/>
      <c r="AL610" s="9"/>
      <c r="AM610" s="9"/>
      <c r="AN610" s="9"/>
      <c r="AO610" s="9"/>
      <c r="AP610" s="9"/>
      <c r="AQ610" s="9"/>
      <c r="AR610" s="9"/>
      <c r="AS610" s="9"/>
      <c r="AT610" s="9"/>
    </row>
    <row r="611" spans="2:46" ht="15.6">
      <c r="B611" s="79"/>
      <c r="C611" s="100"/>
      <c r="D611" s="79"/>
      <c r="E611" s="79"/>
      <c r="F611" s="79"/>
      <c r="G611" s="100"/>
      <c r="H611" s="79"/>
      <c r="I611" s="79"/>
      <c r="J611" s="79"/>
      <c r="K611" s="79"/>
      <c r="L611" s="79"/>
      <c r="M611" s="79"/>
      <c r="N611" s="79"/>
      <c r="O611" s="79"/>
      <c r="P611" s="79"/>
      <c r="Q611" s="79"/>
      <c r="R611" s="79"/>
      <c r="S611" s="79"/>
      <c r="T611" s="79"/>
      <c r="U611" s="79"/>
      <c r="V611" s="79"/>
      <c r="W611" s="79"/>
      <c r="X611" s="79"/>
      <c r="Y611" s="79"/>
      <c r="Z611" s="79"/>
      <c r="AA611" s="79"/>
      <c r="AB611" s="79"/>
      <c r="AC611" s="79"/>
      <c r="AD611" s="79"/>
      <c r="AE611" s="79"/>
      <c r="AF611" s="79"/>
      <c r="AG611" s="79"/>
      <c r="AH611" s="79"/>
      <c r="AI611" s="79"/>
      <c r="AJ611" s="79"/>
      <c r="AK611" s="79"/>
      <c r="AL611" s="9"/>
      <c r="AM611" s="9"/>
      <c r="AN611" s="9"/>
      <c r="AO611" s="9"/>
      <c r="AP611" s="9"/>
      <c r="AQ611" s="9"/>
      <c r="AR611" s="9"/>
      <c r="AS611" s="9"/>
      <c r="AT611" s="9"/>
    </row>
    <row r="612" spans="2:46" ht="15.6">
      <c r="B612" s="79"/>
      <c r="C612" s="100"/>
      <c r="D612" s="79"/>
      <c r="E612" s="79"/>
      <c r="F612" s="79"/>
      <c r="G612" s="100"/>
      <c r="H612" s="79"/>
      <c r="I612" s="79"/>
      <c r="J612" s="79"/>
      <c r="K612" s="79"/>
      <c r="L612" s="79"/>
      <c r="M612" s="79"/>
      <c r="N612" s="79"/>
      <c r="O612" s="79"/>
      <c r="P612" s="79"/>
      <c r="Q612" s="79"/>
      <c r="R612" s="79"/>
      <c r="S612" s="79"/>
      <c r="T612" s="79"/>
      <c r="U612" s="79"/>
      <c r="V612" s="79"/>
      <c r="W612" s="79"/>
      <c r="X612" s="79"/>
      <c r="Y612" s="79"/>
      <c r="Z612" s="79"/>
      <c r="AA612" s="79"/>
      <c r="AB612" s="79"/>
      <c r="AC612" s="79"/>
      <c r="AD612" s="79"/>
      <c r="AE612" s="79"/>
      <c r="AF612" s="79"/>
      <c r="AG612" s="79"/>
      <c r="AH612" s="79"/>
      <c r="AI612" s="79"/>
      <c r="AJ612" s="79"/>
      <c r="AK612" s="79"/>
      <c r="AL612" s="9"/>
      <c r="AM612" s="9"/>
      <c r="AN612" s="9"/>
      <c r="AO612" s="9"/>
      <c r="AP612" s="9"/>
      <c r="AQ612" s="9"/>
      <c r="AR612" s="9"/>
      <c r="AS612" s="9"/>
      <c r="AT612" s="9"/>
    </row>
    <row r="613" spans="2:46" ht="15.6">
      <c r="B613" s="79"/>
      <c r="C613" s="100"/>
      <c r="D613" s="79"/>
      <c r="E613" s="79"/>
      <c r="F613" s="79"/>
      <c r="G613" s="100"/>
      <c r="H613" s="79"/>
      <c r="I613" s="79"/>
      <c r="J613" s="79"/>
      <c r="K613" s="79"/>
      <c r="L613" s="79"/>
      <c r="M613" s="79"/>
      <c r="N613" s="79"/>
      <c r="O613" s="79"/>
      <c r="P613" s="79"/>
      <c r="Q613" s="79"/>
      <c r="R613" s="79"/>
      <c r="S613" s="79"/>
      <c r="T613" s="79"/>
      <c r="U613" s="79"/>
      <c r="V613" s="79"/>
      <c r="W613" s="79"/>
      <c r="X613" s="79"/>
      <c r="Y613" s="79"/>
      <c r="Z613" s="79"/>
      <c r="AA613" s="79"/>
      <c r="AB613" s="79"/>
      <c r="AC613" s="79"/>
      <c r="AD613" s="79"/>
      <c r="AE613" s="79"/>
      <c r="AF613" s="79"/>
      <c r="AG613" s="79"/>
      <c r="AH613" s="79"/>
      <c r="AI613" s="79"/>
      <c r="AJ613" s="79"/>
      <c r="AK613" s="79"/>
      <c r="AL613" s="9"/>
      <c r="AM613" s="9"/>
      <c r="AN613" s="9"/>
      <c r="AO613" s="9"/>
      <c r="AP613" s="9"/>
      <c r="AQ613" s="9"/>
      <c r="AR613" s="9"/>
      <c r="AS613" s="9"/>
      <c r="AT613" s="9"/>
    </row>
    <row r="614" spans="2:46" ht="15.6">
      <c r="B614" s="79"/>
      <c r="C614" s="100"/>
      <c r="D614" s="79"/>
      <c r="E614" s="79"/>
      <c r="F614" s="79"/>
      <c r="G614" s="100"/>
      <c r="H614" s="79"/>
      <c r="I614" s="79"/>
      <c r="J614" s="79"/>
      <c r="K614" s="79"/>
      <c r="L614" s="79"/>
      <c r="M614" s="79"/>
      <c r="N614" s="79"/>
      <c r="O614" s="79"/>
      <c r="P614" s="79"/>
      <c r="Q614" s="79"/>
      <c r="R614" s="79"/>
      <c r="S614" s="79"/>
      <c r="T614" s="79"/>
      <c r="U614" s="79"/>
      <c r="V614" s="79"/>
      <c r="W614" s="79"/>
      <c r="X614" s="79"/>
      <c r="Y614" s="79"/>
      <c r="Z614" s="79"/>
      <c r="AA614" s="79"/>
      <c r="AB614" s="79"/>
      <c r="AC614" s="79"/>
      <c r="AD614" s="79"/>
      <c r="AE614" s="79"/>
      <c r="AF614" s="79"/>
      <c r="AG614" s="79"/>
      <c r="AH614" s="79"/>
      <c r="AI614" s="79"/>
      <c r="AJ614" s="79"/>
      <c r="AK614" s="79"/>
      <c r="AL614" s="9"/>
      <c r="AM614" s="9"/>
      <c r="AN614" s="9"/>
      <c r="AO614" s="9"/>
      <c r="AP614" s="9"/>
      <c r="AQ614" s="9"/>
      <c r="AR614" s="9"/>
      <c r="AS614" s="9"/>
      <c r="AT614" s="9"/>
    </row>
    <row r="615" spans="2:46" ht="15.6">
      <c r="B615" s="79"/>
      <c r="C615" s="100"/>
      <c r="D615" s="79"/>
      <c r="E615" s="79"/>
      <c r="F615" s="79"/>
      <c r="G615" s="100"/>
      <c r="H615" s="79"/>
      <c r="I615" s="79"/>
      <c r="J615" s="79"/>
      <c r="K615" s="79"/>
      <c r="L615" s="79"/>
      <c r="M615" s="79"/>
      <c r="N615" s="79"/>
      <c r="O615" s="79"/>
      <c r="P615" s="79"/>
      <c r="Q615" s="79"/>
      <c r="R615" s="79"/>
      <c r="S615" s="79"/>
      <c r="T615" s="79"/>
      <c r="U615" s="79"/>
      <c r="V615" s="79"/>
      <c r="W615" s="79"/>
      <c r="X615" s="79"/>
      <c r="Y615" s="79"/>
      <c r="Z615" s="79"/>
      <c r="AA615" s="79"/>
      <c r="AB615" s="79"/>
      <c r="AC615" s="79"/>
      <c r="AD615" s="79"/>
      <c r="AE615" s="79"/>
      <c r="AF615" s="79"/>
      <c r="AG615" s="79"/>
      <c r="AH615" s="79"/>
      <c r="AI615" s="79"/>
      <c r="AJ615" s="79"/>
      <c r="AK615" s="79"/>
      <c r="AL615" s="9"/>
      <c r="AM615" s="9"/>
      <c r="AN615" s="9"/>
      <c r="AO615" s="9"/>
      <c r="AP615" s="9"/>
      <c r="AQ615" s="9"/>
      <c r="AR615" s="9"/>
      <c r="AS615" s="9"/>
      <c r="AT615" s="9"/>
    </row>
    <row r="616" spans="2:46" ht="15.6">
      <c r="B616" s="79"/>
      <c r="C616" s="100"/>
      <c r="D616" s="79"/>
      <c r="E616" s="79"/>
      <c r="F616" s="79"/>
      <c r="G616" s="100"/>
      <c r="H616" s="79"/>
      <c r="I616" s="79"/>
      <c r="J616" s="79"/>
      <c r="K616" s="79"/>
      <c r="L616" s="79"/>
      <c r="M616" s="79"/>
      <c r="N616" s="79"/>
      <c r="O616" s="79"/>
      <c r="P616" s="79"/>
      <c r="Q616" s="79"/>
      <c r="R616" s="79"/>
      <c r="S616" s="79"/>
      <c r="T616" s="79"/>
      <c r="U616" s="79"/>
      <c r="V616" s="79"/>
      <c r="W616" s="79"/>
      <c r="X616" s="79"/>
      <c r="Y616" s="79"/>
      <c r="Z616" s="79"/>
      <c r="AA616" s="79"/>
      <c r="AB616" s="79"/>
      <c r="AC616" s="79"/>
      <c r="AD616" s="79"/>
      <c r="AE616" s="79"/>
      <c r="AF616" s="79"/>
      <c r="AG616" s="79"/>
      <c r="AH616" s="79"/>
      <c r="AI616" s="79"/>
      <c r="AJ616" s="79"/>
      <c r="AK616" s="79"/>
      <c r="AL616" s="9"/>
      <c r="AM616" s="9"/>
      <c r="AN616" s="9"/>
      <c r="AO616" s="9"/>
      <c r="AP616" s="9"/>
      <c r="AQ616" s="9"/>
      <c r="AR616" s="9"/>
      <c r="AS616" s="9"/>
      <c r="AT616" s="9"/>
    </row>
    <row r="617" spans="2:46" ht="15.6">
      <c r="B617" s="79"/>
      <c r="C617" s="100"/>
      <c r="D617" s="79"/>
      <c r="E617" s="79"/>
      <c r="F617" s="79"/>
      <c r="G617" s="100"/>
      <c r="H617" s="79"/>
      <c r="I617" s="79"/>
      <c r="J617" s="79"/>
      <c r="K617" s="79"/>
      <c r="L617" s="79"/>
      <c r="M617" s="79"/>
      <c r="N617" s="79"/>
      <c r="O617" s="79"/>
      <c r="P617" s="79"/>
      <c r="Q617" s="79"/>
      <c r="R617" s="79"/>
      <c r="S617" s="79"/>
      <c r="T617" s="79"/>
      <c r="U617" s="79"/>
      <c r="V617" s="79"/>
      <c r="W617" s="79"/>
      <c r="X617" s="79"/>
      <c r="Y617" s="79"/>
      <c r="Z617" s="79"/>
      <c r="AA617" s="79"/>
      <c r="AB617" s="79"/>
      <c r="AC617" s="79"/>
      <c r="AD617" s="79"/>
      <c r="AE617" s="79"/>
      <c r="AF617" s="79"/>
      <c r="AG617" s="79"/>
      <c r="AH617" s="79"/>
      <c r="AI617" s="79"/>
      <c r="AJ617" s="79"/>
      <c r="AK617" s="79"/>
      <c r="AL617" s="9"/>
      <c r="AM617" s="9"/>
      <c r="AN617" s="9"/>
      <c r="AO617" s="9"/>
      <c r="AP617" s="9"/>
      <c r="AQ617" s="9"/>
      <c r="AR617" s="9"/>
      <c r="AS617" s="9"/>
      <c r="AT617" s="9"/>
    </row>
    <row r="618" spans="2:46" ht="15.6">
      <c r="B618" s="79"/>
      <c r="C618" s="100"/>
      <c r="D618" s="79"/>
      <c r="E618" s="79"/>
      <c r="F618" s="79"/>
      <c r="G618" s="100"/>
      <c r="H618" s="79"/>
      <c r="I618" s="79"/>
      <c r="J618" s="79"/>
      <c r="K618" s="79"/>
      <c r="L618" s="79"/>
      <c r="M618" s="79"/>
      <c r="N618" s="79"/>
      <c r="O618" s="79"/>
      <c r="P618" s="79"/>
      <c r="Q618" s="79"/>
      <c r="R618" s="79"/>
      <c r="S618" s="79"/>
      <c r="T618" s="79"/>
      <c r="U618" s="79"/>
      <c r="V618" s="79"/>
      <c r="W618" s="79"/>
      <c r="X618" s="79"/>
      <c r="Y618" s="79"/>
      <c r="Z618" s="79"/>
      <c r="AA618" s="79"/>
      <c r="AB618" s="79"/>
      <c r="AC618" s="79"/>
      <c r="AD618" s="79"/>
      <c r="AE618" s="79"/>
      <c r="AF618" s="79"/>
      <c r="AG618" s="79"/>
      <c r="AH618" s="79"/>
      <c r="AI618" s="79"/>
      <c r="AJ618" s="79"/>
      <c r="AK618" s="79"/>
      <c r="AL618" s="9"/>
      <c r="AM618" s="9"/>
      <c r="AN618" s="9"/>
      <c r="AO618" s="9"/>
      <c r="AP618" s="9"/>
      <c r="AQ618" s="9"/>
      <c r="AR618" s="9"/>
      <c r="AS618" s="9"/>
      <c r="AT618" s="9"/>
    </row>
    <row r="619" spans="2:46" ht="15.6">
      <c r="B619" s="79"/>
      <c r="C619" s="100"/>
      <c r="D619" s="79"/>
      <c r="E619" s="79"/>
      <c r="F619" s="79"/>
      <c r="G619" s="100"/>
      <c r="H619" s="79"/>
      <c r="I619" s="79"/>
      <c r="J619" s="79"/>
      <c r="K619" s="79"/>
      <c r="L619" s="79"/>
      <c r="M619" s="79"/>
      <c r="N619" s="79"/>
      <c r="O619" s="79"/>
      <c r="P619" s="79"/>
      <c r="Q619" s="79"/>
      <c r="R619" s="79"/>
      <c r="S619" s="79"/>
      <c r="T619" s="79"/>
      <c r="U619" s="79"/>
      <c r="V619" s="79"/>
      <c r="W619" s="79"/>
      <c r="X619" s="79"/>
      <c r="Y619" s="79"/>
      <c r="Z619" s="79"/>
      <c r="AA619" s="79"/>
      <c r="AB619" s="79"/>
      <c r="AC619" s="79"/>
      <c r="AD619" s="79"/>
      <c r="AE619" s="79"/>
      <c r="AF619" s="79"/>
      <c r="AG619" s="79"/>
      <c r="AH619" s="79"/>
      <c r="AI619" s="79"/>
      <c r="AJ619" s="79"/>
      <c r="AK619" s="79"/>
      <c r="AL619" s="9"/>
      <c r="AM619" s="9"/>
      <c r="AN619" s="9"/>
      <c r="AO619" s="9"/>
      <c r="AP619" s="9"/>
      <c r="AQ619" s="9"/>
      <c r="AR619" s="9"/>
      <c r="AS619" s="9"/>
      <c r="AT619" s="9"/>
    </row>
    <row r="620" spans="2:46" ht="15.6">
      <c r="B620" s="79"/>
      <c r="C620" s="100"/>
      <c r="D620" s="79"/>
      <c r="E620" s="79"/>
      <c r="F620" s="79"/>
      <c r="G620" s="100"/>
      <c r="H620" s="79"/>
      <c r="I620" s="79"/>
      <c r="J620" s="79"/>
      <c r="K620" s="79"/>
      <c r="L620" s="79"/>
      <c r="M620" s="79"/>
      <c r="N620" s="79"/>
      <c r="O620" s="79"/>
      <c r="P620" s="79"/>
      <c r="Q620" s="79"/>
      <c r="R620" s="79"/>
      <c r="S620" s="79"/>
      <c r="T620" s="79"/>
      <c r="U620" s="79"/>
      <c r="V620" s="79"/>
      <c r="W620" s="79"/>
      <c r="X620" s="79"/>
      <c r="Y620" s="79"/>
      <c r="Z620" s="79"/>
      <c r="AA620" s="79"/>
      <c r="AB620" s="79"/>
      <c r="AC620" s="79"/>
      <c r="AD620" s="79"/>
      <c r="AE620" s="79"/>
      <c r="AF620" s="79"/>
      <c r="AG620" s="79"/>
      <c r="AH620" s="79"/>
      <c r="AI620" s="79"/>
      <c r="AJ620" s="79"/>
      <c r="AK620" s="79"/>
      <c r="AL620" s="9"/>
      <c r="AM620" s="9"/>
      <c r="AN620" s="9"/>
      <c r="AO620" s="9"/>
      <c r="AP620" s="9"/>
      <c r="AQ620" s="9"/>
      <c r="AR620" s="9"/>
      <c r="AS620" s="9"/>
      <c r="AT620" s="9"/>
    </row>
    <row r="621" spans="2:46" ht="15.6">
      <c r="B621" s="79"/>
      <c r="C621" s="100"/>
      <c r="D621" s="79"/>
      <c r="E621" s="79"/>
      <c r="F621" s="79"/>
      <c r="G621" s="100"/>
      <c r="H621" s="79"/>
      <c r="I621" s="79"/>
      <c r="J621" s="79"/>
      <c r="K621" s="79"/>
      <c r="L621" s="79"/>
      <c r="M621" s="79"/>
      <c r="N621" s="79"/>
      <c r="O621" s="79"/>
      <c r="P621" s="79"/>
      <c r="Q621" s="79"/>
      <c r="R621" s="79"/>
      <c r="S621" s="79"/>
      <c r="T621" s="79"/>
      <c r="U621" s="79"/>
      <c r="V621" s="79"/>
      <c r="W621" s="79"/>
      <c r="X621" s="79"/>
      <c r="Y621" s="79"/>
      <c r="Z621" s="79"/>
      <c r="AA621" s="79"/>
      <c r="AB621" s="79"/>
      <c r="AC621" s="79"/>
      <c r="AD621" s="79"/>
      <c r="AE621" s="79"/>
      <c r="AF621" s="79"/>
      <c r="AG621" s="79"/>
      <c r="AH621" s="79"/>
      <c r="AI621" s="79"/>
      <c r="AJ621" s="79"/>
      <c r="AK621" s="79"/>
      <c r="AL621" s="9"/>
      <c r="AM621" s="9"/>
      <c r="AN621" s="9"/>
      <c r="AO621" s="9"/>
      <c r="AP621" s="9"/>
      <c r="AQ621" s="9"/>
      <c r="AR621" s="9"/>
      <c r="AS621" s="9"/>
      <c r="AT621" s="9"/>
    </row>
    <row r="622" spans="2:46" ht="15.6">
      <c r="B622" s="79"/>
      <c r="C622" s="100"/>
      <c r="D622" s="79"/>
      <c r="E622" s="79"/>
      <c r="F622" s="79"/>
      <c r="G622" s="100"/>
      <c r="H622" s="79"/>
      <c r="I622" s="79"/>
      <c r="J622" s="79"/>
      <c r="K622" s="79"/>
      <c r="L622" s="79"/>
      <c r="M622" s="79"/>
      <c r="N622" s="79"/>
      <c r="O622" s="79"/>
      <c r="P622" s="79"/>
      <c r="Q622" s="79"/>
      <c r="R622" s="79"/>
      <c r="S622" s="79"/>
      <c r="T622" s="79"/>
      <c r="U622" s="79"/>
      <c r="V622" s="79"/>
      <c r="W622" s="79"/>
      <c r="X622" s="79"/>
      <c r="Y622" s="79"/>
      <c r="Z622" s="79"/>
      <c r="AA622" s="79"/>
      <c r="AB622" s="79"/>
      <c r="AC622" s="79"/>
      <c r="AD622" s="79"/>
      <c r="AE622" s="79"/>
      <c r="AF622" s="79"/>
      <c r="AG622" s="79"/>
      <c r="AH622" s="79"/>
      <c r="AI622" s="79"/>
      <c r="AJ622" s="79"/>
      <c r="AK622" s="79"/>
      <c r="AL622" s="9"/>
      <c r="AM622" s="9"/>
      <c r="AN622" s="9"/>
      <c r="AO622" s="9"/>
      <c r="AP622" s="9"/>
      <c r="AQ622" s="9"/>
      <c r="AR622" s="9"/>
      <c r="AS622" s="9"/>
      <c r="AT622" s="9"/>
    </row>
    <row r="623" spans="2:46" ht="15.6">
      <c r="B623" s="79"/>
      <c r="C623" s="100"/>
      <c r="D623" s="79"/>
      <c r="E623" s="79"/>
      <c r="F623" s="79"/>
      <c r="G623" s="100"/>
      <c r="H623" s="79"/>
      <c r="I623" s="79"/>
      <c r="J623" s="79"/>
      <c r="K623" s="79"/>
      <c r="L623" s="79"/>
      <c r="M623" s="79"/>
      <c r="N623" s="79"/>
      <c r="O623" s="79"/>
      <c r="P623" s="79"/>
      <c r="Q623" s="79"/>
      <c r="R623" s="79"/>
      <c r="S623" s="79"/>
      <c r="T623" s="79"/>
      <c r="U623" s="79"/>
      <c r="V623" s="79"/>
      <c r="W623" s="79"/>
      <c r="X623" s="79"/>
      <c r="Y623" s="79"/>
      <c r="Z623" s="79"/>
      <c r="AA623" s="79"/>
      <c r="AB623" s="79"/>
      <c r="AC623" s="79"/>
      <c r="AD623" s="79"/>
      <c r="AE623" s="79"/>
      <c r="AF623" s="79"/>
      <c r="AG623" s="79"/>
      <c r="AH623" s="79"/>
      <c r="AI623" s="79"/>
      <c r="AJ623" s="79"/>
      <c r="AK623" s="79"/>
      <c r="AL623" s="9"/>
      <c r="AM623" s="9"/>
      <c r="AN623" s="9"/>
      <c r="AO623" s="9"/>
      <c r="AP623" s="9"/>
      <c r="AQ623" s="9"/>
      <c r="AR623" s="9"/>
      <c r="AS623" s="9"/>
      <c r="AT623" s="9"/>
    </row>
    <row r="624" spans="2:46" ht="15.6">
      <c r="B624" s="79"/>
      <c r="C624" s="100"/>
      <c r="D624" s="79"/>
      <c r="E624" s="79"/>
      <c r="F624" s="79"/>
      <c r="G624" s="100"/>
      <c r="H624" s="79"/>
      <c r="I624" s="79"/>
      <c r="J624" s="79"/>
      <c r="K624" s="79"/>
      <c r="L624" s="79"/>
      <c r="M624" s="79"/>
      <c r="N624" s="79"/>
      <c r="O624" s="79"/>
      <c r="P624" s="79"/>
      <c r="Q624" s="79"/>
      <c r="R624" s="79"/>
      <c r="S624" s="79"/>
      <c r="T624" s="79"/>
      <c r="U624" s="79"/>
      <c r="V624" s="79"/>
      <c r="W624" s="79"/>
      <c r="X624" s="79"/>
      <c r="Y624" s="79"/>
      <c r="Z624" s="79"/>
      <c r="AA624" s="79"/>
      <c r="AB624" s="79"/>
      <c r="AC624" s="79"/>
      <c r="AD624" s="79"/>
      <c r="AE624" s="79"/>
      <c r="AF624" s="79"/>
      <c r="AG624" s="79"/>
      <c r="AH624" s="79"/>
      <c r="AI624" s="79"/>
      <c r="AJ624" s="79"/>
      <c r="AK624" s="79"/>
      <c r="AL624" s="9"/>
      <c r="AM624" s="9"/>
      <c r="AN624" s="9"/>
      <c r="AO624" s="9"/>
      <c r="AP624" s="9"/>
      <c r="AQ624" s="9"/>
      <c r="AR624" s="9"/>
      <c r="AS624" s="9"/>
      <c r="AT624" s="9"/>
    </row>
    <row r="625" spans="2:46" ht="15.6">
      <c r="B625" s="79"/>
      <c r="C625" s="100"/>
      <c r="D625" s="79"/>
      <c r="E625" s="79"/>
      <c r="F625" s="79"/>
      <c r="G625" s="100"/>
      <c r="H625" s="79"/>
      <c r="I625" s="79"/>
      <c r="J625" s="79"/>
      <c r="K625" s="79"/>
      <c r="L625" s="79"/>
      <c r="M625" s="79"/>
      <c r="N625" s="79"/>
      <c r="O625" s="79"/>
      <c r="P625" s="79"/>
      <c r="Q625" s="79"/>
      <c r="R625" s="79"/>
      <c r="S625" s="79"/>
      <c r="T625" s="79"/>
      <c r="U625" s="79"/>
      <c r="V625" s="79"/>
      <c r="W625" s="79"/>
      <c r="X625" s="79"/>
      <c r="Y625" s="79"/>
      <c r="Z625" s="79"/>
      <c r="AA625" s="79"/>
      <c r="AB625" s="79"/>
      <c r="AC625" s="79"/>
      <c r="AD625" s="79"/>
      <c r="AE625" s="79"/>
      <c r="AF625" s="79"/>
      <c r="AG625" s="79"/>
      <c r="AH625" s="79"/>
      <c r="AI625" s="79"/>
      <c r="AJ625" s="79"/>
      <c r="AK625" s="79"/>
      <c r="AL625" s="9"/>
      <c r="AM625" s="9"/>
      <c r="AN625" s="9"/>
      <c r="AO625" s="9"/>
      <c r="AP625" s="9"/>
      <c r="AQ625" s="9"/>
      <c r="AR625" s="9"/>
      <c r="AS625" s="9"/>
      <c r="AT625" s="9"/>
    </row>
    <row r="626" spans="2:46" ht="15.6">
      <c r="B626" s="79"/>
      <c r="C626" s="100"/>
      <c r="D626" s="79"/>
      <c r="E626" s="79"/>
      <c r="F626" s="79"/>
      <c r="G626" s="100"/>
      <c r="H626" s="79"/>
      <c r="I626" s="79"/>
      <c r="J626" s="79"/>
      <c r="K626" s="79"/>
      <c r="L626" s="79"/>
      <c r="M626" s="79"/>
      <c r="N626" s="79"/>
      <c r="O626" s="79"/>
      <c r="P626" s="79"/>
      <c r="Q626" s="79"/>
      <c r="R626" s="79"/>
      <c r="S626" s="79"/>
      <c r="T626" s="79"/>
      <c r="U626" s="79"/>
      <c r="V626" s="79"/>
      <c r="W626" s="79"/>
      <c r="X626" s="79"/>
      <c r="Y626" s="79"/>
      <c r="Z626" s="79"/>
      <c r="AA626" s="79"/>
      <c r="AB626" s="79"/>
      <c r="AC626" s="79"/>
      <c r="AD626" s="79"/>
      <c r="AE626" s="79"/>
      <c r="AF626" s="79"/>
      <c r="AG626" s="79"/>
      <c r="AH626" s="79"/>
      <c r="AI626" s="79"/>
      <c r="AJ626" s="79"/>
      <c r="AK626" s="79"/>
      <c r="AL626" s="9"/>
      <c r="AM626" s="9"/>
      <c r="AN626" s="9"/>
      <c r="AO626" s="9"/>
      <c r="AP626" s="9"/>
      <c r="AQ626" s="9"/>
      <c r="AR626" s="9"/>
      <c r="AS626" s="9"/>
      <c r="AT626" s="9"/>
    </row>
    <row r="627" spans="2:46" ht="15.6">
      <c r="B627" s="79"/>
      <c r="C627" s="100"/>
      <c r="D627" s="79"/>
      <c r="E627" s="79"/>
      <c r="F627" s="79"/>
      <c r="G627" s="100"/>
      <c r="H627" s="79"/>
      <c r="I627" s="79"/>
      <c r="J627" s="79"/>
      <c r="K627" s="79"/>
      <c r="L627" s="79"/>
      <c r="M627" s="79"/>
      <c r="N627" s="79"/>
      <c r="O627" s="79"/>
      <c r="P627" s="79"/>
      <c r="Q627" s="79"/>
      <c r="R627" s="79"/>
      <c r="S627" s="79"/>
      <c r="T627" s="79"/>
      <c r="U627" s="79"/>
      <c r="V627" s="79"/>
      <c r="W627" s="79"/>
      <c r="X627" s="79"/>
      <c r="Y627" s="79"/>
      <c r="Z627" s="79"/>
      <c r="AA627" s="79"/>
      <c r="AB627" s="79"/>
      <c r="AC627" s="79"/>
      <c r="AD627" s="79"/>
      <c r="AE627" s="79"/>
      <c r="AF627" s="79"/>
      <c r="AG627" s="79"/>
      <c r="AH627" s="79"/>
      <c r="AI627" s="79"/>
      <c r="AJ627" s="79"/>
      <c r="AK627" s="79"/>
      <c r="AL627" s="9"/>
      <c r="AM627" s="9"/>
      <c r="AN627" s="9"/>
      <c r="AO627" s="9"/>
      <c r="AP627" s="9"/>
      <c r="AQ627" s="9"/>
      <c r="AR627" s="9"/>
      <c r="AS627" s="9"/>
      <c r="AT627" s="9"/>
    </row>
    <row r="628" spans="2:46" ht="15.6">
      <c r="B628" s="79"/>
      <c r="C628" s="100"/>
      <c r="D628" s="79"/>
      <c r="E628" s="79"/>
      <c r="F628" s="79"/>
      <c r="G628" s="100"/>
      <c r="H628" s="79"/>
      <c r="I628" s="79"/>
      <c r="J628" s="79"/>
      <c r="K628" s="79"/>
      <c r="L628" s="79"/>
      <c r="M628" s="79"/>
      <c r="N628" s="79"/>
      <c r="O628" s="79"/>
      <c r="P628" s="79"/>
      <c r="Q628" s="79"/>
      <c r="R628" s="79"/>
      <c r="S628" s="79"/>
      <c r="T628" s="79"/>
      <c r="U628" s="79"/>
      <c r="V628" s="79"/>
      <c r="W628" s="79"/>
      <c r="X628" s="79"/>
      <c r="Y628" s="79"/>
      <c r="Z628" s="79"/>
      <c r="AA628" s="79"/>
      <c r="AB628" s="79"/>
      <c r="AC628" s="79"/>
      <c r="AD628" s="79"/>
      <c r="AE628" s="79"/>
      <c r="AF628" s="79"/>
      <c r="AG628" s="79"/>
      <c r="AH628" s="79"/>
      <c r="AI628" s="79"/>
      <c r="AJ628" s="79"/>
      <c r="AK628" s="79"/>
      <c r="AL628" s="9"/>
      <c r="AM628" s="9"/>
      <c r="AN628" s="9"/>
      <c r="AO628" s="9"/>
      <c r="AP628" s="9"/>
      <c r="AQ628" s="9"/>
      <c r="AR628" s="9"/>
      <c r="AS628" s="9"/>
      <c r="AT628" s="9"/>
    </row>
    <row r="629" spans="2:46" ht="15.6">
      <c r="B629" s="79"/>
      <c r="C629" s="100"/>
      <c r="D629" s="79"/>
      <c r="E629" s="79"/>
      <c r="F629" s="79"/>
      <c r="G629" s="100"/>
      <c r="H629" s="79"/>
      <c r="I629" s="79"/>
      <c r="J629" s="79"/>
      <c r="K629" s="79"/>
      <c r="L629" s="79"/>
      <c r="M629" s="79"/>
      <c r="N629" s="79"/>
      <c r="O629" s="79"/>
      <c r="P629" s="79"/>
      <c r="Q629" s="79"/>
      <c r="R629" s="79"/>
      <c r="S629" s="79"/>
      <c r="T629" s="79"/>
      <c r="U629" s="79"/>
      <c r="V629" s="79"/>
      <c r="W629" s="79"/>
      <c r="X629" s="79"/>
      <c r="Y629" s="79"/>
      <c r="Z629" s="79"/>
      <c r="AA629" s="79"/>
      <c r="AB629" s="79"/>
      <c r="AC629" s="79"/>
      <c r="AD629" s="79"/>
      <c r="AE629" s="79"/>
      <c r="AF629" s="79"/>
      <c r="AG629" s="79"/>
      <c r="AH629" s="79"/>
      <c r="AI629" s="79"/>
      <c r="AJ629" s="79"/>
      <c r="AK629" s="79"/>
      <c r="AL629" s="9"/>
      <c r="AM629" s="9"/>
      <c r="AN629" s="9"/>
      <c r="AO629" s="9"/>
      <c r="AP629" s="9"/>
      <c r="AQ629" s="9"/>
      <c r="AR629" s="9"/>
      <c r="AS629" s="9"/>
      <c r="AT629" s="9"/>
    </row>
    <row r="630" spans="2:46" ht="15.6">
      <c r="B630" s="79"/>
      <c r="C630" s="100"/>
      <c r="D630" s="79"/>
      <c r="E630" s="79"/>
      <c r="F630" s="79"/>
      <c r="G630" s="100"/>
      <c r="H630" s="79"/>
      <c r="I630" s="79"/>
      <c r="J630" s="79"/>
      <c r="K630" s="79"/>
      <c r="L630" s="79"/>
      <c r="M630" s="79"/>
      <c r="N630" s="79"/>
      <c r="O630" s="79"/>
      <c r="P630" s="79"/>
      <c r="Q630" s="79"/>
      <c r="R630" s="79"/>
      <c r="S630" s="79"/>
      <c r="T630" s="79"/>
      <c r="U630" s="79"/>
      <c r="V630" s="79"/>
      <c r="W630" s="79"/>
      <c r="X630" s="79"/>
      <c r="Y630" s="79"/>
      <c r="Z630" s="79"/>
      <c r="AA630" s="79"/>
      <c r="AB630" s="79"/>
      <c r="AC630" s="79"/>
      <c r="AD630" s="79"/>
      <c r="AE630" s="79"/>
      <c r="AF630" s="79"/>
      <c r="AG630" s="79"/>
      <c r="AH630" s="79"/>
      <c r="AI630" s="79"/>
      <c r="AJ630" s="79"/>
      <c r="AK630" s="79"/>
      <c r="AL630" s="9"/>
      <c r="AM630" s="9"/>
      <c r="AN630" s="9"/>
      <c r="AO630" s="9"/>
      <c r="AP630" s="9"/>
      <c r="AQ630" s="9"/>
      <c r="AR630" s="9"/>
      <c r="AS630" s="9"/>
      <c r="AT630" s="9"/>
    </row>
    <row r="631" spans="2:46" ht="15.6">
      <c r="B631" s="79"/>
      <c r="C631" s="100"/>
      <c r="D631" s="79"/>
      <c r="E631" s="79"/>
      <c r="F631" s="79"/>
      <c r="G631" s="100"/>
      <c r="H631" s="79"/>
      <c r="I631" s="79"/>
      <c r="J631" s="79"/>
      <c r="K631" s="79"/>
      <c r="L631" s="79"/>
      <c r="M631" s="79"/>
      <c r="N631" s="79"/>
      <c r="O631" s="79"/>
      <c r="P631" s="79"/>
      <c r="Q631" s="79"/>
      <c r="R631" s="79"/>
      <c r="S631" s="79"/>
      <c r="T631" s="79"/>
      <c r="U631" s="79"/>
      <c r="V631" s="79"/>
      <c r="W631" s="79"/>
      <c r="X631" s="79"/>
      <c r="Y631" s="79"/>
      <c r="Z631" s="79"/>
      <c r="AA631" s="79"/>
      <c r="AB631" s="79"/>
      <c r="AC631" s="79"/>
      <c r="AD631" s="79"/>
      <c r="AE631" s="79"/>
      <c r="AF631" s="79"/>
      <c r="AG631" s="79"/>
      <c r="AH631" s="79"/>
      <c r="AI631" s="79"/>
      <c r="AJ631" s="79"/>
      <c r="AK631" s="79"/>
      <c r="AL631" s="9"/>
      <c r="AM631" s="9"/>
      <c r="AN631" s="9"/>
      <c r="AO631" s="9"/>
      <c r="AP631" s="9"/>
      <c r="AQ631" s="9"/>
      <c r="AR631" s="9"/>
      <c r="AS631" s="9"/>
      <c r="AT631" s="9"/>
    </row>
    <row r="632" spans="2:46" ht="15.6">
      <c r="B632" s="79"/>
      <c r="C632" s="100"/>
      <c r="D632" s="79"/>
      <c r="E632" s="79"/>
      <c r="F632" s="79"/>
      <c r="G632" s="100"/>
      <c r="H632" s="79"/>
      <c r="I632" s="79"/>
      <c r="J632" s="79"/>
      <c r="K632" s="79"/>
      <c r="L632" s="79"/>
      <c r="M632" s="79"/>
      <c r="N632" s="79"/>
      <c r="O632" s="79"/>
      <c r="P632" s="79"/>
      <c r="Q632" s="79"/>
      <c r="R632" s="79"/>
      <c r="S632" s="79"/>
      <c r="T632" s="79"/>
      <c r="U632" s="79"/>
      <c r="V632" s="79"/>
      <c r="W632" s="79"/>
      <c r="X632" s="79"/>
      <c r="Y632" s="79"/>
      <c r="Z632" s="79"/>
      <c r="AA632" s="79"/>
      <c r="AB632" s="79"/>
      <c r="AC632" s="79"/>
      <c r="AD632" s="79"/>
      <c r="AE632" s="79"/>
      <c r="AF632" s="79"/>
      <c r="AG632" s="79"/>
      <c r="AH632" s="79"/>
      <c r="AI632" s="79"/>
      <c r="AJ632" s="79"/>
      <c r="AK632" s="79"/>
      <c r="AL632" s="9"/>
      <c r="AM632" s="9"/>
      <c r="AN632" s="9"/>
      <c r="AO632" s="9"/>
      <c r="AP632" s="9"/>
      <c r="AQ632" s="9"/>
      <c r="AR632" s="9"/>
      <c r="AS632" s="9"/>
      <c r="AT632" s="9"/>
    </row>
    <row r="633" spans="2:46" ht="15.6">
      <c r="B633" s="79"/>
      <c r="C633" s="100"/>
      <c r="D633" s="79"/>
      <c r="E633" s="79"/>
      <c r="F633" s="79"/>
      <c r="G633" s="100"/>
      <c r="H633" s="79"/>
      <c r="I633" s="79"/>
      <c r="J633" s="79"/>
      <c r="K633" s="79"/>
      <c r="L633" s="79"/>
      <c r="M633" s="79"/>
      <c r="N633" s="79"/>
      <c r="O633" s="79"/>
      <c r="P633" s="79"/>
      <c r="Q633" s="79"/>
      <c r="R633" s="79"/>
      <c r="S633" s="79"/>
      <c r="T633" s="79"/>
      <c r="U633" s="79"/>
      <c r="V633" s="79"/>
      <c r="W633" s="79"/>
      <c r="X633" s="79"/>
      <c r="Y633" s="79"/>
      <c r="Z633" s="79"/>
      <c r="AA633" s="79"/>
      <c r="AB633" s="79"/>
      <c r="AC633" s="79"/>
      <c r="AD633" s="79"/>
      <c r="AE633" s="79"/>
      <c r="AF633" s="79"/>
      <c r="AG633" s="79"/>
      <c r="AH633" s="79"/>
      <c r="AI633" s="79"/>
      <c r="AJ633" s="79"/>
      <c r="AK633" s="79"/>
      <c r="AL633" s="9"/>
      <c r="AM633" s="9"/>
      <c r="AN633" s="9"/>
      <c r="AO633" s="9"/>
      <c r="AP633" s="9"/>
      <c r="AQ633" s="9"/>
      <c r="AR633" s="9"/>
      <c r="AS633" s="9"/>
      <c r="AT633" s="9"/>
    </row>
    <row r="634" spans="2:46" ht="15.6">
      <c r="B634" s="79"/>
      <c r="C634" s="100"/>
      <c r="D634" s="79"/>
      <c r="E634" s="79"/>
      <c r="F634" s="79"/>
      <c r="G634" s="100"/>
      <c r="H634" s="79"/>
      <c r="I634" s="79"/>
      <c r="J634" s="79"/>
      <c r="K634" s="79"/>
      <c r="L634" s="79"/>
      <c r="M634" s="79"/>
      <c r="N634" s="79"/>
      <c r="O634" s="79"/>
      <c r="P634" s="79"/>
      <c r="Q634" s="79"/>
      <c r="R634" s="79"/>
      <c r="S634" s="79"/>
      <c r="T634" s="79"/>
      <c r="U634" s="79"/>
      <c r="V634" s="79"/>
      <c r="W634" s="79"/>
      <c r="X634" s="79"/>
      <c r="Y634" s="79"/>
      <c r="Z634" s="79"/>
      <c r="AA634" s="79"/>
      <c r="AB634" s="79"/>
      <c r="AC634" s="79"/>
      <c r="AD634" s="79"/>
      <c r="AE634" s="79"/>
      <c r="AF634" s="79"/>
      <c r="AG634" s="79"/>
      <c r="AH634" s="79"/>
      <c r="AI634" s="79"/>
      <c r="AJ634" s="79"/>
      <c r="AK634" s="79"/>
      <c r="AL634" s="9"/>
      <c r="AM634" s="9"/>
      <c r="AN634" s="9"/>
      <c r="AO634" s="9"/>
      <c r="AP634" s="9"/>
      <c r="AQ634" s="9"/>
      <c r="AR634" s="9"/>
      <c r="AS634" s="9"/>
      <c r="AT634" s="9"/>
    </row>
    <row r="635" spans="2:46" ht="15.6">
      <c r="B635" s="79"/>
      <c r="C635" s="100"/>
      <c r="D635" s="79"/>
      <c r="E635" s="79"/>
      <c r="F635" s="79"/>
      <c r="G635" s="100"/>
      <c r="H635" s="79"/>
      <c r="I635" s="79"/>
      <c r="J635" s="79"/>
      <c r="K635" s="79"/>
      <c r="L635" s="79"/>
      <c r="M635" s="79"/>
      <c r="N635" s="79"/>
      <c r="O635" s="79"/>
      <c r="P635" s="79"/>
      <c r="Q635" s="79"/>
      <c r="R635" s="79"/>
      <c r="S635" s="79"/>
      <c r="T635" s="79"/>
      <c r="U635" s="79"/>
      <c r="V635" s="79"/>
      <c r="W635" s="79"/>
      <c r="X635" s="79"/>
      <c r="Y635" s="79"/>
      <c r="Z635" s="79"/>
      <c r="AA635" s="79"/>
      <c r="AB635" s="79"/>
      <c r="AC635" s="79"/>
      <c r="AD635" s="79"/>
      <c r="AE635" s="79"/>
      <c r="AF635" s="79"/>
      <c r="AG635" s="79"/>
      <c r="AH635" s="79"/>
      <c r="AI635" s="79"/>
      <c r="AJ635" s="79"/>
      <c r="AK635" s="79"/>
      <c r="AL635" s="9"/>
      <c r="AM635" s="9"/>
      <c r="AN635" s="9"/>
      <c r="AO635" s="9"/>
      <c r="AP635" s="9"/>
      <c r="AQ635" s="9"/>
      <c r="AR635" s="9"/>
      <c r="AS635" s="9"/>
      <c r="AT635" s="9"/>
    </row>
    <row r="636" spans="2:46" ht="15.3">
      <c r="B636" s="79"/>
      <c r="C636" s="100"/>
      <c r="D636" s="79"/>
      <c r="E636" s="79"/>
      <c r="F636" s="79"/>
      <c r="G636" s="100"/>
      <c r="H636" s="79"/>
      <c r="I636" s="79"/>
      <c r="J636" s="79"/>
      <c r="K636" s="79"/>
      <c r="L636" s="79"/>
      <c r="M636" s="79"/>
      <c r="N636" s="79"/>
      <c r="O636" s="79"/>
      <c r="P636" s="79"/>
      <c r="Q636" s="79"/>
      <c r="R636" s="79"/>
      <c r="S636" s="79"/>
      <c r="T636" s="79"/>
      <c r="U636" s="79"/>
      <c r="V636" s="79"/>
      <c r="W636" s="79"/>
      <c r="X636" s="79"/>
      <c r="Y636" s="79"/>
      <c r="Z636" s="79"/>
      <c r="AA636" s="79"/>
      <c r="AB636" s="79"/>
      <c r="AC636" s="79"/>
      <c r="AD636" s="79"/>
      <c r="AE636" s="79"/>
      <c r="AF636" s="79"/>
      <c r="AG636" s="79"/>
      <c r="AH636" s="79"/>
      <c r="AI636" s="79"/>
      <c r="AJ636" s="79"/>
      <c r="AK636" s="79"/>
    </row>
    <row r="637" spans="2:46" ht="15.3">
      <c r="B637" s="79"/>
      <c r="C637" s="100"/>
      <c r="D637" s="79"/>
      <c r="E637" s="79"/>
      <c r="F637" s="79"/>
      <c r="G637" s="100"/>
      <c r="H637" s="79"/>
      <c r="I637" s="79"/>
      <c r="J637" s="79"/>
      <c r="K637" s="79"/>
      <c r="L637" s="79"/>
      <c r="M637" s="79"/>
      <c r="N637" s="79"/>
      <c r="O637" s="79"/>
      <c r="P637" s="79"/>
      <c r="Q637" s="79"/>
      <c r="R637" s="79"/>
      <c r="S637" s="79"/>
      <c r="T637" s="79"/>
      <c r="U637" s="79"/>
      <c r="V637" s="79"/>
      <c r="W637" s="79"/>
      <c r="X637" s="79"/>
      <c r="Y637" s="79"/>
      <c r="Z637" s="79"/>
      <c r="AA637" s="79"/>
      <c r="AB637" s="79"/>
      <c r="AC637" s="79"/>
      <c r="AD637" s="79"/>
      <c r="AE637" s="79"/>
      <c r="AF637" s="79"/>
      <c r="AG637" s="79"/>
      <c r="AH637" s="79"/>
      <c r="AI637" s="79"/>
      <c r="AJ637" s="79"/>
      <c r="AK637" s="79"/>
    </row>
    <row r="638" spans="2:46" ht="15.3">
      <c r="B638" s="79"/>
      <c r="C638" s="100"/>
      <c r="D638" s="79"/>
      <c r="E638" s="79"/>
      <c r="F638" s="79"/>
      <c r="G638" s="100"/>
      <c r="H638" s="79"/>
      <c r="I638" s="79"/>
      <c r="J638" s="79"/>
      <c r="K638" s="79"/>
      <c r="L638" s="79"/>
      <c r="M638" s="79"/>
      <c r="N638" s="79"/>
      <c r="O638" s="79"/>
      <c r="P638" s="79"/>
      <c r="Q638" s="79"/>
      <c r="R638" s="79"/>
      <c r="S638" s="79"/>
      <c r="T638" s="79"/>
      <c r="U638" s="79"/>
      <c r="V638" s="79"/>
      <c r="W638" s="79"/>
      <c r="X638" s="79"/>
      <c r="Y638" s="79"/>
      <c r="Z638" s="79"/>
      <c r="AA638" s="79"/>
      <c r="AB638" s="79"/>
      <c r="AC638" s="79"/>
      <c r="AD638" s="79"/>
      <c r="AE638" s="79"/>
      <c r="AF638" s="79"/>
      <c r="AG638" s="79"/>
      <c r="AH638" s="79"/>
      <c r="AI638" s="79"/>
      <c r="AJ638" s="79"/>
      <c r="AK638" s="79"/>
    </row>
    <row r="639" spans="2:46" ht="15.3">
      <c r="B639" s="79"/>
      <c r="C639" s="100"/>
      <c r="D639" s="79"/>
      <c r="E639" s="79"/>
      <c r="F639" s="79"/>
      <c r="G639" s="100"/>
      <c r="H639" s="79"/>
      <c r="I639" s="79"/>
      <c r="J639" s="79"/>
      <c r="K639" s="79"/>
      <c r="L639" s="79"/>
      <c r="M639" s="79"/>
      <c r="N639" s="79"/>
      <c r="O639" s="79"/>
      <c r="P639" s="79"/>
      <c r="Q639" s="79"/>
      <c r="R639" s="79"/>
      <c r="S639" s="79"/>
      <c r="T639" s="79"/>
      <c r="U639" s="79"/>
      <c r="V639" s="79"/>
      <c r="W639" s="79"/>
      <c r="X639" s="79"/>
      <c r="Y639" s="79"/>
      <c r="Z639" s="79"/>
      <c r="AA639" s="79"/>
      <c r="AB639" s="79"/>
      <c r="AC639" s="79"/>
      <c r="AD639" s="79"/>
      <c r="AE639" s="79"/>
      <c r="AF639" s="79"/>
      <c r="AG639" s="79"/>
      <c r="AH639" s="79"/>
      <c r="AI639" s="79"/>
      <c r="AJ639" s="79"/>
      <c r="AK639" s="79"/>
    </row>
    <row r="640" spans="2:46" ht="15.3">
      <c r="B640" s="79"/>
      <c r="C640" s="100"/>
      <c r="D640" s="79"/>
      <c r="E640" s="79"/>
      <c r="F640" s="79"/>
      <c r="G640" s="100"/>
      <c r="H640" s="79"/>
      <c r="I640" s="79"/>
      <c r="J640" s="79"/>
      <c r="K640" s="79"/>
      <c r="L640" s="79"/>
      <c r="M640" s="79"/>
      <c r="N640" s="79"/>
      <c r="O640" s="79"/>
      <c r="P640" s="79"/>
      <c r="Q640" s="79"/>
      <c r="R640" s="79"/>
      <c r="S640" s="79"/>
      <c r="T640" s="79"/>
      <c r="U640" s="79"/>
      <c r="V640" s="79"/>
      <c r="W640" s="79"/>
      <c r="X640" s="79"/>
      <c r="Y640" s="79"/>
      <c r="Z640" s="79"/>
      <c r="AA640" s="79"/>
      <c r="AB640" s="79"/>
      <c r="AC640" s="79"/>
      <c r="AD640" s="79"/>
      <c r="AE640" s="79"/>
      <c r="AF640" s="79"/>
      <c r="AG640" s="79"/>
      <c r="AH640" s="79"/>
      <c r="AI640" s="79"/>
      <c r="AJ640" s="79"/>
      <c r="AK640" s="79"/>
    </row>
    <row r="641" spans="2:37" ht="15.3">
      <c r="B641" s="79"/>
      <c r="C641" s="100"/>
      <c r="D641" s="79"/>
      <c r="E641" s="79"/>
      <c r="F641" s="79"/>
      <c r="G641" s="100"/>
      <c r="H641" s="79"/>
      <c r="I641" s="79"/>
      <c r="J641" s="79"/>
      <c r="K641" s="79"/>
      <c r="L641" s="79"/>
      <c r="M641" s="79"/>
      <c r="N641" s="79"/>
      <c r="O641" s="79"/>
      <c r="P641" s="79"/>
      <c r="Q641" s="79"/>
      <c r="R641" s="79"/>
      <c r="S641" s="79"/>
      <c r="T641" s="79"/>
      <c r="U641" s="79"/>
      <c r="V641" s="79"/>
      <c r="W641" s="79"/>
      <c r="X641" s="79"/>
      <c r="Y641" s="79"/>
      <c r="Z641" s="79"/>
      <c r="AA641" s="79"/>
      <c r="AB641" s="79"/>
      <c r="AC641" s="79"/>
      <c r="AD641" s="79"/>
      <c r="AE641" s="79"/>
      <c r="AF641" s="79"/>
      <c r="AG641" s="79"/>
      <c r="AH641" s="79"/>
      <c r="AI641" s="79"/>
      <c r="AJ641" s="79"/>
      <c r="AK641" s="79"/>
    </row>
    <row r="642" spans="2:37" ht="15.3">
      <c r="B642" s="79"/>
      <c r="C642" s="100"/>
      <c r="D642" s="79"/>
      <c r="E642" s="79"/>
      <c r="F642" s="79"/>
      <c r="G642" s="100"/>
      <c r="H642" s="79"/>
      <c r="I642" s="79"/>
      <c r="J642" s="79"/>
      <c r="K642" s="79"/>
      <c r="L642" s="79"/>
      <c r="M642" s="79"/>
      <c r="N642" s="79"/>
      <c r="O642" s="79"/>
      <c r="P642" s="79"/>
      <c r="Q642" s="79"/>
      <c r="R642" s="79"/>
      <c r="S642" s="79"/>
      <c r="T642" s="79"/>
      <c r="U642" s="79"/>
      <c r="V642" s="79"/>
      <c r="W642" s="79"/>
      <c r="X642" s="79"/>
      <c r="Y642" s="79"/>
      <c r="Z642" s="79"/>
      <c r="AA642" s="79"/>
      <c r="AB642" s="79"/>
      <c r="AC642" s="79"/>
      <c r="AD642" s="79"/>
      <c r="AE642" s="79"/>
      <c r="AF642" s="79"/>
      <c r="AG642" s="79"/>
      <c r="AH642" s="79"/>
      <c r="AI642" s="79"/>
      <c r="AJ642" s="79"/>
      <c r="AK642" s="79"/>
    </row>
    <row r="643" spans="2:37" ht="15.3">
      <c r="B643" s="79"/>
      <c r="C643" s="100"/>
      <c r="D643" s="79"/>
      <c r="E643" s="79"/>
      <c r="F643" s="79"/>
      <c r="G643" s="100"/>
      <c r="H643" s="79"/>
      <c r="I643" s="79"/>
      <c r="J643" s="79"/>
      <c r="K643" s="79"/>
      <c r="L643" s="79"/>
      <c r="M643" s="79"/>
      <c r="N643" s="79"/>
      <c r="O643" s="79"/>
      <c r="P643" s="79"/>
      <c r="Q643" s="79"/>
      <c r="R643" s="79"/>
      <c r="S643" s="79"/>
      <c r="T643" s="79"/>
      <c r="U643" s="79"/>
      <c r="V643" s="79"/>
      <c r="W643" s="79"/>
      <c r="X643" s="79"/>
      <c r="Y643" s="79"/>
      <c r="Z643" s="79"/>
      <c r="AA643" s="79"/>
      <c r="AB643" s="79"/>
      <c r="AC643" s="79"/>
      <c r="AD643" s="79"/>
      <c r="AE643" s="79"/>
      <c r="AF643" s="79"/>
      <c r="AG643" s="79"/>
      <c r="AH643" s="79"/>
      <c r="AI643" s="79"/>
      <c r="AJ643" s="79"/>
      <c r="AK643" s="79"/>
    </row>
    <row r="644" spans="2:37" ht="15.3">
      <c r="B644" s="79"/>
      <c r="C644" s="100"/>
      <c r="D644" s="79"/>
      <c r="E644" s="79"/>
      <c r="F644" s="79"/>
      <c r="G644" s="100"/>
      <c r="H644" s="79"/>
      <c r="I644" s="79"/>
      <c r="J644" s="79"/>
      <c r="K644" s="79"/>
      <c r="L644" s="79"/>
      <c r="M644" s="79"/>
      <c r="N644" s="79"/>
      <c r="O644" s="79"/>
      <c r="P644" s="79"/>
      <c r="Q644" s="79"/>
      <c r="R644" s="79"/>
      <c r="S644" s="79"/>
      <c r="T644" s="79"/>
      <c r="U644" s="79"/>
      <c r="V644" s="79"/>
      <c r="W644" s="79"/>
      <c r="X644" s="79"/>
      <c r="Y644" s="79"/>
      <c r="Z644" s="79"/>
      <c r="AA644" s="79"/>
      <c r="AB644" s="79"/>
      <c r="AC644" s="79"/>
      <c r="AD644" s="79"/>
      <c r="AE644" s="79"/>
      <c r="AF644" s="79"/>
      <c r="AG644" s="79"/>
      <c r="AH644" s="79"/>
      <c r="AI644" s="79"/>
      <c r="AJ644" s="79"/>
      <c r="AK644" s="79"/>
    </row>
    <row r="645" spans="2:37" ht="15.3">
      <c r="B645" s="79"/>
      <c r="C645" s="100"/>
      <c r="D645" s="79"/>
      <c r="E645" s="79"/>
      <c r="F645" s="79"/>
      <c r="G645" s="100"/>
      <c r="H645" s="79"/>
      <c r="I645" s="79"/>
      <c r="J645" s="79"/>
      <c r="K645" s="79"/>
      <c r="L645" s="79"/>
      <c r="M645" s="79"/>
      <c r="N645" s="79"/>
      <c r="O645" s="79"/>
      <c r="P645" s="79"/>
      <c r="Q645" s="79"/>
      <c r="R645" s="79"/>
      <c r="S645" s="79"/>
      <c r="T645" s="79"/>
      <c r="U645" s="79"/>
      <c r="V645" s="79"/>
      <c r="W645" s="79"/>
      <c r="X645" s="79"/>
      <c r="Y645" s="79"/>
      <c r="Z645" s="79"/>
      <c r="AA645" s="79"/>
      <c r="AB645" s="79"/>
      <c r="AC645" s="79"/>
      <c r="AD645" s="79"/>
      <c r="AE645" s="79"/>
      <c r="AF645" s="79"/>
      <c r="AG645" s="79"/>
      <c r="AH645" s="79"/>
      <c r="AI645" s="79"/>
      <c r="AJ645" s="79"/>
      <c r="AK645" s="79"/>
    </row>
    <row r="646" spans="2:37" ht="15.3">
      <c r="B646" s="79"/>
      <c r="C646" s="100"/>
      <c r="D646" s="79"/>
      <c r="E646" s="79"/>
      <c r="F646" s="79"/>
      <c r="G646" s="100"/>
      <c r="H646" s="79"/>
      <c r="I646" s="79"/>
      <c r="J646" s="79"/>
      <c r="K646" s="79"/>
      <c r="L646" s="79"/>
      <c r="M646" s="79"/>
      <c r="N646" s="79"/>
      <c r="O646" s="79"/>
      <c r="P646" s="79"/>
      <c r="Q646" s="79"/>
      <c r="R646" s="79"/>
      <c r="S646" s="79"/>
      <c r="T646" s="79"/>
      <c r="U646" s="79"/>
      <c r="V646" s="79"/>
      <c r="W646" s="79"/>
      <c r="X646" s="79"/>
      <c r="Y646" s="79"/>
      <c r="Z646" s="79"/>
      <c r="AA646" s="79"/>
      <c r="AB646" s="79"/>
      <c r="AC646" s="79"/>
      <c r="AD646" s="79"/>
      <c r="AE646" s="79"/>
      <c r="AF646" s="79"/>
      <c r="AG646" s="79"/>
      <c r="AH646" s="79"/>
      <c r="AI646" s="79"/>
      <c r="AJ646" s="79"/>
      <c r="AK646" s="79"/>
    </row>
    <row r="647" spans="2:37" ht="15.3">
      <c r="B647" s="79"/>
      <c r="C647" s="100"/>
      <c r="D647" s="79"/>
      <c r="E647" s="79"/>
      <c r="F647" s="79"/>
      <c r="G647" s="100"/>
      <c r="H647" s="79"/>
      <c r="I647" s="79"/>
      <c r="J647" s="79"/>
      <c r="K647" s="79"/>
      <c r="L647" s="79"/>
      <c r="M647" s="79"/>
      <c r="N647" s="79"/>
      <c r="O647" s="79"/>
      <c r="P647" s="79"/>
      <c r="Q647" s="79"/>
      <c r="R647" s="79"/>
      <c r="S647" s="79"/>
      <c r="T647" s="79"/>
      <c r="U647" s="79"/>
      <c r="V647" s="79"/>
      <c r="W647" s="79"/>
      <c r="X647" s="79"/>
      <c r="Y647" s="79"/>
      <c r="Z647" s="79"/>
      <c r="AA647" s="79"/>
      <c r="AB647" s="79"/>
      <c r="AC647" s="79"/>
      <c r="AD647" s="79"/>
      <c r="AE647" s="79"/>
      <c r="AF647" s="79"/>
      <c r="AG647" s="79"/>
      <c r="AH647" s="79"/>
      <c r="AI647" s="79"/>
      <c r="AJ647" s="79"/>
      <c r="AK647" s="79"/>
    </row>
    <row r="648" spans="2:37" ht="15.3">
      <c r="B648" s="79"/>
      <c r="C648" s="100"/>
      <c r="D648" s="79"/>
      <c r="E648" s="79"/>
      <c r="F648" s="79"/>
      <c r="G648" s="100"/>
      <c r="H648" s="79"/>
      <c r="I648" s="79"/>
      <c r="J648" s="79"/>
      <c r="K648" s="79"/>
      <c r="L648" s="79"/>
      <c r="M648" s="79"/>
      <c r="N648" s="79"/>
      <c r="O648" s="79"/>
      <c r="P648" s="79"/>
      <c r="Q648" s="79"/>
      <c r="R648" s="79"/>
      <c r="S648" s="79"/>
      <c r="T648" s="79"/>
      <c r="U648" s="79"/>
      <c r="V648" s="79"/>
      <c r="W648" s="79"/>
      <c r="X648" s="79"/>
      <c r="Y648" s="79"/>
      <c r="Z648" s="79"/>
      <c r="AA648" s="79"/>
      <c r="AB648" s="79"/>
      <c r="AC648" s="79"/>
      <c r="AD648" s="79"/>
      <c r="AE648" s="79"/>
      <c r="AF648" s="79"/>
      <c r="AG648" s="79"/>
      <c r="AH648" s="79"/>
      <c r="AI648" s="79"/>
      <c r="AJ648" s="79"/>
      <c r="AK648" s="79"/>
    </row>
    <row r="649" spans="2:37" ht="15.3">
      <c r="B649" s="79"/>
      <c r="C649" s="100"/>
      <c r="D649" s="79"/>
      <c r="E649" s="79"/>
      <c r="F649" s="79"/>
      <c r="G649" s="100"/>
      <c r="H649" s="79"/>
      <c r="I649" s="79"/>
      <c r="J649" s="79"/>
      <c r="K649" s="79"/>
      <c r="L649" s="79"/>
      <c r="M649" s="79"/>
      <c r="N649" s="79"/>
      <c r="O649" s="79"/>
      <c r="P649" s="79"/>
      <c r="Q649" s="79"/>
      <c r="R649" s="79"/>
      <c r="S649" s="79"/>
      <c r="T649" s="79"/>
      <c r="U649" s="79"/>
      <c r="V649" s="79"/>
      <c r="W649" s="79"/>
      <c r="X649" s="79"/>
      <c r="Y649" s="79"/>
      <c r="Z649" s="79"/>
      <c r="AA649" s="79"/>
      <c r="AB649" s="79"/>
      <c r="AC649" s="79"/>
      <c r="AD649" s="79"/>
      <c r="AE649" s="79"/>
      <c r="AF649" s="79"/>
      <c r="AG649" s="79"/>
      <c r="AH649" s="79"/>
      <c r="AI649" s="79"/>
      <c r="AJ649" s="79"/>
      <c r="AK649" s="79"/>
    </row>
    <row r="650" spans="2:37" ht="15.3">
      <c r="B650" s="79"/>
      <c r="C650" s="100"/>
      <c r="D650" s="79"/>
      <c r="E650" s="79"/>
      <c r="F650" s="79"/>
      <c r="G650" s="100"/>
      <c r="H650" s="79"/>
      <c r="I650" s="79"/>
      <c r="J650" s="79"/>
      <c r="K650" s="79"/>
      <c r="L650" s="79"/>
      <c r="M650" s="79"/>
      <c r="N650" s="79"/>
      <c r="O650" s="79"/>
      <c r="P650" s="79"/>
      <c r="Q650" s="79"/>
      <c r="R650" s="79"/>
      <c r="S650" s="79"/>
      <c r="T650" s="79"/>
      <c r="U650" s="79"/>
      <c r="V650" s="79"/>
      <c r="W650" s="79"/>
      <c r="X650" s="79"/>
      <c r="Y650" s="79"/>
      <c r="Z650" s="79"/>
      <c r="AA650" s="79"/>
      <c r="AB650" s="79"/>
      <c r="AC650" s="79"/>
      <c r="AD650" s="79"/>
      <c r="AE650" s="79"/>
      <c r="AF650" s="79"/>
      <c r="AG650" s="79"/>
      <c r="AH650" s="79"/>
      <c r="AI650" s="79"/>
      <c r="AJ650" s="79"/>
      <c r="AK650" s="79"/>
    </row>
    <row r="651" spans="2:37" ht="15.3">
      <c r="B651" s="79"/>
      <c r="C651" s="100"/>
      <c r="D651" s="79"/>
      <c r="E651" s="79"/>
      <c r="F651" s="79"/>
      <c r="G651" s="100"/>
      <c r="H651" s="79"/>
      <c r="I651" s="79"/>
      <c r="J651" s="79"/>
      <c r="K651" s="79"/>
      <c r="L651" s="79"/>
      <c r="M651" s="79"/>
      <c r="N651" s="79"/>
      <c r="O651" s="79"/>
      <c r="P651" s="79"/>
      <c r="Q651" s="79"/>
      <c r="R651" s="79"/>
      <c r="S651" s="79"/>
      <c r="T651" s="79"/>
      <c r="U651" s="79"/>
      <c r="V651" s="79"/>
      <c r="W651" s="79"/>
      <c r="X651" s="79"/>
      <c r="Y651" s="79"/>
      <c r="Z651" s="79"/>
      <c r="AA651" s="79"/>
      <c r="AB651" s="79"/>
      <c r="AC651" s="79"/>
      <c r="AD651" s="79"/>
      <c r="AE651" s="79"/>
      <c r="AF651" s="79"/>
      <c r="AG651" s="79"/>
      <c r="AH651" s="79"/>
      <c r="AI651" s="79"/>
      <c r="AJ651" s="79"/>
      <c r="AK651" s="79"/>
    </row>
    <row r="652" spans="2:37" ht="15.3">
      <c r="B652" s="79"/>
      <c r="C652" s="100"/>
      <c r="D652" s="79"/>
      <c r="E652" s="79"/>
      <c r="F652" s="79"/>
      <c r="G652" s="100"/>
      <c r="H652" s="79"/>
      <c r="I652" s="79"/>
      <c r="J652" s="79"/>
      <c r="K652" s="79"/>
      <c r="L652" s="79"/>
      <c r="M652" s="79"/>
      <c r="N652" s="79"/>
      <c r="O652" s="79"/>
      <c r="P652" s="79"/>
      <c r="Q652" s="79"/>
      <c r="R652" s="79"/>
      <c r="S652" s="79"/>
      <c r="T652" s="79"/>
      <c r="U652" s="79"/>
      <c r="V652" s="79"/>
      <c r="W652" s="79"/>
      <c r="X652" s="79"/>
      <c r="Y652" s="79"/>
      <c r="Z652" s="79"/>
      <c r="AA652" s="79"/>
      <c r="AB652" s="79"/>
      <c r="AC652" s="79"/>
      <c r="AD652" s="79"/>
      <c r="AE652" s="79"/>
      <c r="AF652" s="79"/>
      <c r="AG652" s="79"/>
      <c r="AH652" s="79"/>
      <c r="AI652" s="79"/>
      <c r="AJ652" s="79"/>
      <c r="AK652" s="79"/>
    </row>
    <row r="653" spans="2:37" ht="15.3">
      <c r="B653" s="79"/>
      <c r="C653" s="100"/>
      <c r="D653" s="79"/>
      <c r="E653" s="79"/>
      <c r="F653" s="79"/>
      <c r="G653" s="100"/>
      <c r="H653" s="79"/>
      <c r="I653" s="79"/>
      <c r="J653" s="79"/>
      <c r="K653" s="79"/>
      <c r="L653" s="79"/>
      <c r="M653" s="79"/>
      <c r="N653" s="79"/>
      <c r="O653" s="79"/>
      <c r="P653" s="79"/>
      <c r="Q653" s="79"/>
      <c r="R653" s="79"/>
      <c r="S653" s="79"/>
      <c r="T653" s="79"/>
      <c r="U653" s="79"/>
      <c r="V653" s="79"/>
      <c r="W653" s="79"/>
      <c r="X653" s="79"/>
      <c r="Y653" s="79"/>
      <c r="Z653" s="79"/>
      <c r="AA653" s="79"/>
      <c r="AB653" s="79"/>
      <c r="AC653" s="79"/>
      <c r="AD653" s="79"/>
      <c r="AE653" s="79"/>
      <c r="AF653" s="79"/>
      <c r="AG653" s="79"/>
      <c r="AH653" s="79"/>
      <c r="AI653" s="79"/>
      <c r="AJ653" s="79"/>
      <c r="AK653" s="79"/>
    </row>
    <row r="654" spans="2:37" ht="15.3">
      <c r="B654" s="79"/>
      <c r="C654" s="100"/>
      <c r="D654" s="79"/>
      <c r="E654" s="79"/>
      <c r="F654" s="79"/>
      <c r="G654" s="100"/>
      <c r="H654" s="79"/>
      <c r="I654" s="79"/>
      <c r="J654" s="79"/>
      <c r="K654" s="79"/>
      <c r="L654" s="79"/>
      <c r="M654" s="79"/>
      <c r="N654" s="79"/>
      <c r="O654" s="79"/>
      <c r="P654" s="79"/>
      <c r="Q654" s="79"/>
      <c r="R654" s="79"/>
      <c r="S654" s="79"/>
      <c r="T654" s="79"/>
      <c r="U654" s="79"/>
      <c r="V654" s="79"/>
      <c r="W654" s="79"/>
      <c r="X654" s="79"/>
      <c r="Y654" s="79"/>
      <c r="Z654" s="79"/>
      <c r="AA654" s="79"/>
      <c r="AB654" s="79"/>
      <c r="AC654" s="79"/>
      <c r="AD654" s="79"/>
      <c r="AE654" s="79"/>
      <c r="AF654" s="79"/>
      <c r="AG654" s="79"/>
      <c r="AH654" s="79"/>
      <c r="AI654" s="79"/>
      <c r="AJ654" s="79"/>
      <c r="AK654" s="79"/>
    </row>
    <row r="655" spans="2:37" ht="15.3">
      <c r="B655" s="79"/>
      <c r="C655" s="100"/>
      <c r="D655" s="79"/>
      <c r="E655" s="79"/>
      <c r="F655" s="79"/>
      <c r="G655" s="100"/>
      <c r="H655" s="79"/>
      <c r="I655" s="79"/>
      <c r="J655" s="79"/>
      <c r="K655" s="79"/>
      <c r="L655" s="79"/>
      <c r="M655" s="79"/>
      <c r="N655" s="79"/>
      <c r="O655" s="79"/>
      <c r="P655" s="79"/>
      <c r="Q655" s="79"/>
      <c r="R655" s="79"/>
      <c r="S655" s="79"/>
      <c r="T655" s="79"/>
      <c r="U655" s="79"/>
      <c r="V655" s="79"/>
      <c r="W655" s="79"/>
      <c r="X655" s="79"/>
      <c r="Y655" s="79"/>
      <c r="Z655" s="79"/>
      <c r="AA655" s="79"/>
      <c r="AB655" s="79"/>
      <c r="AC655" s="79"/>
      <c r="AD655" s="79"/>
      <c r="AE655" s="79"/>
      <c r="AF655" s="79"/>
      <c r="AG655" s="79"/>
      <c r="AH655" s="79"/>
      <c r="AI655" s="79"/>
      <c r="AJ655" s="79"/>
      <c r="AK655" s="79"/>
    </row>
    <row r="656" spans="2:37" ht="15.3">
      <c r="B656" s="79"/>
      <c r="C656" s="100"/>
      <c r="D656" s="79"/>
      <c r="E656" s="79"/>
      <c r="F656" s="79"/>
      <c r="G656" s="100"/>
      <c r="H656" s="79"/>
      <c r="I656" s="79"/>
      <c r="J656" s="79"/>
      <c r="K656" s="79"/>
      <c r="L656" s="79"/>
      <c r="M656" s="79"/>
      <c r="N656" s="79"/>
      <c r="O656" s="79"/>
      <c r="P656" s="79"/>
      <c r="Q656" s="79"/>
      <c r="R656" s="79"/>
      <c r="S656" s="79"/>
      <c r="T656" s="79"/>
      <c r="U656" s="79"/>
      <c r="V656" s="79"/>
      <c r="W656" s="79"/>
      <c r="X656" s="79"/>
      <c r="Y656" s="79"/>
      <c r="Z656" s="79"/>
      <c r="AA656" s="79"/>
      <c r="AB656" s="79"/>
      <c r="AC656" s="79"/>
      <c r="AD656" s="79"/>
      <c r="AE656" s="79"/>
      <c r="AF656" s="79"/>
      <c r="AG656" s="79"/>
      <c r="AH656" s="79"/>
      <c r="AI656" s="79"/>
      <c r="AJ656" s="79"/>
      <c r="AK656" s="79"/>
    </row>
    <row r="657" spans="2:37" ht="15.3">
      <c r="B657" s="79"/>
      <c r="C657" s="100"/>
      <c r="D657" s="79"/>
      <c r="E657" s="79"/>
      <c r="F657" s="79"/>
      <c r="G657" s="100"/>
      <c r="H657" s="79"/>
      <c r="I657" s="79"/>
      <c r="J657" s="79"/>
      <c r="K657" s="79"/>
      <c r="L657" s="79"/>
      <c r="M657" s="79"/>
      <c r="N657" s="79"/>
      <c r="O657" s="79"/>
      <c r="P657" s="79"/>
      <c r="Q657" s="79"/>
      <c r="R657" s="79"/>
      <c r="S657" s="79"/>
      <c r="T657" s="79"/>
      <c r="U657" s="79"/>
      <c r="V657" s="79"/>
      <c r="W657" s="79"/>
      <c r="X657" s="79"/>
      <c r="Y657" s="79"/>
      <c r="Z657" s="79"/>
      <c r="AA657" s="79"/>
      <c r="AB657" s="79"/>
      <c r="AC657" s="79"/>
      <c r="AD657" s="79"/>
      <c r="AE657" s="79"/>
      <c r="AF657" s="79"/>
      <c r="AG657" s="79"/>
      <c r="AH657" s="79"/>
      <c r="AI657" s="79"/>
      <c r="AJ657" s="79"/>
      <c r="AK657" s="79"/>
    </row>
    <row r="658" spans="2:37" ht="15.3">
      <c r="B658" s="79"/>
      <c r="C658" s="100"/>
      <c r="D658" s="79"/>
      <c r="E658" s="79"/>
      <c r="F658" s="79"/>
      <c r="G658" s="100"/>
      <c r="H658" s="79"/>
      <c r="I658" s="79"/>
      <c r="J658" s="79"/>
      <c r="K658" s="79"/>
      <c r="L658" s="79"/>
      <c r="M658" s="79"/>
      <c r="N658" s="79"/>
      <c r="O658" s="79"/>
      <c r="P658" s="79"/>
      <c r="Q658" s="79"/>
      <c r="R658" s="79"/>
      <c r="S658" s="79"/>
      <c r="T658" s="79"/>
      <c r="U658" s="79"/>
      <c r="V658" s="79"/>
      <c r="W658" s="79"/>
      <c r="X658" s="79"/>
      <c r="Y658" s="79"/>
      <c r="Z658" s="79"/>
      <c r="AA658" s="79"/>
      <c r="AB658" s="79"/>
      <c r="AC658" s="79"/>
      <c r="AD658" s="79"/>
      <c r="AE658" s="79"/>
      <c r="AF658" s="79"/>
      <c r="AG658" s="79"/>
      <c r="AH658" s="79"/>
      <c r="AI658" s="79"/>
      <c r="AJ658" s="79"/>
      <c r="AK658" s="79"/>
    </row>
    <row r="659" spans="2:37" ht="15.3">
      <c r="B659" s="79"/>
      <c r="C659" s="100"/>
      <c r="D659" s="79"/>
      <c r="E659" s="79"/>
      <c r="F659" s="79"/>
      <c r="G659" s="100"/>
      <c r="H659" s="79"/>
      <c r="I659" s="79"/>
      <c r="J659" s="79"/>
      <c r="K659" s="79"/>
      <c r="L659" s="79"/>
      <c r="M659" s="79"/>
      <c r="N659" s="79"/>
      <c r="O659" s="79"/>
      <c r="P659" s="79"/>
      <c r="Q659" s="79"/>
      <c r="R659" s="79"/>
      <c r="S659" s="79"/>
      <c r="T659" s="79"/>
      <c r="U659" s="79"/>
      <c r="V659" s="79"/>
      <c r="W659" s="79"/>
      <c r="X659" s="79"/>
      <c r="Y659" s="79"/>
      <c r="Z659" s="79"/>
      <c r="AA659" s="79"/>
      <c r="AB659" s="79"/>
      <c r="AC659" s="79"/>
      <c r="AD659" s="79"/>
      <c r="AE659" s="79"/>
      <c r="AF659" s="79"/>
      <c r="AG659" s="79"/>
      <c r="AH659" s="79"/>
      <c r="AI659" s="79"/>
      <c r="AJ659" s="79"/>
      <c r="AK659" s="79"/>
    </row>
    <row r="660" spans="2:37" ht="15.3">
      <c r="B660" s="79"/>
      <c r="C660" s="100"/>
      <c r="D660" s="79"/>
      <c r="E660" s="79"/>
      <c r="F660" s="79"/>
      <c r="G660" s="100"/>
      <c r="H660" s="79"/>
      <c r="I660" s="79"/>
      <c r="J660" s="79"/>
      <c r="K660" s="79"/>
      <c r="L660" s="79"/>
      <c r="M660" s="79"/>
      <c r="N660" s="79"/>
      <c r="O660" s="79"/>
      <c r="P660" s="79"/>
      <c r="Q660" s="79"/>
      <c r="R660" s="79"/>
      <c r="S660" s="79"/>
      <c r="T660" s="79"/>
      <c r="U660" s="79"/>
      <c r="V660" s="79"/>
      <c r="W660" s="79"/>
      <c r="X660" s="79"/>
      <c r="Y660" s="79"/>
      <c r="Z660" s="79"/>
      <c r="AA660" s="79"/>
      <c r="AB660" s="79"/>
      <c r="AC660" s="79"/>
      <c r="AD660" s="79"/>
      <c r="AE660" s="79"/>
      <c r="AF660" s="79"/>
      <c r="AG660" s="79"/>
      <c r="AH660" s="79"/>
      <c r="AI660" s="79"/>
      <c r="AJ660" s="79"/>
      <c r="AK660" s="79"/>
    </row>
    <row r="661" spans="2:37" ht="15.3">
      <c r="B661" s="79"/>
      <c r="C661" s="100"/>
      <c r="D661" s="79"/>
      <c r="E661" s="79"/>
      <c r="F661" s="79"/>
      <c r="G661" s="100"/>
      <c r="H661" s="79"/>
      <c r="I661" s="79"/>
      <c r="J661" s="79"/>
      <c r="K661" s="79"/>
      <c r="L661" s="79"/>
      <c r="M661" s="79"/>
      <c r="N661" s="79"/>
      <c r="O661" s="79"/>
      <c r="P661" s="79"/>
      <c r="Q661" s="79"/>
      <c r="R661" s="79"/>
      <c r="S661" s="79"/>
      <c r="T661" s="79"/>
      <c r="U661" s="79"/>
      <c r="V661" s="79"/>
      <c r="W661" s="79"/>
      <c r="X661" s="79"/>
      <c r="Y661" s="79"/>
      <c r="Z661" s="79"/>
      <c r="AA661" s="79"/>
      <c r="AB661" s="79"/>
      <c r="AC661" s="79"/>
      <c r="AD661" s="79"/>
      <c r="AE661" s="79"/>
      <c r="AF661" s="79"/>
      <c r="AG661" s="79"/>
      <c r="AH661" s="79"/>
      <c r="AI661" s="79"/>
      <c r="AJ661" s="79"/>
      <c r="AK661" s="79"/>
    </row>
    <row r="662" spans="2:37" ht="15.3">
      <c r="B662" s="79"/>
      <c r="C662" s="100"/>
      <c r="D662" s="79"/>
      <c r="E662" s="79"/>
      <c r="F662" s="79"/>
      <c r="G662" s="100"/>
      <c r="H662" s="79"/>
      <c r="I662" s="79"/>
      <c r="J662" s="79"/>
      <c r="K662" s="79"/>
      <c r="L662" s="79"/>
      <c r="M662" s="79"/>
      <c r="N662" s="79"/>
      <c r="O662" s="79"/>
      <c r="P662" s="79"/>
      <c r="Q662" s="79"/>
      <c r="R662" s="79"/>
      <c r="S662" s="79"/>
      <c r="T662" s="79"/>
      <c r="U662" s="79"/>
      <c r="V662" s="79"/>
      <c r="W662" s="79"/>
      <c r="X662" s="79"/>
      <c r="Y662" s="79"/>
      <c r="Z662" s="79"/>
      <c r="AA662" s="79"/>
      <c r="AB662" s="79"/>
      <c r="AC662" s="79"/>
      <c r="AD662" s="79"/>
      <c r="AE662" s="79"/>
      <c r="AF662" s="79"/>
      <c r="AG662" s="79"/>
      <c r="AH662" s="79"/>
      <c r="AI662" s="79"/>
      <c r="AJ662" s="79"/>
      <c r="AK662" s="79"/>
    </row>
    <row r="663" spans="2:37" ht="15.3">
      <c r="B663" s="79"/>
      <c r="C663" s="100"/>
      <c r="D663" s="79"/>
      <c r="E663" s="79"/>
      <c r="F663" s="79"/>
      <c r="G663" s="100"/>
      <c r="H663" s="79"/>
      <c r="I663" s="79"/>
      <c r="J663" s="79"/>
      <c r="K663" s="79"/>
      <c r="L663" s="79"/>
      <c r="M663" s="79"/>
      <c r="N663" s="79"/>
      <c r="O663" s="79"/>
      <c r="P663" s="79"/>
      <c r="Q663" s="79"/>
      <c r="R663" s="79"/>
      <c r="S663" s="79"/>
      <c r="T663" s="79"/>
      <c r="U663" s="79"/>
      <c r="V663" s="79"/>
      <c r="W663" s="79"/>
      <c r="X663" s="79"/>
      <c r="Y663" s="79"/>
      <c r="Z663" s="79"/>
      <c r="AA663" s="79"/>
      <c r="AB663" s="79"/>
      <c r="AC663" s="79"/>
      <c r="AD663" s="79"/>
      <c r="AE663" s="79"/>
      <c r="AF663" s="79"/>
      <c r="AG663" s="79"/>
      <c r="AH663" s="79"/>
      <c r="AI663" s="79"/>
      <c r="AJ663" s="79"/>
      <c r="AK663" s="79"/>
    </row>
    <row r="664" spans="2:37" ht="15.3">
      <c r="B664" s="79"/>
      <c r="C664" s="100"/>
      <c r="D664" s="79"/>
      <c r="E664" s="79"/>
      <c r="F664" s="79"/>
      <c r="G664" s="100"/>
      <c r="H664" s="79"/>
      <c r="I664" s="79"/>
      <c r="J664" s="79"/>
      <c r="K664" s="79"/>
      <c r="L664" s="79"/>
      <c r="M664" s="79"/>
      <c r="N664" s="79"/>
      <c r="O664" s="79"/>
      <c r="P664" s="79"/>
      <c r="Q664" s="79"/>
      <c r="R664" s="79"/>
      <c r="S664" s="79"/>
      <c r="T664" s="79"/>
      <c r="U664" s="79"/>
      <c r="V664" s="79"/>
      <c r="W664" s="79"/>
      <c r="X664" s="79"/>
      <c r="Y664" s="79"/>
      <c r="Z664" s="79"/>
      <c r="AA664" s="79"/>
      <c r="AB664" s="79"/>
      <c r="AC664" s="79"/>
      <c r="AD664" s="79"/>
      <c r="AE664" s="79"/>
      <c r="AF664" s="79"/>
      <c r="AG664" s="79"/>
      <c r="AH664" s="79"/>
      <c r="AI664" s="79"/>
      <c r="AJ664" s="79"/>
      <c r="AK664" s="79"/>
    </row>
    <row r="665" spans="2:37" ht="15.3">
      <c r="B665" s="79"/>
      <c r="C665" s="100"/>
      <c r="D665" s="79"/>
      <c r="E665" s="79"/>
      <c r="F665" s="79"/>
      <c r="G665" s="100"/>
      <c r="H665" s="79"/>
      <c r="I665" s="79"/>
      <c r="J665" s="79"/>
      <c r="K665" s="79"/>
      <c r="L665" s="79"/>
      <c r="M665" s="79"/>
      <c r="N665" s="79"/>
      <c r="O665" s="79"/>
      <c r="P665" s="79"/>
      <c r="Q665" s="79"/>
      <c r="R665" s="79"/>
      <c r="S665" s="79"/>
      <c r="T665" s="79"/>
      <c r="U665" s="79"/>
      <c r="V665" s="79"/>
      <c r="W665" s="79"/>
      <c r="X665" s="79"/>
      <c r="Y665" s="79"/>
      <c r="Z665" s="79"/>
      <c r="AA665" s="79"/>
      <c r="AB665" s="79"/>
      <c r="AC665" s="79"/>
      <c r="AD665" s="79"/>
      <c r="AE665" s="79"/>
      <c r="AF665" s="79"/>
      <c r="AG665" s="79"/>
      <c r="AH665" s="79"/>
      <c r="AI665" s="79"/>
      <c r="AJ665" s="79"/>
      <c r="AK665" s="79"/>
    </row>
    <row r="666" spans="2:37" ht="15.3">
      <c r="B666" s="79"/>
      <c r="C666" s="100"/>
      <c r="D666" s="79"/>
      <c r="E666" s="79"/>
      <c r="F666" s="79"/>
      <c r="G666" s="100"/>
      <c r="H666" s="79"/>
      <c r="I666" s="79"/>
      <c r="J666" s="79"/>
      <c r="K666" s="79"/>
      <c r="L666" s="79"/>
      <c r="M666" s="79"/>
      <c r="N666" s="79"/>
      <c r="O666" s="79"/>
      <c r="P666" s="79"/>
      <c r="Q666" s="79"/>
      <c r="R666" s="79"/>
      <c r="S666" s="79"/>
      <c r="T666" s="79"/>
      <c r="U666" s="79"/>
      <c r="V666" s="79"/>
      <c r="W666" s="79"/>
      <c r="X666" s="79"/>
      <c r="Y666" s="79"/>
      <c r="Z666" s="79"/>
      <c r="AA666" s="79"/>
      <c r="AB666" s="79"/>
      <c r="AC666" s="79"/>
      <c r="AD666" s="79"/>
      <c r="AE666" s="79"/>
      <c r="AF666" s="79"/>
      <c r="AG666" s="79"/>
      <c r="AH666" s="79"/>
      <c r="AI666" s="79"/>
      <c r="AJ666" s="79"/>
      <c r="AK666" s="79"/>
    </row>
    <row r="667" spans="2:37" ht="15.3">
      <c r="B667" s="79"/>
      <c r="C667" s="100"/>
      <c r="D667" s="79"/>
      <c r="E667" s="79"/>
      <c r="F667" s="79"/>
      <c r="G667" s="100"/>
      <c r="H667" s="79"/>
      <c r="I667" s="79"/>
      <c r="J667" s="79"/>
      <c r="K667" s="79"/>
      <c r="L667" s="79"/>
      <c r="M667" s="79"/>
      <c r="N667" s="79"/>
      <c r="O667" s="79"/>
      <c r="P667" s="79"/>
      <c r="Q667" s="79"/>
      <c r="R667" s="79"/>
      <c r="S667" s="79"/>
      <c r="T667" s="79"/>
      <c r="U667" s="79"/>
      <c r="V667" s="79"/>
      <c r="W667" s="79"/>
      <c r="X667" s="79"/>
      <c r="Y667" s="79"/>
      <c r="Z667" s="79"/>
      <c r="AA667" s="79"/>
      <c r="AB667" s="79"/>
      <c r="AC667" s="79"/>
      <c r="AD667" s="79"/>
      <c r="AE667" s="79"/>
      <c r="AF667" s="79"/>
      <c r="AG667" s="79"/>
      <c r="AH667" s="79"/>
      <c r="AI667" s="79"/>
      <c r="AJ667" s="79"/>
      <c r="AK667" s="79"/>
    </row>
    <row r="668" spans="2:37" ht="15.3">
      <c r="B668" s="79"/>
      <c r="C668" s="100"/>
      <c r="D668" s="79"/>
      <c r="E668" s="79"/>
      <c r="F668" s="79"/>
      <c r="G668" s="100"/>
      <c r="H668" s="79"/>
      <c r="I668" s="79"/>
      <c r="J668" s="79"/>
      <c r="K668" s="79"/>
      <c r="L668" s="79"/>
      <c r="M668" s="79"/>
      <c r="N668" s="79"/>
      <c r="O668" s="79"/>
      <c r="P668" s="79"/>
      <c r="Q668" s="79"/>
      <c r="R668" s="79"/>
      <c r="S668" s="79"/>
      <c r="T668" s="79"/>
      <c r="U668" s="79"/>
      <c r="V668" s="79"/>
      <c r="W668" s="79"/>
      <c r="X668" s="79"/>
      <c r="Y668" s="79"/>
      <c r="Z668" s="79"/>
      <c r="AA668" s="79"/>
      <c r="AB668" s="79"/>
      <c r="AC668" s="79"/>
      <c r="AD668" s="79"/>
      <c r="AE668" s="79"/>
      <c r="AF668" s="79"/>
      <c r="AG668" s="79"/>
      <c r="AH668" s="79"/>
      <c r="AI668" s="79"/>
      <c r="AJ668" s="79"/>
      <c r="AK668" s="79"/>
    </row>
    <row r="669" spans="2:37">
      <c r="B669" s="80"/>
      <c r="C669" s="101"/>
      <c r="D669" s="80"/>
      <c r="E669" s="80"/>
      <c r="F669" s="80"/>
      <c r="G669" s="101"/>
      <c r="H669" s="80"/>
      <c r="I669" s="80"/>
      <c r="J669" s="80"/>
      <c r="K669" s="80"/>
    </row>
    <row r="670" spans="2:37">
      <c r="B670" s="80"/>
      <c r="C670" s="101"/>
      <c r="D670" s="80"/>
      <c r="E670" s="80"/>
      <c r="F670" s="80"/>
      <c r="G670" s="101"/>
      <c r="H670" s="80"/>
      <c r="I670" s="80"/>
      <c r="J670" s="80"/>
      <c r="K670" s="80"/>
    </row>
    <row r="671" spans="2:37">
      <c r="B671" s="80"/>
      <c r="C671" s="101"/>
      <c r="D671" s="80"/>
      <c r="E671" s="80"/>
      <c r="F671" s="80"/>
      <c r="G671" s="101"/>
      <c r="H671" s="80"/>
      <c r="I671" s="80"/>
      <c r="J671" s="80"/>
      <c r="K671" s="80"/>
    </row>
    <row r="672" spans="2:37">
      <c r="B672" s="80"/>
      <c r="C672" s="101"/>
      <c r="D672" s="80"/>
      <c r="E672" s="80"/>
      <c r="F672" s="80"/>
      <c r="G672" s="101"/>
      <c r="H672" s="80"/>
      <c r="I672" s="80"/>
      <c r="J672" s="80"/>
      <c r="K672" s="80"/>
    </row>
    <row r="673" spans="2:11">
      <c r="B673" s="80"/>
      <c r="C673" s="101"/>
      <c r="D673" s="80"/>
      <c r="E673" s="80"/>
      <c r="F673" s="80"/>
      <c r="G673" s="101"/>
      <c r="H673" s="80"/>
      <c r="I673" s="80"/>
      <c r="J673" s="80"/>
      <c r="K673" s="80"/>
    </row>
    <row r="674" spans="2:11">
      <c r="B674" s="80"/>
      <c r="C674" s="101"/>
      <c r="D674" s="80"/>
      <c r="E674" s="80"/>
      <c r="F674" s="80"/>
      <c r="G674" s="101"/>
      <c r="H674" s="80"/>
      <c r="I674" s="80"/>
      <c r="J674" s="80"/>
      <c r="K674" s="80"/>
    </row>
    <row r="675" spans="2:11">
      <c r="B675" s="80"/>
      <c r="C675" s="101"/>
      <c r="D675" s="80"/>
      <c r="E675" s="80"/>
      <c r="F675" s="80"/>
      <c r="G675" s="101"/>
      <c r="H675" s="80"/>
      <c r="I675" s="80"/>
      <c r="J675" s="80"/>
      <c r="K675" s="80"/>
    </row>
    <row r="676" spans="2:11">
      <c r="B676" s="80"/>
      <c r="C676" s="101"/>
      <c r="D676" s="80"/>
      <c r="E676" s="80"/>
      <c r="F676" s="80"/>
      <c r="G676" s="101"/>
      <c r="H676" s="80"/>
      <c r="I676" s="80"/>
      <c r="J676" s="80"/>
      <c r="K676" s="80"/>
    </row>
    <row r="677" spans="2:11">
      <c r="B677" s="80"/>
      <c r="C677" s="101"/>
      <c r="D677" s="80"/>
      <c r="E677" s="80"/>
      <c r="F677" s="80"/>
      <c r="G677" s="101"/>
      <c r="H677" s="80"/>
      <c r="I677" s="80"/>
      <c r="J677" s="80"/>
      <c r="K677" s="80"/>
    </row>
    <row r="678" spans="2:11">
      <c r="B678" s="80"/>
      <c r="C678" s="101"/>
      <c r="D678" s="80"/>
      <c r="E678" s="80"/>
      <c r="F678" s="80"/>
      <c r="G678" s="101"/>
      <c r="H678" s="80"/>
      <c r="I678" s="80"/>
      <c r="J678" s="80"/>
      <c r="K678" s="80"/>
    </row>
    <row r="679" spans="2:11">
      <c r="B679" s="80"/>
      <c r="C679" s="101"/>
      <c r="D679" s="80"/>
      <c r="E679" s="80"/>
      <c r="F679" s="80"/>
      <c r="G679" s="101"/>
      <c r="H679" s="80"/>
      <c r="I679" s="80"/>
      <c r="J679" s="80"/>
      <c r="K679" s="80"/>
    </row>
    <row r="680" spans="2:11">
      <c r="B680" s="80"/>
      <c r="C680" s="101"/>
      <c r="D680" s="80"/>
      <c r="E680" s="80"/>
      <c r="F680" s="80"/>
      <c r="G680" s="101"/>
      <c r="H680" s="80"/>
      <c r="I680" s="80"/>
      <c r="J680" s="80"/>
      <c r="K680" s="80"/>
    </row>
    <row r="681" spans="2:11">
      <c r="B681" s="80"/>
      <c r="C681" s="101"/>
      <c r="D681" s="80"/>
      <c r="E681" s="80"/>
      <c r="F681" s="80"/>
      <c r="G681" s="101"/>
      <c r="H681" s="80"/>
      <c r="I681" s="80"/>
      <c r="J681" s="80"/>
      <c r="K681" s="80"/>
    </row>
    <row r="682" spans="2:11">
      <c r="B682" s="80"/>
      <c r="C682" s="101"/>
      <c r="D682" s="80"/>
      <c r="E682" s="80"/>
      <c r="F682" s="80"/>
      <c r="G682" s="101"/>
      <c r="H682" s="80"/>
      <c r="I682" s="80"/>
      <c r="J682" s="80"/>
      <c r="K682" s="80"/>
    </row>
    <row r="683" spans="2:11">
      <c r="B683" s="80"/>
      <c r="C683" s="101"/>
      <c r="D683" s="80"/>
      <c r="E683" s="80"/>
      <c r="F683" s="80"/>
      <c r="G683" s="101"/>
      <c r="H683" s="80"/>
      <c r="I683" s="80"/>
      <c r="J683" s="80"/>
      <c r="K683" s="80"/>
    </row>
    <row r="684" spans="2:11">
      <c r="B684" s="80"/>
      <c r="C684" s="101"/>
      <c r="D684" s="80"/>
      <c r="E684" s="80"/>
      <c r="F684" s="80"/>
      <c r="G684" s="101"/>
      <c r="H684" s="80"/>
      <c r="I684" s="80"/>
      <c r="J684" s="80"/>
      <c r="K684" s="80"/>
    </row>
    <row r="685" spans="2:11">
      <c r="B685" s="80"/>
      <c r="C685" s="101"/>
      <c r="D685" s="80"/>
      <c r="E685" s="80"/>
      <c r="F685" s="80"/>
      <c r="G685" s="101"/>
      <c r="H685" s="80"/>
      <c r="I685" s="80"/>
      <c r="J685" s="80"/>
      <c r="K685" s="80"/>
    </row>
    <row r="686" spans="2:11">
      <c r="B686" s="80"/>
      <c r="C686" s="101"/>
      <c r="D686" s="80"/>
      <c r="E686" s="80"/>
      <c r="F686" s="80"/>
      <c r="G686" s="101"/>
      <c r="H686" s="80"/>
      <c r="I686" s="80"/>
      <c r="J686" s="80"/>
      <c r="K686" s="80"/>
    </row>
    <row r="687" spans="2:11">
      <c r="B687" s="80"/>
      <c r="C687" s="101"/>
      <c r="D687" s="80"/>
      <c r="E687" s="80"/>
      <c r="F687" s="80"/>
      <c r="G687" s="101"/>
      <c r="H687" s="80"/>
      <c r="I687" s="80"/>
      <c r="J687" s="80"/>
      <c r="K687" s="80"/>
    </row>
    <row r="688" spans="2:11">
      <c r="B688" s="80"/>
      <c r="C688" s="101"/>
      <c r="D688" s="80"/>
      <c r="E688" s="80"/>
      <c r="F688" s="80"/>
      <c r="G688" s="101"/>
      <c r="H688" s="80"/>
      <c r="I688" s="80"/>
      <c r="J688" s="80"/>
      <c r="K688" s="80"/>
    </row>
    <row r="689" spans="2:11">
      <c r="B689" s="80"/>
      <c r="C689" s="101"/>
      <c r="D689" s="80"/>
      <c r="E689" s="80"/>
      <c r="F689" s="80"/>
      <c r="G689" s="101"/>
      <c r="H689" s="80"/>
      <c r="I689" s="80"/>
      <c r="J689" s="80"/>
      <c r="K689" s="80"/>
    </row>
    <row r="690" spans="2:11">
      <c r="B690" s="80"/>
      <c r="C690" s="101"/>
      <c r="D690" s="80"/>
      <c r="E690" s="80"/>
      <c r="F690" s="80"/>
      <c r="G690" s="101"/>
      <c r="H690" s="80"/>
      <c r="I690" s="80"/>
      <c r="J690" s="80"/>
      <c r="K690" s="80"/>
    </row>
    <row r="691" spans="2:11">
      <c r="B691" s="80"/>
      <c r="C691" s="101"/>
      <c r="D691" s="80"/>
      <c r="E691" s="80"/>
      <c r="F691" s="80"/>
      <c r="G691" s="101"/>
      <c r="H691" s="80"/>
      <c r="I691" s="80"/>
      <c r="J691" s="80"/>
      <c r="K691" s="80"/>
    </row>
    <row r="692" spans="2:11">
      <c r="B692" s="80"/>
      <c r="C692" s="101"/>
      <c r="D692" s="80"/>
      <c r="E692" s="80"/>
      <c r="F692" s="80"/>
      <c r="G692" s="101"/>
      <c r="H692" s="80"/>
      <c r="I692" s="80"/>
      <c r="J692" s="80"/>
      <c r="K692" s="80"/>
    </row>
    <row r="693" spans="2:11">
      <c r="B693" s="80"/>
      <c r="C693" s="101"/>
      <c r="D693" s="80"/>
      <c r="E693" s="80"/>
      <c r="F693" s="80"/>
      <c r="G693" s="101"/>
      <c r="H693" s="80"/>
      <c r="I693" s="80"/>
      <c r="J693" s="80"/>
      <c r="K693" s="80"/>
    </row>
    <row r="694" spans="2:11">
      <c r="B694" s="80"/>
      <c r="C694" s="101"/>
      <c r="D694" s="80"/>
      <c r="E694" s="80"/>
      <c r="F694" s="80"/>
      <c r="G694" s="101"/>
      <c r="H694" s="80"/>
      <c r="I694" s="80"/>
      <c r="J694" s="80"/>
      <c r="K694" s="80"/>
    </row>
    <row r="695" spans="2:11">
      <c r="B695" s="80"/>
      <c r="C695" s="101"/>
      <c r="D695" s="80"/>
      <c r="E695" s="80"/>
      <c r="F695" s="80"/>
      <c r="G695" s="101"/>
      <c r="H695" s="80"/>
      <c r="I695" s="80"/>
      <c r="J695" s="80"/>
      <c r="K695" s="80"/>
    </row>
    <row r="696" spans="2:11">
      <c r="B696" s="80"/>
      <c r="C696" s="101"/>
      <c r="D696" s="80"/>
      <c r="E696" s="80"/>
      <c r="F696" s="80"/>
      <c r="G696" s="101"/>
      <c r="H696" s="80"/>
      <c r="I696" s="80"/>
      <c r="J696" s="80"/>
      <c r="K696" s="80"/>
    </row>
    <row r="697" spans="2:11">
      <c r="B697" s="80"/>
      <c r="C697" s="101"/>
      <c r="D697" s="80"/>
      <c r="E697" s="80"/>
      <c r="F697" s="80"/>
      <c r="G697" s="101"/>
      <c r="H697" s="80"/>
      <c r="I697" s="80"/>
      <c r="J697" s="80"/>
      <c r="K697" s="80"/>
    </row>
    <row r="698" spans="2:11">
      <c r="B698" s="80"/>
      <c r="C698" s="101"/>
      <c r="D698" s="80"/>
      <c r="E698" s="80"/>
      <c r="F698" s="80"/>
      <c r="G698" s="101"/>
      <c r="H698" s="80"/>
      <c r="I698" s="80"/>
      <c r="J698" s="80"/>
      <c r="K698" s="80"/>
    </row>
    <row r="699" spans="2:11">
      <c r="B699" s="80"/>
      <c r="C699" s="101"/>
      <c r="D699" s="80"/>
      <c r="E699" s="80"/>
      <c r="F699" s="80"/>
      <c r="G699" s="101"/>
      <c r="H699" s="80"/>
      <c r="I699" s="80"/>
      <c r="J699" s="80"/>
      <c r="K699" s="80"/>
    </row>
    <row r="700" spans="2:11">
      <c r="B700" s="80"/>
      <c r="C700" s="101"/>
      <c r="D700" s="80"/>
      <c r="E700" s="80"/>
      <c r="F700" s="80"/>
      <c r="G700" s="101"/>
      <c r="H700" s="80"/>
      <c r="I700" s="80"/>
      <c r="J700" s="80"/>
      <c r="K700" s="80"/>
    </row>
    <row r="701" spans="2:11">
      <c r="B701" s="80"/>
      <c r="C701" s="101"/>
      <c r="D701" s="80"/>
      <c r="E701" s="80"/>
      <c r="F701" s="80"/>
      <c r="G701" s="101"/>
      <c r="H701" s="80"/>
      <c r="I701" s="80"/>
      <c r="J701" s="80"/>
      <c r="K701" s="80"/>
    </row>
    <row r="702" spans="2:11">
      <c r="B702" s="80"/>
      <c r="C702" s="101"/>
      <c r="D702" s="80"/>
      <c r="E702" s="80"/>
      <c r="F702" s="80"/>
      <c r="G702" s="101"/>
      <c r="H702" s="80"/>
      <c r="I702" s="80"/>
      <c r="J702" s="80"/>
      <c r="K702" s="80"/>
    </row>
    <row r="703" spans="2:11">
      <c r="B703" s="80"/>
      <c r="C703" s="101"/>
      <c r="D703" s="80"/>
      <c r="E703" s="80"/>
      <c r="F703" s="80"/>
      <c r="G703" s="101"/>
      <c r="H703" s="80"/>
      <c r="I703" s="80"/>
      <c r="J703" s="80"/>
      <c r="K703" s="80"/>
    </row>
    <row r="704" spans="2:11">
      <c r="B704" s="80"/>
      <c r="C704" s="101"/>
      <c r="D704" s="80"/>
      <c r="E704" s="80"/>
      <c r="F704" s="80"/>
      <c r="G704" s="101"/>
      <c r="H704" s="80"/>
      <c r="I704" s="80"/>
      <c r="J704" s="80"/>
      <c r="K704" s="80"/>
    </row>
    <row r="705" spans="2:11">
      <c r="B705" s="80"/>
      <c r="C705" s="101"/>
      <c r="D705" s="80"/>
      <c r="E705" s="80"/>
      <c r="F705" s="80"/>
      <c r="G705" s="101"/>
      <c r="H705" s="80"/>
      <c r="I705" s="80"/>
      <c r="J705" s="80"/>
      <c r="K705" s="80"/>
    </row>
    <row r="706" spans="2:11">
      <c r="B706" s="80"/>
      <c r="C706" s="101"/>
      <c r="D706" s="80"/>
      <c r="E706" s="80"/>
      <c r="F706" s="80"/>
      <c r="G706" s="101"/>
      <c r="H706" s="80"/>
      <c r="I706" s="80"/>
      <c r="J706" s="80"/>
      <c r="K706" s="80"/>
    </row>
    <row r="707" spans="2:11">
      <c r="B707" s="80"/>
      <c r="C707" s="101"/>
      <c r="D707" s="80"/>
      <c r="E707" s="80"/>
      <c r="F707" s="80"/>
      <c r="G707" s="101"/>
      <c r="H707" s="80"/>
      <c r="I707" s="80"/>
      <c r="J707" s="80"/>
      <c r="K707" s="80"/>
    </row>
    <row r="708" spans="2:11">
      <c r="B708" s="80"/>
      <c r="C708" s="101"/>
      <c r="D708" s="80"/>
      <c r="E708" s="80"/>
      <c r="F708" s="80"/>
      <c r="G708" s="101"/>
      <c r="H708" s="80"/>
      <c r="I708" s="80"/>
      <c r="J708" s="80"/>
      <c r="K708" s="80"/>
    </row>
    <row r="709" spans="2:11">
      <c r="B709" s="80"/>
      <c r="C709" s="101"/>
      <c r="D709" s="80"/>
      <c r="E709" s="80"/>
      <c r="F709" s="80"/>
      <c r="G709" s="101"/>
      <c r="H709" s="80"/>
      <c r="I709" s="80"/>
      <c r="J709" s="80"/>
      <c r="K709" s="80"/>
    </row>
    <row r="710" spans="2:11">
      <c r="B710" s="80"/>
      <c r="C710" s="101"/>
      <c r="D710" s="80"/>
      <c r="E710" s="80"/>
      <c r="F710" s="80"/>
      <c r="G710" s="101"/>
      <c r="H710" s="80"/>
      <c r="I710" s="80"/>
      <c r="J710" s="80"/>
      <c r="K710" s="80"/>
    </row>
    <row r="711" spans="2:11">
      <c r="B711" s="80"/>
      <c r="C711" s="101"/>
      <c r="D711" s="80"/>
      <c r="E711" s="80"/>
      <c r="F711" s="80"/>
      <c r="G711" s="101"/>
      <c r="H711" s="80"/>
      <c r="I711" s="80"/>
      <c r="J711" s="80"/>
      <c r="K711" s="80"/>
    </row>
    <row r="712" spans="2:11">
      <c r="B712" s="80"/>
      <c r="C712" s="101"/>
      <c r="D712" s="80"/>
      <c r="E712" s="80"/>
      <c r="F712" s="80"/>
      <c r="G712" s="101"/>
      <c r="H712" s="80"/>
      <c r="I712" s="80"/>
      <c r="J712" s="80"/>
      <c r="K712" s="80"/>
    </row>
    <row r="713" spans="2:11">
      <c r="B713" s="80"/>
      <c r="C713" s="101"/>
      <c r="D713" s="80"/>
      <c r="E713" s="80"/>
      <c r="F713" s="80"/>
      <c r="G713" s="101"/>
      <c r="H713" s="80"/>
      <c r="I713" s="80"/>
      <c r="J713" s="80"/>
      <c r="K713" s="80"/>
    </row>
    <row r="714" spans="2:11">
      <c r="B714" s="80"/>
      <c r="C714" s="101"/>
      <c r="D714" s="80"/>
      <c r="E714" s="80"/>
      <c r="F714" s="80"/>
      <c r="G714" s="101"/>
      <c r="H714" s="80"/>
      <c r="I714" s="80"/>
      <c r="J714" s="80"/>
      <c r="K714" s="80"/>
    </row>
    <row r="715" spans="2:11">
      <c r="B715" s="80"/>
      <c r="C715" s="101"/>
      <c r="D715" s="80"/>
      <c r="E715" s="80"/>
      <c r="F715" s="80"/>
      <c r="G715" s="101"/>
      <c r="H715" s="80"/>
      <c r="I715" s="80"/>
      <c r="J715" s="80"/>
      <c r="K715" s="80"/>
    </row>
    <row r="716" spans="2:11">
      <c r="B716" s="80"/>
      <c r="C716" s="101"/>
      <c r="D716" s="80"/>
      <c r="E716" s="80"/>
      <c r="F716" s="80"/>
      <c r="G716" s="101"/>
      <c r="H716" s="80"/>
      <c r="I716" s="80"/>
      <c r="J716" s="80"/>
      <c r="K716" s="80"/>
    </row>
    <row r="717" spans="2:11">
      <c r="B717" s="80"/>
      <c r="C717" s="101"/>
      <c r="D717" s="80"/>
      <c r="E717" s="80"/>
      <c r="F717" s="80"/>
      <c r="G717" s="101"/>
      <c r="H717" s="80"/>
      <c r="I717" s="80"/>
      <c r="J717" s="80"/>
      <c r="K717" s="80"/>
    </row>
    <row r="718" spans="2:11">
      <c r="B718" s="80"/>
      <c r="C718" s="101"/>
      <c r="D718" s="80"/>
      <c r="E718" s="80"/>
      <c r="F718" s="80"/>
      <c r="G718" s="101"/>
      <c r="H718" s="80"/>
      <c r="I718" s="80"/>
      <c r="J718" s="80"/>
      <c r="K718" s="80"/>
    </row>
    <row r="719" spans="2:11">
      <c r="B719" s="80"/>
      <c r="C719" s="101"/>
      <c r="D719" s="80"/>
      <c r="E719" s="80"/>
      <c r="F719" s="80"/>
      <c r="G719" s="101"/>
      <c r="H719" s="80"/>
      <c r="I719" s="80"/>
      <c r="J719" s="80"/>
      <c r="K719" s="80"/>
    </row>
    <row r="720" spans="2:11">
      <c r="B720" s="80"/>
      <c r="C720" s="101"/>
      <c r="D720" s="80"/>
      <c r="E720" s="80"/>
      <c r="F720" s="80"/>
      <c r="G720" s="101"/>
      <c r="H720" s="80"/>
      <c r="I720" s="80"/>
      <c r="J720" s="80"/>
      <c r="K720" s="80"/>
    </row>
    <row r="721" spans="2:11">
      <c r="B721" s="80"/>
      <c r="C721" s="101"/>
      <c r="D721" s="80"/>
      <c r="E721" s="80"/>
      <c r="F721" s="80"/>
      <c r="G721" s="101"/>
      <c r="H721" s="80"/>
      <c r="I721" s="80"/>
      <c r="J721" s="80"/>
      <c r="K721" s="80"/>
    </row>
    <row r="722" spans="2:11">
      <c r="B722" s="80"/>
      <c r="C722" s="101"/>
      <c r="D722" s="80"/>
      <c r="E722" s="80"/>
      <c r="F722" s="80"/>
      <c r="G722" s="101"/>
      <c r="H722" s="80"/>
      <c r="I722" s="80"/>
      <c r="J722" s="80"/>
      <c r="K722" s="80"/>
    </row>
    <row r="723" spans="2:11">
      <c r="B723" s="80"/>
      <c r="C723" s="101"/>
      <c r="D723" s="80"/>
      <c r="E723" s="80"/>
      <c r="F723" s="80"/>
      <c r="G723" s="101"/>
      <c r="H723" s="80"/>
      <c r="I723" s="80"/>
      <c r="J723" s="80"/>
      <c r="K723" s="80"/>
    </row>
    <row r="724" spans="2:11">
      <c r="B724" s="80"/>
      <c r="C724" s="101"/>
      <c r="D724" s="80"/>
      <c r="E724" s="80"/>
      <c r="F724" s="80"/>
      <c r="G724" s="101"/>
      <c r="H724" s="80"/>
      <c r="I724" s="80"/>
      <c r="J724" s="80"/>
      <c r="K724" s="80"/>
    </row>
    <row r="725" spans="2:11">
      <c r="B725" s="80"/>
      <c r="C725" s="101"/>
      <c r="D725" s="80"/>
      <c r="E725" s="80"/>
      <c r="F725" s="80"/>
      <c r="G725" s="101"/>
      <c r="H725" s="80"/>
      <c r="I725" s="80"/>
      <c r="J725" s="80"/>
      <c r="K725" s="80"/>
    </row>
    <row r="726" spans="2:11">
      <c r="B726" s="80"/>
      <c r="C726" s="101"/>
      <c r="D726" s="80"/>
      <c r="E726" s="80"/>
      <c r="F726" s="80"/>
      <c r="G726" s="101"/>
      <c r="H726" s="80"/>
      <c r="I726" s="80"/>
      <c r="J726" s="80"/>
      <c r="K726" s="80"/>
    </row>
    <row r="727" spans="2:11">
      <c r="B727" s="80"/>
      <c r="C727" s="101"/>
      <c r="D727" s="80"/>
      <c r="E727" s="80"/>
      <c r="F727" s="80"/>
      <c r="G727" s="101"/>
      <c r="H727" s="80"/>
      <c r="I727" s="80"/>
      <c r="J727" s="80"/>
      <c r="K727" s="80"/>
    </row>
    <row r="728" spans="2:11">
      <c r="B728" s="80"/>
      <c r="C728" s="101"/>
      <c r="D728" s="80"/>
      <c r="E728" s="80"/>
      <c r="F728" s="80"/>
      <c r="G728" s="101"/>
      <c r="H728" s="80"/>
      <c r="I728" s="80"/>
      <c r="J728" s="80"/>
      <c r="K728" s="80"/>
    </row>
    <row r="729" spans="2:11">
      <c r="B729" s="80"/>
      <c r="C729" s="101"/>
      <c r="D729" s="80"/>
      <c r="E729" s="80"/>
      <c r="F729" s="80"/>
      <c r="G729" s="101"/>
      <c r="H729" s="80"/>
      <c r="I729" s="80"/>
      <c r="J729" s="80"/>
      <c r="K729" s="80"/>
    </row>
    <row r="730" spans="2:11">
      <c r="B730" s="80"/>
      <c r="C730" s="101"/>
      <c r="D730" s="80"/>
      <c r="E730" s="80"/>
      <c r="F730" s="80"/>
      <c r="G730" s="101"/>
      <c r="H730" s="80"/>
      <c r="I730" s="80"/>
      <c r="J730" s="80"/>
      <c r="K730" s="80"/>
    </row>
    <row r="731" spans="2:11">
      <c r="B731" s="80"/>
      <c r="C731" s="101"/>
      <c r="D731" s="80"/>
      <c r="E731" s="80"/>
      <c r="F731" s="80"/>
      <c r="G731" s="101"/>
      <c r="H731" s="80"/>
      <c r="I731" s="80"/>
      <c r="J731" s="80"/>
      <c r="K731" s="80"/>
    </row>
    <row r="732" spans="2:11">
      <c r="B732" s="80"/>
      <c r="C732" s="101"/>
      <c r="D732" s="80"/>
      <c r="E732" s="80"/>
      <c r="F732" s="80"/>
      <c r="G732" s="101"/>
      <c r="H732" s="80"/>
      <c r="I732" s="80"/>
      <c r="J732" s="80"/>
      <c r="K732" s="80"/>
    </row>
    <row r="733" spans="2:11">
      <c r="B733" s="80"/>
      <c r="C733" s="101"/>
      <c r="D733" s="80"/>
      <c r="E733" s="80"/>
      <c r="F733" s="80"/>
      <c r="G733" s="101"/>
      <c r="H733" s="80"/>
      <c r="I733" s="80"/>
      <c r="J733" s="80"/>
      <c r="K733" s="80"/>
    </row>
    <row r="734" spans="2:11">
      <c r="B734" s="80"/>
      <c r="C734" s="101"/>
      <c r="D734" s="80"/>
      <c r="E734" s="80"/>
      <c r="F734" s="80"/>
      <c r="G734" s="101"/>
      <c r="H734" s="80"/>
      <c r="I734" s="80"/>
      <c r="J734" s="80"/>
      <c r="K734" s="80"/>
    </row>
    <row r="735" spans="2:11">
      <c r="B735" s="80"/>
      <c r="C735" s="101"/>
      <c r="D735" s="80"/>
      <c r="E735" s="80"/>
      <c r="F735" s="80"/>
      <c r="G735" s="101"/>
      <c r="H735" s="80"/>
      <c r="I735" s="80"/>
      <c r="J735" s="80"/>
      <c r="K735" s="80"/>
    </row>
    <row r="736" spans="2:11">
      <c r="B736" s="80"/>
      <c r="C736" s="101"/>
      <c r="D736" s="80"/>
      <c r="E736" s="80"/>
      <c r="F736" s="80"/>
      <c r="G736" s="101"/>
      <c r="H736" s="80"/>
      <c r="I736" s="80"/>
      <c r="J736" s="80"/>
      <c r="K736" s="80"/>
    </row>
    <row r="737" spans="2:11">
      <c r="B737" s="80"/>
      <c r="C737" s="101"/>
      <c r="D737" s="80"/>
      <c r="E737" s="80"/>
      <c r="F737" s="80"/>
      <c r="G737" s="101"/>
      <c r="H737" s="80"/>
      <c r="I737" s="80"/>
      <c r="J737" s="80"/>
      <c r="K737" s="80"/>
    </row>
    <row r="738" spans="2:11">
      <c r="B738" s="80"/>
      <c r="C738" s="101"/>
      <c r="D738" s="80"/>
      <c r="E738" s="80"/>
      <c r="F738" s="80"/>
      <c r="G738" s="101"/>
      <c r="H738" s="80"/>
      <c r="I738" s="80"/>
      <c r="J738" s="80"/>
      <c r="K738" s="80"/>
    </row>
    <row r="739" spans="2:11">
      <c r="B739" s="80"/>
      <c r="C739" s="101"/>
      <c r="D739" s="80"/>
      <c r="E739" s="80"/>
      <c r="F739" s="80"/>
      <c r="G739" s="101"/>
      <c r="H739" s="80"/>
      <c r="I739" s="80"/>
      <c r="J739" s="80"/>
      <c r="K739" s="80"/>
    </row>
    <row r="740" spans="2:11">
      <c r="B740" s="80"/>
      <c r="C740" s="101"/>
      <c r="D740" s="80"/>
      <c r="E740" s="80"/>
      <c r="F740" s="80"/>
      <c r="G740" s="101"/>
      <c r="H740" s="80"/>
      <c r="I740" s="80"/>
      <c r="J740" s="80"/>
      <c r="K740" s="80"/>
    </row>
    <row r="741" spans="2:11">
      <c r="B741" s="80"/>
      <c r="C741" s="101"/>
      <c r="D741" s="80"/>
      <c r="E741" s="80"/>
      <c r="F741" s="80"/>
      <c r="G741" s="101"/>
      <c r="H741" s="80"/>
      <c r="I741" s="80"/>
      <c r="J741" s="80"/>
      <c r="K741" s="80"/>
    </row>
    <row r="742" spans="2:11">
      <c r="B742" s="80"/>
      <c r="C742" s="101"/>
      <c r="D742" s="80"/>
      <c r="E742" s="80"/>
      <c r="F742" s="80"/>
      <c r="G742" s="101"/>
      <c r="H742" s="80"/>
      <c r="I742" s="80"/>
      <c r="J742" s="80"/>
      <c r="K742" s="80"/>
    </row>
    <row r="743" spans="2:11">
      <c r="B743" s="80"/>
      <c r="C743" s="101"/>
      <c r="D743" s="80"/>
      <c r="E743" s="80"/>
      <c r="F743" s="80"/>
      <c r="G743" s="101"/>
      <c r="H743" s="80"/>
      <c r="I743" s="80"/>
      <c r="J743" s="80"/>
      <c r="K743" s="80"/>
    </row>
    <row r="744" spans="2:11">
      <c r="B744" s="80"/>
      <c r="C744" s="101"/>
      <c r="D744" s="80"/>
      <c r="E744" s="80"/>
      <c r="F744" s="80"/>
      <c r="G744" s="101"/>
      <c r="H744" s="80"/>
      <c r="I744" s="80"/>
      <c r="J744" s="80"/>
      <c r="K744" s="80"/>
    </row>
    <row r="745" spans="2:11">
      <c r="B745" s="80"/>
      <c r="C745" s="101"/>
      <c r="D745" s="80"/>
      <c r="E745" s="80"/>
      <c r="F745" s="80"/>
      <c r="G745" s="101"/>
      <c r="H745" s="80"/>
      <c r="I745" s="80"/>
      <c r="J745" s="80"/>
      <c r="K745" s="80"/>
    </row>
    <row r="746" spans="2:11">
      <c r="B746" s="80"/>
      <c r="C746" s="101"/>
      <c r="D746" s="80"/>
      <c r="E746" s="80"/>
      <c r="F746" s="80"/>
      <c r="G746" s="101"/>
      <c r="H746" s="80"/>
      <c r="I746" s="80"/>
      <c r="J746" s="80"/>
      <c r="K746" s="80"/>
    </row>
    <row r="747" spans="2:11">
      <c r="B747" s="80"/>
      <c r="C747" s="101"/>
      <c r="D747" s="80"/>
      <c r="E747" s="80"/>
      <c r="F747" s="80"/>
      <c r="G747" s="101"/>
      <c r="H747" s="80"/>
      <c r="I747" s="80"/>
      <c r="J747" s="80"/>
      <c r="K747" s="80"/>
    </row>
    <row r="748" spans="2:11">
      <c r="B748" s="80"/>
      <c r="C748" s="101"/>
      <c r="D748" s="80"/>
      <c r="E748" s="80"/>
      <c r="F748" s="80"/>
      <c r="G748" s="101"/>
      <c r="H748" s="80"/>
      <c r="I748" s="80"/>
      <c r="J748" s="80"/>
      <c r="K748" s="80"/>
    </row>
    <row r="749" spans="2:11">
      <c r="B749" s="80"/>
      <c r="C749" s="101"/>
      <c r="D749" s="80"/>
      <c r="E749" s="80"/>
      <c r="F749" s="80"/>
      <c r="G749" s="101"/>
      <c r="H749" s="80"/>
      <c r="I749" s="80"/>
      <c r="J749" s="80"/>
      <c r="K749" s="80"/>
    </row>
    <row r="750" spans="2:11">
      <c r="B750" s="80"/>
      <c r="C750" s="101"/>
      <c r="D750" s="80"/>
      <c r="E750" s="80"/>
      <c r="F750" s="80"/>
      <c r="G750" s="101"/>
      <c r="H750" s="80"/>
      <c r="I750" s="80"/>
      <c r="J750" s="80"/>
      <c r="K750" s="80"/>
    </row>
    <row r="751" spans="2:11">
      <c r="B751" s="80"/>
      <c r="C751" s="101"/>
      <c r="D751" s="80"/>
      <c r="E751" s="80"/>
      <c r="F751" s="80"/>
      <c r="G751" s="101"/>
      <c r="H751" s="80"/>
      <c r="I751" s="80"/>
      <c r="J751" s="80"/>
      <c r="K751" s="80"/>
    </row>
    <row r="752" spans="2:11">
      <c r="B752" s="80"/>
      <c r="C752" s="101"/>
      <c r="D752" s="80"/>
      <c r="E752" s="80"/>
      <c r="F752" s="80"/>
      <c r="G752" s="101"/>
      <c r="H752" s="80"/>
      <c r="I752" s="80"/>
      <c r="J752" s="80"/>
      <c r="K752" s="80"/>
    </row>
    <row r="753" spans="2:11">
      <c r="B753" s="80"/>
      <c r="C753" s="101"/>
      <c r="D753" s="80"/>
      <c r="E753" s="80"/>
      <c r="F753" s="80"/>
      <c r="G753" s="101"/>
      <c r="H753" s="80"/>
      <c r="I753" s="80"/>
      <c r="J753" s="80"/>
      <c r="K753" s="80"/>
    </row>
    <row r="754" spans="2:11">
      <c r="B754" s="80"/>
      <c r="C754" s="101"/>
      <c r="D754" s="80"/>
      <c r="E754" s="80"/>
      <c r="F754" s="80"/>
      <c r="G754" s="101"/>
      <c r="H754" s="80"/>
      <c r="I754" s="80"/>
      <c r="J754" s="80"/>
      <c r="K754" s="80"/>
    </row>
    <row r="755" spans="2:11">
      <c r="B755" s="80"/>
      <c r="C755" s="101"/>
      <c r="D755" s="80"/>
      <c r="E755" s="80"/>
      <c r="F755" s="80"/>
      <c r="G755" s="101"/>
      <c r="H755" s="80"/>
      <c r="I755" s="80"/>
      <c r="J755" s="80"/>
      <c r="K755" s="80"/>
    </row>
    <row r="756" spans="2:11">
      <c r="B756" s="80"/>
      <c r="C756" s="101"/>
      <c r="D756" s="80"/>
      <c r="E756" s="80"/>
      <c r="F756" s="80"/>
      <c r="G756" s="101"/>
      <c r="H756" s="80"/>
      <c r="I756" s="80"/>
      <c r="J756" s="80"/>
      <c r="K756" s="80"/>
    </row>
    <row r="757" spans="2:11">
      <c r="B757" s="80"/>
      <c r="C757" s="101"/>
      <c r="D757" s="80"/>
      <c r="E757" s="80"/>
      <c r="F757" s="80"/>
      <c r="G757" s="101"/>
      <c r="H757" s="80"/>
      <c r="I757" s="80"/>
      <c r="J757" s="80"/>
      <c r="K757" s="80"/>
    </row>
    <row r="758" spans="2:11">
      <c r="B758" s="80"/>
      <c r="C758" s="101"/>
      <c r="D758" s="80"/>
      <c r="E758" s="80"/>
      <c r="F758" s="80"/>
      <c r="G758" s="101"/>
      <c r="H758" s="80"/>
      <c r="I758" s="80"/>
      <c r="J758" s="80"/>
      <c r="K758" s="80"/>
    </row>
    <row r="759" spans="2:11">
      <c r="B759" s="80"/>
      <c r="C759" s="101"/>
      <c r="D759" s="80"/>
      <c r="E759" s="80"/>
      <c r="F759" s="80"/>
      <c r="G759" s="101"/>
      <c r="H759" s="80"/>
      <c r="I759" s="80"/>
      <c r="J759" s="80"/>
      <c r="K759" s="80"/>
    </row>
    <row r="760" spans="2:11">
      <c r="B760" s="80"/>
      <c r="C760" s="101"/>
      <c r="D760" s="80"/>
      <c r="E760" s="80"/>
      <c r="F760" s="80"/>
      <c r="G760" s="101"/>
      <c r="H760" s="80"/>
      <c r="I760" s="80"/>
      <c r="J760" s="80"/>
      <c r="K760" s="80"/>
    </row>
    <row r="761" spans="2:11">
      <c r="B761" s="80"/>
      <c r="C761" s="101"/>
      <c r="D761" s="80"/>
      <c r="E761" s="80"/>
      <c r="F761" s="80"/>
      <c r="G761" s="101"/>
      <c r="H761" s="80"/>
      <c r="I761" s="80"/>
      <c r="J761" s="80"/>
      <c r="K761" s="80"/>
    </row>
    <row r="762" spans="2:11">
      <c r="B762" s="80"/>
      <c r="C762" s="101"/>
      <c r="D762" s="80"/>
      <c r="E762" s="80"/>
      <c r="F762" s="80"/>
      <c r="G762" s="101"/>
      <c r="H762" s="80"/>
      <c r="I762" s="80"/>
      <c r="J762" s="80"/>
      <c r="K762" s="80"/>
    </row>
    <row r="763" spans="2:11">
      <c r="B763" s="80"/>
      <c r="C763" s="101"/>
      <c r="D763" s="80"/>
      <c r="E763" s="80"/>
      <c r="F763" s="80"/>
      <c r="G763" s="101"/>
      <c r="H763" s="80"/>
      <c r="I763" s="80"/>
      <c r="J763" s="80"/>
      <c r="K763" s="80"/>
    </row>
    <row r="764" spans="2:11">
      <c r="B764" s="80"/>
      <c r="C764" s="101"/>
      <c r="D764" s="80"/>
      <c r="E764" s="80"/>
      <c r="F764" s="80"/>
      <c r="G764" s="101"/>
      <c r="H764" s="80"/>
      <c r="I764" s="80"/>
      <c r="J764" s="80"/>
      <c r="K764" s="80"/>
    </row>
    <row r="765" spans="2:11">
      <c r="B765" s="80"/>
      <c r="C765" s="101"/>
      <c r="D765" s="80"/>
      <c r="E765" s="80"/>
      <c r="F765" s="80"/>
      <c r="G765" s="101"/>
      <c r="H765" s="80"/>
      <c r="I765" s="80"/>
      <c r="J765" s="80"/>
      <c r="K765" s="80"/>
    </row>
    <row r="766" spans="2:11">
      <c r="B766" s="80"/>
      <c r="C766" s="101"/>
      <c r="D766" s="80"/>
      <c r="E766" s="80"/>
      <c r="F766" s="80"/>
      <c r="G766" s="101"/>
      <c r="H766" s="80"/>
      <c r="I766" s="80"/>
      <c r="J766" s="80"/>
      <c r="K766" s="80"/>
    </row>
    <row r="767" spans="2:11">
      <c r="B767" s="80"/>
      <c r="C767" s="101"/>
      <c r="D767" s="80"/>
      <c r="E767" s="80"/>
      <c r="F767" s="80"/>
      <c r="G767" s="101"/>
      <c r="H767" s="80"/>
      <c r="I767" s="80"/>
      <c r="J767" s="80"/>
      <c r="K767" s="80"/>
    </row>
    <row r="768" spans="2:11">
      <c r="B768" s="80"/>
      <c r="C768" s="101"/>
      <c r="D768" s="80"/>
      <c r="E768" s="80"/>
      <c r="F768" s="80"/>
      <c r="G768" s="101"/>
      <c r="H768" s="80"/>
      <c r="I768" s="80"/>
      <c r="J768" s="80"/>
      <c r="K768" s="80"/>
    </row>
    <row r="769" spans="2:11">
      <c r="B769" s="80"/>
      <c r="C769" s="101"/>
      <c r="D769" s="80"/>
      <c r="E769" s="80"/>
      <c r="F769" s="80"/>
      <c r="G769" s="101"/>
      <c r="H769" s="80"/>
      <c r="I769" s="80"/>
      <c r="J769" s="80"/>
      <c r="K769" s="80"/>
    </row>
    <row r="770" spans="2:11">
      <c r="B770" s="80"/>
      <c r="C770" s="101"/>
      <c r="D770" s="80"/>
      <c r="E770" s="80"/>
      <c r="F770" s="80"/>
      <c r="G770" s="101"/>
      <c r="H770" s="80"/>
      <c r="I770" s="80"/>
      <c r="J770" s="80"/>
      <c r="K770" s="80"/>
    </row>
    <row r="771" spans="2:11">
      <c r="B771" s="80"/>
      <c r="C771" s="101"/>
      <c r="D771" s="80"/>
      <c r="E771" s="80"/>
      <c r="F771" s="80"/>
      <c r="G771" s="101"/>
      <c r="H771" s="80"/>
      <c r="I771" s="80"/>
      <c r="J771" s="80"/>
      <c r="K771" s="80"/>
    </row>
    <row r="772" spans="2:11">
      <c r="B772" s="80"/>
      <c r="C772" s="101"/>
      <c r="D772" s="80"/>
      <c r="E772" s="80"/>
      <c r="F772" s="80"/>
      <c r="G772" s="101"/>
      <c r="H772" s="80"/>
      <c r="I772" s="80"/>
      <c r="J772" s="80"/>
      <c r="K772" s="80"/>
    </row>
    <row r="773" spans="2:11">
      <c r="B773" s="80"/>
      <c r="C773" s="101"/>
      <c r="D773" s="80"/>
      <c r="E773" s="80"/>
      <c r="F773" s="80"/>
      <c r="G773" s="101"/>
      <c r="H773" s="80"/>
      <c r="I773" s="80"/>
      <c r="J773" s="80"/>
      <c r="K773" s="80"/>
    </row>
    <row r="774" spans="2:11">
      <c r="B774" s="80"/>
      <c r="C774" s="101"/>
      <c r="D774" s="80"/>
      <c r="E774" s="80"/>
      <c r="F774" s="80"/>
      <c r="G774" s="101"/>
      <c r="H774" s="80"/>
      <c r="I774" s="80"/>
      <c r="J774" s="80"/>
      <c r="K774" s="80"/>
    </row>
    <row r="775" spans="2:11">
      <c r="B775" s="80"/>
      <c r="C775" s="101"/>
      <c r="D775" s="80"/>
      <c r="E775" s="80"/>
      <c r="F775" s="80"/>
      <c r="G775" s="101"/>
      <c r="H775" s="80"/>
      <c r="I775" s="80"/>
      <c r="J775" s="80"/>
      <c r="K775" s="80"/>
    </row>
    <row r="776" spans="2:11">
      <c r="B776" s="80"/>
      <c r="C776" s="101"/>
      <c r="D776" s="80"/>
      <c r="E776" s="80"/>
      <c r="F776" s="80"/>
      <c r="G776" s="101"/>
      <c r="H776" s="80"/>
      <c r="I776" s="80"/>
      <c r="J776" s="80"/>
      <c r="K776" s="80"/>
    </row>
    <row r="777" spans="2:11">
      <c r="B777" s="80"/>
      <c r="C777" s="101"/>
      <c r="D777" s="80"/>
      <c r="E777" s="80"/>
      <c r="F777" s="80"/>
      <c r="G777" s="101"/>
      <c r="H777" s="80"/>
      <c r="I777" s="80"/>
      <c r="J777" s="80"/>
      <c r="K777" s="80"/>
    </row>
    <row r="778" spans="2:11">
      <c r="B778" s="80"/>
      <c r="C778" s="101"/>
      <c r="D778" s="80"/>
      <c r="E778" s="80"/>
      <c r="F778" s="80"/>
      <c r="G778" s="101"/>
      <c r="H778" s="80"/>
      <c r="I778" s="80"/>
      <c r="J778" s="80"/>
      <c r="K778" s="80"/>
    </row>
    <row r="779" spans="2:11">
      <c r="B779" s="80"/>
      <c r="C779" s="101"/>
      <c r="D779" s="80"/>
      <c r="E779" s="80"/>
      <c r="F779" s="80"/>
      <c r="G779" s="101"/>
      <c r="H779" s="80"/>
      <c r="I779" s="80"/>
      <c r="J779" s="80"/>
      <c r="K779" s="80"/>
    </row>
    <row r="780" spans="2:11">
      <c r="B780" s="80"/>
      <c r="C780" s="101"/>
      <c r="D780" s="80"/>
      <c r="E780" s="80"/>
      <c r="F780" s="80"/>
      <c r="G780" s="101"/>
      <c r="H780" s="80"/>
      <c r="I780" s="80"/>
      <c r="J780" s="80"/>
      <c r="K780" s="80"/>
    </row>
    <row r="781" spans="2:11">
      <c r="B781" s="80"/>
      <c r="C781" s="101"/>
      <c r="D781" s="80"/>
      <c r="E781" s="80"/>
      <c r="F781" s="80"/>
      <c r="G781" s="101"/>
      <c r="H781" s="80"/>
      <c r="I781" s="80"/>
      <c r="J781" s="80"/>
      <c r="K781" s="80"/>
    </row>
    <row r="782" spans="2:11">
      <c r="B782" s="80"/>
      <c r="C782" s="101"/>
      <c r="D782" s="80"/>
      <c r="E782" s="80"/>
      <c r="F782" s="80"/>
      <c r="G782" s="101"/>
      <c r="H782" s="80"/>
      <c r="I782" s="80"/>
      <c r="J782" s="80"/>
      <c r="K782" s="80"/>
    </row>
    <row r="783" spans="2:11">
      <c r="B783" s="80"/>
      <c r="C783" s="101"/>
      <c r="D783" s="80"/>
      <c r="E783" s="80"/>
      <c r="F783" s="80"/>
      <c r="G783" s="101"/>
      <c r="H783" s="80"/>
      <c r="I783" s="80"/>
      <c r="J783" s="80"/>
      <c r="K783" s="80"/>
    </row>
    <row r="784" spans="2:11">
      <c r="B784" s="80"/>
      <c r="C784" s="101"/>
      <c r="D784" s="80"/>
      <c r="E784" s="80"/>
      <c r="F784" s="80"/>
      <c r="G784" s="101"/>
      <c r="H784" s="80"/>
      <c r="I784" s="80"/>
      <c r="J784" s="80"/>
      <c r="K784" s="80"/>
    </row>
    <row r="785" spans="2:11">
      <c r="B785" s="80"/>
      <c r="C785" s="101"/>
      <c r="D785" s="80"/>
      <c r="E785" s="80"/>
      <c r="F785" s="80"/>
      <c r="G785" s="101"/>
      <c r="H785" s="80"/>
      <c r="I785" s="80"/>
      <c r="J785" s="80"/>
      <c r="K785" s="80"/>
    </row>
    <row r="786" spans="2:11">
      <c r="B786" s="80"/>
      <c r="C786" s="101"/>
      <c r="D786" s="80"/>
      <c r="E786" s="80"/>
      <c r="F786" s="80"/>
      <c r="G786" s="101"/>
      <c r="H786" s="80"/>
      <c r="I786" s="80"/>
      <c r="J786" s="80"/>
      <c r="K786" s="80"/>
    </row>
    <row r="787" spans="2:11">
      <c r="B787" s="80"/>
      <c r="C787" s="101"/>
      <c r="D787" s="80"/>
      <c r="E787" s="80"/>
      <c r="F787" s="80"/>
      <c r="G787" s="101"/>
      <c r="H787" s="80"/>
      <c r="I787" s="80"/>
      <c r="J787" s="80"/>
      <c r="K787" s="80"/>
    </row>
    <row r="788" spans="2:11">
      <c r="B788" s="80"/>
      <c r="C788" s="101"/>
      <c r="D788" s="80"/>
      <c r="E788" s="80"/>
      <c r="F788" s="80"/>
      <c r="G788" s="101"/>
      <c r="H788" s="80"/>
      <c r="I788" s="80"/>
      <c r="J788" s="80"/>
      <c r="K788" s="80"/>
    </row>
    <row r="789" spans="2:11">
      <c r="B789" s="80"/>
      <c r="C789" s="101"/>
      <c r="D789" s="80"/>
      <c r="E789" s="80"/>
      <c r="F789" s="80"/>
      <c r="G789" s="101"/>
      <c r="H789" s="80"/>
      <c r="I789" s="80"/>
      <c r="J789" s="80"/>
      <c r="K789" s="80"/>
    </row>
    <row r="790" spans="2:11">
      <c r="B790" s="80"/>
      <c r="C790" s="101"/>
      <c r="D790" s="80"/>
      <c r="E790" s="80"/>
      <c r="F790" s="80"/>
      <c r="G790" s="101"/>
      <c r="H790" s="80"/>
      <c r="I790" s="80"/>
      <c r="J790" s="80"/>
      <c r="K790" s="80"/>
    </row>
    <row r="791" spans="2:11">
      <c r="B791" s="80"/>
      <c r="C791" s="101"/>
      <c r="D791" s="80"/>
      <c r="E791" s="80"/>
      <c r="F791" s="80"/>
      <c r="G791" s="101"/>
      <c r="H791" s="80"/>
      <c r="I791" s="80"/>
      <c r="J791" s="80"/>
      <c r="K791" s="80"/>
    </row>
    <row r="792" spans="2:11">
      <c r="B792" s="80"/>
      <c r="C792" s="101"/>
      <c r="D792" s="80"/>
      <c r="E792" s="80"/>
      <c r="F792" s="80"/>
      <c r="G792" s="101"/>
      <c r="H792" s="80"/>
      <c r="I792" s="80"/>
      <c r="J792" s="80"/>
      <c r="K792" s="80"/>
    </row>
    <row r="793" spans="2:11">
      <c r="B793" s="80"/>
      <c r="C793" s="101"/>
      <c r="D793" s="80"/>
      <c r="E793" s="80"/>
      <c r="F793" s="80"/>
      <c r="G793" s="101"/>
      <c r="H793" s="80"/>
      <c r="I793" s="80"/>
      <c r="J793" s="80"/>
      <c r="K793" s="80"/>
    </row>
    <row r="794" spans="2:11">
      <c r="B794" s="80"/>
      <c r="C794" s="101"/>
      <c r="D794" s="80"/>
      <c r="E794" s="80"/>
      <c r="F794" s="80"/>
      <c r="G794" s="101"/>
      <c r="H794" s="80"/>
      <c r="I794" s="80"/>
      <c r="J794" s="80"/>
      <c r="K794" s="80"/>
    </row>
    <row r="795" spans="2:11">
      <c r="B795" s="80"/>
      <c r="C795" s="101"/>
      <c r="D795" s="80"/>
      <c r="E795" s="80"/>
      <c r="F795" s="80"/>
      <c r="G795" s="101"/>
      <c r="H795" s="80"/>
      <c r="I795" s="80"/>
      <c r="J795" s="80"/>
      <c r="K795" s="80"/>
    </row>
    <row r="796" spans="2:11">
      <c r="B796" s="80"/>
      <c r="C796" s="101"/>
      <c r="D796" s="80"/>
      <c r="E796" s="80"/>
      <c r="F796" s="80"/>
      <c r="G796" s="101"/>
      <c r="H796" s="80"/>
      <c r="I796" s="80"/>
      <c r="J796" s="80"/>
      <c r="K796" s="80"/>
    </row>
    <row r="797" spans="2:11">
      <c r="B797" s="80"/>
      <c r="C797" s="101"/>
      <c r="D797" s="80"/>
      <c r="E797" s="80"/>
      <c r="F797" s="80"/>
      <c r="G797" s="101"/>
      <c r="H797" s="80"/>
      <c r="I797" s="80"/>
      <c r="J797" s="80"/>
      <c r="K797" s="80"/>
    </row>
    <row r="798" spans="2:11">
      <c r="B798" s="80"/>
      <c r="C798" s="101"/>
      <c r="D798" s="80"/>
      <c r="E798" s="80"/>
      <c r="F798" s="80"/>
      <c r="G798" s="101"/>
      <c r="H798" s="80"/>
      <c r="I798" s="80"/>
      <c r="J798" s="80"/>
      <c r="K798" s="80"/>
    </row>
    <row r="799" spans="2:11">
      <c r="B799" s="80"/>
      <c r="C799" s="101"/>
      <c r="D799" s="80"/>
      <c r="E799" s="80"/>
      <c r="F799" s="80"/>
      <c r="G799" s="101"/>
      <c r="H799" s="80"/>
      <c r="I799" s="80"/>
      <c r="J799" s="80"/>
      <c r="K799" s="80"/>
    </row>
    <row r="800" spans="2:11">
      <c r="B800" s="80"/>
      <c r="C800" s="101"/>
      <c r="D800" s="80"/>
      <c r="E800" s="80"/>
      <c r="F800" s="80"/>
      <c r="G800" s="101"/>
      <c r="H800" s="80"/>
      <c r="I800" s="80"/>
      <c r="J800" s="80"/>
      <c r="K800" s="80"/>
    </row>
    <row r="801" spans="2:11">
      <c r="B801" s="80"/>
      <c r="C801" s="101"/>
      <c r="D801" s="80"/>
      <c r="E801" s="80"/>
      <c r="F801" s="80"/>
      <c r="G801" s="101"/>
      <c r="H801" s="80"/>
      <c r="I801" s="80"/>
      <c r="J801" s="80"/>
      <c r="K801" s="80"/>
    </row>
    <row r="802" spans="2:11">
      <c r="B802" s="80"/>
      <c r="C802" s="101"/>
      <c r="D802" s="80"/>
      <c r="E802" s="80"/>
      <c r="F802" s="80"/>
      <c r="G802" s="101"/>
      <c r="H802" s="80"/>
      <c r="I802" s="80"/>
      <c r="J802" s="80"/>
      <c r="K802" s="80"/>
    </row>
    <row r="803" spans="2:11">
      <c r="B803" s="80"/>
      <c r="C803" s="101"/>
      <c r="D803" s="80"/>
      <c r="E803" s="80"/>
      <c r="F803" s="80"/>
      <c r="G803" s="101"/>
      <c r="H803" s="80"/>
      <c r="I803" s="80"/>
      <c r="J803" s="80"/>
      <c r="K803" s="80"/>
    </row>
    <row r="804" spans="2:11">
      <c r="B804" s="80"/>
      <c r="C804" s="101"/>
      <c r="D804" s="80"/>
      <c r="E804" s="80"/>
      <c r="F804" s="80"/>
      <c r="G804" s="101"/>
      <c r="H804" s="80"/>
      <c r="I804" s="80"/>
      <c r="J804" s="80"/>
      <c r="K804" s="80"/>
    </row>
    <row r="805" spans="2:11">
      <c r="B805" s="80"/>
      <c r="C805" s="101"/>
      <c r="D805" s="80"/>
      <c r="E805" s="80"/>
      <c r="F805" s="80"/>
      <c r="G805" s="101"/>
      <c r="H805" s="80"/>
      <c r="I805" s="80"/>
      <c r="J805" s="80"/>
      <c r="K805" s="80"/>
    </row>
    <row r="806" spans="2:11">
      <c r="B806" s="80"/>
      <c r="C806" s="101"/>
      <c r="D806" s="80"/>
      <c r="E806" s="80"/>
      <c r="F806" s="80"/>
      <c r="G806" s="101"/>
      <c r="H806" s="80"/>
      <c r="I806" s="80"/>
      <c r="J806" s="80"/>
      <c r="K806" s="80"/>
    </row>
    <row r="807" spans="2:11">
      <c r="B807" s="80"/>
      <c r="C807" s="101"/>
      <c r="D807" s="80"/>
      <c r="E807" s="80"/>
      <c r="F807" s="80"/>
      <c r="G807" s="101"/>
      <c r="H807" s="80"/>
      <c r="I807" s="80"/>
      <c r="J807" s="80"/>
      <c r="K807" s="80"/>
    </row>
    <row r="808" spans="2:11">
      <c r="B808" s="80"/>
      <c r="C808" s="101"/>
      <c r="D808" s="80"/>
      <c r="E808" s="80"/>
      <c r="F808" s="80"/>
      <c r="G808" s="101"/>
      <c r="H808" s="80"/>
      <c r="I808" s="80"/>
      <c r="J808" s="80"/>
      <c r="K808" s="80"/>
    </row>
    <row r="809" spans="2:11">
      <c r="B809" s="80"/>
      <c r="C809" s="101"/>
      <c r="D809" s="80"/>
      <c r="E809" s="80"/>
      <c r="F809" s="80"/>
      <c r="G809" s="101"/>
      <c r="H809" s="80"/>
      <c r="I809" s="80"/>
      <c r="J809" s="80"/>
      <c r="K809" s="80"/>
    </row>
    <row r="810" spans="2:11">
      <c r="B810" s="80"/>
      <c r="C810" s="101"/>
      <c r="D810" s="80"/>
      <c r="E810" s="80"/>
      <c r="F810" s="80"/>
      <c r="G810" s="101"/>
      <c r="H810" s="80"/>
      <c r="I810" s="80"/>
      <c r="J810" s="80"/>
      <c r="K810" s="80"/>
    </row>
    <row r="811" spans="2:11">
      <c r="B811" s="80"/>
      <c r="C811" s="101"/>
      <c r="D811" s="80"/>
      <c r="E811" s="80"/>
      <c r="F811" s="80"/>
      <c r="G811" s="101"/>
      <c r="H811" s="80"/>
      <c r="I811" s="80"/>
      <c r="J811" s="80"/>
      <c r="K811" s="80"/>
    </row>
    <row r="812" spans="2:11">
      <c r="B812" s="80"/>
      <c r="C812" s="101"/>
      <c r="D812" s="80"/>
      <c r="E812" s="80"/>
      <c r="F812" s="80"/>
      <c r="G812" s="101"/>
      <c r="H812" s="80"/>
      <c r="I812" s="80"/>
      <c r="J812" s="80"/>
      <c r="K812" s="80"/>
    </row>
    <row r="813" spans="2:11">
      <c r="B813" s="80"/>
      <c r="C813" s="101"/>
      <c r="D813" s="80"/>
      <c r="E813" s="80"/>
      <c r="F813" s="80"/>
      <c r="G813" s="101"/>
      <c r="H813" s="80"/>
      <c r="I813" s="80"/>
      <c r="J813" s="80"/>
      <c r="K813" s="80"/>
    </row>
    <row r="814" spans="2:11">
      <c r="B814" s="80"/>
      <c r="C814" s="101"/>
      <c r="D814" s="80"/>
      <c r="E814" s="80"/>
      <c r="F814" s="80"/>
      <c r="G814" s="101"/>
      <c r="H814" s="80"/>
      <c r="I814" s="80"/>
      <c r="J814" s="80"/>
      <c r="K814" s="80"/>
    </row>
    <row r="815" spans="2:11">
      <c r="B815" s="80"/>
      <c r="C815" s="101"/>
      <c r="D815" s="80"/>
      <c r="E815" s="80"/>
      <c r="F815" s="80"/>
      <c r="G815" s="101"/>
      <c r="H815" s="80"/>
      <c r="I815" s="80"/>
      <c r="J815" s="80"/>
      <c r="K815" s="80"/>
    </row>
    <row r="816" spans="2:11">
      <c r="B816" s="80"/>
      <c r="C816" s="101"/>
      <c r="D816" s="80"/>
      <c r="E816" s="80"/>
      <c r="F816" s="80"/>
      <c r="G816" s="101"/>
      <c r="H816" s="80"/>
      <c r="I816" s="80"/>
      <c r="J816" s="80"/>
      <c r="K816" s="80"/>
    </row>
    <row r="817" spans="2:11">
      <c r="B817" s="80"/>
      <c r="C817" s="101"/>
      <c r="D817" s="80"/>
      <c r="E817" s="80"/>
      <c r="F817" s="80"/>
      <c r="G817" s="101"/>
      <c r="H817" s="80"/>
      <c r="I817" s="80"/>
      <c r="J817" s="80"/>
      <c r="K817" s="80"/>
    </row>
    <row r="818" spans="2:11">
      <c r="B818" s="80"/>
      <c r="C818" s="101"/>
      <c r="D818" s="80"/>
      <c r="E818" s="80"/>
      <c r="F818" s="80"/>
      <c r="G818" s="101"/>
      <c r="H818" s="80"/>
      <c r="I818" s="80"/>
      <c r="J818" s="80"/>
      <c r="K818" s="80"/>
    </row>
    <row r="819" spans="2:11">
      <c r="B819" s="80"/>
      <c r="C819" s="101"/>
      <c r="D819" s="80"/>
      <c r="E819" s="80"/>
      <c r="F819" s="80"/>
      <c r="G819" s="101"/>
      <c r="H819" s="80"/>
      <c r="I819" s="80"/>
      <c r="J819" s="80"/>
      <c r="K819" s="80"/>
    </row>
    <row r="820" spans="2:11">
      <c r="B820" s="80"/>
      <c r="C820" s="101"/>
      <c r="D820" s="80"/>
      <c r="E820" s="80"/>
      <c r="F820" s="80"/>
      <c r="G820" s="101"/>
      <c r="H820" s="80"/>
      <c r="I820" s="80"/>
      <c r="J820" s="80"/>
      <c r="K820" s="80"/>
    </row>
    <row r="821" spans="2:11">
      <c r="B821" s="80"/>
      <c r="C821" s="101"/>
      <c r="D821" s="80"/>
      <c r="E821" s="80"/>
      <c r="F821" s="80"/>
      <c r="G821" s="101"/>
      <c r="H821" s="80"/>
      <c r="I821" s="80"/>
      <c r="J821" s="80"/>
      <c r="K821" s="80"/>
    </row>
    <row r="822" spans="2:11">
      <c r="B822" s="80"/>
      <c r="C822" s="101"/>
      <c r="D822" s="80"/>
      <c r="E822" s="80"/>
      <c r="F822" s="80"/>
      <c r="G822" s="101"/>
      <c r="H822" s="80"/>
      <c r="I822" s="80"/>
      <c r="J822" s="80"/>
      <c r="K822" s="80"/>
    </row>
    <row r="823" spans="2:11">
      <c r="B823" s="80"/>
      <c r="C823" s="101"/>
      <c r="D823" s="80"/>
      <c r="E823" s="80"/>
      <c r="F823" s="80"/>
      <c r="G823" s="101"/>
      <c r="H823" s="80"/>
      <c r="I823" s="80"/>
      <c r="J823" s="80"/>
      <c r="K823" s="80"/>
    </row>
    <row r="824" spans="2:11">
      <c r="B824" s="80"/>
      <c r="C824" s="101"/>
      <c r="D824" s="80"/>
      <c r="E824" s="80"/>
      <c r="F824" s="80"/>
      <c r="G824" s="101"/>
      <c r="H824" s="80"/>
      <c r="I824" s="80"/>
      <c r="J824" s="80"/>
      <c r="K824" s="80"/>
    </row>
    <row r="825" spans="2:11">
      <c r="B825" s="80"/>
      <c r="C825" s="101"/>
      <c r="D825" s="80"/>
      <c r="E825" s="80"/>
      <c r="F825" s="80"/>
      <c r="G825" s="101"/>
      <c r="H825" s="80"/>
      <c r="I825" s="80"/>
      <c r="J825" s="80"/>
      <c r="K825" s="80"/>
    </row>
    <row r="826" spans="2:11">
      <c r="B826" s="80"/>
      <c r="C826" s="101"/>
      <c r="D826" s="80"/>
      <c r="E826" s="80"/>
      <c r="F826" s="80"/>
      <c r="G826" s="101"/>
      <c r="H826" s="80"/>
      <c r="I826" s="80"/>
      <c r="J826" s="80"/>
      <c r="K826" s="80"/>
    </row>
    <row r="827" spans="2:11">
      <c r="B827" s="80"/>
      <c r="C827" s="101"/>
      <c r="D827" s="80"/>
      <c r="E827" s="80"/>
      <c r="F827" s="80"/>
      <c r="G827" s="101"/>
      <c r="H827" s="80"/>
      <c r="I827" s="80"/>
      <c r="J827" s="80"/>
      <c r="K827" s="80"/>
    </row>
    <row r="828" spans="2:11">
      <c r="B828" s="80"/>
      <c r="C828" s="101"/>
      <c r="D828" s="80"/>
      <c r="E828" s="80"/>
      <c r="F828" s="80"/>
      <c r="G828" s="101"/>
      <c r="H828" s="80"/>
      <c r="I828" s="80"/>
      <c r="J828" s="80"/>
      <c r="K828" s="80"/>
    </row>
    <row r="829" spans="2:11">
      <c r="B829" s="80"/>
      <c r="C829" s="101"/>
      <c r="D829" s="80"/>
      <c r="E829" s="80"/>
      <c r="F829" s="80"/>
      <c r="G829" s="101"/>
      <c r="H829" s="80"/>
      <c r="I829" s="80"/>
      <c r="J829" s="80"/>
      <c r="K829" s="80"/>
    </row>
    <row r="830" spans="2:11">
      <c r="B830" s="80"/>
      <c r="C830" s="101"/>
      <c r="D830" s="80"/>
      <c r="E830" s="80"/>
      <c r="F830" s="80"/>
      <c r="G830" s="101"/>
      <c r="H830" s="80"/>
      <c r="I830" s="80"/>
      <c r="J830" s="80"/>
      <c r="K830" s="80"/>
    </row>
    <row r="831" spans="2:11">
      <c r="B831" s="80"/>
      <c r="C831" s="101"/>
      <c r="D831" s="80"/>
      <c r="E831" s="80"/>
      <c r="F831" s="80"/>
      <c r="G831" s="101"/>
      <c r="H831" s="80"/>
      <c r="I831" s="80"/>
      <c r="J831" s="80"/>
      <c r="K831" s="80"/>
    </row>
    <row r="832" spans="2:11">
      <c r="B832" s="80"/>
      <c r="C832" s="101"/>
      <c r="D832" s="80"/>
      <c r="E832" s="80"/>
      <c r="F832" s="80"/>
      <c r="G832" s="101"/>
      <c r="H832" s="80"/>
      <c r="I832" s="80"/>
      <c r="J832" s="80"/>
      <c r="K832" s="80"/>
    </row>
    <row r="833" spans="2:11">
      <c r="B833" s="80"/>
      <c r="C833" s="101"/>
      <c r="D833" s="80"/>
      <c r="E833" s="80"/>
      <c r="F833" s="80"/>
      <c r="G833" s="101"/>
      <c r="H833" s="80"/>
      <c r="I833" s="80"/>
      <c r="J833" s="80"/>
      <c r="K833" s="80"/>
    </row>
    <row r="834" spans="2:11">
      <c r="B834" s="80"/>
      <c r="C834" s="101"/>
      <c r="D834" s="80"/>
      <c r="E834" s="80"/>
      <c r="F834" s="80"/>
      <c r="G834" s="101"/>
      <c r="H834" s="80"/>
      <c r="I834" s="80"/>
      <c r="J834" s="80"/>
      <c r="K834" s="80"/>
    </row>
    <row r="835" spans="2:11">
      <c r="B835" s="80"/>
      <c r="C835" s="101"/>
      <c r="D835" s="80"/>
      <c r="E835" s="80"/>
      <c r="F835" s="80"/>
      <c r="G835" s="101"/>
      <c r="H835" s="80"/>
      <c r="I835" s="80"/>
      <c r="J835" s="80"/>
      <c r="K835" s="80"/>
    </row>
    <row r="836" spans="2:11">
      <c r="B836" s="80"/>
      <c r="C836" s="101"/>
      <c r="D836" s="80"/>
      <c r="E836" s="80"/>
      <c r="F836" s="80"/>
      <c r="G836" s="101"/>
      <c r="H836" s="80"/>
      <c r="I836" s="80"/>
      <c r="J836" s="80"/>
      <c r="K836" s="80"/>
    </row>
    <row r="837" spans="2:11">
      <c r="B837" s="80"/>
      <c r="C837" s="101"/>
      <c r="D837" s="80"/>
      <c r="E837" s="80"/>
      <c r="F837" s="80"/>
      <c r="G837" s="101"/>
      <c r="H837" s="80"/>
      <c r="I837" s="80"/>
      <c r="J837" s="80"/>
      <c r="K837" s="80"/>
    </row>
    <row r="838" spans="2:11">
      <c r="B838" s="80"/>
      <c r="C838" s="101"/>
      <c r="D838" s="80"/>
      <c r="E838" s="80"/>
      <c r="F838" s="80"/>
      <c r="G838" s="101"/>
      <c r="H838" s="80"/>
      <c r="I838" s="80"/>
      <c r="J838" s="80"/>
      <c r="K838" s="80"/>
    </row>
    <row r="839" spans="2:11">
      <c r="B839" s="80"/>
      <c r="C839" s="101"/>
      <c r="D839" s="80"/>
      <c r="E839" s="80"/>
      <c r="F839" s="80"/>
      <c r="G839" s="101"/>
      <c r="H839" s="80"/>
      <c r="I839" s="80"/>
      <c r="J839" s="80"/>
      <c r="K839" s="80"/>
    </row>
    <row r="840" spans="2:11">
      <c r="B840" s="80"/>
      <c r="C840" s="101"/>
      <c r="D840" s="80"/>
      <c r="E840" s="80"/>
      <c r="F840" s="80"/>
      <c r="G840" s="101"/>
      <c r="H840" s="80"/>
      <c r="I840" s="80"/>
      <c r="J840" s="80"/>
      <c r="K840" s="80"/>
    </row>
    <row r="841" spans="2:11">
      <c r="B841" s="80"/>
      <c r="C841" s="101"/>
      <c r="D841" s="80"/>
      <c r="E841" s="80"/>
      <c r="F841" s="80"/>
      <c r="G841" s="101"/>
      <c r="H841" s="80"/>
      <c r="I841" s="80"/>
      <c r="J841" s="80"/>
      <c r="K841" s="80"/>
    </row>
    <row r="842" spans="2:11">
      <c r="B842" s="80"/>
      <c r="C842" s="101"/>
      <c r="D842" s="80"/>
      <c r="E842" s="80"/>
      <c r="F842" s="80"/>
      <c r="G842" s="101"/>
      <c r="H842" s="80"/>
      <c r="I842" s="80"/>
      <c r="J842" s="80"/>
      <c r="K842" s="80"/>
    </row>
    <row r="843" spans="2:11">
      <c r="B843" s="80"/>
      <c r="C843" s="101"/>
      <c r="D843" s="80"/>
      <c r="E843" s="80"/>
      <c r="F843" s="80"/>
      <c r="G843" s="101"/>
      <c r="H843" s="80"/>
      <c r="I843" s="80"/>
      <c r="J843" s="80"/>
      <c r="K843" s="80"/>
    </row>
    <row r="844" spans="2:11">
      <c r="B844" s="80"/>
      <c r="C844" s="101"/>
      <c r="D844" s="80"/>
      <c r="E844" s="80"/>
      <c r="F844" s="80"/>
      <c r="G844" s="101"/>
      <c r="H844" s="80"/>
      <c r="I844" s="80"/>
      <c r="J844" s="80"/>
      <c r="K844" s="80"/>
    </row>
    <row r="845" spans="2:11">
      <c r="B845" s="80"/>
      <c r="C845" s="101"/>
      <c r="D845" s="80"/>
      <c r="E845" s="80"/>
      <c r="F845" s="80"/>
      <c r="G845" s="101"/>
      <c r="H845" s="80"/>
      <c r="I845" s="80"/>
      <c r="J845" s="80"/>
      <c r="K845" s="80"/>
    </row>
    <row r="846" spans="2:11">
      <c r="B846" s="80"/>
      <c r="C846" s="101"/>
      <c r="D846" s="80"/>
      <c r="E846" s="80"/>
      <c r="F846" s="80"/>
      <c r="G846" s="101"/>
      <c r="H846" s="80"/>
      <c r="I846" s="80"/>
      <c r="J846" s="80"/>
      <c r="K846" s="80"/>
    </row>
    <row r="847" spans="2:11">
      <c r="B847" s="80"/>
      <c r="C847" s="101"/>
      <c r="D847" s="80"/>
      <c r="E847" s="80"/>
      <c r="F847" s="80"/>
      <c r="G847" s="101"/>
      <c r="H847" s="80"/>
      <c r="I847" s="80"/>
      <c r="J847" s="80"/>
      <c r="K847" s="80"/>
    </row>
    <row r="848" spans="2:11">
      <c r="B848" s="80"/>
      <c r="C848" s="101"/>
      <c r="D848" s="80"/>
      <c r="E848" s="80"/>
      <c r="F848" s="80"/>
      <c r="G848" s="101"/>
      <c r="H848" s="80"/>
      <c r="I848" s="80"/>
      <c r="J848" s="80"/>
      <c r="K848" s="80"/>
    </row>
    <row r="849" spans="2:11">
      <c r="B849" s="80"/>
      <c r="C849" s="101"/>
      <c r="D849" s="80"/>
      <c r="E849" s="80"/>
      <c r="F849" s="80"/>
      <c r="G849" s="101"/>
      <c r="H849" s="80"/>
      <c r="I849" s="80"/>
      <c r="J849" s="80"/>
      <c r="K849" s="80"/>
    </row>
    <row r="850" spans="2:11">
      <c r="B850" s="80"/>
      <c r="C850" s="101"/>
      <c r="D850" s="80"/>
      <c r="E850" s="80"/>
      <c r="F850" s="80"/>
      <c r="G850" s="101"/>
      <c r="H850" s="80"/>
      <c r="I850" s="80"/>
      <c r="J850" s="80"/>
      <c r="K850" s="80"/>
    </row>
    <row r="851" spans="2:11">
      <c r="B851" s="80"/>
      <c r="C851" s="101"/>
      <c r="D851" s="80"/>
      <c r="E851" s="80"/>
      <c r="F851" s="80"/>
      <c r="G851" s="101"/>
      <c r="H851" s="80"/>
      <c r="I851" s="80"/>
      <c r="J851" s="80"/>
      <c r="K851" s="80"/>
    </row>
    <row r="852" spans="2:11">
      <c r="B852" s="80"/>
      <c r="C852" s="101"/>
      <c r="D852" s="80"/>
      <c r="E852" s="80"/>
      <c r="F852" s="80"/>
      <c r="G852" s="101"/>
      <c r="H852" s="80"/>
      <c r="I852" s="80"/>
      <c r="J852" s="80"/>
      <c r="K852" s="80"/>
    </row>
    <row r="853" spans="2:11">
      <c r="B853" s="80"/>
      <c r="C853" s="101"/>
      <c r="D853" s="80"/>
      <c r="E853" s="80"/>
      <c r="F853" s="80"/>
      <c r="G853" s="101"/>
      <c r="H853" s="80"/>
      <c r="I853" s="80"/>
      <c r="J853" s="80"/>
      <c r="K853" s="80"/>
    </row>
    <row r="854" spans="2:11">
      <c r="B854" s="80"/>
      <c r="C854" s="101"/>
      <c r="D854" s="80"/>
      <c r="E854" s="80"/>
      <c r="F854" s="80"/>
      <c r="G854" s="101"/>
      <c r="H854" s="80"/>
      <c r="I854" s="80"/>
      <c r="J854" s="80"/>
      <c r="K854" s="80"/>
    </row>
    <row r="855" spans="2:11">
      <c r="B855" s="80"/>
      <c r="C855" s="101"/>
      <c r="D855" s="80"/>
      <c r="E855" s="80"/>
      <c r="F855" s="80"/>
      <c r="G855" s="101"/>
      <c r="H855" s="80"/>
      <c r="I855" s="80"/>
      <c r="J855" s="80"/>
      <c r="K855" s="80"/>
    </row>
    <row r="856" spans="2:11">
      <c r="B856" s="80"/>
      <c r="C856" s="101"/>
      <c r="D856" s="80"/>
      <c r="E856" s="80"/>
      <c r="F856" s="80"/>
      <c r="G856" s="101"/>
      <c r="H856" s="80"/>
      <c r="I856" s="80"/>
      <c r="J856" s="80"/>
      <c r="K856" s="80"/>
    </row>
    <row r="857" spans="2:11">
      <c r="B857" s="80"/>
      <c r="C857" s="101"/>
      <c r="D857" s="80"/>
      <c r="E857" s="80"/>
      <c r="F857" s="80"/>
      <c r="G857" s="101"/>
      <c r="H857" s="80"/>
      <c r="I857" s="80"/>
      <c r="J857" s="80"/>
      <c r="K857" s="80"/>
    </row>
    <row r="858" spans="2:11">
      <c r="B858" s="80"/>
      <c r="C858" s="101"/>
      <c r="D858" s="80"/>
      <c r="E858" s="80"/>
      <c r="F858" s="80"/>
      <c r="G858" s="101"/>
      <c r="H858" s="80"/>
      <c r="I858" s="80"/>
      <c r="J858" s="80"/>
      <c r="K858" s="80"/>
    </row>
    <row r="859" spans="2:11">
      <c r="B859" s="80"/>
      <c r="C859" s="101"/>
      <c r="D859" s="80"/>
      <c r="E859" s="80"/>
      <c r="F859" s="80"/>
      <c r="G859" s="101"/>
      <c r="H859" s="80"/>
      <c r="I859" s="80"/>
      <c r="J859" s="80"/>
      <c r="K859" s="80"/>
    </row>
    <row r="860" spans="2:11">
      <c r="B860" s="80"/>
      <c r="C860" s="101"/>
      <c r="D860" s="80"/>
      <c r="E860" s="80"/>
      <c r="F860" s="80"/>
      <c r="G860" s="101"/>
      <c r="H860" s="80"/>
      <c r="I860" s="80"/>
      <c r="J860" s="80"/>
      <c r="K860" s="80"/>
    </row>
    <row r="861" spans="2:11">
      <c r="B861" s="80"/>
      <c r="C861" s="101"/>
      <c r="D861" s="80"/>
      <c r="E861" s="80"/>
      <c r="F861" s="80"/>
      <c r="G861" s="101"/>
      <c r="H861" s="80"/>
      <c r="I861" s="80"/>
      <c r="J861" s="80"/>
      <c r="K861" s="80"/>
    </row>
    <row r="862" spans="2:11">
      <c r="B862" s="80"/>
      <c r="C862" s="101"/>
      <c r="D862" s="80"/>
      <c r="E862" s="80"/>
      <c r="F862" s="80"/>
      <c r="G862" s="101"/>
      <c r="H862" s="80"/>
      <c r="I862" s="80"/>
      <c r="J862" s="80"/>
      <c r="K862" s="80"/>
    </row>
    <row r="863" spans="2:11">
      <c r="B863" s="80"/>
      <c r="C863" s="101"/>
      <c r="D863" s="80"/>
      <c r="E863" s="80"/>
      <c r="F863" s="80"/>
      <c r="G863" s="101"/>
      <c r="H863" s="80"/>
      <c r="I863" s="80"/>
      <c r="J863" s="80"/>
      <c r="K863" s="80"/>
    </row>
    <row r="864" spans="2:11">
      <c r="B864" s="80"/>
      <c r="C864" s="101"/>
      <c r="D864" s="80"/>
      <c r="E864" s="80"/>
      <c r="F864" s="80"/>
      <c r="G864" s="101"/>
      <c r="H864" s="80"/>
      <c r="I864" s="80"/>
      <c r="J864" s="80"/>
      <c r="K864" s="80"/>
    </row>
    <row r="865" spans="2:11">
      <c r="B865" s="80"/>
      <c r="C865" s="101"/>
      <c r="D865" s="80"/>
      <c r="E865" s="80"/>
      <c r="F865" s="80"/>
      <c r="G865" s="101"/>
      <c r="H865" s="80"/>
      <c r="I865" s="80"/>
      <c r="J865" s="80"/>
      <c r="K865" s="80"/>
    </row>
    <row r="866" spans="2:11">
      <c r="B866" s="80"/>
      <c r="C866" s="101"/>
      <c r="D866" s="80"/>
      <c r="E866" s="80"/>
      <c r="F866" s="80"/>
      <c r="G866" s="101"/>
      <c r="H866" s="80"/>
      <c r="I866" s="80"/>
      <c r="J866" s="80"/>
      <c r="K866" s="80"/>
    </row>
    <row r="867" spans="2:11">
      <c r="B867" s="80"/>
      <c r="C867" s="101"/>
      <c r="D867" s="80"/>
      <c r="E867" s="80"/>
      <c r="F867" s="80"/>
      <c r="G867" s="101"/>
      <c r="H867" s="80"/>
      <c r="I867" s="80"/>
      <c r="J867" s="80"/>
      <c r="K867" s="80"/>
    </row>
    <row r="868" spans="2:11">
      <c r="B868" s="80"/>
      <c r="C868" s="101"/>
      <c r="D868" s="80"/>
      <c r="E868" s="80"/>
      <c r="F868" s="80"/>
      <c r="G868" s="101"/>
      <c r="H868" s="80"/>
      <c r="I868" s="80"/>
      <c r="J868" s="80"/>
      <c r="K868" s="80"/>
    </row>
    <row r="869" spans="2:11">
      <c r="B869" s="80"/>
      <c r="C869" s="101"/>
      <c r="D869" s="80"/>
      <c r="E869" s="80"/>
      <c r="F869" s="80"/>
      <c r="G869" s="101"/>
      <c r="H869" s="80"/>
      <c r="I869" s="80"/>
      <c r="J869" s="80"/>
      <c r="K869" s="80"/>
    </row>
    <row r="870" spans="2:11">
      <c r="B870" s="80"/>
      <c r="C870" s="101"/>
      <c r="D870" s="80"/>
      <c r="E870" s="80"/>
      <c r="F870" s="80"/>
      <c r="G870" s="101"/>
      <c r="H870" s="80"/>
      <c r="I870" s="80"/>
      <c r="J870" s="80"/>
      <c r="K870" s="80"/>
    </row>
    <row r="871" spans="2:11">
      <c r="B871" s="80"/>
      <c r="C871" s="101"/>
      <c r="D871" s="80"/>
      <c r="E871" s="80"/>
      <c r="F871" s="80"/>
      <c r="G871" s="101"/>
      <c r="H871" s="80"/>
      <c r="I871" s="80"/>
      <c r="J871" s="80"/>
      <c r="K871" s="80"/>
    </row>
    <row r="872" spans="2:11">
      <c r="B872" s="80"/>
      <c r="C872" s="101"/>
      <c r="D872" s="80"/>
      <c r="E872" s="80"/>
      <c r="F872" s="80"/>
      <c r="G872" s="101"/>
      <c r="H872" s="80"/>
      <c r="I872" s="80"/>
      <c r="J872" s="80"/>
      <c r="K872" s="80"/>
    </row>
    <row r="873" spans="2:11">
      <c r="B873" s="80"/>
      <c r="C873" s="101"/>
      <c r="D873" s="80"/>
      <c r="E873" s="80"/>
      <c r="F873" s="80"/>
      <c r="G873" s="101"/>
      <c r="H873" s="80"/>
      <c r="I873" s="80"/>
      <c r="J873" s="80"/>
      <c r="K873" s="80"/>
    </row>
    <row r="874" spans="2:11">
      <c r="B874" s="80"/>
      <c r="C874" s="101"/>
      <c r="D874" s="80"/>
      <c r="E874" s="80"/>
      <c r="F874" s="80"/>
      <c r="G874" s="101"/>
      <c r="H874" s="80"/>
      <c r="I874" s="80"/>
      <c r="J874" s="80"/>
      <c r="K874" s="80"/>
    </row>
    <row r="875" spans="2:11">
      <c r="B875" s="80"/>
      <c r="C875" s="101"/>
      <c r="D875" s="80"/>
      <c r="E875" s="80"/>
      <c r="F875" s="80"/>
      <c r="G875" s="101"/>
      <c r="H875" s="80"/>
      <c r="I875" s="80"/>
      <c r="J875" s="80"/>
      <c r="K875" s="80"/>
    </row>
    <row r="876" spans="2:11">
      <c r="B876" s="80"/>
      <c r="C876" s="101"/>
      <c r="D876" s="80"/>
      <c r="E876" s="80"/>
      <c r="F876" s="80"/>
      <c r="G876" s="101"/>
      <c r="H876" s="80"/>
      <c r="I876" s="80"/>
      <c r="J876" s="80"/>
      <c r="K876" s="80"/>
    </row>
    <row r="877" spans="2:11">
      <c r="B877" s="80"/>
      <c r="C877" s="101"/>
      <c r="D877" s="80"/>
      <c r="E877" s="80"/>
      <c r="F877" s="80"/>
      <c r="G877" s="101"/>
      <c r="H877" s="80"/>
      <c r="I877" s="80"/>
      <c r="J877" s="80"/>
      <c r="K877" s="80"/>
    </row>
    <row r="878" spans="2:11">
      <c r="B878" s="80"/>
      <c r="C878" s="101"/>
      <c r="D878" s="80"/>
      <c r="E878" s="80"/>
      <c r="F878" s="80"/>
      <c r="G878" s="101"/>
      <c r="H878" s="80"/>
      <c r="I878" s="80"/>
      <c r="J878" s="80"/>
      <c r="K878" s="80"/>
    </row>
    <row r="879" spans="2:11">
      <c r="B879" s="80"/>
      <c r="C879" s="101"/>
      <c r="D879" s="80"/>
      <c r="E879" s="80"/>
      <c r="F879" s="80"/>
      <c r="G879" s="101"/>
      <c r="H879" s="80"/>
      <c r="I879" s="80"/>
      <c r="J879" s="80"/>
      <c r="K879" s="80"/>
    </row>
    <row r="880" spans="2:11">
      <c r="B880" s="80"/>
      <c r="C880" s="101"/>
      <c r="D880" s="80"/>
      <c r="E880" s="80"/>
      <c r="F880" s="80"/>
      <c r="G880" s="101"/>
      <c r="H880" s="80"/>
      <c r="I880" s="80"/>
      <c r="J880" s="80"/>
      <c r="K880" s="80"/>
    </row>
    <row r="881" spans="2:11">
      <c r="B881" s="80"/>
      <c r="C881" s="101"/>
      <c r="D881" s="80"/>
      <c r="E881" s="80"/>
      <c r="F881" s="80"/>
      <c r="G881" s="101"/>
      <c r="H881" s="80"/>
      <c r="I881" s="80"/>
      <c r="J881" s="80"/>
      <c r="K881" s="80"/>
    </row>
    <row r="882" spans="2:11">
      <c r="B882" s="80"/>
      <c r="C882" s="101"/>
      <c r="D882" s="80"/>
      <c r="E882" s="80"/>
      <c r="F882" s="80"/>
      <c r="G882" s="101"/>
      <c r="H882" s="80"/>
      <c r="I882" s="80"/>
      <c r="J882" s="80"/>
      <c r="K882" s="80"/>
    </row>
    <row r="883" spans="2:11">
      <c r="B883" s="80"/>
      <c r="C883" s="101"/>
      <c r="D883" s="80"/>
      <c r="E883" s="80"/>
      <c r="F883" s="80"/>
      <c r="G883" s="101"/>
      <c r="H883" s="80"/>
      <c r="I883" s="80"/>
      <c r="J883" s="80"/>
      <c r="K883" s="80"/>
    </row>
    <row r="884" spans="2:11">
      <c r="B884" s="80"/>
      <c r="C884" s="101"/>
      <c r="D884" s="80"/>
      <c r="E884" s="80"/>
      <c r="F884" s="80"/>
      <c r="G884" s="101"/>
      <c r="H884" s="80"/>
      <c r="I884" s="80"/>
      <c r="J884" s="80"/>
      <c r="K884" s="80"/>
    </row>
    <row r="885" spans="2:11">
      <c r="B885" s="80"/>
      <c r="C885" s="101"/>
      <c r="D885" s="80"/>
      <c r="E885" s="80"/>
      <c r="F885" s="80"/>
      <c r="G885" s="101"/>
      <c r="H885" s="80"/>
      <c r="I885" s="80"/>
      <c r="J885" s="80"/>
      <c r="K885" s="80"/>
    </row>
    <row r="886" spans="2:11">
      <c r="B886" s="80"/>
      <c r="C886" s="101"/>
      <c r="D886" s="80"/>
      <c r="E886" s="80"/>
      <c r="F886" s="80"/>
      <c r="G886" s="101"/>
      <c r="H886" s="80"/>
      <c r="I886" s="80"/>
      <c r="J886" s="80"/>
      <c r="K886" s="80"/>
    </row>
    <row r="887" spans="2:11">
      <c r="B887" s="80"/>
      <c r="C887" s="101"/>
      <c r="D887" s="80"/>
      <c r="E887" s="80"/>
      <c r="F887" s="80"/>
      <c r="G887" s="101"/>
      <c r="H887" s="80"/>
      <c r="I887" s="80"/>
      <c r="J887" s="80"/>
      <c r="K887" s="80"/>
    </row>
    <row r="888" spans="2:11">
      <c r="B888" s="80"/>
      <c r="C888" s="101"/>
      <c r="D888" s="80"/>
      <c r="E888" s="80"/>
      <c r="F888" s="80"/>
      <c r="G888" s="101"/>
      <c r="H888" s="80"/>
      <c r="I888" s="80"/>
      <c r="J888" s="80"/>
      <c r="K888" s="80"/>
    </row>
    <row r="889" spans="2:11">
      <c r="B889" s="80"/>
      <c r="C889" s="101"/>
      <c r="D889" s="80"/>
      <c r="E889" s="80"/>
      <c r="F889" s="80"/>
      <c r="G889" s="101"/>
      <c r="H889" s="80"/>
      <c r="I889" s="80"/>
      <c r="J889" s="80"/>
      <c r="K889" s="80"/>
    </row>
    <row r="890" spans="2:11">
      <c r="B890" s="80"/>
      <c r="C890" s="101"/>
      <c r="D890" s="80"/>
      <c r="E890" s="80"/>
      <c r="F890" s="80"/>
      <c r="G890" s="101"/>
      <c r="H890" s="80"/>
      <c r="I890" s="80"/>
      <c r="J890" s="80"/>
      <c r="K890" s="80"/>
    </row>
    <row r="891" spans="2:11">
      <c r="B891" s="80"/>
      <c r="C891" s="101"/>
      <c r="D891" s="80"/>
      <c r="E891" s="80"/>
      <c r="F891" s="80"/>
      <c r="G891" s="101"/>
      <c r="H891" s="80"/>
      <c r="I891" s="80"/>
      <c r="J891" s="80"/>
      <c r="K891" s="80"/>
    </row>
    <row r="892" spans="2:11">
      <c r="B892" s="80"/>
      <c r="C892" s="101"/>
      <c r="D892" s="80"/>
      <c r="E892" s="80"/>
      <c r="F892" s="80"/>
      <c r="G892" s="101"/>
      <c r="H892" s="80"/>
      <c r="I892" s="80"/>
      <c r="J892" s="80"/>
      <c r="K892" s="80"/>
    </row>
    <row r="893" spans="2:11">
      <c r="B893" s="80"/>
      <c r="C893" s="101"/>
      <c r="D893" s="80"/>
      <c r="E893" s="80"/>
      <c r="F893" s="80"/>
      <c r="G893" s="101"/>
      <c r="H893" s="80"/>
      <c r="I893" s="80"/>
      <c r="J893" s="80"/>
      <c r="K893" s="80"/>
    </row>
    <row r="894" spans="2:11">
      <c r="B894" s="80"/>
      <c r="C894" s="101"/>
      <c r="D894" s="80"/>
      <c r="E894" s="80"/>
      <c r="F894" s="80"/>
      <c r="G894" s="101"/>
      <c r="H894" s="80"/>
      <c r="I894" s="80"/>
      <c r="J894" s="80"/>
      <c r="K894" s="80"/>
    </row>
    <row r="895" spans="2:11">
      <c r="B895" s="80"/>
      <c r="C895" s="101"/>
      <c r="D895" s="80"/>
      <c r="E895" s="80"/>
      <c r="F895" s="80"/>
      <c r="G895" s="101"/>
      <c r="H895" s="80"/>
      <c r="I895" s="80"/>
      <c r="J895" s="80"/>
      <c r="K895" s="80"/>
    </row>
    <row r="896" spans="2:11">
      <c r="B896" s="80"/>
      <c r="C896" s="101"/>
      <c r="D896" s="80"/>
      <c r="E896" s="80"/>
      <c r="F896" s="80"/>
      <c r="G896" s="101"/>
      <c r="H896" s="80"/>
      <c r="I896" s="80"/>
      <c r="J896" s="80"/>
      <c r="K896" s="80"/>
    </row>
    <row r="897" spans="2:11">
      <c r="B897" s="80"/>
      <c r="C897" s="101"/>
      <c r="D897" s="80"/>
      <c r="E897" s="80"/>
      <c r="F897" s="80"/>
      <c r="G897" s="101"/>
      <c r="H897" s="80"/>
      <c r="I897" s="80"/>
      <c r="J897" s="80"/>
      <c r="K897" s="80"/>
    </row>
    <row r="898" spans="2:11">
      <c r="B898" s="80"/>
      <c r="C898" s="101"/>
      <c r="D898" s="80"/>
      <c r="E898" s="80"/>
      <c r="F898" s="80"/>
      <c r="G898" s="101"/>
      <c r="H898" s="80"/>
      <c r="I898" s="80"/>
      <c r="J898" s="80"/>
      <c r="K898" s="80"/>
    </row>
    <row r="899" spans="2:11">
      <c r="B899" s="80"/>
      <c r="C899" s="101"/>
      <c r="D899" s="80"/>
      <c r="E899" s="80"/>
      <c r="F899" s="80"/>
      <c r="G899" s="101"/>
      <c r="H899" s="80"/>
      <c r="I899" s="80"/>
      <c r="J899" s="80"/>
      <c r="K899" s="80"/>
    </row>
    <row r="900" spans="2:11">
      <c r="B900" s="80"/>
      <c r="C900" s="101"/>
      <c r="D900" s="80"/>
      <c r="E900" s="80"/>
      <c r="F900" s="80"/>
      <c r="G900" s="101"/>
      <c r="H900" s="80"/>
      <c r="I900" s="80"/>
      <c r="J900" s="80"/>
      <c r="K900" s="80"/>
    </row>
    <row r="901" spans="2:11">
      <c r="B901" s="80"/>
      <c r="C901" s="101"/>
      <c r="D901" s="80"/>
      <c r="E901" s="80"/>
      <c r="F901" s="80"/>
      <c r="G901" s="101"/>
      <c r="H901" s="80"/>
      <c r="I901" s="80"/>
      <c r="J901" s="80"/>
      <c r="K901" s="80"/>
    </row>
    <row r="902" spans="2:11">
      <c r="B902" s="80"/>
      <c r="C902" s="101"/>
      <c r="D902" s="80"/>
      <c r="E902" s="80"/>
      <c r="F902" s="80"/>
      <c r="G902" s="101"/>
      <c r="H902" s="80"/>
      <c r="I902" s="80"/>
      <c r="J902" s="80"/>
      <c r="K902" s="80"/>
    </row>
    <row r="903" spans="2:11">
      <c r="B903" s="80"/>
      <c r="C903" s="101"/>
      <c r="D903" s="80"/>
      <c r="E903" s="80"/>
      <c r="F903" s="80"/>
      <c r="G903" s="101"/>
      <c r="H903" s="80"/>
      <c r="I903" s="80"/>
      <c r="J903" s="80"/>
      <c r="K903" s="80"/>
    </row>
    <row r="904" spans="2:11">
      <c r="B904" s="80"/>
      <c r="C904" s="101"/>
      <c r="D904" s="80"/>
      <c r="E904" s="80"/>
      <c r="F904" s="80"/>
      <c r="G904" s="101"/>
      <c r="H904" s="80"/>
      <c r="I904" s="80"/>
      <c r="J904" s="80"/>
      <c r="K904" s="80"/>
    </row>
    <row r="905" spans="2:11">
      <c r="B905" s="80"/>
      <c r="C905" s="101"/>
      <c r="D905" s="80"/>
      <c r="E905" s="80"/>
      <c r="F905" s="80"/>
      <c r="G905" s="101"/>
      <c r="H905" s="80"/>
      <c r="I905" s="80"/>
      <c r="J905" s="80"/>
      <c r="K905" s="80"/>
    </row>
    <row r="906" spans="2:11">
      <c r="B906" s="80"/>
      <c r="C906" s="101"/>
      <c r="D906" s="80"/>
      <c r="E906" s="80"/>
      <c r="F906" s="80"/>
      <c r="G906" s="101"/>
      <c r="H906" s="80"/>
      <c r="I906" s="80"/>
      <c r="J906" s="80"/>
      <c r="K906" s="80"/>
    </row>
    <row r="907" spans="2:11">
      <c r="B907" s="80"/>
      <c r="C907" s="101"/>
      <c r="D907" s="80"/>
      <c r="E907" s="80"/>
      <c r="F907" s="80"/>
      <c r="G907" s="101"/>
      <c r="H907" s="80"/>
      <c r="I907" s="80"/>
      <c r="J907" s="80"/>
      <c r="K907" s="80"/>
    </row>
    <row r="908" spans="2:11">
      <c r="B908" s="80"/>
      <c r="C908" s="101"/>
      <c r="D908" s="80"/>
      <c r="E908" s="80"/>
      <c r="F908" s="80"/>
      <c r="G908" s="101"/>
      <c r="H908" s="80"/>
      <c r="I908" s="80"/>
      <c r="J908" s="80"/>
      <c r="K908" s="80"/>
    </row>
    <row r="909" spans="2:11">
      <c r="B909" s="80"/>
      <c r="C909" s="101"/>
      <c r="D909" s="80"/>
      <c r="E909" s="80"/>
      <c r="F909" s="80"/>
      <c r="G909" s="101"/>
      <c r="H909" s="80"/>
      <c r="I909" s="80"/>
      <c r="J909" s="80"/>
      <c r="K909" s="80"/>
    </row>
    <row r="910" spans="2:11">
      <c r="B910" s="80"/>
      <c r="C910" s="101"/>
      <c r="D910" s="80"/>
      <c r="E910" s="80"/>
      <c r="F910" s="80"/>
      <c r="G910" s="101"/>
      <c r="H910" s="80"/>
      <c r="I910" s="80"/>
      <c r="J910" s="80"/>
      <c r="K910" s="80"/>
    </row>
    <row r="911" spans="2:11">
      <c r="B911" s="80"/>
      <c r="C911" s="101"/>
      <c r="D911" s="80"/>
      <c r="E911" s="80"/>
      <c r="F911" s="80"/>
      <c r="G911" s="101"/>
      <c r="H911" s="80"/>
      <c r="I911" s="80"/>
      <c r="J911" s="80"/>
      <c r="K911" s="80"/>
    </row>
    <row r="912" spans="2:11">
      <c r="B912" s="80"/>
      <c r="C912" s="101"/>
      <c r="D912" s="80"/>
      <c r="E912" s="80"/>
      <c r="F912" s="80"/>
      <c r="G912" s="101"/>
      <c r="H912" s="80"/>
      <c r="I912" s="80"/>
      <c r="J912" s="80"/>
      <c r="K912" s="80"/>
    </row>
    <row r="913" spans="2:11">
      <c r="B913" s="80"/>
      <c r="C913" s="101"/>
      <c r="D913" s="80"/>
      <c r="E913" s="80"/>
      <c r="F913" s="80"/>
      <c r="G913" s="101"/>
      <c r="H913" s="80"/>
      <c r="I913" s="80"/>
      <c r="J913" s="80"/>
      <c r="K913" s="80"/>
    </row>
    <row r="914" spans="2:11">
      <c r="B914" s="80"/>
      <c r="C914" s="101"/>
      <c r="D914" s="80"/>
      <c r="E914" s="80"/>
      <c r="F914" s="80"/>
      <c r="G914" s="101"/>
      <c r="H914" s="80"/>
      <c r="I914" s="80"/>
      <c r="J914" s="80"/>
      <c r="K914" s="80"/>
    </row>
    <row r="915" spans="2:11">
      <c r="B915" s="80"/>
      <c r="C915" s="101"/>
      <c r="D915" s="80"/>
      <c r="E915" s="80"/>
      <c r="F915" s="80"/>
      <c r="G915" s="101"/>
      <c r="H915" s="80"/>
      <c r="I915" s="80"/>
      <c r="J915" s="80"/>
      <c r="K915" s="80"/>
    </row>
    <row r="916" spans="2:11">
      <c r="B916" s="80"/>
      <c r="C916" s="101"/>
      <c r="D916" s="80"/>
      <c r="E916" s="80"/>
      <c r="F916" s="80"/>
      <c r="G916" s="101"/>
      <c r="H916" s="80"/>
      <c r="I916" s="80"/>
      <c r="J916" s="80"/>
      <c r="K916" s="80"/>
    </row>
    <row r="917" spans="2:11">
      <c r="B917" s="80"/>
      <c r="C917" s="101"/>
      <c r="D917" s="80"/>
      <c r="E917" s="80"/>
      <c r="F917" s="80"/>
      <c r="G917" s="101"/>
      <c r="H917" s="80"/>
      <c r="I917" s="80"/>
      <c r="J917" s="80"/>
      <c r="K917" s="80"/>
    </row>
    <row r="918" spans="2:11">
      <c r="B918" s="80"/>
      <c r="C918" s="101"/>
      <c r="D918" s="80"/>
      <c r="E918" s="80"/>
      <c r="F918" s="80"/>
      <c r="G918" s="101"/>
      <c r="H918" s="80"/>
      <c r="I918" s="80"/>
      <c r="J918" s="80"/>
      <c r="K918" s="80"/>
    </row>
    <row r="919" spans="2:11">
      <c r="B919" s="80"/>
      <c r="C919" s="101"/>
      <c r="D919" s="80"/>
      <c r="E919" s="80"/>
      <c r="F919" s="80"/>
      <c r="G919" s="101"/>
      <c r="H919" s="80"/>
      <c r="I919" s="80"/>
      <c r="J919" s="80"/>
      <c r="K919" s="80"/>
    </row>
    <row r="920" spans="2:11">
      <c r="B920" s="80"/>
      <c r="C920" s="101"/>
      <c r="D920" s="80"/>
      <c r="E920" s="80"/>
      <c r="F920" s="80"/>
      <c r="G920" s="101"/>
      <c r="H920" s="80"/>
      <c r="I920" s="80"/>
      <c r="J920" s="80"/>
      <c r="K920" s="80"/>
    </row>
    <row r="921" spans="2:11">
      <c r="B921" s="80"/>
      <c r="C921" s="101"/>
      <c r="D921" s="80"/>
      <c r="E921" s="80"/>
      <c r="F921" s="80"/>
      <c r="G921" s="101"/>
      <c r="H921" s="80"/>
      <c r="I921" s="80"/>
      <c r="J921" s="80"/>
      <c r="K921" s="80"/>
    </row>
    <row r="922" spans="2:11">
      <c r="B922" s="80"/>
      <c r="C922" s="101"/>
      <c r="D922" s="80"/>
      <c r="E922" s="80"/>
      <c r="F922" s="80"/>
      <c r="G922" s="101"/>
      <c r="H922" s="80"/>
      <c r="I922" s="80"/>
      <c r="J922" s="80"/>
      <c r="K922" s="80"/>
    </row>
    <row r="923" spans="2:11">
      <c r="B923" s="80"/>
      <c r="C923" s="101"/>
      <c r="D923" s="80"/>
      <c r="E923" s="80"/>
      <c r="F923" s="80"/>
      <c r="G923" s="101"/>
      <c r="H923" s="80"/>
      <c r="I923" s="80"/>
      <c r="J923" s="80"/>
      <c r="K923" s="80"/>
    </row>
    <row r="924" spans="2:11">
      <c r="B924" s="80"/>
      <c r="C924" s="101"/>
      <c r="D924" s="80"/>
      <c r="E924" s="80"/>
      <c r="F924" s="80"/>
      <c r="G924" s="101"/>
      <c r="H924" s="80"/>
      <c r="I924" s="80"/>
      <c r="J924" s="80"/>
      <c r="K924" s="80"/>
    </row>
    <row r="925" spans="2:11">
      <c r="B925" s="80"/>
      <c r="C925" s="101"/>
      <c r="D925" s="80"/>
      <c r="E925" s="80"/>
      <c r="F925" s="80"/>
      <c r="G925" s="101"/>
      <c r="H925" s="80"/>
      <c r="I925" s="80"/>
      <c r="J925" s="80"/>
      <c r="K925" s="80"/>
    </row>
    <row r="926" spans="2:11">
      <c r="B926" s="80"/>
      <c r="C926" s="101"/>
      <c r="D926" s="80"/>
      <c r="E926" s="80"/>
      <c r="F926" s="80"/>
      <c r="G926" s="101"/>
      <c r="H926" s="80"/>
      <c r="I926" s="80"/>
      <c r="J926" s="80"/>
      <c r="K926" s="80"/>
    </row>
    <row r="927" spans="2:11">
      <c r="B927" s="80"/>
      <c r="C927" s="101"/>
      <c r="D927" s="80"/>
      <c r="E927" s="80"/>
      <c r="F927" s="80"/>
      <c r="G927" s="101"/>
      <c r="H927" s="80"/>
      <c r="I927" s="80"/>
      <c r="J927" s="80"/>
      <c r="K927" s="80"/>
    </row>
    <row r="928" spans="2:11">
      <c r="B928" s="80"/>
      <c r="C928" s="101"/>
      <c r="D928" s="80"/>
      <c r="E928" s="80"/>
      <c r="F928" s="80"/>
      <c r="G928" s="101"/>
      <c r="H928" s="80"/>
      <c r="I928" s="80"/>
      <c r="J928" s="80"/>
      <c r="K928" s="80"/>
    </row>
    <row r="929" spans="2:11">
      <c r="B929" s="80"/>
      <c r="C929" s="101"/>
      <c r="D929" s="80"/>
      <c r="E929" s="80"/>
      <c r="F929" s="80"/>
      <c r="G929" s="101"/>
      <c r="H929" s="80"/>
      <c r="I929" s="80"/>
      <c r="J929" s="80"/>
      <c r="K929" s="80"/>
    </row>
    <row r="930" spans="2:11">
      <c r="B930" s="80"/>
      <c r="C930" s="101"/>
      <c r="D930" s="80"/>
      <c r="E930" s="80"/>
      <c r="F930" s="80"/>
      <c r="G930" s="101"/>
      <c r="H930" s="80"/>
      <c r="I930" s="80"/>
      <c r="J930" s="80"/>
      <c r="K930" s="80"/>
    </row>
    <row r="931" spans="2:11">
      <c r="B931" s="80"/>
      <c r="C931" s="101"/>
      <c r="D931" s="80"/>
      <c r="E931" s="80"/>
      <c r="F931" s="80"/>
      <c r="G931" s="101"/>
      <c r="H931" s="80"/>
      <c r="I931" s="80"/>
      <c r="J931" s="80"/>
      <c r="K931" s="80"/>
    </row>
    <row r="932" spans="2:11">
      <c r="B932" s="80"/>
      <c r="C932" s="101"/>
      <c r="D932" s="80"/>
      <c r="E932" s="80"/>
      <c r="F932" s="80"/>
      <c r="G932" s="101"/>
      <c r="H932" s="80"/>
      <c r="I932" s="80"/>
      <c r="J932" s="80"/>
      <c r="K932" s="80"/>
    </row>
    <row r="933" spans="2:11">
      <c r="B933" s="80"/>
      <c r="C933" s="101"/>
      <c r="D933" s="80"/>
      <c r="E933" s="80"/>
      <c r="F933" s="80"/>
      <c r="G933" s="101"/>
      <c r="H933" s="80"/>
      <c r="I933" s="80"/>
      <c r="J933" s="80"/>
      <c r="K933" s="80"/>
    </row>
    <row r="934" spans="2:11">
      <c r="B934" s="80"/>
      <c r="C934" s="101"/>
      <c r="D934" s="80"/>
      <c r="E934" s="80"/>
      <c r="F934" s="80"/>
      <c r="G934" s="101"/>
      <c r="H934" s="80"/>
      <c r="I934" s="80"/>
      <c r="J934" s="80"/>
      <c r="K934" s="80"/>
    </row>
    <row r="935" spans="2:11">
      <c r="B935" s="80"/>
      <c r="C935" s="101"/>
      <c r="D935" s="80"/>
      <c r="E935" s="80"/>
      <c r="F935" s="80"/>
      <c r="G935" s="101"/>
      <c r="H935" s="80"/>
      <c r="I935" s="80"/>
      <c r="J935" s="80"/>
      <c r="K935" s="80"/>
    </row>
    <row r="936" spans="2:11">
      <c r="B936" s="80"/>
      <c r="C936" s="101"/>
      <c r="D936" s="80"/>
      <c r="E936" s="80"/>
      <c r="F936" s="80"/>
      <c r="G936" s="101"/>
      <c r="H936" s="80"/>
      <c r="I936" s="80"/>
      <c r="J936" s="80"/>
      <c r="K936" s="80"/>
    </row>
    <row r="937" spans="2:11">
      <c r="B937" s="80"/>
      <c r="C937" s="101"/>
      <c r="D937" s="80"/>
      <c r="E937" s="80"/>
      <c r="F937" s="80"/>
      <c r="G937" s="101"/>
      <c r="H937" s="80"/>
      <c r="I937" s="80"/>
      <c r="J937" s="80"/>
      <c r="K937" s="80"/>
    </row>
    <row r="938" spans="2:11">
      <c r="B938" s="80"/>
      <c r="C938" s="101"/>
      <c r="D938" s="80"/>
      <c r="E938" s="80"/>
      <c r="F938" s="80"/>
      <c r="G938" s="101"/>
      <c r="H938" s="80"/>
      <c r="I938" s="80"/>
      <c r="J938" s="80"/>
      <c r="K938" s="80"/>
    </row>
    <row r="939" spans="2:11">
      <c r="B939" s="80"/>
      <c r="C939" s="101"/>
      <c r="D939" s="80"/>
      <c r="E939" s="80"/>
      <c r="F939" s="80"/>
      <c r="G939" s="101"/>
      <c r="H939" s="80"/>
      <c r="I939" s="80"/>
      <c r="J939" s="80"/>
      <c r="K939" s="80"/>
    </row>
    <row r="940" spans="2:11">
      <c r="B940" s="80"/>
      <c r="C940" s="101"/>
      <c r="D940" s="80"/>
      <c r="E940" s="80"/>
      <c r="F940" s="80"/>
      <c r="G940" s="101"/>
      <c r="H940" s="80"/>
      <c r="I940" s="80"/>
      <c r="J940" s="80"/>
      <c r="K940" s="80"/>
    </row>
    <row r="941" spans="2:11">
      <c r="B941" s="80"/>
      <c r="C941" s="101"/>
      <c r="D941" s="80"/>
      <c r="E941" s="80"/>
      <c r="F941" s="80"/>
      <c r="G941" s="101"/>
      <c r="H941" s="80"/>
      <c r="I941" s="80"/>
      <c r="J941" s="80"/>
      <c r="K941" s="80"/>
    </row>
    <row r="942" spans="2:11">
      <c r="B942" s="80"/>
      <c r="C942" s="101"/>
      <c r="D942" s="80"/>
      <c r="E942" s="80"/>
      <c r="F942" s="80"/>
      <c r="G942" s="101"/>
      <c r="H942" s="80"/>
      <c r="I942" s="80"/>
      <c r="J942" s="80"/>
      <c r="K942" s="80"/>
    </row>
    <row r="943" spans="2:11">
      <c r="B943" s="80"/>
      <c r="C943" s="101"/>
      <c r="D943" s="80"/>
      <c r="E943" s="80"/>
      <c r="F943" s="80"/>
      <c r="G943" s="101"/>
      <c r="H943" s="80"/>
      <c r="I943" s="80"/>
      <c r="J943" s="80"/>
      <c r="K943" s="80"/>
    </row>
    <row r="944" spans="2:11">
      <c r="B944" s="80"/>
      <c r="C944" s="101"/>
      <c r="D944" s="80"/>
      <c r="E944" s="80"/>
      <c r="F944" s="80"/>
      <c r="G944" s="101"/>
      <c r="H944" s="80"/>
      <c r="I944" s="80"/>
      <c r="J944" s="80"/>
      <c r="K944" s="80"/>
    </row>
    <row r="945" spans="2:11">
      <c r="B945" s="80"/>
      <c r="C945" s="101"/>
      <c r="D945" s="80"/>
      <c r="E945" s="80"/>
      <c r="F945" s="80"/>
      <c r="G945" s="101"/>
      <c r="H945" s="80"/>
      <c r="I945" s="80"/>
      <c r="J945" s="80"/>
      <c r="K945" s="80"/>
    </row>
    <row r="946" spans="2:11">
      <c r="B946" s="80"/>
      <c r="C946" s="101"/>
      <c r="D946" s="80"/>
      <c r="E946" s="80"/>
      <c r="F946" s="80"/>
      <c r="G946" s="101"/>
      <c r="H946" s="80"/>
      <c r="I946" s="80"/>
      <c r="J946" s="80"/>
      <c r="K946" s="80"/>
    </row>
    <row r="947" spans="2:11">
      <c r="B947" s="80"/>
      <c r="C947" s="101"/>
      <c r="D947" s="80"/>
      <c r="E947" s="80"/>
      <c r="F947" s="80"/>
      <c r="G947" s="101"/>
      <c r="H947" s="80"/>
      <c r="I947" s="80"/>
      <c r="J947" s="80"/>
      <c r="K947" s="80"/>
    </row>
    <row r="948" spans="2:11">
      <c r="B948" s="80"/>
      <c r="C948" s="101"/>
      <c r="D948" s="80"/>
      <c r="E948" s="80"/>
      <c r="F948" s="80"/>
      <c r="G948" s="101"/>
      <c r="H948" s="80"/>
      <c r="I948" s="80"/>
      <c r="J948" s="80"/>
      <c r="K948" s="80"/>
    </row>
    <row r="949" spans="2:11">
      <c r="B949" s="80"/>
      <c r="C949" s="101"/>
      <c r="D949" s="80"/>
      <c r="E949" s="80"/>
      <c r="F949" s="80"/>
      <c r="G949" s="101"/>
      <c r="H949" s="80"/>
      <c r="I949" s="80"/>
      <c r="J949" s="80"/>
      <c r="K949" s="80"/>
    </row>
    <row r="950" spans="2:11">
      <c r="B950" s="80"/>
      <c r="C950" s="101"/>
      <c r="D950" s="80"/>
      <c r="E950" s="80"/>
      <c r="F950" s="80"/>
      <c r="G950" s="101"/>
      <c r="H950" s="80"/>
      <c r="I950" s="80"/>
      <c r="J950" s="80"/>
      <c r="K950" s="80"/>
    </row>
    <row r="951" spans="2:11">
      <c r="B951" s="80"/>
      <c r="C951" s="101"/>
      <c r="D951" s="80"/>
      <c r="E951" s="80"/>
      <c r="F951" s="80"/>
      <c r="G951" s="101"/>
      <c r="H951" s="80"/>
      <c r="I951" s="80"/>
      <c r="J951" s="80"/>
      <c r="K951" s="80"/>
    </row>
    <row r="952" spans="2:11">
      <c r="B952" s="80"/>
      <c r="C952" s="101"/>
      <c r="D952" s="80"/>
      <c r="E952" s="80"/>
      <c r="F952" s="80"/>
      <c r="G952" s="101"/>
      <c r="H952" s="80"/>
      <c r="I952" s="80"/>
      <c r="J952" s="80"/>
      <c r="K952" s="80"/>
    </row>
    <row r="953" spans="2:11">
      <c r="B953" s="80"/>
      <c r="C953" s="101"/>
      <c r="D953" s="80"/>
      <c r="E953" s="80"/>
      <c r="F953" s="80"/>
      <c r="G953" s="101"/>
      <c r="H953" s="80"/>
      <c r="I953" s="80"/>
      <c r="J953" s="80"/>
      <c r="K953" s="80"/>
    </row>
    <row r="954" spans="2:11">
      <c r="B954" s="80"/>
      <c r="C954" s="101"/>
      <c r="D954" s="80"/>
      <c r="E954" s="80"/>
      <c r="F954" s="80"/>
      <c r="G954" s="101"/>
      <c r="H954" s="80"/>
      <c r="I954" s="80"/>
      <c r="J954" s="80"/>
      <c r="K954" s="80"/>
    </row>
    <row r="955" spans="2:11">
      <c r="B955" s="80"/>
      <c r="C955" s="101"/>
      <c r="D955" s="80"/>
      <c r="E955" s="80"/>
      <c r="F955" s="80"/>
      <c r="G955" s="101"/>
      <c r="H955" s="80"/>
      <c r="I955" s="80"/>
      <c r="J955" s="80"/>
      <c r="K955" s="80"/>
    </row>
    <row r="956" spans="2:11">
      <c r="B956" s="80"/>
      <c r="C956" s="101"/>
      <c r="D956" s="80"/>
      <c r="E956" s="80"/>
      <c r="F956" s="80"/>
      <c r="G956" s="101"/>
      <c r="H956" s="80"/>
      <c r="I956" s="80"/>
      <c r="J956" s="80"/>
      <c r="K956" s="80"/>
    </row>
    <row r="957" spans="2:11">
      <c r="B957" s="80"/>
      <c r="C957" s="101"/>
      <c r="D957" s="80"/>
      <c r="E957" s="80"/>
      <c r="F957" s="80"/>
      <c r="G957" s="101"/>
      <c r="H957" s="80"/>
      <c r="I957" s="80"/>
      <c r="J957" s="80"/>
      <c r="K957" s="80"/>
    </row>
    <row r="958" spans="2:11">
      <c r="B958" s="80"/>
      <c r="C958" s="101"/>
      <c r="D958" s="80"/>
      <c r="E958" s="80"/>
      <c r="F958" s="80"/>
      <c r="G958" s="101"/>
      <c r="H958" s="80"/>
      <c r="I958" s="80"/>
      <c r="J958" s="80"/>
      <c r="K958" s="80"/>
    </row>
    <row r="959" spans="2:11">
      <c r="B959" s="80"/>
      <c r="C959" s="101"/>
      <c r="D959" s="80"/>
      <c r="E959" s="80"/>
      <c r="F959" s="80"/>
      <c r="G959" s="101"/>
      <c r="H959" s="80"/>
      <c r="I959" s="80"/>
      <c r="J959" s="80"/>
      <c r="K959" s="80"/>
    </row>
    <row r="960" spans="2:11">
      <c r="B960" s="80"/>
      <c r="C960" s="101"/>
      <c r="D960" s="80"/>
      <c r="E960" s="80"/>
      <c r="F960" s="80"/>
      <c r="G960" s="101"/>
      <c r="H960" s="80"/>
      <c r="I960" s="80"/>
      <c r="J960" s="80"/>
      <c r="K960" s="80"/>
    </row>
    <row r="961" spans="2:11">
      <c r="B961" s="80"/>
      <c r="C961" s="101"/>
      <c r="D961" s="80"/>
      <c r="E961" s="80"/>
      <c r="F961" s="80"/>
      <c r="G961" s="101"/>
      <c r="H961" s="80"/>
      <c r="I961" s="80"/>
      <c r="J961" s="80"/>
      <c r="K961" s="80"/>
    </row>
    <row r="962" spans="2:11">
      <c r="B962" s="80"/>
      <c r="C962" s="101"/>
      <c r="D962" s="80"/>
      <c r="E962" s="80"/>
      <c r="F962" s="80"/>
      <c r="G962" s="101"/>
      <c r="H962" s="80"/>
      <c r="I962" s="80"/>
      <c r="J962" s="80"/>
      <c r="K962" s="80"/>
    </row>
    <row r="963" spans="2:11">
      <c r="B963" s="80"/>
      <c r="C963" s="101"/>
      <c r="D963" s="80"/>
      <c r="E963" s="80"/>
      <c r="F963" s="80"/>
      <c r="G963" s="101"/>
      <c r="H963" s="80"/>
      <c r="I963" s="80"/>
      <c r="J963" s="80"/>
      <c r="K963" s="80"/>
    </row>
    <row r="964" spans="2:11">
      <c r="B964" s="80"/>
      <c r="C964" s="101"/>
      <c r="D964" s="80"/>
      <c r="E964" s="80"/>
      <c r="F964" s="80"/>
      <c r="G964" s="101"/>
      <c r="H964" s="80"/>
      <c r="I964" s="80"/>
      <c r="J964" s="80"/>
      <c r="K964" s="80"/>
    </row>
    <row r="965" spans="2:11">
      <c r="B965" s="80"/>
      <c r="C965" s="101"/>
      <c r="D965" s="80"/>
      <c r="E965" s="80"/>
      <c r="F965" s="80"/>
      <c r="G965" s="101"/>
      <c r="H965" s="80"/>
      <c r="I965" s="80"/>
      <c r="J965" s="80"/>
      <c r="K965" s="80"/>
    </row>
    <row r="966" spans="2:11">
      <c r="B966" s="80"/>
      <c r="C966" s="101"/>
      <c r="D966" s="80"/>
      <c r="E966" s="80"/>
      <c r="F966" s="80"/>
      <c r="G966" s="101"/>
      <c r="H966" s="80"/>
      <c r="I966" s="80"/>
      <c r="J966" s="80"/>
      <c r="K966" s="80"/>
    </row>
    <row r="967" spans="2:11">
      <c r="B967" s="80"/>
      <c r="C967" s="101"/>
      <c r="D967" s="80"/>
      <c r="E967" s="80"/>
      <c r="F967" s="80"/>
      <c r="G967" s="101"/>
      <c r="H967" s="80"/>
      <c r="I967" s="80"/>
      <c r="J967" s="80"/>
      <c r="K967" s="80"/>
    </row>
    <row r="968" spans="2:11">
      <c r="B968" s="80"/>
      <c r="C968" s="101"/>
      <c r="D968" s="80"/>
      <c r="E968" s="80"/>
      <c r="F968" s="80"/>
      <c r="G968" s="101"/>
      <c r="H968" s="80"/>
      <c r="I968" s="80"/>
      <c r="J968" s="80"/>
      <c r="K968" s="80"/>
    </row>
    <row r="969" spans="2:11">
      <c r="B969" s="80"/>
      <c r="C969" s="101"/>
      <c r="D969" s="80"/>
      <c r="E969" s="80"/>
      <c r="F969" s="80"/>
      <c r="G969" s="101"/>
      <c r="H969" s="80"/>
      <c r="I969" s="80"/>
      <c r="J969" s="80"/>
      <c r="K969" s="80"/>
    </row>
    <row r="970" spans="2:11">
      <c r="B970" s="80"/>
      <c r="C970" s="101"/>
      <c r="D970" s="80"/>
      <c r="E970" s="80"/>
      <c r="F970" s="80"/>
      <c r="G970" s="101"/>
      <c r="H970" s="80"/>
      <c r="I970" s="80"/>
      <c r="J970" s="80"/>
      <c r="K970" s="80"/>
    </row>
    <row r="971" spans="2:11">
      <c r="B971" s="80"/>
      <c r="C971" s="101"/>
      <c r="D971" s="80"/>
      <c r="E971" s="80"/>
      <c r="F971" s="80"/>
      <c r="G971" s="101"/>
      <c r="H971" s="80"/>
      <c r="I971" s="80"/>
      <c r="J971" s="80"/>
      <c r="K971" s="80"/>
    </row>
    <row r="972" spans="2:11">
      <c r="B972" s="80"/>
      <c r="C972" s="101"/>
      <c r="D972" s="80"/>
      <c r="E972" s="80"/>
      <c r="F972" s="80"/>
      <c r="G972" s="101"/>
      <c r="H972" s="80"/>
      <c r="I972" s="80"/>
      <c r="J972" s="80"/>
      <c r="K972" s="80"/>
    </row>
    <row r="973" spans="2:11">
      <c r="B973" s="80"/>
      <c r="C973" s="101"/>
      <c r="D973" s="80"/>
      <c r="E973" s="80"/>
      <c r="F973" s="80"/>
      <c r="G973" s="101"/>
      <c r="H973" s="80"/>
      <c r="I973" s="80"/>
      <c r="J973" s="80"/>
      <c r="K973" s="80"/>
    </row>
    <row r="974" spans="2:11">
      <c r="B974" s="80"/>
      <c r="C974" s="101"/>
      <c r="D974" s="80"/>
      <c r="E974" s="80"/>
      <c r="F974" s="80"/>
      <c r="G974" s="101"/>
      <c r="H974" s="80"/>
      <c r="I974" s="80"/>
      <c r="J974" s="80"/>
      <c r="K974" s="80"/>
    </row>
    <row r="975" spans="2:11">
      <c r="B975" s="80"/>
      <c r="C975" s="101"/>
      <c r="D975" s="80"/>
      <c r="E975" s="80"/>
      <c r="F975" s="80"/>
      <c r="G975" s="101"/>
      <c r="H975" s="80"/>
      <c r="I975" s="80"/>
      <c r="J975" s="80"/>
      <c r="K975" s="80"/>
    </row>
    <row r="976" spans="2:11">
      <c r="B976" s="80"/>
      <c r="C976" s="101"/>
      <c r="D976" s="80"/>
      <c r="E976" s="80"/>
      <c r="F976" s="80"/>
      <c r="G976" s="101"/>
      <c r="H976" s="80"/>
      <c r="I976" s="80"/>
      <c r="J976" s="80"/>
      <c r="K976" s="80"/>
    </row>
    <row r="977" spans="2:11">
      <c r="B977" s="80"/>
      <c r="C977" s="101"/>
      <c r="D977" s="80"/>
      <c r="E977" s="80"/>
      <c r="F977" s="80"/>
      <c r="G977" s="101"/>
      <c r="H977" s="80"/>
      <c r="I977" s="80"/>
      <c r="J977" s="80"/>
      <c r="K977" s="80"/>
    </row>
    <row r="978" spans="2:11">
      <c r="B978" s="80"/>
      <c r="C978" s="101"/>
      <c r="D978" s="80"/>
      <c r="E978" s="80"/>
      <c r="F978" s="80"/>
      <c r="G978" s="101"/>
      <c r="H978" s="80"/>
      <c r="I978" s="80"/>
      <c r="J978" s="80"/>
      <c r="K978" s="80"/>
    </row>
    <row r="979" spans="2:11">
      <c r="B979" s="80"/>
      <c r="C979" s="101"/>
      <c r="D979" s="80"/>
      <c r="E979" s="80"/>
      <c r="F979" s="80"/>
      <c r="G979" s="101"/>
      <c r="H979" s="80"/>
      <c r="I979" s="80"/>
      <c r="J979" s="80"/>
      <c r="K979" s="80"/>
    </row>
    <row r="980" spans="2:11">
      <c r="B980" s="80"/>
      <c r="C980" s="101"/>
      <c r="D980" s="80"/>
      <c r="E980" s="80"/>
      <c r="F980" s="80"/>
      <c r="G980" s="101"/>
      <c r="H980" s="80"/>
      <c r="I980" s="80"/>
      <c r="J980" s="80"/>
      <c r="K980" s="80"/>
    </row>
    <row r="981" spans="2:11">
      <c r="B981" s="80"/>
      <c r="C981" s="101"/>
      <c r="D981" s="80"/>
      <c r="E981" s="80"/>
      <c r="F981" s="80"/>
      <c r="G981" s="101"/>
      <c r="H981" s="80"/>
      <c r="I981" s="80"/>
      <c r="J981" s="80"/>
      <c r="K981" s="80"/>
    </row>
    <row r="982" spans="2:11">
      <c r="B982" s="80"/>
      <c r="C982" s="101"/>
      <c r="D982" s="80"/>
      <c r="E982" s="80"/>
      <c r="F982" s="80"/>
      <c r="G982" s="101"/>
      <c r="H982" s="80"/>
      <c r="I982" s="80"/>
      <c r="J982" s="80"/>
      <c r="K982" s="80"/>
    </row>
    <row r="983" spans="2:11">
      <c r="B983" s="80"/>
      <c r="C983" s="101"/>
      <c r="D983" s="80"/>
      <c r="E983" s="80"/>
      <c r="F983" s="80"/>
      <c r="G983" s="101"/>
      <c r="H983" s="80"/>
      <c r="I983" s="80"/>
      <c r="J983" s="80"/>
      <c r="K983" s="80"/>
    </row>
    <row r="984" spans="2:11">
      <c r="B984" s="80"/>
      <c r="C984" s="101"/>
      <c r="D984" s="80"/>
      <c r="E984" s="80"/>
      <c r="F984" s="80"/>
      <c r="G984" s="101"/>
      <c r="H984" s="80"/>
      <c r="I984" s="80"/>
      <c r="J984" s="80"/>
      <c r="K984" s="80"/>
    </row>
    <row r="985" spans="2:11">
      <c r="B985" s="80"/>
      <c r="C985" s="101"/>
      <c r="D985" s="80"/>
      <c r="E985" s="80"/>
      <c r="F985" s="80"/>
      <c r="G985" s="101"/>
      <c r="H985" s="80"/>
      <c r="I985" s="80"/>
      <c r="J985" s="80"/>
      <c r="K985" s="80"/>
    </row>
    <row r="986" spans="2:11">
      <c r="B986" s="80"/>
      <c r="C986" s="101"/>
      <c r="D986" s="80"/>
      <c r="E986" s="80"/>
      <c r="F986" s="80"/>
      <c r="G986" s="101"/>
      <c r="H986" s="80"/>
      <c r="I986" s="80"/>
      <c r="J986" s="80"/>
      <c r="K986" s="80"/>
    </row>
    <row r="987" spans="2:11">
      <c r="B987" s="80"/>
      <c r="C987" s="101"/>
      <c r="D987" s="80"/>
      <c r="E987" s="80"/>
      <c r="F987" s="80"/>
      <c r="G987" s="101"/>
      <c r="H987" s="80"/>
      <c r="I987" s="80"/>
      <c r="J987" s="80"/>
      <c r="K987" s="80"/>
    </row>
    <row r="988" spans="2:11">
      <c r="B988" s="80"/>
      <c r="C988" s="101"/>
      <c r="D988" s="80"/>
      <c r="E988" s="80"/>
      <c r="F988" s="80"/>
      <c r="G988" s="101"/>
      <c r="H988" s="80"/>
      <c r="I988" s="80"/>
      <c r="J988" s="80"/>
      <c r="K988" s="80"/>
    </row>
    <row r="989" spans="2:11">
      <c r="B989" s="80"/>
      <c r="C989" s="101"/>
      <c r="D989" s="80"/>
      <c r="E989" s="80"/>
      <c r="F989" s="80"/>
      <c r="G989" s="101"/>
      <c r="H989" s="80"/>
      <c r="I989" s="80"/>
      <c r="J989" s="80"/>
      <c r="K989" s="80"/>
    </row>
    <row r="990" spans="2:11">
      <c r="B990" s="80"/>
      <c r="C990" s="101"/>
      <c r="D990" s="80"/>
      <c r="E990" s="80"/>
      <c r="F990" s="80"/>
      <c r="G990" s="101"/>
      <c r="H990" s="80"/>
      <c r="I990" s="80"/>
      <c r="J990" s="80"/>
      <c r="K990" s="80"/>
    </row>
    <row r="991" spans="2:11">
      <c r="B991" s="80"/>
      <c r="C991" s="101"/>
      <c r="D991" s="80"/>
      <c r="E991" s="80"/>
      <c r="F991" s="80"/>
      <c r="G991" s="101"/>
      <c r="H991" s="80"/>
      <c r="I991" s="80"/>
      <c r="J991" s="80"/>
      <c r="K991" s="80"/>
    </row>
    <row r="992" spans="2:11">
      <c r="B992" s="80"/>
      <c r="C992" s="101"/>
      <c r="D992" s="80"/>
      <c r="E992" s="80"/>
      <c r="F992" s="80"/>
      <c r="G992" s="101"/>
      <c r="H992" s="80"/>
      <c r="I992" s="80"/>
      <c r="J992" s="80"/>
      <c r="K992" s="80"/>
    </row>
    <row r="993" spans="2:11">
      <c r="B993" s="80"/>
      <c r="C993" s="101"/>
      <c r="D993" s="80"/>
      <c r="E993" s="80"/>
      <c r="F993" s="80"/>
      <c r="G993" s="101"/>
      <c r="H993" s="80"/>
      <c r="I993" s="80"/>
      <c r="J993" s="80"/>
      <c r="K993" s="80"/>
    </row>
    <row r="994" spans="2:11">
      <c r="B994" s="80"/>
      <c r="C994" s="101"/>
      <c r="D994" s="80"/>
      <c r="E994" s="80"/>
      <c r="F994" s="80"/>
      <c r="G994" s="101"/>
      <c r="H994" s="80"/>
      <c r="I994" s="80"/>
      <c r="J994" s="80"/>
      <c r="K994" s="80"/>
    </row>
    <row r="995" spans="2:11">
      <c r="B995" s="80"/>
      <c r="C995" s="101"/>
      <c r="D995" s="80"/>
      <c r="E995" s="80"/>
      <c r="F995" s="80"/>
      <c r="G995" s="101"/>
      <c r="H995" s="80"/>
      <c r="I995" s="80"/>
      <c r="J995" s="80"/>
      <c r="K995" s="80"/>
    </row>
    <row r="996" spans="2:11">
      <c r="B996" s="80"/>
      <c r="C996" s="101"/>
      <c r="D996" s="80"/>
      <c r="E996" s="80"/>
      <c r="F996" s="80"/>
      <c r="G996" s="101"/>
      <c r="H996" s="80"/>
      <c r="I996" s="80"/>
      <c r="J996" s="80"/>
      <c r="K996" s="80"/>
    </row>
    <row r="997" spans="2:11">
      <c r="B997" s="80"/>
      <c r="C997" s="101"/>
      <c r="D997" s="80"/>
      <c r="E997" s="80"/>
      <c r="F997" s="80"/>
      <c r="G997" s="101"/>
      <c r="H997" s="80"/>
      <c r="I997" s="80"/>
      <c r="J997" s="80"/>
      <c r="K997" s="80"/>
    </row>
    <row r="998" spans="2:11">
      <c r="B998" s="80"/>
      <c r="C998" s="101"/>
      <c r="D998" s="80"/>
      <c r="E998" s="80"/>
      <c r="F998" s="80"/>
      <c r="G998" s="101"/>
      <c r="H998" s="80"/>
      <c r="I998" s="80"/>
      <c r="J998" s="80"/>
      <c r="K998" s="80"/>
    </row>
    <row r="999" spans="2:11">
      <c r="B999" s="80"/>
      <c r="C999" s="101"/>
      <c r="D999" s="80"/>
      <c r="E999" s="80"/>
      <c r="F999" s="80"/>
      <c r="G999" s="101"/>
      <c r="H999" s="80"/>
      <c r="I999" s="80"/>
      <c r="J999" s="80"/>
      <c r="K999" s="80"/>
    </row>
    <row r="1000" spans="2:11">
      <c r="B1000" s="80"/>
      <c r="C1000" s="101"/>
      <c r="D1000" s="80"/>
      <c r="E1000" s="80"/>
      <c r="F1000" s="80"/>
      <c r="G1000" s="101"/>
      <c r="H1000" s="80"/>
      <c r="I1000" s="80"/>
      <c r="J1000" s="80"/>
      <c r="K1000" s="80"/>
    </row>
    <row r="1001" spans="2:11">
      <c r="B1001" s="80"/>
      <c r="C1001" s="101"/>
      <c r="D1001" s="80"/>
      <c r="E1001" s="80"/>
      <c r="F1001" s="80"/>
      <c r="G1001" s="101"/>
      <c r="H1001" s="80"/>
      <c r="I1001" s="80"/>
      <c r="J1001" s="80"/>
      <c r="K1001" s="80"/>
    </row>
    <row r="1002" spans="2:11">
      <c r="B1002" s="80"/>
      <c r="C1002" s="101"/>
      <c r="D1002" s="80"/>
      <c r="E1002" s="80"/>
      <c r="F1002" s="80"/>
      <c r="G1002" s="101"/>
      <c r="H1002" s="80"/>
      <c r="I1002" s="80"/>
      <c r="J1002" s="80"/>
      <c r="K1002" s="80"/>
    </row>
    <row r="1003" spans="2:11">
      <c r="B1003" s="80"/>
      <c r="C1003" s="101"/>
      <c r="D1003" s="80"/>
      <c r="E1003" s="80"/>
      <c r="F1003" s="80"/>
      <c r="G1003" s="101"/>
      <c r="H1003" s="80"/>
      <c r="I1003" s="80"/>
      <c r="J1003" s="80"/>
      <c r="K1003" s="80"/>
    </row>
    <row r="1004" spans="2:11">
      <c r="B1004" s="80"/>
      <c r="C1004" s="101"/>
      <c r="D1004" s="80"/>
      <c r="E1004" s="80"/>
      <c r="F1004" s="80"/>
      <c r="G1004" s="101"/>
      <c r="H1004" s="80"/>
      <c r="I1004" s="80"/>
      <c r="J1004" s="80"/>
      <c r="K1004" s="80"/>
    </row>
    <row r="1005" spans="2:11">
      <c r="B1005" s="80"/>
      <c r="C1005" s="101"/>
      <c r="D1005" s="80"/>
      <c r="E1005" s="80"/>
      <c r="F1005" s="80"/>
      <c r="G1005" s="101"/>
      <c r="H1005" s="80"/>
      <c r="I1005" s="80"/>
      <c r="J1005" s="80"/>
      <c r="K1005" s="80"/>
    </row>
    <row r="1006" spans="2:11">
      <c r="B1006" s="80"/>
      <c r="C1006" s="101"/>
      <c r="D1006" s="80"/>
      <c r="E1006" s="80"/>
      <c r="F1006" s="80"/>
      <c r="G1006" s="101"/>
      <c r="H1006" s="80"/>
      <c r="I1006" s="80"/>
      <c r="J1006" s="80"/>
      <c r="K1006" s="80"/>
    </row>
    <row r="1007" spans="2:11">
      <c r="B1007" s="80"/>
      <c r="C1007" s="101"/>
      <c r="D1007" s="80"/>
      <c r="E1007" s="80"/>
      <c r="F1007" s="80"/>
      <c r="G1007" s="101"/>
      <c r="H1007" s="80"/>
      <c r="I1007" s="80"/>
      <c r="J1007" s="80"/>
      <c r="K1007" s="80"/>
    </row>
    <row r="1008" spans="2:11">
      <c r="B1008" s="80"/>
      <c r="C1008" s="101"/>
      <c r="D1008" s="80"/>
      <c r="E1008" s="80"/>
      <c r="F1008" s="80"/>
      <c r="G1008" s="101"/>
      <c r="H1008" s="80"/>
      <c r="I1008" s="80"/>
      <c r="J1008" s="80"/>
      <c r="K1008" s="80"/>
    </row>
    <row r="1009" spans="2:11">
      <c r="B1009" s="80"/>
      <c r="C1009" s="101"/>
      <c r="D1009" s="80"/>
      <c r="E1009" s="80"/>
      <c r="F1009" s="80"/>
      <c r="G1009" s="101"/>
      <c r="H1009" s="80"/>
      <c r="I1009" s="80"/>
      <c r="J1009" s="80"/>
      <c r="K1009" s="80"/>
    </row>
    <row r="1010" spans="2:11">
      <c r="B1010" s="80"/>
      <c r="C1010" s="101"/>
      <c r="D1010" s="80"/>
      <c r="E1010" s="80"/>
      <c r="F1010" s="80"/>
      <c r="G1010" s="101"/>
      <c r="H1010" s="80"/>
      <c r="I1010" s="80"/>
      <c r="J1010" s="80"/>
      <c r="K1010" s="80"/>
    </row>
    <row r="1011" spans="2:11">
      <c r="B1011" s="80"/>
      <c r="C1011" s="101"/>
      <c r="D1011" s="80"/>
      <c r="E1011" s="80"/>
      <c r="F1011" s="80"/>
      <c r="G1011" s="101"/>
      <c r="H1011" s="80"/>
      <c r="I1011" s="80"/>
      <c r="J1011" s="80"/>
      <c r="K1011" s="80"/>
    </row>
    <row r="1012" spans="2:11">
      <c r="B1012" s="80"/>
      <c r="C1012" s="101"/>
      <c r="D1012" s="80"/>
      <c r="E1012" s="80"/>
      <c r="F1012" s="80"/>
      <c r="G1012" s="101"/>
      <c r="H1012" s="80"/>
      <c r="I1012" s="80"/>
      <c r="J1012" s="80"/>
      <c r="K1012" s="80"/>
    </row>
    <row r="1013" spans="2:11">
      <c r="B1013" s="80"/>
      <c r="C1013" s="101"/>
      <c r="D1013" s="80"/>
      <c r="E1013" s="80"/>
      <c r="F1013" s="80"/>
      <c r="G1013" s="101"/>
      <c r="H1013" s="80"/>
      <c r="I1013" s="80"/>
      <c r="J1013" s="80"/>
      <c r="K1013" s="80"/>
    </row>
    <row r="1014" spans="2:11">
      <c r="B1014" s="80"/>
      <c r="C1014" s="101"/>
      <c r="D1014" s="80"/>
      <c r="E1014" s="80"/>
      <c r="F1014" s="80"/>
      <c r="G1014" s="101"/>
      <c r="H1014" s="80"/>
      <c r="I1014" s="80"/>
      <c r="J1014" s="80"/>
      <c r="K1014" s="80"/>
    </row>
    <row r="1015" spans="2:11">
      <c r="B1015" s="80"/>
      <c r="C1015" s="101"/>
      <c r="D1015" s="80"/>
      <c r="E1015" s="80"/>
      <c r="F1015" s="80"/>
      <c r="G1015" s="101"/>
      <c r="H1015" s="80"/>
      <c r="I1015" s="80"/>
      <c r="J1015" s="80"/>
      <c r="K1015" s="80"/>
    </row>
    <row r="1016" spans="2:11">
      <c r="B1016" s="80"/>
      <c r="C1016" s="101"/>
      <c r="D1016" s="80"/>
      <c r="E1016" s="80"/>
      <c r="F1016" s="80"/>
      <c r="G1016" s="101"/>
      <c r="H1016" s="80"/>
      <c r="I1016" s="80"/>
      <c r="J1016" s="80"/>
      <c r="K1016" s="80"/>
    </row>
    <row r="1017" spans="2:11">
      <c r="B1017" s="80"/>
      <c r="C1017" s="101"/>
      <c r="D1017" s="80"/>
      <c r="E1017" s="80"/>
      <c r="F1017" s="80"/>
      <c r="G1017" s="101"/>
      <c r="H1017" s="80"/>
      <c r="I1017" s="80"/>
      <c r="J1017" s="80"/>
      <c r="K1017" s="80"/>
    </row>
    <row r="1018" spans="2:11">
      <c r="B1018" s="80"/>
      <c r="C1018" s="101"/>
      <c r="D1018" s="80"/>
      <c r="E1018" s="80"/>
      <c r="F1018" s="80"/>
      <c r="G1018" s="101"/>
      <c r="H1018" s="80"/>
      <c r="I1018" s="80"/>
      <c r="J1018" s="80"/>
      <c r="K1018" s="80"/>
    </row>
    <row r="1019" spans="2:11">
      <c r="B1019" s="80"/>
      <c r="C1019" s="101"/>
      <c r="D1019" s="80"/>
      <c r="E1019" s="80"/>
      <c r="F1019" s="80"/>
      <c r="G1019" s="101"/>
      <c r="H1019" s="80"/>
      <c r="I1019" s="80"/>
      <c r="J1019" s="80"/>
      <c r="K1019" s="80"/>
    </row>
    <row r="1020" spans="2:11">
      <c r="B1020" s="80"/>
      <c r="C1020" s="101"/>
      <c r="D1020" s="80"/>
      <c r="E1020" s="80"/>
      <c r="F1020" s="80"/>
      <c r="G1020" s="101"/>
      <c r="H1020" s="80"/>
      <c r="I1020" s="80"/>
      <c r="J1020" s="80"/>
      <c r="K1020" s="80"/>
    </row>
    <row r="1021" spans="2:11">
      <c r="B1021" s="80"/>
      <c r="C1021" s="101"/>
      <c r="D1021" s="80"/>
      <c r="E1021" s="80"/>
      <c r="F1021" s="80"/>
      <c r="G1021" s="101"/>
      <c r="H1021" s="80"/>
      <c r="I1021" s="80"/>
      <c r="J1021" s="80"/>
      <c r="K1021" s="80"/>
    </row>
    <row r="1022" spans="2:11">
      <c r="B1022" s="80"/>
      <c r="C1022" s="101"/>
      <c r="D1022" s="80"/>
      <c r="E1022" s="80"/>
      <c r="F1022" s="80"/>
      <c r="G1022" s="101"/>
      <c r="H1022" s="80"/>
      <c r="I1022" s="80"/>
      <c r="J1022" s="80"/>
      <c r="K1022" s="80"/>
    </row>
    <row r="1023" spans="2:11">
      <c r="B1023" s="80"/>
      <c r="C1023" s="101"/>
      <c r="D1023" s="80"/>
      <c r="E1023" s="80"/>
      <c r="F1023" s="80"/>
      <c r="G1023" s="101"/>
      <c r="H1023" s="80"/>
      <c r="I1023" s="80"/>
      <c r="J1023" s="80"/>
      <c r="K1023" s="80"/>
    </row>
    <row r="1024" spans="2:11">
      <c r="B1024" s="80"/>
      <c r="C1024" s="101"/>
      <c r="D1024" s="80"/>
      <c r="E1024" s="80"/>
      <c r="F1024" s="80"/>
      <c r="G1024" s="101"/>
      <c r="H1024" s="80"/>
      <c r="I1024" s="80"/>
      <c r="J1024" s="80"/>
      <c r="K1024" s="80"/>
    </row>
    <row r="1025" spans="2:11">
      <c r="B1025" s="80"/>
      <c r="C1025" s="101"/>
      <c r="D1025" s="80"/>
      <c r="E1025" s="80"/>
      <c r="F1025" s="80"/>
      <c r="G1025" s="101"/>
      <c r="H1025" s="80"/>
      <c r="I1025" s="80"/>
      <c r="J1025" s="80"/>
      <c r="K1025" s="80"/>
    </row>
    <row r="1026" spans="2:11">
      <c r="B1026" s="80"/>
      <c r="C1026" s="101"/>
      <c r="D1026" s="80"/>
      <c r="E1026" s="80"/>
      <c r="F1026" s="80"/>
      <c r="G1026" s="101"/>
      <c r="H1026" s="80"/>
      <c r="I1026" s="80"/>
      <c r="J1026" s="80"/>
      <c r="K1026" s="80"/>
    </row>
    <row r="1027" spans="2:11">
      <c r="B1027" s="80"/>
      <c r="C1027" s="101"/>
      <c r="D1027" s="80"/>
      <c r="E1027" s="80"/>
      <c r="F1027" s="80"/>
      <c r="G1027" s="101"/>
      <c r="H1027" s="80"/>
      <c r="I1027" s="80"/>
      <c r="J1027" s="80"/>
      <c r="K1027" s="80"/>
    </row>
    <row r="1028" spans="2:11">
      <c r="B1028" s="80"/>
      <c r="C1028" s="101"/>
      <c r="D1028" s="80"/>
      <c r="E1028" s="80"/>
      <c r="F1028" s="80"/>
      <c r="G1028" s="101"/>
      <c r="H1028" s="80"/>
      <c r="I1028" s="80"/>
      <c r="J1028" s="80"/>
      <c r="K1028" s="80"/>
    </row>
    <row r="1029" spans="2:11">
      <c r="B1029" s="80"/>
      <c r="C1029" s="101"/>
      <c r="D1029" s="80"/>
      <c r="E1029" s="80"/>
      <c r="F1029" s="80"/>
      <c r="G1029" s="101"/>
      <c r="H1029" s="80"/>
      <c r="I1029" s="80"/>
      <c r="J1029" s="80"/>
      <c r="K1029" s="80"/>
    </row>
    <row r="1030" spans="2:11">
      <c r="B1030" s="80"/>
      <c r="C1030" s="101"/>
      <c r="D1030" s="80"/>
      <c r="E1030" s="80"/>
      <c r="F1030" s="80"/>
      <c r="G1030" s="101"/>
      <c r="H1030" s="80"/>
      <c r="I1030" s="80"/>
      <c r="J1030" s="80"/>
      <c r="K1030" s="80"/>
    </row>
    <row r="1031" spans="2:11">
      <c r="B1031" s="80"/>
      <c r="C1031" s="101"/>
      <c r="D1031" s="80"/>
      <c r="E1031" s="80"/>
      <c r="F1031" s="80"/>
      <c r="G1031" s="101"/>
      <c r="H1031" s="80"/>
      <c r="I1031" s="80"/>
      <c r="J1031" s="80"/>
      <c r="K1031" s="80"/>
    </row>
    <row r="1032" spans="2:11">
      <c r="B1032" s="80"/>
      <c r="C1032" s="101"/>
      <c r="D1032" s="80"/>
      <c r="E1032" s="80"/>
      <c r="F1032" s="80"/>
      <c r="G1032" s="101"/>
      <c r="H1032" s="80"/>
      <c r="I1032" s="80"/>
      <c r="J1032" s="80"/>
      <c r="K1032" s="80"/>
    </row>
    <row r="1033" spans="2:11">
      <c r="B1033" s="80"/>
      <c r="C1033" s="101"/>
      <c r="D1033" s="80"/>
      <c r="E1033" s="80"/>
      <c r="F1033" s="80"/>
      <c r="G1033" s="101"/>
      <c r="H1033" s="80"/>
      <c r="I1033" s="80"/>
      <c r="J1033" s="80"/>
      <c r="K1033" s="80"/>
    </row>
    <row r="1034" spans="2:11">
      <c r="B1034" s="80"/>
      <c r="C1034" s="101"/>
      <c r="D1034" s="80"/>
      <c r="E1034" s="80"/>
      <c r="F1034" s="80"/>
      <c r="G1034" s="101"/>
      <c r="H1034" s="80"/>
      <c r="I1034" s="80"/>
      <c r="J1034" s="80"/>
      <c r="K1034" s="80"/>
    </row>
    <row r="1035" spans="2:11">
      <c r="B1035" s="80"/>
      <c r="C1035" s="101"/>
      <c r="D1035" s="80"/>
      <c r="E1035" s="80"/>
      <c r="F1035" s="80"/>
      <c r="G1035" s="101"/>
      <c r="H1035" s="80"/>
      <c r="I1035" s="80"/>
      <c r="J1035" s="80"/>
      <c r="K1035" s="80"/>
    </row>
    <row r="1036" spans="2:11">
      <c r="B1036" s="80"/>
      <c r="C1036" s="101"/>
      <c r="D1036" s="80"/>
      <c r="E1036" s="80"/>
      <c r="F1036" s="80"/>
      <c r="G1036" s="101"/>
      <c r="H1036" s="80"/>
      <c r="I1036" s="80"/>
      <c r="J1036" s="80"/>
      <c r="K1036" s="80"/>
    </row>
    <row r="1037" spans="2:11">
      <c r="B1037" s="80"/>
      <c r="C1037" s="101"/>
      <c r="D1037" s="80"/>
      <c r="E1037" s="80"/>
      <c r="F1037" s="80"/>
      <c r="G1037" s="101"/>
      <c r="H1037" s="80"/>
      <c r="I1037" s="80"/>
      <c r="J1037" s="80"/>
      <c r="K1037" s="80"/>
    </row>
    <row r="1038" spans="2:11">
      <c r="B1038" s="80"/>
      <c r="C1038" s="101"/>
      <c r="D1038" s="80"/>
      <c r="E1038" s="80"/>
      <c r="F1038" s="80"/>
      <c r="G1038" s="101"/>
      <c r="H1038" s="80"/>
      <c r="I1038" s="80"/>
      <c r="J1038" s="80"/>
      <c r="K1038" s="80"/>
    </row>
    <row r="1039" spans="2:11">
      <c r="B1039" s="80"/>
      <c r="C1039" s="101"/>
      <c r="D1039" s="80"/>
      <c r="E1039" s="80"/>
      <c r="F1039" s="80"/>
      <c r="G1039" s="101"/>
      <c r="H1039" s="80"/>
      <c r="I1039" s="80"/>
      <c r="J1039" s="80"/>
      <c r="K1039" s="80"/>
    </row>
    <row r="1040" spans="2:11">
      <c r="B1040" s="80"/>
      <c r="C1040" s="101"/>
      <c r="D1040" s="80"/>
      <c r="E1040" s="80"/>
      <c r="F1040" s="80"/>
      <c r="G1040" s="101"/>
      <c r="H1040" s="80"/>
      <c r="I1040" s="80"/>
      <c r="J1040" s="80"/>
      <c r="K1040" s="80"/>
    </row>
    <row r="1041" spans="2:11">
      <c r="B1041" s="80"/>
      <c r="C1041" s="101"/>
      <c r="D1041" s="80"/>
      <c r="E1041" s="80"/>
      <c r="F1041" s="80"/>
      <c r="G1041" s="101"/>
      <c r="H1041" s="80"/>
      <c r="I1041" s="80"/>
      <c r="J1041" s="80"/>
      <c r="K1041" s="80"/>
    </row>
    <row r="1042" spans="2:11">
      <c r="B1042" s="80"/>
      <c r="C1042" s="101"/>
      <c r="D1042" s="80"/>
      <c r="E1042" s="80"/>
      <c r="F1042" s="80"/>
      <c r="G1042" s="101"/>
      <c r="H1042" s="80"/>
      <c r="I1042" s="80"/>
      <c r="J1042" s="80"/>
      <c r="K1042" s="80"/>
    </row>
    <row r="1043" spans="2:11">
      <c r="B1043" s="80"/>
      <c r="C1043" s="101"/>
      <c r="D1043" s="80"/>
      <c r="E1043" s="80"/>
      <c r="F1043" s="80"/>
      <c r="G1043" s="101"/>
      <c r="H1043" s="80"/>
      <c r="I1043" s="80"/>
      <c r="J1043" s="80"/>
      <c r="K1043" s="80"/>
    </row>
    <row r="1044" spans="2:11">
      <c r="B1044" s="80"/>
      <c r="C1044" s="101"/>
      <c r="D1044" s="80"/>
      <c r="E1044" s="80"/>
      <c r="F1044" s="80"/>
      <c r="G1044" s="101"/>
      <c r="H1044" s="80"/>
      <c r="I1044" s="80"/>
      <c r="J1044" s="80"/>
      <c r="K1044" s="80"/>
    </row>
    <row r="1045" spans="2:11">
      <c r="B1045" s="80"/>
      <c r="C1045" s="101"/>
      <c r="D1045" s="80"/>
      <c r="E1045" s="80"/>
      <c r="F1045" s="80"/>
      <c r="G1045" s="101"/>
      <c r="H1045" s="80"/>
      <c r="I1045" s="80"/>
      <c r="J1045" s="80"/>
      <c r="K1045" s="80"/>
    </row>
    <row r="1046" spans="2:11">
      <c r="B1046" s="80"/>
      <c r="C1046" s="101"/>
      <c r="D1046" s="80"/>
      <c r="E1046" s="80"/>
      <c r="F1046" s="80"/>
      <c r="G1046" s="101"/>
      <c r="H1046" s="80"/>
      <c r="I1046" s="80"/>
      <c r="J1046" s="80"/>
      <c r="K1046" s="80"/>
    </row>
    <row r="1047" spans="2:11">
      <c r="B1047" s="80"/>
      <c r="C1047" s="101"/>
      <c r="D1047" s="80"/>
      <c r="E1047" s="80"/>
      <c r="F1047" s="80"/>
      <c r="G1047" s="101"/>
      <c r="H1047" s="80"/>
      <c r="I1047" s="80"/>
      <c r="J1047" s="80"/>
      <c r="K1047" s="80"/>
    </row>
    <row r="1048" spans="2:11">
      <c r="B1048" s="80"/>
      <c r="C1048" s="101"/>
      <c r="D1048" s="80"/>
      <c r="E1048" s="80"/>
      <c r="F1048" s="80"/>
      <c r="G1048" s="101"/>
      <c r="H1048" s="80"/>
      <c r="I1048" s="80"/>
      <c r="J1048" s="80"/>
      <c r="K1048" s="80"/>
    </row>
    <row r="1049" spans="2:11">
      <c r="B1049" s="80"/>
      <c r="C1049" s="101"/>
      <c r="D1049" s="80"/>
      <c r="E1049" s="80"/>
      <c r="F1049" s="80"/>
      <c r="G1049" s="101"/>
      <c r="H1049" s="80"/>
      <c r="I1049" s="80"/>
      <c r="J1049" s="80"/>
      <c r="K1049" s="80"/>
    </row>
    <row r="1050" spans="2:11">
      <c r="B1050" s="80"/>
      <c r="C1050" s="101"/>
      <c r="D1050" s="80"/>
      <c r="E1050" s="80"/>
      <c r="F1050" s="80"/>
      <c r="G1050" s="101"/>
      <c r="H1050" s="80"/>
      <c r="I1050" s="80"/>
      <c r="J1050" s="80"/>
      <c r="K1050" s="80"/>
    </row>
    <row r="1051" spans="2:11">
      <c r="B1051" s="80"/>
      <c r="C1051" s="101"/>
      <c r="D1051" s="80"/>
      <c r="E1051" s="80"/>
      <c r="F1051" s="80"/>
      <c r="G1051" s="101"/>
      <c r="H1051" s="80"/>
      <c r="I1051" s="80"/>
      <c r="J1051" s="80"/>
      <c r="K1051" s="80"/>
    </row>
    <row r="1052" spans="2:11">
      <c r="B1052" s="80"/>
      <c r="C1052" s="101"/>
      <c r="D1052" s="80"/>
      <c r="E1052" s="80"/>
      <c r="F1052" s="80"/>
      <c r="G1052" s="101"/>
      <c r="H1052" s="80"/>
      <c r="I1052" s="80"/>
      <c r="J1052" s="80"/>
      <c r="K1052" s="80"/>
    </row>
    <row r="1053" spans="2:11">
      <c r="B1053" s="80"/>
      <c r="C1053" s="101"/>
      <c r="D1053" s="80"/>
      <c r="E1053" s="80"/>
      <c r="F1053" s="80"/>
      <c r="G1053" s="101"/>
      <c r="H1053" s="80"/>
      <c r="I1053" s="80"/>
      <c r="J1053" s="80"/>
      <c r="K1053" s="80"/>
    </row>
    <row r="1054" spans="2:11">
      <c r="B1054" s="80"/>
      <c r="C1054" s="101"/>
      <c r="D1054" s="80"/>
      <c r="E1054" s="80"/>
      <c r="F1054" s="80"/>
      <c r="G1054" s="101"/>
      <c r="H1054" s="80"/>
      <c r="I1054" s="80"/>
      <c r="J1054" s="80"/>
      <c r="K1054" s="80"/>
    </row>
    <row r="1055" spans="2:11">
      <c r="B1055" s="80"/>
      <c r="C1055" s="101"/>
      <c r="D1055" s="80"/>
      <c r="E1055" s="80"/>
      <c r="F1055" s="80"/>
      <c r="G1055" s="101"/>
      <c r="H1055" s="80"/>
      <c r="I1055" s="80"/>
      <c r="J1055" s="80"/>
      <c r="K1055" s="80"/>
    </row>
    <row r="1056" spans="2:11">
      <c r="B1056" s="80"/>
      <c r="C1056" s="101"/>
      <c r="D1056" s="80"/>
      <c r="E1056" s="80"/>
      <c r="F1056" s="80"/>
      <c r="G1056" s="101"/>
      <c r="H1056" s="80"/>
      <c r="I1056" s="80"/>
      <c r="J1056" s="80"/>
      <c r="K1056" s="80"/>
    </row>
    <row r="1057" spans="2:11">
      <c r="B1057" s="80"/>
      <c r="C1057" s="101"/>
      <c r="D1057" s="80"/>
      <c r="E1057" s="80"/>
      <c r="F1057" s="80"/>
      <c r="G1057" s="101"/>
      <c r="H1057" s="80"/>
      <c r="I1057" s="80"/>
      <c r="J1057" s="80"/>
      <c r="K1057" s="80"/>
    </row>
    <row r="1058" spans="2:11">
      <c r="B1058" s="80"/>
      <c r="C1058" s="101"/>
      <c r="D1058" s="80"/>
      <c r="E1058" s="80"/>
      <c r="F1058" s="80"/>
      <c r="G1058" s="101"/>
      <c r="H1058" s="80"/>
      <c r="I1058" s="80"/>
      <c r="J1058" s="80"/>
      <c r="K1058" s="80"/>
    </row>
    <row r="1059" spans="2:11">
      <c r="B1059" s="80"/>
      <c r="C1059" s="101"/>
      <c r="D1059" s="80"/>
      <c r="E1059" s="80"/>
      <c r="F1059" s="80"/>
      <c r="G1059" s="101"/>
      <c r="H1059" s="80"/>
      <c r="I1059" s="80"/>
      <c r="J1059" s="80"/>
      <c r="K1059" s="80"/>
    </row>
    <row r="1060" spans="2:11">
      <c r="B1060" s="80"/>
      <c r="C1060" s="101"/>
      <c r="D1060" s="80"/>
      <c r="E1060" s="80"/>
      <c r="F1060" s="80"/>
      <c r="G1060" s="101"/>
      <c r="H1060" s="80"/>
      <c r="I1060" s="80"/>
      <c r="J1060" s="80"/>
      <c r="K1060" s="80"/>
    </row>
    <row r="1061" spans="2:11">
      <c r="B1061" s="80"/>
      <c r="C1061" s="101"/>
      <c r="D1061" s="80"/>
      <c r="E1061" s="80"/>
      <c r="F1061" s="80"/>
      <c r="G1061" s="101"/>
      <c r="H1061" s="80"/>
      <c r="I1061" s="80"/>
      <c r="J1061" s="80"/>
      <c r="K1061" s="80"/>
    </row>
    <row r="1062" spans="2:11">
      <c r="B1062" s="80"/>
      <c r="C1062" s="101"/>
      <c r="D1062" s="80"/>
      <c r="E1062" s="80"/>
      <c r="F1062" s="80"/>
      <c r="G1062" s="101"/>
      <c r="H1062" s="80"/>
      <c r="I1062" s="80"/>
      <c r="J1062" s="80"/>
      <c r="K1062" s="80"/>
    </row>
    <row r="1063" spans="2:11">
      <c r="B1063" s="80"/>
      <c r="C1063" s="101"/>
      <c r="D1063" s="80"/>
      <c r="E1063" s="80"/>
      <c r="F1063" s="80"/>
      <c r="G1063" s="101"/>
      <c r="H1063" s="80"/>
      <c r="I1063" s="80"/>
      <c r="J1063" s="80"/>
      <c r="K1063" s="80"/>
    </row>
    <row r="1064" spans="2:11">
      <c r="B1064" s="80"/>
      <c r="C1064" s="101"/>
      <c r="D1064" s="80"/>
      <c r="E1064" s="80"/>
      <c r="F1064" s="80"/>
      <c r="G1064" s="101"/>
      <c r="H1064" s="80"/>
      <c r="I1064" s="80"/>
      <c r="J1064" s="80"/>
      <c r="K1064" s="80"/>
    </row>
    <row r="1065" spans="2:11">
      <c r="B1065" s="80"/>
      <c r="C1065" s="101"/>
      <c r="D1065" s="80"/>
      <c r="E1065" s="80"/>
      <c r="F1065" s="80"/>
      <c r="G1065" s="101"/>
      <c r="H1065" s="80"/>
      <c r="I1065" s="80"/>
      <c r="J1065" s="80"/>
      <c r="K1065" s="80"/>
    </row>
    <row r="1066" spans="2:11">
      <c r="B1066" s="80"/>
      <c r="C1066" s="101"/>
      <c r="D1066" s="80"/>
      <c r="E1066" s="80"/>
      <c r="F1066" s="80"/>
      <c r="G1066" s="101"/>
      <c r="H1066" s="80"/>
      <c r="I1066" s="80"/>
      <c r="J1066" s="80"/>
      <c r="K1066" s="80"/>
    </row>
    <row r="1067" spans="2:11">
      <c r="B1067" s="80"/>
      <c r="C1067" s="101"/>
      <c r="D1067" s="80"/>
      <c r="E1067" s="80"/>
      <c r="F1067" s="80"/>
      <c r="G1067" s="101"/>
      <c r="H1067" s="80"/>
      <c r="I1067" s="80"/>
      <c r="J1067" s="80"/>
      <c r="K1067" s="80"/>
    </row>
    <row r="1068" spans="2:11">
      <c r="B1068" s="80"/>
      <c r="C1068" s="101"/>
      <c r="D1068" s="80"/>
      <c r="E1068" s="80"/>
      <c r="F1068" s="80"/>
      <c r="G1068" s="101"/>
      <c r="H1068" s="80"/>
      <c r="I1068" s="80"/>
      <c r="J1068" s="80"/>
      <c r="K1068" s="80"/>
    </row>
    <row r="1069" spans="2:11">
      <c r="B1069" s="80"/>
      <c r="C1069" s="101"/>
      <c r="D1069" s="80"/>
      <c r="E1069" s="80"/>
      <c r="F1069" s="80"/>
      <c r="G1069" s="101"/>
      <c r="H1069" s="80"/>
      <c r="I1069" s="80"/>
      <c r="J1069" s="80"/>
      <c r="K1069" s="80"/>
    </row>
    <row r="1070" spans="2:11">
      <c r="B1070" s="80"/>
      <c r="C1070" s="101"/>
      <c r="D1070" s="80"/>
      <c r="E1070" s="80"/>
      <c r="F1070" s="80"/>
      <c r="G1070" s="101"/>
      <c r="H1070" s="80"/>
      <c r="I1070" s="80"/>
      <c r="J1070" s="80"/>
      <c r="K1070" s="80"/>
    </row>
    <row r="1071" spans="2:11">
      <c r="B1071" s="80"/>
      <c r="C1071" s="101"/>
      <c r="D1071" s="80"/>
      <c r="E1071" s="80"/>
      <c r="F1071" s="80"/>
      <c r="G1071" s="101"/>
      <c r="H1071" s="80"/>
      <c r="I1071" s="80"/>
      <c r="J1071" s="80"/>
      <c r="K1071" s="80"/>
    </row>
    <row r="1072" spans="2:11">
      <c r="B1072" s="80"/>
      <c r="C1072" s="101"/>
      <c r="D1072" s="80"/>
      <c r="E1072" s="80"/>
      <c r="F1072" s="80"/>
      <c r="G1072" s="101"/>
      <c r="H1072" s="80"/>
      <c r="I1072" s="80"/>
      <c r="J1072" s="80"/>
      <c r="K1072" s="80"/>
    </row>
    <row r="1073" spans="2:11">
      <c r="B1073" s="80"/>
      <c r="C1073" s="101"/>
      <c r="D1073" s="80"/>
      <c r="E1073" s="80"/>
      <c r="F1073" s="80"/>
      <c r="G1073" s="101"/>
      <c r="H1073" s="80"/>
      <c r="I1073" s="80"/>
      <c r="J1073" s="80"/>
      <c r="K1073" s="80"/>
    </row>
    <row r="1074" spans="2:11">
      <c r="B1074" s="80"/>
      <c r="C1074" s="101"/>
      <c r="D1074" s="80"/>
      <c r="E1074" s="80"/>
      <c r="F1074" s="80"/>
      <c r="G1074" s="101"/>
      <c r="H1074" s="80"/>
      <c r="I1074" s="80"/>
      <c r="J1074" s="80"/>
      <c r="K1074" s="80"/>
    </row>
    <row r="1075" spans="2:11">
      <c r="B1075" s="80"/>
      <c r="C1075" s="101"/>
      <c r="D1075" s="80"/>
      <c r="E1075" s="80"/>
      <c r="F1075" s="80"/>
      <c r="G1075" s="101"/>
      <c r="H1075" s="80"/>
      <c r="I1075" s="80"/>
      <c r="J1075" s="80"/>
      <c r="K1075" s="80"/>
    </row>
    <row r="1076" spans="2:11">
      <c r="B1076" s="80"/>
      <c r="C1076" s="101"/>
      <c r="D1076" s="80"/>
      <c r="E1076" s="80"/>
      <c r="F1076" s="80"/>
      <c r="G1076" s="101"/>
      <c r="H1076" s="80"/>
      <c r="I1076" s="80"/>
      <c r="J1076" s="80"/>
      <c r="K1076" s="80"/>
    </row>
    <row r="1077" spans="2:11">
      <c r="B1077" s="80"/>
      <c r="C1077" s="101"/>
      <c r="D1077" s="80"/>
      <c r="E1077" s="80"/>
      <c r="F1077" s="80"/>
      <c r="G1077" s="101"/>
      <c r="H1077" s="80"/>
      <c r="I1077" s="80"/>
      <c r="J1077" s="80"/>
      <c r="K1077" s="80"/>
    </row>
    <row r="1078" spans="2:11">
      <c r="B1078" s="80"/>
      <c r="C1078" s="101"/>
      <c r="D1078" s="80"/>
      <c r="E1078" s="80"/>
      <c r="F1078" s="80"/>
      <c r="G1078" s="101"/>
      <c r="H1078" s="80"/>
      <c r="I1078" s="80"/>
      <c r="J1078" s="80"/>
      <c r="K1078" s="80"/>
    </row>
    <row r="1079" spans="2:11">
      <c r="B1079" s="80"/>
      <c r="C1079" s="101"/>
      <c r="D1079" s="80"/>
      <c r="E1079" s="80"/>
      <c r="F1079" s="80"/>
      <c r="G1079" s="101"/>
      <c r="H1079" s="80"/>
      <c r="I1079" s="80"/>
      <c r="J1079" s="80"/>
      <c r="K1079" s="80"/>
    </row>
    <row r="1080" spans="2:11">
      <c r="B1080" s="80"/>
      <c r="C1080" s="101"/>
      <c r="D1080" s="80"/>
      <c r="E1080" s="80"/>
      <c r="F1080" s="80"/>
      <c r="G1080" s="101"/>
      <c r="H1080" s="80"/>
      <c r="I1080" s="80"/>
      <c r="J1080" s="80"/>
      <c r="K1080" s="80"/>
    </row>
    <row r="1081" spans="2:11">
      <c r="B1081" s="80"/>
      <c r="C1081" s="101"/>
      <c r="D1081" s="80"/>
      <c r="E1081" s="80"/>
      <c r="F1081" s="80"/>
      <c r="G1081" s="101"/>
      <c r="H1081" s="80"/>
      <c r="I1081" s="80"/>
      <c r="J1081" s="80"/>
      <c r="K1081" s="80"/>
    </row>
    <row r="1082" spans="2:11">
      <c r="B1082" s="80"/>
      <c r="C1082" s="101"/>
      <c r="D1082" s="80"/>
      <c r="E1082" s="80"/>
      <c r="F1082" s="80"/>
      <c r="G1082" s="101"/>
      <c r="H1082" s="80"/>
      <c r="I1082" s="80"/>
      <c r="J1082" s="80"/>
      <c r="K1082" s="80"/>
    </row>
    <row r="1083" spans="2:11">
      <c r="B1083" s="80"/>
      <c r="C1083" s="101"/>
      <c r="D1083" s="80"/>
      <c r="E1083" s="80"/>
      <c r="F1083" s="80"/>
      <c r="G1083" s="101"/>
      <c r="H1083" s="80"/>
      <c r="I1083" s="80"/>
      <c r="J1083" s="80"/>
      <c r="K1083" s="80"/>
    </row>
    <row r="1084" spans="2:11">
      <c r="B1084" s="80"/>
      <c r="C1084" s="101"/>
      <c r="D1084" s="80"/>
      <c r="E1084" s="80"/>
      <c r="F1084" s="80"/>
      <c r="G1084" s="101"/>
      <c r="H1084" s="80"/>
      <c r="I1084" s="80"/>
      <c r="J1084" s="80"/>
      <c r="K1084" s="80"/>
    </row>
    <row r="1085" spans="2:11">
      <c r="B1085" s="80"/>
      <c r="C1085" s="101"/>
      <c r="D1085" s="80"/>
      <c r="E1085" s="80"/>
      <c r="F1085" s="80"/>
      <c r="G1085" s="101"/>
      <c r="H1085" s="80"/>
      <c r="I1085" s="80"/>
      <c r="J1085" s="80"/>
      <c r="K1085" s="80"/>
    </row>
    <row r="1086" spans="2:11">
      <c r="B1086" s="80"/>
      <c r="C1086" s="101"/>
      <c r="D1086" s="80"/>
      <c r="E1086" s="80"/>
      <c r="F1086" s="80"/>
      <c r="G1086" s="101"/>
      <c r="H1086" s="80"/>
      <c r="I1086" s="80"/>
      <c r="J1086" s="80"/>
      <c r="K1086" s="80"/>
    </row>
    <row r="1087" spans="2:11">
      <c r="B1087" s="80"/>
      <c r="C1087" s="101"/>
      <c r="D1087" s="80"/>
      <c r="E1087" s="80"/>
      <c r="F1087" s="80"/>
      <c r="G1087" s="101"/>
      <c r="H1087" s="80"/>
      <c r="I1087" s="80"/>
      <c r="J1087" s="80"/>
      <c r="K1087" s="80"/>
    </row>
    <row r="1088" spans="2:11">
      <c r="B1088" s="80"/>
      <c r="C1088" s="101"/>
      <c r="D1088" s="80"/>
      <c r="E1088" s="80"/>
      <c r="F1088" s="80"/>
      <c r="G1088" s="101"/>
      <c r="H1088" s="80"/>
      <c r="I1088" s="80"/>
      <c r="J1088" s="80"/>
      <c r="K1088" s="80"/>
    </row>
    <row r="1089" spans="2:11">
      <c r="B1089" s="80"/>
      <c r="C1089" s="101"/>
      <c r="D1089" s="80"/>
      <c r="E1089" s="80"/>
      <c r="F1089" s="80"/>
      <c r="G1089" s="101"/>
      <c r="H1089" s="80"/>
      <c r="I1089" s="80"/>
      <c r="J1089" s="80"/>
      <c r="K1089" s="80"/>
    </row>
    <row r="1090" spans="2:11">
      <c r="B1090" s="80"/>
      <c r="C1090" s="101"/>
      <c r="D1090" s="80"/>
      <c r="E1090" s="80"/>
      <c r="F1090" s="80"/>
      <c r="G1090" s="101"/>
      <c r="H1090" s="80"/>
      <c r="I1090" s="80"/>
      <c r="J1090" s="80"/>
      <c r="K1090" s="80"/>
    </row>
    <row r="1091" spans="2:11">
      <c r="B1091" s="80"/>
      <c r="C1091" s="101"/>
      <c r="D1091" s="80"/>
      <c r="E1091" s="80"/>
      <c r="F1091" s="80"/>
      <c r="G1091" s="101"/>
      <c r="H1091" s="80"/>
      <c r="I1091" s="80"/>
      <c r="J1091" s="80"/>
      <c r="K1091" s="80"/>
    </row>
    <row r="1092" spans="2:11">
      <c r="B1092" s="80"/>
      <c r="C1092" s="101"/>
      <c r="D1092" s="80"/>
      <c r="E1092" s="80"/>
      <c r="F1092" s="80"/>
      <c r="G1092" s="101"/>
      <c r="H1092" s="80"/>
      <c r="I1092" s="80"/>
      <c r="J1092" s="80"/>
      <c r="K1092" s="80"/>
    </row>
    <row r="1093" spans="2:11">
      <c r="B1093" s="80"/>
      <c r="C1093" s="101"/>
      <c r="D1093" s="80"/>
      <c r="E1093" s="80"/>
      <c r="F1093" s="80"/>
      <c r="G1093" s="101"/>
      <c r="H1093" s="80"/>
      <c r="I1093" s="80"/>
      <c r="J1093" s="80"/>
      <c r="K1093" s="80"/>
    </row>
    <row r="1094" spans="2:11">
      <c r="B1094" s="80"/>
      <c r="C1094" s="101"/>
      <c r="D1094" s="80"/>
      <c r="E1094" s="80"/>
      <c r="F1094" s="80"/>
      <c r="G1094" s="101"/>
      <c r="H1094" s="80"/>
      <c r="I1094" s="80"/>
      <c r="J1094" s="80"/>
      <c r="K1094" s="80"/>
    </row>
    <row r="1095" spans="2:11">
      <c r="B1095" s="80"/>
      <c r="C1095" s="101"/>
      <c r="D1095" s="80"/>
      <c r="E1095" s="80"/>
      <c r="F1095" s="80"/>
      <c r="G1095" s="101"/>
      <c r="H1095" s="80"/>
      <c r="I1095" s="80"/>
      <c r="J1095" s="80"/>
      <c r="K1095" s="80"/>
    </row>
    <row r="1096" spans="2:11">
      <c r="B1096" s="80"/>
      <c r="C1096" s="101"/>
      <c r="D1096" s="80"/>
      <c r="E1096" s="80"/>
      <c r="F1096" s="80"/>
      <c r="G1096" s="101"/>
      <c r="H1096" s="80"/>
      <c r="I1096" s="80"/>
      <c r="J1096" s="80"/>
      <c r="K1096" s="80"/>
    </row>
    <row r="1097" spans="2:11">
      <c r="B1097" s="80"/>
      <c r="C1097" s="101"/>
      <c r="D1097" s="80"/>
      <c r="E1097" s="80"/>
      <c r="F1097" s="80"/>
      <c r="G1097" s="101"/>
      <c r="H1097" s="80"/>
      <c r="I1097" s="80"/>
      <c r="J1097" s="80"/>
      <c r="K1097" s="80"/>
    </row>
    <row r="1098" spans="2:11">
      <c r="B1098" s="80"/>
      <c r="C1098" s="101"/>
      <c r="D1098" s="80"/>
      <c r="E1098" s="80"/>
      <c r="F1098" s="80"/>
      <c r="G1098" s="101"/>
      <c r="H1098" s="80"/>
      <c r="I1098" s="80"/>
      <c r="J1098" s="80"/>
      <c r="K1098" s="80"/>
    </row>
    <row r="1099" spans="2:11">
      <c r="B1099" s="80"/>
      <c r="C1099" s="101"/>
      <c r="D1099" s="80"/>
      <c r="E1099" s="80"/>
      <c r="F1099" s="80"/>
      <c r="G1099" s="101"/>
      <c r="H1099" s="80"/>
      <c r="I1099" s="80"/>
      <c r="J1099" s="80"/>
      <c r="K1099" s="80"/>
    </row>
    <row r="1100" spans="2:11">
      <c r="B1100" s="80"/>
      <c r="C1100" s="101"/>
      <c r="D1100" s="80"/>
      <c r="E1100" s="80"/>
      <c r="F1100" s="80"/>
      <c r="G1100" s="101"/>
      <c r="H1100" s="80"/>
      <c r="I1100" s="80"/>
      <c r="J1100" s="80"/>
      <c r="K1100" s="80"/>
    </row>
    <row r="1101" spans="2:11">
      <c r="B1101" s="80"/>
      <c r="C1101" s="101"/>
      <c r="D1101" s="80"/>
      <c r="E1101" s="80"/>
      <c r="F1101" s="80"/>
      <c r="G1101" s="101"/>
      <c r="H1101" s="80"/>
      <c r="I1101" s="80"/>
      <c r="J1101" s="80"/>
      <c r="K1101" s="80"/>
    </row>
    <row r="1102" spans="2:11">
      <c r="B1102" s="80"/>
      <c r="C1102" s="101"/>
      <c r="D1102" s="80"/>
      <c r="E1102" s="80"/>
      <c r="F1102" s="80"/>
      <c r="G1102" s="101"/>
      <c r="H1102" s="80"/>
      <c r="I1102" s="80"/>
      <c r="J1102" s="80"/>
      <c r="K1102" s="80"/>
    </row>
    <row r="1103" spans="2:11">
      <c r="B1103" s="80"/>
      <c r="C1103" s="101"/>
      <c r="D1103" s="80"/>
      <c r="E1103" s="80"/>
      <c r="F1103" s="80"/>
      <c r="G1103" s="101"/>
      <c r="H1103" s="80"/>
      <c r="I1103" s="80"/>
      <c r="J1103" s="80"/>
      <c r="K1103" s="80"/>
    </row>
    <row r="1104" spans="2:11">
      <c r="B1104" s="80"/>
      <c r="C1104" s="101"/>
      <c r="D1104" s="80"/>
      <c r="E1104" s="80"/>
      <c r="F1104" s="80"/>
      <c r="G1104" s="101"/>
      <c r="H1104" s="80"/>
      <c r="I1104" s="80"/>
      <c r="J1104" s="80"/>
      <c r="K1104" s="80"/>
    </row>
    <row r="1105" spans="2:11">
      <c r="B1105" s="80"/>
      <c r="C1105" s="101"/>
      <c r="D1105" s="80"/>
      <c r="E1105" s="80"/>
      <c r="F1105" s="80"/>
      <c r="G1105" s="101"/>
      <c r="H1105" s="80"/>
      <c r="I1105" s="80"/>
      <c r="J1105" s="80"/>
      <c r="K1105" s="80"/>
    </row>
    <row r="1106" spans="2:11">
      <c r="B1106" s="80"/>
      <c r="C1106" s="101"/>
      <c r="D1106" s="80"/>
      <c r="E1106" s="80"/>
      <c r="F1106" s="80"/>
      <c r="G1106" s="101"/>
      <c r="H1106" s="80"/>
      <c r="I1106" s="80"/>
      <c r="J1106" s="80"/>
      <c r="K1106" s="80"/>
    </row>
    <row r="1107" spans="2:11">
      <c r="B1107" s="80"/>
      <c r="C1107" s="101"/>
      <c r="D1107" s="80"/>
      <c r="E1107" s="80"/>
      <c r="F1107" s="80"/>
      <c r="G1107" s="101"/>
      <c r="H1107" s="80"/>
      <c r="I1107" s="80"/>
      <c r="J1107" s="80"/>
      <c r="K1107" s="80"/>
    </row>
    <row r="1108" spans="2:11">
      <c r="B1108" s="80"/>
      <c r="C1108" s="101"/>
      <c r="D1108" s="80"/>
      <c r="E1108" s="80"/>
      <c r="F1108" s="80"/>
      <c r="G1108" s="101"/>
      <c r="H1108" s="80"/>
      <c r="I1108" s="80"/>
      <c r="J1108" s="80"/>
      <c r="K1108" s="80"/>
    </row>
    <row r="1109" spans="2:11">
      <c r="B1109" s="80"/>
      <c r="C1109" s="101"/>
      <c r="D1109" s="80"/>
      <c r="E1109" s="80"/>
      <c r="F1109" s="80"/>
      <c r="G1109" s="101"/>
      <c r="H1109" s="80"/>
      <c r="I1109" s="80"/>
      <c r="J1109" s="80"/>
      <c r="K1109" s="80"/>
    </row>
    <row r="1110" spans="2:11">
      <c r="B1110" s="80"/>
      <c r="C1110" s="101"/>
      <c r="D1110" s="80"/>
      <c r="E1110" s="80"/>
      <c r="F1110" s="80"/>
      <c r="G1110" s="101"/>
      <c r="H1110" s="80"/>
      <c r="I1110" s="80"/>
      <c r="J1110" s="80"/>
      <c r="K1110" s="80"/>
    </row>
    <row r="1111" spans="2:11">
      <c r="B1111" s="80"/>
      <c r="C1111" s="101"/>
      <c r="D1111" s="80"/>
      <c r="E1111" s="80"/>
      <c r="F1111" s="80"/>
      <c r="G1111" s="101"/>
      <c r="H1111" s="80"/>
      <c r="I1111" s="80"/>
      <c r="J1111" s="80"/>
      <c r="K1111" s="80"/>
    </row>
    <row r="1112" spans="2:11">
      <c r="B1112" s="80"/>
      <c r="C1112" s="101"/>
      <c r="D1112" s="80"/>
      <c r="E1112" s="80"/>
      <c r="F1112" s="80"/>
      <c r="G1112" s="101"/>
      <c r="H1112" s="80"/>
      <c r="I1112" s="80"/>
      <c r="J1112" s="80"/>
      <c r="K1112" s="80"/>
    </row>
    <row r="1113" spans="2:11">
      <c r="B1113" s="80"/>
      <c r="C1113" s="101"/>
      <c r="D1113" s="80"/>
      <c r="E1113" s="80"/>
      <c r="F1113" s="80"/>
      <c r="G1113" s="101"/>
      <c r="H1113" s="80"/>
      <c r="I1113" s="80"/>
      <c r="J1113" s="80"/>
      <c r="K1113" s="80"/>
    </row>
    <row r="1114" spans="2:11">
      <c r="B1114" s="80"/>
      <c r="C1114" s="101"/>
      <c r="D1114" s="80"/>
      <c r="E1114" s="80"/>
      <c r="F1114" s="80"/>
      <c r="G1114" s="101"/>
      <c r="H1114" s="80"/>
      <c r="I1114" s="80"/>
      <c r="J1114" s="80"/>
      <c r="K1114" s="80"/>
    </row>
    <row r="1115" spans="2:11">
      <c r="B1115" s="80"/>
      <c r="C1115" s="101"/>
      <c r="D1115" s="80"/>
      <c r="E1115" s="80"/>
      <c r="F1115" s="80"/>
      <c r="G1115" s="101"/>
      <c r="H1115" s="80"/>
      <c r="I1115" s="80"/>
      <c r="J1115" s="80"/>
      <c r="K1115" s="80"/>
    </row>
    <row r="1116" spans="2:11">
      <c r="B1116" s="80"/>
      <c r="C1116" s="101"/>
      <c r="D1116" s="80"/>
      <c r="E1116" s="80"/>
      <c r="F1116" s="80"/>
      <c r="G1116" s="101"/>
      <c r="H1116" s="80"/>
      <c r="I1116" s="80"/>
      <c r="J1116" s="80"/>
      <c r="K1116" s="80"/>
    </row>
    <row r="1117" spans="2:11">
      <c r="B1117" s="80"/>
      <c r="C1117" s="101"/>
      <c r="D1117" s="80"/>
      <c r="E1117" s="80"/>
      <c r="F1117" s="80"/>
      <c r="G1117" s="101"/>
      <c r="H1117" s="80"/>
      <c r="I1117" s="80"/>
      <c r="J1117" s="80"/>
      <c r="K1117" s="80"/>
    </row>
    <row r="1118" spans="2:11">
      <c r="B1118" s="80"/>
      <c r="C1118" s="101"/>
      <c r="D1118" s="80"/>
      <c r="E1118" s="80"/>
      <c r="F1118" s="80"/>
      <c r="G1118" s="101"/>
      <c r="H1118" s="80"/>
      <c r="I1118" s="80"/>
      <c r="J1118" s="80"/>
      <c r="K1118" s="80"/>
    </row>
    <row r="1119" spans="2:11">
      <c r="B1119" s="80"/>
      <c r="C1119" s="101"/>
      <c r="D1119" s="80"/>
      <c r="E1119" s="80"/>
      <c r="F1119" s="80"/>
      <c r="G1119" s="101"/>
      <c r="H1119" s="80"/>
      <c r="I1119" s="80"/>
      <c r="J1119" s="80"/>
      <c r="K1119" s="80"/>
    </row>
    <row r="1120" spans="2:11">
      <c r="B1120" s="80"/>
      <c r="C1120" s="101"/>
      <c r="D1120" s="80"/>
      <c r="E1120" s="80"/>
      <c r="F1120" s="80"/>
      <c r="G1120" s="101"/>
      <c r="H1120" s="80"/>
      <c r="I1120" s="80"/>
      <c r="J1120" s="80"/>
      <c r="K1120" s="80"/>
    </row>
    <row r="1121" spans="2:11">
      <c r="B1121" s="80"/>
      <c r="C1121" s="101"/>
      <c r="D1121" s="80"/>
      <c r="E1121" s="80"/>
      <c r="F1121" s="80"/>
      <c r="G1121" s="101"/>
      <c r="H1121" s="80"/>
      <c r="I1121" s="80"/>
      <c r="J1121" s="80"/>
      <c r="K1121" s="80"/>
    </row>
    <row r="1122" spans="2:11">
      <c r="B1122" s="80"/>
      <c r="C1122" s="101"/>
      <c r="D1122" s="80"/>
      <c r="E1122" s="80"/>
      <c r="F1122" s="80"/>
      <c r="G1122" s="101"/>
      <c r="H1122" s="80"/>
      <c r="I1122" s="80"/>
      <c r="J1122" s="80"/>
      <c r="K1122" s="80"/>
    </row>
    <row r="1123" spans="2:11">
      <c r="B1123" s="80"/>
      <c r="C1123" s="101"/>
      <c r="D1123" s="80"/>
      <c r="E1123" s="80"/>
      <c r="F1123" s="80"/>
      <c r="G1123" s="101"/>
      <c r="H1123" s="80"/>
      <c r="I1123" s="80"/>
      <c r="J1123" s="80"/>
      <c r="K1123" s="80"/>
    </row>
    <row r="1124" spans="2:11">
      <c r="B1124" s="80"/>
      <c r="C1124" s="101"/>
      <c r="D1124" s="80"/>
      <c r="E1124" s="80"/>
      <c r="F1124" s="80"/>
      <c r="G1124" s="101"/>
      <c r="H1124" s="80"/>
      <c r="I1124" s="80"/>
      <c r="J1124" s="80"/>
      <c r="K1124" s="80"/>
    </row>
    <row r="1125" spans="2:11">
      <c r="B1125" s="80"/>
      <c r="C1125" s="101"/>
      <c r="D1125" s="80"/>
      <c r="E1125" s="80"/>
      <c r="F1125" s="80"/>
      <c r="G1125" s="101"/>
      <c r="H1125" s="80"/>
      <c r="I1125" s="80"/>
      <c r="J1125" s="80"/>
      <c r="K1125" s="80"/>
    </row>
    <row r="1126" spans="2:11">
      <c r="B1126" s="80"/>
      <c r="C1126" s="101"/>
      <c r="D1126" s="80"/>
      <c r="E1126" s="80"/>
      <c r="F1126" s="80"/>
      <c r="G1126" s="101"/>
      <c r="H1126" s="80"/>
      <c r="I1126" s="80"/>
      <c r="J1126" s="80"/>
      <c r="K1126" s="80"/>
    </row>
    <row r="1127" spans="2:11">
      <c r="B1127" s="80"/>
      <c r="C1127" s="101"/>
      <c r="D1127" s="80"/>
      <c r="E1127" s="80"/>
      <c r="F1127" s="80"/>
      <c r="G1127" s="101"/>
      <c r="H1127" s="80"/>
      <c r="I1127" s="80"/>
      <c r="J1127" s="80"/>
      <c r="K1127" s="80"/>
    </row>
    <row r="1128" spans="2:11">
      <c r="B1128" s="80"/>
      <c r="C1128" s="101"/>
      <c r="D1128" s="80"/>
      <c r="E1128" s="80"/>
      <c r="F1128" s="80"/>
      <c r="G1128" s="101"/>
      <c r="H1128" s="80"/>
      <c r="I1128" s="80"/>
      <c r="J1128" s="80"/>
      <c r="K1128" s="80"/>
    </row>
    <row r="1129" spans="2:11">
      <c r="B1129" s="80"/>
      <c r="C1129" s="101"/>
      <c r="D1129" s="80"/>
      <c r="E1129" s="80"/>
      <c r="F1129" s="80"/>
      <c r="G1129" s="101"/>
      <c r="H1129" s="80"/>
      <c r="I1129" s="80"/>
      <c r="J1129" s="80"/>
      <c r="K1129" s="80"/>
    </row>
    <row r="1130" spans="2:11">
      <c r="B1130" s="80"/>
      <c r="C1130" s="101"/>
      <c r="D1130" s="80"/>
      <c r="E1130" s="80"/>
      <c r="F1130" s="80"/>
      <c r="G1130" s="101"/>
      <c r="H1130" s="80"/>
      <c r="I1130" s="80"/>
      <c r="J1130" s="80"/>
      <c r="K1130" s="80"/>
    </row>
    <row r="1131" spans="2:11">
      <c r="B1131" s="80"/>
      <c r="C1131" s="101"/>
      <c r="D1131" s="80"/>
      <c r="E1131" s="80"/>
      <c r="F1131" s="80"/>
      <c r="G1131" s="101"/>
      <c r="H1131" s="80"/>
      <c r="I1131" s="80"/>
      <c r="J1131" s="80"/>
      <c r="K1131" s="80"/>
    </row>
    <row r="1132" spans="2:11">
      <c r="B1132" s="80"/>
      <c r="C1132" s="101"/>
      <c r="D1132" s="80"/>
      <c r="E1132" s="80"/>
      <c r="F1132" s="80"/>
      <c r="G1132" s="101"/>
      <c r="H1132" s="80"/>
      <c r="I1132" s="80"/>
      <c r="J1132" s="80"/>
      <c r="K1132" s="80"/>
    </row>
    <row r="1133" spans="2:11">
      <c r="B1133" s="80"/>
      <c r="C1133" s="101"/>
      <c r="D1133" s="80"/>
      <c r="E1133" s="80"/>
      <c r="F1133" s="80"/>
      <c r="G1133" s="101"/>
      <c r="H1133" s="80"/>
      <c r="I1133" s="80"/>
      <c r="J1133" s="80"/>
      <c r="K1133" s="80"/>
    </row>
    <row r="1134" spans="2:11">
      <c r="B1134" s="80"/>
      <c r="C1134" s="101"/>
      <c r="D1134" s="80"/>
      <c r="E1134" s="80"/>
      <c r="F1134" s="80"/>
      <c r="G1134" s="101"/>
      <c r="H1134" s="80"/>
      <c r="I1134" s="80"/>
      <c r="J1134" s="80"/>
      <c r="K1134" s="80"/>
    </row>
    <row r="1135" spans="2:11">
      <c r="B1135" s="80"/>
      <c r="C1135" s="101"/>
      <c r="D1135" s="80"/>
      <c r="E1135" s="80"/>
      <c r="F1135" s="80"/>
      <c r="G1135" s="101"/>
      <c r="H1135" s="80"/>
      <c r="I1135" s="80"/>
      <c r="J1135" s="80"/>
      <c r="K1135" s="80"/>
    </row>
    <row r="1136" spans="2:11">
      <c r="B1136" s="80"/>
      <c r="C1136" s="101"/>
      <c r="D1136" s="80"/>
      <c r="E1136" s="80"/>
      <c r="F1136" s="80"/>
      <c r="G1136" s="101"/>
      <c r="H1136" s="80"/>
      <c r="I1136" s="80"/>
      <c r="J1136" s="80"/>
      <c r="K1136" s="80"/>
    </row>
    <row r="1137" spans="2:11">
      <c r="B1137" s="80"/>
      <c r="C1137" s="101"/>
      <c r="D1137" s="80"/>
      <c r="E1137" s="80"/>
      <c r="F1137" s="80"/>
      <c r="G1137" s="101"/>
      <c r="H1137" s="80"/>
      <c r="I1137" s="80"/>
      <c r="J1137" s="80"/>
      <c r="K1137" s="80"/>
    </row>
    <row r="1138" spans="2:11">
      <c r="B1138" s="80"/>
      <c r="C1138" s="101"/>
      <c r="D1138" s="80"/>
      <c r="E1138" s="80"/>
      <c r="F1138" s="80"/>
      <c r="G1138" s="101"/>
      <c r="H1138" s="80"/>
      <c r="I1138" s="80"/>
      <c r="J1138" s="80"/>
      <c r="K1138" s="80"/>
    </row>
    <row r="1139" spans="2:11">
      <c r="B1139" s="80"/>
      <c r="C1139" s="101"/>
      <c r="D1139" s="80"/>
      <c r="E1139" s="80"/>
      <c r="F1139" s="80"/>
      <c r="G1139" s="101"/>
      <c r="H1139" s="80"/>
      <c r="I1139" s="80"/>
      <c r="J1139" s="80"/>
      <c r="K1139" s="80"/>
    </row>
    <row r="1140" spans="2:11">
      <c r="B1140" s="80"/>
      <c r="C1140" s="101"/>
      <c r="D1140" s="80"/>
      <c r="E1140" s="80"/>
      <c r="F1140" s="80"/>
      <c r="G1140" s="101"/>
      <c r="H1140" s="80"/>
      <c r="I1140" s="80"/>
      <c r="J1140" s="80"/>
      <c r="K1140" s="80"/>
    </row>
    <row r="1141" spans="2:11">
      <c r="B1141" s="80"/>
      <c r="C1141" s="101"/>
      <c r="D1141" s="80"/>
      <c r="E1141" s="80"/>
      <c r="F1141" s="80"/>
      <c r="G1141" s="101"/>
      <c r="H1141" s="80"/>
      <c r="I1141" s="80"/>
      <c r="J1141" s="80"/>
      <c r="K1141" s="80"/>
    </row>
    <row r="1142" spans="2:11">
      <c r="B1142" s="80"/>
      <c r="C1142" s="101"/>
      <c r="D1142" s="80"/>
      <c r="E1142" s="80"/>
      <c r="F1142" s="80"/>
      <c r="G1142" s="101"/>
      <c r="H1142" s="80"/>
      <c r="I1142" s="80"/>
      <c r="J1142" s="80"/>
      <c r="K1142" s="80"/>
    </row>
    <row r="1143" spans="2:11">
      <c r="B1143" s="80"/>
      <c r="C1143" s="101"/>
      <c r="D1143" s="80"/>
      <c r="E1143" s="80"/>
      <c r="F1143" s="80"/>
      <c r="G1143" s="101"/>
      <c r="H1143" s="80"/>
      <c r="I1143" s="80"/>
      <c r="J1143" s="80"/>
      <c r="K1143" s="80"/>
    </row>
    <row r="1144" spans="2:11">
      <c r="B1144" s="80"/>
      <c r="C1144" s="101"/>
      <c r="D1144" s="80"/>
      <c r="E1144" s="80"/>
      <c r="F1144" s="80"/>
      <c r="G1144" s="101"/>
      <c r="H1144" s="80"/>
      <c r="I1144" s="80"/>
      <c r="J1144" s="80"/>
      <c r="K1144" s="80"/>
    </row>
    <row r="1145" spans="2:11">
      <c r="B1145" s="80"/>
      <c r="C1145" s="101"/>
      <c r="D1145" s="80"/>
      <c r="E1145" s="80"/>
      <c r="F1145" s="80"/>
      <c r="G1145" s="101"/>
      <c r="H1145" s="80"/>
      <c r="I1145" s="80"/>
      <c r="J1145" s="80"/>
      <c r="K1145" s="80"/>
    </row>
    <row r="1146" spans="2:11">
      <c r="B1146" s="80"/>
      <c r="C1146" s="101"/>
      <c r="D1146" s="80"/>
      <c r="E1146" s="80"/>
      <c r="F1146" s="80"/>
      <c r="G1146" s="101"/>
      <c r="H1146" s="80"/>
      <c r="I1146" s="80"/>
      <c r="J1146" s="80"/>
      <c r="K1146" s="80"/>
    </row>
    <row r="1147" spans="2:11">
      <c r="B1147" s="80"/>
      <c r="C1147" s="101"/>
      <c r="D1147" s="80"/>
      <c r="E1147" s="80"/>
      <c r="F1147" s="80"/>
      <c r="G1147" s="101"/>
      <c r="H1147" s="80"/>
      <c r="I1147" s="80"/>
      <c r="J1147" s="80"/>
      <c r="K1147" s="80"/>
    </row>
    <row r="1148" spans="2:11">
      <c r="B1148" s="80"/>
      <c r="C1148" s="101"/>
      <c r="D1148" s="80"/>
      <c r="E1148" s="80"/>
      <c r="F1148" s="80"/>
      <c r="G1148" s="101"/>
      <c r="H1148" s="80"/>
      <c r="I1148" s="80"/>
      <c r="J1148" s="80"/>
      <c r="K1148" s="80"/>
    </row>
    <row r="1149" spans="2:11">
      <c r="B1149" s="80"/>
      <c r="C1149" s="101"/>
      <c r="D1149" s="80"/>
      <c r="E1149" s="80"/>
      <c r="F1149" s="80"/>
      <c r="G1149" s="101"/>
      <c r="H1149" s="80"/>
      <c r="I1149" s="80"/>
      <c r="J1149" s="80"/>
      <c r="K1149" s="80"/>
    </row>
    <row r="1150" spans="2:11">
      <c r="B1150" s="80"/>
      <c r="C1150" s="101"/>
      <c r="D1150" s="80"/>
      <c r="E1150" s="80"/>
      <c r="F1150" s="80"/>
      <c r="G1150" s="101"/>
      <c r="H1150" s="80"/>
      <c r="I1150" s="80"/>
      <c r="J1150" s="80"/>
      <c r="K1150" s="80"/>
    </row>
    <row r="1151" spans="2:11">
      <c r="B1151" s="80"/>
      <c r="C1151" s="101"/>
      <c r="D1151" s="80"/>
      <c r="E1151" s="80"/>
      <c r="F1151" s="80"/>
      <c r="G1151" s="101"/>
      <c r="H1151" s="80"/>
      <c r="I1151" s="80"/>
      <c r="J1151" s="80"/>
      <c r="K1151" s="80"/>
    </row>
    <row r="1152" spans="2:11">
      <c r="B1152" s="80"/>
      <c r="C1152" s="101"/>
      <c r="D1152" s="80"/>
      <c r="E1152" s="80"/>
      <c r="F1152" s="80"/>
      <c r="G1152" s="101"/>
      <c r="H1152" s="80"/>
      <c r="I1152" s="80"/>
      <c r="J1152" s="80"/>
      <c r="K1152" s="80"/>
    </row>
    <row r="1153" spans="2:11">
      <c r="B1153" s="80"/>
      <c r="C1153" s="101"/>
      <c r="D1153" s="80"/>
      <c r="E1153" s="80"/>
      <c r="F1153" s="80"/>
      <c r="G1153" s="101"/>
      <c r="H1153" s="80"/>
      <c r="I1153" s="80"/>
      <c r="J1153" s="80"/>
      <c r="K1153" s="80"/>
    </row>
    <row r="1154" spans="2:11">
      <c r="B1154" s="80"/>
      <c r="C1154" s="101"/>
      <c r="D1154" s="80"/>
      <c r="E1154" s="80"/>
      <c r="F1154" s="80"/>
      <c r="G1154" s="101"/>
      <c r="H1154" s="80"/>
      <c r="I1154" s="80"/>
      <c r="J1154" s="80"/>
      <c r="K1154" s="80"/>
    </row>
    <row r="1155" spans="2:11">
      <c r="B1155" s="80"/>
      <c r="C1155" s="101"/>
      <c r="D1155" s="80"/>
      <c r="E1155" s="80"/>
      <c r="F1155" s="80"/>
      <c r="G1155" s="101"/>
      <c r="H1155" s="80"/>
      <c r="I1155" s="80"/>
      <c r="J1155" s="80"/>
      <c r="K1155" s="80"/>
    </row>
    <row r="1156" spans="2:11">
      <c r="B1156" s="80"/>
      <c r="C1156" s="101"/>
      <c r="D1156" s="80"/>
      <c r="E1156" s="80"/>
      <c r="F1156" s="80"/>
      <c r="G1156" s="101"/>
      <c r="H1156" s="80"/>
      <c r="I1156" s="80"/>
      <c r="J1156" s="80"/>
      <c r="K1156" s="80"/>
    </row>
    <row r="1157" spans="2:11">
      <c r="B1157" s="80"/>
      <c r="C1157" s="101"/>
      <c r="D1157" s="80"/>
      <c r="E1157" s="80"/>
      <c r="F1157" s="80"/>
      <c r="G1157" s="101"/>
      <c r="H1157" s="80"/>
      <c r="I1157" s="80"/>
      <c r="J1157" s="80"/>
      <c r="K1157" s="80"/>
    </row>
    <row r="1158" spans="2:11">
      <c r="B1158" s="80"/>
      <c r="C1158" s="101"/>
      <c r="D1158" s="80"/>
      <c r="E1158" s="80"/>
      <c r="F1158" s="80"/>
      <c r="G1158" s="101"/>
      <c r="H1158" s="80"/>
      <c r="I1158" s="80"/>
      <c r="J1158" s="80"/>
      <c r="K1158" s="80"/>
    </row>
    <row r="1159" spans="2:11">
      <c r="B1159" s="80"/>
      <c r="C1159" s="101"/>
      <c r="D1159" s="80"/>
      <c r="E1159" s="80"/>
      <c r="F1159" s="80"/>
      <c r="G1159" s="101"/>
      <c r="H1159" s="80"/>
      <c r="I1159" s="80"/>
      <c r="J1159" s="80"/>
      <c r="K1159" s="80"/>
    </row>
    <row r="1160" spans="2:11">
      <c r="B1160" s="80"/>
      <c r="C1160" s="101"/>
      <c r="D1160" s="80"/>
      <c r="E1160" s="80"/>
      <c r="F1160" s="80"/>
      <c r="G1160" s="101"/>
      <c r="H1160" s="80"/>
      <c r="I1160" s="80"/>
      <c r="J1160" s="80"/>
      <c r="K1160" s="80"/>
    </row>
    <row r="1161" spans="2:11">
      <c r="B1161" s="80"/>
      <c r="C1161" s="101"/>
      <c r="D1161" s="80"/>
      <c r="E1161" s="80"/>
      <c r="F1161" s="80"/>
      <c r="G1161" s="101"/>
      <c r="H1161" s="80"/>
      <c r="I1161" s="80"/>
      <c r="J1161" s="80"/>
      <c r="K1161" s="80"/>
    </row>
    <row r="1162" spans="2:11">
      <c r="B1162" s="80"/>
      <c r="C1162" s="101"/>
      <c r="D1162" s="80"/>
      <c r="E1162" s="80"/>
      <c r="F1162" s="80"/>
      <c r="G1162" s="101"/>
      <c r="H1162" s="80"/>
      <c r="I1162" s="80"/>
      <c r="J1162" s="80"/>
      <c r="K1162" s="80"/>
    </row>
    <row r="1163" spans="2:11">
      <c r="B1163" s="80"/>
      <c r="C1163" s="101"/>
      <c r="D1163" s="80"/>
      <c r="E1163" s="80"/>
      <c r="F1163" s="80"/>
      <c r="G1163" s="101"/>
      <c r="H1163" s="80"/>
      <c r="I1163" s="80"/>
      <c r="J1163" s="80"/>
      <c r="K1163" s="80"/>
    </row>
    <row r="1164" spans="2:11">
      <c r="B1164" s="80"/>
      <c r="C1164" s="101"/>
      <c r="D1164" s="80"/>
      <c r="E1164" s="80"/>
      <c r="F1164" s="80"/>
      <c r="G1164" s="101"/>
      <c r="H1164" s="80"/>
      <c r="I1164" s="80"/>
      <c r="J1164" s="80"/>
      <c r="K1164" s="80"/>
    </row>
    <row r="1165" spans="2:11">
      <c r="B1165" s="80"/>
      <c r="C1165" s="101"/>
      <c r="D1165" s="80"/>
      <c r="E1165" s="80"/>
      <c r="F1165" s="80"/>
      <c r="G1165" s="101"/>
      <c r="H1165" s="80"/>
      <c r="I1165" s="80"/>
      <c r="J1165" s="80"/>
      <c r="K1165" s="80"/>
    </row>
    <row r="1166" spans="2:11">
      <c r="B1166" s="80"/>
      <c r="C1166" s="101"/>
      <c r="D1166" s="80"/>
      <c r="E1166" s="80"/>
      <c r="F1166" s="80"/>
      <c r="G1166" s="101"/>
      <c r="H1166" s="80"/>
      <c r="I1166" s="80"/>
      <c r="J1166" s="80"/>
      <c r="K1166" s="80"/>
    </row>
    <row r="1167" spans="2:11">
      <c r="B1167" s="80"/>
      <c r="C1167" s="101"/>
      <c r="D1167" s="80"/>
      <c r="E1167" s="80"/>
      <c r="F1167" s="80"/>
      <c r="G1167" s="101"/>
      <c r="H1167" s="80"/>
      <c r="I1167" s="80"/>
      <c r="J1167" s="80"/>
      <c r="K1167" s="80"/>
    </row>
    <row r="1168" spans="2:11">
      <c r="B1168" s="80"/>
      <c r="C1168" s="101"/>
      <c r="D1168" s="80"/>
      <c r="E1168" s="80"/>
      <c r="F1168" s="80"/>
      <c r="G1168" s="101"/>
      <c r="H1168" s="80"/>
      <c r="I1168" s="80"/>
      <c r="J1168" s="80"/>
      <c r="K1168" s="80"/>
    </row>
    <row r="1169" spans="2:11">
      <c r="B1169" s="80"/>
      <c r="C1169" s="101"/>
      <c r="D1169" s="80"/>
      <c r="E1169" s="80"/>
      <c r="F1169" s="80"/>
      <c r="G1169" s="101"/>
      <c r="H1169" s="80"/>
      <c r="I1169" s="80"/>
      <c r="J1169" s="80"/>
      <c r="K1169" s="80"/>
    </row>
    <row r="1170" spans="2:11">
      <c r="B1170" s="80"/>
      <c r="C1170" s="101"/>
      <c r="D1170" s="80"/>
      <c r="E1170" s="80"/>
      <c r="F1170" s="80"/>
      <c r="G1170" s="101"/>
      <c r="H1170" s="80"/>
      <c r="I1170" s="80"/>
      <c r="J1170" s="80"/>
      <c r="K1170" s="80"/>
    </row>
    <row r="1171" spans="2:11">
      <c r="B1171" s="80"/>
      <c r="C1171" s="101"/>
      <c r="D1171" s="80"/>
      <c r="E1171" s="80"/>
      <c r="F1171" s="80"/>
      <c r="G1171" s="101"/>
      <c r="H1171" s="80"/>
      <c r="I1171" s="80"/>
      <c r="J1171" s="80"/>
      <c r="K1171" s="80"/>
    </row>
    <row r="1172" spans="2:11">
      <c r="B1172" s="80"/>
      <c r="C1172" s="101"/>
      <c r="D1172" s="80"/>
      <c r="E1172" s="80"/>
      <c r="F1172" s="80"/>
      <c r="G1172" s="101"/>
      <c r="H1172" s="80"/>
      <c r="I1172" s="80"/>
      <c r="J1172" s="80"/>
      <c r="K1172" s="80"/>
    </row>
    <row r="1173" spans="2:11">
      <c r="B1173" s="80"/>
      <c r="C1173" s="101"/>
      <c r="D1173" s="80"/>
      <c r="E1173" s="80"/>
      <c r="F1173" s="80"/>
      <c r="G1173" s="101"/>
      <c r="H1173" s="80"/>
      <c r="I1173" s="80"/>
      <c r="J1173" s="80"/>
      <c r="K1173" s="80"/>
    </row>
    <row r="1174" spans="2:11">
      <c r="B1174" s="80"/>
      <c r="C1174" s="101"/>
      <c r="D1174" s="80"/>
      <c r="E1174" s="80"/>
      <c r="F1174" s="80"/>
      <c r="G1174" s="101"/>
      <c r="H1174" s="80"/>
      <c r="I1174" s="80"/>
      <c r="J1174" s="80"/>
      <c r="K1174" s="80"/>
    </row>
    <row r="1175" spans="2:11">
      <c r="B1175" s="80"/>
      <c r="C1175" s="101"/>
      <c r="D1175" s="80"/>
      <c r="E1175" s="80"/>
      <c r="F1175" s="80"/>
      <c r="G1175" s="101"/>
      <c r="H1175" s="80"/>
      <c r="I1175" s="80"/>
      <c r="J1175" s="80"/>
      <c r="K1175" s="80"/>
    </row>
    <row r="1176" spans="2:11">
      <c r="B1176" s="80"/>
      <c r="C1176" s="101"/>
      <c r="D1176" s="80"/>
      <c r="E1176" s="80"/>
      <c r="F1176" s="80"/>
      <c r="G1176" s="101"/>
      <c r="H1176" s="80"/>
      <c r="I1176" s="80"/>
      <c r="J1176" s="80"/>
      <c r="K1176" s="80"/>
    </row>
    <row r="1177" spans="2:11">
      <c r="B1177" s="80"/>
      <c r="C1177" s="101"/>
      <c r="D1177" s="80"/>
      <c r="E1177" s="80"/>
      <c r="F1177" s="80"/>
      <c r="G1177" s="101"/>
      <c r="H1177" s="80"/>
      <c r="I1177" s="80"/>
      <c r="J1177" s="80"/>
      <c r="K1177" s="80"/>
    </row>
    <row r="1178" spans="2:11">
      <c r="B1178" s="80"/>
      <c r="C1178" s="101"/>
      <c r="D1178" s="80"/>
      <c r="E1178" s="80"/>
      <c r="F1178" s="80"/>
      <c r="G1178" s="101"/>
      <c r="H1178" s="80"/>
      <c r="I1178" s="80"/>
      <c r="J1178" s="80"/>
      <c r="K1178" s="80"/>
    </row>
    <row r="1179" spans="2:11">
      <c r="B1179" s="80"/>
      <c r="C1179" s="101"/>
      <c r="D1179" s="80"/>
      <c r="E1179" s="80"/>
      <c r="F1179" s="80"/>
      <c r="G1179" s="101"/>
      <c r="H1179" s="80"/>
      <c r="I1179" s="80"/>
      <c r="J1179" s="80"/>
      <c r="K1179" s="80"/>
    </row>
    <row r="1180" spans="2:11">
      <c r="B1180" s="80"/>
      <c r="C1180" s="101"/>
      <c r="D1180" s="80"/>
      <c r="E1180" s="80"/>
      <c r="F1180" s="80"/>
      <c r="G1180" s="101"/>
      <c r="H1180" s="80"/>
      <c r="I1180" s="80"/>
      <c r="J1180" s="80"/>
      <c r="K1180" s="80"/>
    </row>
    <row r="1181" spans="2:11">
      <c r="B1181" s="80"/>
      <c r="C1181" s="101"/>
      <c r="D1181" s="80"/>
      <c r="E1181" s="80"/>
      <c r="F1181" s="80"/>
      <c r="G1181" s="101"/>
      <c r="H1181" s="80"/>
      <c r="I1181" s="80"/>
      <c r="J1181" s="80"/>
      <c r="K1181" s="80"/>
    </row>
    <row r="1182" spans="2:11">
      <c r="B1182" s="80"/>
      <c r="C1182" s="101"/>
      <c r="D1182" s="80"/>
      <c r="E1182" s="80"/>
      <c r="F1182" s="80"/>
      <c r="G1182" s="101"/>
      <c r="H1182" s="80"/>
      <c r="I1182" s="80"/>
      <c r="J1182" s="80"/>
      <c r="K1182" s="80"/>
    </row>
    <row r="1183" spans="2:11">
      <c r="B1183" s="80"/>
      <c r="C1183" s="101"/>
      <c r="D1183" s="80"/>
      <c r="E1183" s="80"/>
      <c r="F1183" s="80"/>
      <c r="G1183" s="101"/>
      <c r="H1183" s="80"/>
      <c r="I1183" s="80"/>
      <c r="J1183" s="80"/>
      <c r="K1183" s="80"/>
    </row>
    <row r="1184" spans="2:11">
      <c r="B1184" s="80"/>
      <c r="C1184" s="101"/>
      <c r="D1184" s="80"/>
      <c r="E1184" s="80"/>
      <c r="F1184" s="80"/>
      <c r="G1184" s="101"/>
      <c r="H1184" s="80"/>
      <c r="I1184" s="80"/>
      <c r="J1184" s="80"/>
      <c r="K1184" s="80"/>
    </row>
    <row r="1185" spans="2:11">
      <c r="B1185" s="80"/>
      <c r="C1185" s="101"/>
      <c r="D1185" s="80"/>
      <c r="E1185" s="80"/>
      <c r="F1185" s="80"/>
      <c r="G1185" s="101"/>
      <c r="H1185" s="80"/>
      <c r="I1185" s="80"/>
      <c r="J1185" s="80"/>
      <c r="K1185" s="80"/>
    </row>
    <row r="1186" spans="2:11">
      <c r="B1186" s="80"/>
      <c r="C1186" s="101"/>
      <c r="D1186" s="80"/>
      <c r="E1186" s="80"/>
      <c r="F1186" s="80"/>
      <c r="G1186" s="101"/>
      <c r="H1186" s="80"/>
      <c r="I1186" s="80"/>
      <c r="J1186" s="80"/>
      <c r="K1186" s="80"/>
    </row>
    <row r="1187" spans="2:11">
      <c r="B1187" s="80"/>
      <c r="C1187" s="101"/>
      <c r="D1187" s="80"/>
      <c r="E1187" s="80"/>
      <c r="F1187" s="80"/>
      <c r="G1187" s="101"/>
      <c r="H1187" s="80"/>
      <c r="I1187" s="80"/>
      <c r="J1187" s="80"/>
      <c r="K1187" s="80"/>
    </row>
    <row r="1188" spans="2:11">
      <c r="B1188" s="80"/>
      <c r="C1188" s="101"/>
      <c r="D1188" s="80"/>
      <c r="E1188" s="80"/>
      <c r="F1188" s="80"/>
      <c r="G1188" s="101"/>
      <c r="H1188" s="80"/>
      <c r="I1188" s="80"/>
      <c r="J1188" s="80"/>
      <c r="K1188" s="80"/>
    </row>
    <row r="1189" spans="2:11">
      <c r="B1189" s="80"/>
      <c r="C1189" s="101"/>
      <c r="D1189" s="80"/>
      <c r="E1189" s="80"/>
      <c r="F1189" s="80"/>
      <c r="G1189" s="101"/>
      <c r="H1189" s="80"/>
      <c r="I1189" s="80"/>
      <c r="J1189" s="80"/>
      <c r="K1189" s="80"/>
    </row>
    <row r="1190" spans="2:11">
      <c r="B1190" s="80"/>
      <c r="C1190" s="101"/>
      <c r="D1190" s="80"/>
      <c r="E1190" s="80"/>
      <c r="F1190" s="80"/>
      <c r="G1190" s="101"/>
      <c r="H1190" s="80"/>
      <c r="I1190" s="80"/>
      <c r="J1190" s="80"/>
      <c r="K1190" s="80"/>
    </row>
    <row r="1191" spans="2:11">
      <c r="B1191" s="80"/>
      <c r="C1191" s="101"/>
      <c r="D1191" s="80"/>
      <c r="E1191" s="80"/>
      <c r="F1191" s="80"/>
      <c r="G1191" s="101"/>
      <c r="H1191" s="80"/>
      <c r="I1191" s="80"/>
      <c r="J1191" s="80"/>
      <c r="K1191" s="80"/>
    </row>
    <row r="1192" spans="2:11">
      <c r="B1192" s="80"/>
      <c r="C1192" s="101"/>
      <c r="D1192" s="80"/>
      <c r="E1192" s="80"/>
      <c r="F1192" s="80"/>
      <c r="G1192" s="101"/>
      <c r="H1192" s="80"/>
      <c r="I1192" s="80"/>
      <c r="J1192" s="80"/>
      <c r="K1192" s="80"/>
    </row>
    <row r="1193" spans="2:11">
      <c r="B1193" s="80"/>
      <c r="C1193" s="101"/>
      <c r="D1193" s="80"/>
      <c r="E1193" s="80"/>
      <c r="F1193" s="80"/>
      <c r="G1193" s="101"/>
      <c r="H1193" s="80"/>
      <c r="I1193" s="80"/>
      <c r="J1193" s="80"/>
      <c r="K1193" s="80"/>
    </row>
    <row r="1194" spans="2:11">
      <c r="B1194" s="80"/>
      <c r="C1194" s="101"/>
      <c r="D1194" s="80"/>
      <c r="E1194" s="80"/>
      <c r="F1194" s="80"/>
      <c r="G1194" s="101"/>
      <c r="H1194" s="80"/>
      <c r="I1194" s="80"/>
      <c r="J1194" s="80"/>
      <c r="K1194" s="80"/>
    </row>
    <row r="1195" spans="2:11">
      <c r="B1195" s="80"/>
      <c r="C1195" s="101"/>
      <c r="D1195" s="80"/>
      <c r="E1195" s="80"/>
      <c r="F1195" s="80"/>
      <c r="G1195" s="101"/>
      <c r="H1195" s="80"/>
      <c r="I1195" s="80"/>
      <c r="J1195" s="80"/>
      <c r="K1195" s="80"/>
    </row>
    <row r="1196" spans="2:11">
      <c r="B1196" s="80"/>
      <c r="C1196" s="101"/>
      <c r="D1196" s="80"/>
      <c r="E1196" s="80"/>
      <c r="F1196" s="80"/>
      <c r="G1196" s="101"/>
      <c r="H1196" s="80"/>
      <c r="I1196" s="80"/>
      <c r="J1196" s="80"/>
      <c r="K1196" s="80"/>
    </row>
    <row r="1197" spans="2:11">
      <c r="B1197" s="80"/>
      <c r="C1197" s="101"/>
      <c r="D1197" s="80"/>
      <c r="E1197" s="80"/>
      <c r="F1197" s="80"/>
      <c r="G1197" s="101"/>
      <c r="H1197" s="80"/>
      <c r="I1197" s="80"/>
      <c r="J1197" s="80"/>
      <c r="K1197" s="80"/>
    </row>
    <row r="1198" spans="2:11">
      <c r="B1198" s="80"/>
      <c r="C1198" s="101"/>
      <c r="D1198" s="80"/>
      <c r="E1198" s="80"/>
      <c r="F1198" s="80"/>
      <c r="G1198" s="101"/>
      <c r="H1198" s="80"/>
      <c r="I1198" s="80"/>
      <c r="J1198" s="80"/>
      <c r="K1198" s="80"/>
    </row>
    <row r="1199" spans="2:11">
      <c r="B1199" s="80"/>
      <c r="C1199" s="101"/>
      <c r="D1199" s="80"/>
      <c r="E1199" s="80"/>
      <c r="F1199" s="80"/>
      <c r="G1199" s="101"/>
      <c r="H1199" s="80"/>
      <c r="I1199" s="80"/>
      <c r="J1199" s="80"/>
      <c r="K1199" s="80"/>
    </row>
    <row r="1200" spans="2:11">
      <c r="B1200" s="80"/>
      <c r="C1200" s="101"/>
      <c r="D1200" s="80"/>
      <c r="E1200" s="80"/>
      <c r="F1200" s="80"/>
      <c r="G1200" s="101"/>
      <c r="H1200" s="80"/>
      <c r="I1200" s="80"/>
      <c r="J1200" s="80"/>
      <c r="K1200" s="80"/>
    </row>
    <row r="1201" spans="2:11">
      <c r="B1201" s="80"/>
      <c r="C1201" s="101"/>
      <c r="D1201" s="80"/>
      <c r="E1201" s="80"/>
      <c r="F1201" s="80"/>
      <c r="G1201" s="101"/>
      <c r="H1201" s="80"/>
      <c r="I1201" s="80"/>
      <c r="J1201" s="80"/>
      <c r="K1201" s="80"/>
    </row>
    <row r="1202" spans="2:11">
      <c r="B1202" s="80"/>
      <c r="C1202" s="101"/>
      <c r="D1202" s="80"/>
      <c r="E1202" s="80"/>
      <c r="F1202" s="80"/>
      <c r="G1202" s="101"/>
      <c r="H1202" s="80"/>
      <c r="I1202" s="80"/>
      <c r="J1202" s="80"/>
      <c r="K1202" s="80"/>
    </row>
    <row r="1203" spans="2:11">
      <c r="B1203" s="80"/>
      <c r="C1203" s="101"/>
      <c r="D1203" s="80"/>
      <c r="E1203" s="80"/>
      <c r="F1203" s="80"/>
      <c r="G1203" s="101"/>
      <c r="H1203" s="80"/>
      <c r="I1203" s="80"/>
      <c r="J1203" s="80"/>
      <c r="K1203" s="80"/>
    </row>
    <row r="1204" spans="2:11">
      <c r="B1204" s="80"/>
      <c r="C1204" s="101"/>
      <c r="D1204" s="80"/>
      <c r="E1204" s="80"/>
      <c r="F1204" s="80"/>
      <c r="G1204" s="101"/>
      <c r="H1204" s="80"/>
      <c r="I1204" s="80"/>
      <c r="J1204" s="80"/>
      <c r="K1204" s="80"/>
    </row>
    <row r="1205" spans="2:11">
      <c r="B1205" s="80"/>
      <c r="C1205" s="101"/>
      <c r="D1205" s="80"/>
      <c r="E1205" s="80"/>
      <c r="F1205" s="80"/>
      <c r="G1205" s="101"/>
      <c r="H1205" s="80"/>
      <c r="I1205" s="80"/>
      <c r="J1205" s="80"/>
      <c r="K1205" s="80"/>
    </row>
    <row r="1206" spans="2:11">
      <c r="B1206" s="80"/>
      <c r="C1206" s="101"/>
      <c r="D1206" s="80"/>
      <c r="E1206" s="80"/>
      <c r="F1206" s="80"/>
      <c r="G1206" s="101"/>
      <c r="H1206" s="80"/>
      <c r="I1206" s="80"/>
      <c r="J1206" s="80"/>
      <c r="K1206" s="80"/>
    </row>
    <row r="1207" spans="2:11">
      <c r="B1207" s="80"/>
      <c r="C1207" s="101"/>
      <c r="D1207" s="80"/>
      <c r="E1207" s="80"/>
      <c r="F1207" s="80"/>
      <c r="G1207" s="101"/>
      <c r="H1207" s="80"/>
      <c r="I1207" s="80"/>
      <c r="J1207" s="80"/>
      <c r="K1207" s="80"/>
    </row>
    <row r="1208" spans="2:11">
      <c r="B1208" s="80"/>
      <c r="C1208" s="101"/>
      <c r="D1208" s="80"/>
      <c r="E1208" s="80"/>
      <c r="F1208" s="80"/>
      <c r="G1208" s="101"/>
      <c r="H1208" s="80"/>
      <c r="I1208" s="80"/>
      <c r="J1208" s="80"/>
      <c r="K1208" s="80"/>
    </row>
    <row r="1209" spans="2:11">
      <c r="B1209" s="80"/>
      <c r="C1209" s="101"/>
      <c r="D1209" s="80"/>
      <c r="E1209" s="80"/>
      <c r="F1209" s="80"/>
      <c r="G1209" s="101"/>
      <c r="H1209" s="80"/>
      <c r="I1209" s="80"/>
      <c r="J1209" s="80"/>
      <c r="K1209" s="80"/>
    </row>
    <row r="1210" spans="2:11">
      <c r="B1210" s="80"/>
      <c r="C1210" s="101"/>
      <c r="D1210" s="80"/>
      <c r="E1210" s="80"/>
      <c r="F1210" s="80"/>
      <c r="G1210" s="101"/>
      <c r="H1210" s="80"/>
      <c r="I1210" s="80"/>
      <c r="J1210" s="80"/>
      <c r="K1210" s="80"/>
    </row>
    <row r="1211" spans="2:11">
      <c r="B1211" s="80"/>
      <c r="C1211" s="101"/>
      <c r="D1211" s="80"/>
      <c r="E1211" s="80"/>
      <c r="F1211" s="80"/>
      <c r="G1211" s="101"/>
      <c r="H1211" s="80"/>
      <c r="I1211" s="80"/>
      <c r="J1211" s="80"/>
      <c r="K1211" s="80"/>
    </row>
    <row r="1212" spans="2:11">
      <c r="B1212" s="80"/>
      <c r="C1212" s="101"/>
      <c r="D1212" s="80"/>
      <c r="E1212" s="80"/>
      <c r="F1212" s="80"/>
      <c r="G1212" s="101"/>
      <c r="H1212" s="80"/>
      <c r="I1212" s="80"/>
      <c r="J1212" s="80"/>
      <c r="K1212" s="80"/>
    </row>
    <row r="1213" spans="2:11">
      <c r="B1213" s="80"/>
      <c r="C1213" s="101"/>
      <c r="D1213" s="80"/>
      <c r="E1213" s="80"/>
      <c r="F1213" s="80"/>
      <c r="G1213" s="101"/>
      <c r="H1213" s="80"/>
      <c r="I1213" s="80"/>
      <c r="J1213" s="80"/>
      <c r="K1213" s="80"/>
    </row>
    <row r="1214" spans="2:11">
      <c r="B1214" s="80"/>
      <c r="C1214" s="101"/>
      <c r="D1214" s="80"/>
      <c r="E1214" s="80"/>
      <c r="F1214" s="80"/>
      <c r="G1214" s="101"/>
      <c r="H1214" s="80"/>
      <c r="I1214" s="80"/>
      <c r="J1214" s="80"/>
      <c r="K1214" s="80"/>
    </row>
    <row r="1215" spans="2:11">
      <c r="B1215" s="80"/>
      <c r="C1215" s="101"/>
      <c r="D1215" s="80"/>
      <c r="E1215" s="80"/>
      <c r="F1215" s="80"/>
      <c r="G1215" s="101"/>
      <c r="H1215" s="80"/>
      <c r="I1215" s="80"/>
      <c r="J1215" s="80"/>
      <c r="K1215" s="80"/>
    </row>
    <row r="1216" spans="2:11">
      <c r="B1216" s="80"/>
      <c r="C1216" s="101"/>
      <c r="D1216" s="80"/>
      <c r="E1216" s="80"/>
      <c r="F1216" s="80"/>
      <c r="G1216" s="101"/>
      <c r="H1216" s="80"/>
      <c r="I1216" s="80"/>
      <c r="J1216" s="80"/>
      <c r="K1216" s="80"/>
    </row>
    <row r="1217" spans="2:11">
      <c r="B1217" s="80"/>
      <c r="C1217" s="101"/>
      <c r="D1217" s="80"/>
      <c r="E1217" s="80"/>
      <c r="F1217" s="80"/>
      <c r="G1217" s="101"/>
      <c r="H1217" s="80"/>
      <c r="I1217" s="80"/>
      <c r="J1217" s="80"/>
      <c r="K1217" s="80"/>
    </row>
    <row r="1218" spans="2:11">
      <c r="B1218" s="80"/>
      <c r="C1218" s="101"/>
      <c r="D1218" s="80"/>
      <c r="E1218" s="80"/>
      <c r="F1218" s="80"/>
      <c r="G1218" s="101"/>
      <c r="H1218" s="80"/>
      <c r="I1218" s="80"/>
      <c r="J1218" s="80"/>
      <c r="K1218" s="80"/>
    </row>
    <row r="1219" spans="2:11">
      <c r="B1219" s="80"/>
      <c r="C1219" s="101"/>
      <c r="D1219" s="80"/>
      <c r="E1219" s="80"/>
      <c r="F1219" s="80"/>
      <c r="G1219" s="101"/>
      <c r="H1219" s="80"/>
      <c r="I1219" s="80"/>
      <c r="J1219" s="80"/>
      <c r="K1219" s="80"/>
    </row>
    <row r="1220" spans="2:11">
      <c r="B1220" s="80"/>
      <c r="C1220" s="101"/>
      <c r="D1220" s="80"/>
      <c r="E1220" s="80"/>
      <c r="F1220" s="80"/>
      <c r="G1220" s="101"/>
      <c r="H1220" s="80"/>
      <c r="I1220" s="80"/>
      <c r="J1220" s="80"/>
      <c r="K1220" s="80"/>
    </row>
    <row r="1221" spans="2:11">
      <c r="B1221" s="80"/>
      <c r="C1221" s="101"/>
      <c r="D1221" s="80"/>
      <c r="E1221" s="80"/>
      <c r="F1221" s="80"/>
      <c r="G1221" s="101"/>
      <c r="H1221" s="80"/>
      <c r="I1221" s="80"/>
      <c r="J1221" s="80"/>
      <c r="K1221" s="80"/>
    </row>
    <row r="1222" spans="2:11">
      <c r="B1222" s="80"/>
      <c r="C1222" s="101"/>
      <c r="D1222" s="80"/>
      <c r="E1222" s="80"/>
      <c r="F1222" s="80"/>
      <c r="G1222" s="101"/>
      <c r="H1222" s="80"/>
      <c r="I1222" s="80"/>
      <c r="J1222" s="80"/>
      <c r="K1222" s="80"/>
    </row>
    <row r="1223" spans="2:11">
      <c r="B1223" s="80"/>
      <c r="C1223" s="101"/>
      <c r="D1223" s="80"/>
      <c r="E1223" s="80"/>
      <c r="F1223" s="80"/>
      <c r="G1223" s="101"/>
      <c r="H1223" s="80"/>
      <c r="I1223" s="80"/>
      <c r="J1223" s="80"/>
      <c r="K1223" s="80"/>
    </row>
    <row r="1224" spans="2:11">
      <c r="B1224" s="80"/>
      <c r="C1224" s="101"/>
      <c r="D1224" s="80"/>
      <c r="E1224" s="80"/>
      <c r="F1224" s="80"/>
      <c r="G1224" s="101"/>
      <c r="H1224" s="80"/>
      <c r="I1224" s="80"/>
      <c r="J1224" s="80"/>
      <c r="K1224" s="80"/>
    </row>
    <row r="1225" spans="2:11">
      <c r="B1225" s="80"/>
      <c r="C1225" s="101"/>
      <c r="D1225" s="80"/>
      <c r="E1225" s="80"/>
      <c r="F1225" s="80"/>
      <c r="G1225" s="101"/>
      <c r="H1225" s="80"/>
      <c r="I1225" s="80"/>
      <c r="J1225" s="80"/>
      <c r="K1225" s="80"/>
    </row>
    <row r="1226" spans="2:11">
      <c r="B1226" s="80"/>
      <c r="C1226" s="101"/>
      <c r="D1226" s="80"/>
      <c r="E1226" s="80"/>
      <c r="F1226" s="80"/>
      <c r="G1226" s="101"/>
      <c r="H1226" s="80"/>
      <c r="I1226" s="80"/>
      <c r="J1226" s="80"/>
      <c r="K1226" s="80"/>
    </row>
    <row r="1227" spans="2:11">
      <c r="B1227" s="80"/>
      <c r="C1227" s="101"/>
      <c r="D1227" s="80"/>
      <c r="E1227" s="80"/>
      <c r="F1227" s="80"/>
      <c r="G1227" s="101"/>
      <c r="H1227" s="80"/>
      <c r="I1227" s="80"/>
      <c r="J1227" s="80"/>
      <c r="K1227" s="80"/>
    </row>
    <row r="1228" spans="2:11">
      <c r="B1228" s="80"/>
      <c r="C1228" s="101"/>
      <c r="D1228" s="80"/>
      <c r="E1228" s="80"/>
      <c r="F1228" s="80"/>
      <c r="G1228" s="101"/>
      <c r="H1228" s="80"/>
      <c r="I1228" s="80"/>
      <c r="J1228" s="80"/>
      <c r="K1228" s="80"/>
    </row>
    <row r="1229" spans="2:11">
      <c r="B1229" s="80"/>
      <c r="C1229" s="101"/>
      <c r="D1229" s="80"/>
      <c r="E1229" s="80"/>
      <c r="F1229" s="80"/>
      <c r="G1229" s="101"/>
      <c r="H1229" s="80"/>
      <c r="I1229" s="80"/>
      <c r="J1229" s="80"/>
      <c r="K1229" s="80"/>
    </row>
    <row r="1230" spans="2:11">
      <c r="B1230" s="80"/>
      <c r="C1230" s="101"/>
      <c r="D1230" s="80"/>
      <c r="E1230" s="80"/>
      <c r="F1230" s="80"/>
      <c r="G1230" s="101"/>
      <c r="H1230" s="80"/>
      <c r="I1230" s="80"/>
      <c r="J1230" s="80"/>
      <c r="K1230" s="80"/>
    </row>
    <row r="1231" spans="2:11">
      <c r="B1231" s="80"/>
      <c r="C1231" s="101"/>
      <c r="D1231" s="80"/>
      <c r="E1231" s="80"/>
      <c r="F1231" s="80"/>
      <c r="G1231" s="101"/>
      <c r="H1231" s="80"/>
      <c r="I1231" s="80"/>
      <c r="J1231" s="80"/>
      <c r="K1231" s="80"/>
    </row>
    <row r="1232" spans="2:11">
      <c r="B1232" s="80"/>
      <c r="C1232" s="101"/>
      <c r="D1232" s="80"/>
      <c r="E1232" s="80"/>
      <c r="F1232" s="80"/>
      <c r="G1232" s="101"/>
      <c r="H1232" s="80"/>
      <c r="I1232" s="80"/>
      <c r="J1232" s="80"/>
      <c r="K1232" s="80"/>
    </row>
    <row r="1233" spans="2:11">
      <c r="B1233" s="80"/>
      <c r="C1233" s="101"/>
      <c r="D1233" s="80"/>
      <c r="E1233" s="80"/>
      <c r="F1233" s="80"/>
      <c r="G1233" s="101"/>
      <c r="H1233" s="80"/>
      <c r="I1233" s="80"/>
      <c r="J1233" s="80"/>
      <c r="K1233" s="80"/>
    </row>
    <row r="1234" spans="2:11">
      <c r="B1234" s="80"/>
      <c r="C1234" s="101"/>
      <c r="D1234" s="80"/>
      <c r="E1234" s="80"/>
      <c r="F1234" s="80"/>
      <c r="G1234" s="101"/>
      <c r="H1234" s="80"/>
      <c r="I1234" s="80"/>
      <c r="J1234" s="80"/>
      <c r="K1234" s="80"/>
    </row>
    <row r="1235" spans="2:11">
      <c r="B1235" s="80"/>
      <c r="C1235" s="101"/>
      <c r="D1235" s="80"/>
      <c r="E1235" s="80"/>
      <c r="F1235" s="80"/>
      <c r="G1235" s="101"/>
      <c r="H1235" s="80"/>
      <c r="I1235" s="80"/>
      <c r="J1235" s="80"/>
      <c r="K1235" s="80"/>
    </row>
    <row r="1236" spans="2:11">
      <c r="B1236" s="80"/>
      <c r="C1236" s="101"/>
      <c r="D1236" s="80"/>
      <c r="E1236" s="80"/>
      <c r="F1236" s="80"/>
      <c r="G1236" s="101"/>
      <c r="H1236" s="80"/>
      <c r="I1236" s="80"/>
      <c r="J1236" s="80"/>
      <c r="K1236" s="80"/>
    </row>
    <row r="1237" spans="2:11">
      <c r="B1237" s="80"/>
      <c r="C1237" s="101"/>
      <c r="D1237" s="80"/>
      <c r="E1237" s="80"/>
      <c r="F1237" s="80"/>
      <c r="G1237" s="101"/>
      <c r="H1237" s="80"/>
      <c r="I1237" s="80"/>
      <c r="J1237" s="80"/>
      <c r="K1237" s="80"/>
    </row>
    <row r="1238" spans="2:11">
      <c r="B1238" s="80"/>
      <c r="C1238" s="101"/>
      <c r="D1238" s="80"/>
      <c r="E1238" s="80"/>
      <c r="F1238" s="80"/>
      <c r="G1238" s="101"/>
      <c r="H1238" s="80"/>
      <c r="I1238" s="80"/>
      <c r="J1238" s="80"/>
      <c r="K1238" s="80"/>
    </row>
    <row r="1239" spans="2:11">
      <c r="B1239" s="80"/>
      <c r="C1239" s="101"/>
      <c r="D1239" s="80"/>
      <c r="E1239" s="80"/>
      <c r="F1239" s="80"/>
      <c r="G1239" s="101"/>
      <c r="H1239" s="80"/>
      <c r="I1239" s="80"/>
      <c r="J1239" s="80"/>
      <c r="K1239" s="80"/>
    </row>
    <row r="1240" spans="2:11">
      <c r="B1240" s="80"/>
      <c r="C1240" s="101"/>
      <c r="D1240" s="80"/>
      <c r="E1240" s="80"/>
      <c r="F1240" s="80"/>
      <c r="G1240" s="101"/>
      <c r="H1240" s="80"/>
      <c r="I1240" s="80"/>
      <c r="J1240" s="80"/>
      <c r="K1240" s="80"/>
    </row>
    <row r="1241" spans="2:11">
      <c r="B1241" s="80"/>
      <c r="C1241" s="101"/>
      <c r="D1241" s="80"/>
      <c r="E1241" s="80"/>
      <c r="F1241" s="80"/>
      <c r="G1241" s="101"/>
      <c r="H1241" s="80"/>
      <c r="I1241" s="80"/>
      <c r="J1241" s="80"/>
      <c r="K1241" s="80"/>
    </row>
    <row r="1242" spans="2:11">
      <c r="B1242" s="80"/>
      <c r="C1242" s="101"/>
      <c r="D1242" s="80"/>
      <c r="E1242" s="80"/>
      <c r="F1242" s="80"/>
      <c r="G1242" s="101"/>
      <c r="H1242" s="80"/>
      <c r="I1242" s="80"/>
      <c r="J1242" s="80"/>
      <c r="K1242" s="80"/>
    </row>
    <row r="1243" spans="2:11">
      <c r="B1243" s="80"/>
      <c r="C1243" s="101"/>
      <c r="D1243" s="80"/>
      <c r="E1243" s="80"/>
      <c r="F1243" s="80"/>
      <c r="G1243" s="101"/>
      <c r="H1243" s="80"/>
      <c r="I1243" s="80"/>
      <c r="J1243" s="80"/>
      <c r="K1243" s="80"/>
    </row>
    <row r="1244" spans="2:11">
      <c r="B1244" s="80"/>
      <c r="C1244" s="101"/>
      <c r="D1244" s="80"/>
      <c r="E1244" s="80"/>
      <c r="F1244" s="80"/>
      <c r="G1244" s="101"/>
      <c r="H1244" s="80"/>
      <c r="I1244" s="80"/>
      <c r="J1244" s="80"/>
      <c r="K1244" s="80"/>
    </row>
    <row r="1245" spans="2:11">
      <c r="B1245" s="80"/>
      <c r="C1245" s="101"/>
      <c r="D1245" s="80"/>
      <c r="E1245" s="80"/>
      <c r="F1245" s="80"/>
      <c r="G1245" s="101"/>
      <c r="H1245" s="80"/>
      <c r="I1245" s="80"/>
      <c r="J1245" s="80"/>
      <c r="K1245" s="80"/>
    </row>
    <row r="1246" spans="2:11">
      <c r="B1246" s="80"/>
      <c r="C1246" s="101"/>
      <c r="D1246" s="80"/>
      <c r="E1246" s="80"/>
      <c r="F1246" s="80"/>
      <c r="G1246" s="101"/>
      <c r="H1246" s="80"/>
      <c r="I1246" s="80"/>
      <c r="J1246" s="80"/>
      <c r="K1246" s="80"/>
    </row>
    <row r="1247" spans="2:11">
      <c r="B1247" s="80"/>
      <c r="C1247" s="101"/>
      <c r="D1247" s="80"/>
      <c r="E1247" s="80"/>
      <c r="F1247" s="80"/>
      <c r="G1247" s="101"/>
      <c r="H1247" s="80"/>
      <c r="I1247" s="80"/>
      <c r="J1247" s="80"/>
      <c r="K1247" s="80"/>
    </row>
    <row r="1248" spans="2:11">
      <c r="B1248" s="80"/>
      <c r="C1248" s="101"/>
      <c r="D1248" s="80"/>
      <c r="E1248" s="80"/>
      <c r="F1248" s="80"/>
      <c r="G1248" s="101"/>
      <c r="H1248" s="80"/>
      <c r="I1248" s="80"/>
      <c r="J1248" s="80"/>
      <c r="K1248" s="80"/>
    </row>
    <row r="1249" spans="2:11">
      <c r="B1249" s="80"/>
      <c r="C1249" s="101"/>
      <c r="D1249" s="80"/>
      <c r="E1249" s="80"/>
      <c r="F1249" s="80"/>
      <c r="G1249" s="101"/>
      <c r="H1249" s="80"/>
      <c r="I1249" s="80"/>
      <c r="J1249" s="80"/>
      <c r="K1249" s="80"/>
    </row>
    <row r="1250" spans="2:11">
      <c r="B1250" s="80"/>
      <c r="C1250" s="101"/>
      <c r="D1250" s="80"/>
      <c r="E1250" s="80"/>
      <c r="F1250" s="80"/>
      <c r="G1250" s="101"/>
      <c r="H1250" s="80"/>
      <c r="I1250" s="80"/>
      <c r="J1250" s="80"/>
      <c r="K1250" s="80"/>
    </row>
    <row r="1251" spans="2:11">
      <c r="B1251" s="80"/>
      <c r="C1251" s="101"/>
      <c r="D1251" s="80"/>
      <c r="E1251" s="80"/>
      <c r="F1251" s="80"/>
      <c r="G1251" s="101"/>
      <c r="H1251" s="80"/>
      <c r="I1251" s="80"/>
      <c r="J1251" s="80"/>
      <c r="K1251" s="80"/>
    </row>
    <row r="1252" spans="2:11">
      <c r="B1252" s="80"/>
      <c r="C1252" s="101"/>
      <c r="D1252" s="80"/>
      <c r="E1252" s="80"/>
      <c r="F1252" s="80"/>
      <c r="G1252" s="101"/>
      <c r="H1252" s="80"/>
      <c r="I1252" s="80"/>
      <c r="J1252" s="80"/>
      <c r="K1252" s="80"/>
    </row>
    <row r="1253" spans="2:11">
      <c r="B1253" s="80"/>
      <c r="C1253" s="101"/>
      <c r="D1253" s="80"/>
      <c r="E1253" s="80"/>
      <c r="F1253" s="80"/>
      <c r="G1253" s="101"/>
      <c r="H1253" s="80"/>
      <c r="I1253" s="80"/>
      <c r="J1253" s="80"/>
      <c r="K1253" s="80"/>
    </row>
    <row r="1254" spans="2:11">
      <c r="B1254" s="80"/>
      <c r="C1254" s="101"/>
      <c r="D1254" s="80"/>
      <c r="E1254" s="80"/>
      <c r="F1254" s="80"/>
      <c r="G1254" s="101"/>
      <c r="H1254" s="80"/>
      <c r="I1254" s="80"/>
      <c r="J1254" s="80"/>
      <c r="K1254" s="80"/>
    </row>
    <row r="1255" spans="2:11">
      <c r="B1255" s="80"/>
      <c r="C1255" s="101"/>
      <c r="D1255" s="80"/>
      <c r="E1255" s="80"/>
      <c r="F1255" s="80"/>
      <c r="G1255" s="101"/>
      <c r="H1255" s="80"/>
      <c r="I1255" s="80"/>
      <c r="J1255" s="80"/>
      <c r="K1255" s="80"/>
    </row>
    <row r="1256" spans="2:11">
      <c r="B1256" s="80"/>
      <c r="C1256" s="101"/>
      <c r="D1256" s="80"/>
      <c r="E1256" s="80"/>
      <c r="F1256" s="80"/>
      <c r="G1256" s="101"/>
      <c r="H1256" s="80"/>
      <c r="I1256" s="80"/>
      <c r="J1256" s="80"/>
      <c r="K1256" s="80"/>
    </row>
    <row r="1257" spans="2:11">
      <c r="B1257" s="80"/>
      <c r="C1257" s="101"/>
      <c r="D1257" s="80"/>
      <c r="E1257" s="80"/>
      <c r="F1257" s="80"/>
      <c r="G1257" s="101"/>
      <c r="H1257" s="80"/>
      <c r="I1257" s="80"/>
      <c r="J1257" s="80"/>
      <c r="K1257" s="80"/>
    </row>
    <row r="1258" spans="2:11">
      <c r="B1258" s="80"/>
      <c r="C1258" s="101"/>
      <c r="D1258" s="80"/>
      <c r="E1258" s="80"/>
      <c r="F1258" s="80"/>
      <c r="G1258" s="101"/>
      <c r="H1258" s="80"/>
      <c r="I1258" s="80"/>
      <c r="J1258" s="80"/>
      <c r="K1258" s="80"/>
    </row>
    <row r="1259" spans="2:11">
      <c r="B1259" s="80"/>
      <c r="C1259" s="101"/>
      <c r="D1259" s="80"/>
      <c r="E1259" s="80"/>
      <c r="F1259" s="80"/>
      <c r="G1259" s="101"/>
      <c r="H1259" s="80"/>
      <c r="I1259" s="80"/>
      <c r="J1259" s="80"/>
      <c r="K1259" s="80"/>
    </row>
    <row r="1260" spans="2:11">
      <c r="B1260" s="80"/>
      <c r="C1260" s="101"/>
      <c r="D1260" s="80"/>
      <c r="E1260" s="80"/>
      <c r="F1260" s="80"/>
      <c r="G1260" s="101"/>
      <c r="H1260" s="80"/>
      <c r="I1260" s="80"/>
      <c r="J1260" s="80"/>
      <c r="K1260" s="80"/>
    </row>
    <row r="1261" spans="2:11">
      <c r="B1261" s="80"/>
      <c r="C1261" s="101"/>
      <c r="D1261" s="80"/>
      <c r="E1261" s="80"/>
      <c r="F1261" s="80"/>
      <c r="G1261" s="101"/>
      <c r="H1261" s="80"/>
      <c r="I1261" s="80"/>
      <c r="J1261" s="80"/>
      <c r="K1261" s="80"/>
    </row>
    <row r="1262" spans="2:11">
      <c r="B1262" s="80"/>
      <c r="C1262" s="101"/>
      <c r="D1262" s="80"/>
      <c r="E1262" s="80"/>
      <c r="F1262" s="80"/>
      <c r="G1262" s="101"/>
      <c r="H1262" s="80"/>
      <c r="I1262" s="80"/>
      <c r="J1262" s="80"/>
      <c r="K1262" s="80"/>
    </row>
    <row r="1263" spans="2:11">
      <c r="B1263" s="80"/>
      <c r="C1263" s="101"/>
      <c r="D1263" s="80"/>
      <c r="E1263" s="80"/>
      <c r="F1263" s="80"/>
      <c r="G1263" s="101"/>
      <c r="H1263" s="80"/>
      <c r="I1263" s="80"/>
      <c r="J1263" s="80"/>
      <c r="K1263" s="80"/>
    </row>
    <row r="1264" spans="2:11">
      <c r="B1264" s="80"/>
      <c r="C1264" s="101"/>
      <c r="D1264" s="80"/>
      <c r="E1264" s="80"/>
      <c r="F1264" s="80"/>
      <c r="G1264" s="101"/>
      <c r="H1264" s="80"/>
      <c r="I1264" s="80"/>
      <c r="J1264" s="80"/>
      <c r="K1264" s="80"/>
    </row>
    <row r="1265" spans="2:11">
      <c r="B1265" s="80"/>
      <c r="C1265" s="101"/>
      <c r="D1265" s="80"/>
      <c r="E1265" s="80"/>
      <c r="F1265" s="80"/>
      <c r="G1265" s="101"/>
      <c r="H1265" s="80"/>
      <c r="I1265" s="80"/>
      <c r="J1265" s="80"/>
      <c r="K1265" s="80"/>
    </row>
    <row r="1266" spans="2:11">
      <c r="B1266" s="80"/>
      <c r="C1266" s="101"/>
      <c r="D1266" s="80"/>
      <c r="E1266" s="80"/>
      <c r="F1266" s="80"/>
      <c r="G1266" s="101"/>
      <c r="H1266" s="80"/>
      <c r="I1266" s="80"/>
      <c r="J1266" s="80"/>
      <c r="K1266" s="80"/>
    </row>
    <row r="1267" spans="2:11">
      <c r="B1267" s="80"/>
      <c r="C1267" s="101"/>
      <c r="D1267" s="80"/>
      <c r="E1267" s="80"/>
      <c r="F1267" s="80"/>
      <c r="G1267" s="101"/>
      <c r="H1267" s="80"/>
      <c r="I1267" s="80"/>
      <c r="J1267" s="80"/>
      <c r="K1267" s="80"/>
    </row>
    <row r="1268" spans="2:11">
      <c r="B1268" s="80"/>
      <c r="C1268" s="101"/>
      <c r="D1268" s="80"/>
      <c r="E1268" s="80"/>
      <c r="F1268" s="80"/>
      <c r="G1268" s="101"/>
      <c r="H1268" s="80"/>
      <c r="I1268" s="80"/>
      <c r="J1268" s="80"/>
      <c r="K1268" s="80"/>
    </row>
    <row r="1269" spans="2:11">
      <c r="B1269" s="80"/>
      <c r="C1269" s="101"/>
      <c r="D1269" s="80"/>
      <c r="E1269" s="80"/>
      <c r="F1269" s="80"/>
      <c r="G1269" s="101"/>
      <c r="H1269" s="80"/>
      <c r="I1269" s="80"/>
      <c r="J1269" s="80"/>
      <c r="K1269" s="80"/>
    </row>
    <row r="1270" spans="2:11">
      <c r="B1270" s="80"/>
      <c r="C1270" s="101"/>
      <c r="D1270" s="80"/>
      <c r="E1270" s="80"/>
      <c r="F1270" s="80"/>
      <c r="G1270" s="101"/>
      <c r="H1270" s="80"/>
      <c r="I1270" s="80"/>
      <c r="J1270" s="80"/>
      <c r="K1270" s="80"/>
    </row>
    <row r="1271" spans="2:11">
      <c r="B1271" s="80"/>
      <c r="C1271" s="101"/>
      <c r="D1271" s="80"/>
      <c r="E1271" s="80"/>
      <c r="F1271" s="80"/>
      <c r="G1271" s="101"/>
      <c r="H1271" s="80"/>
      <c r="I1271" s="80"/>
      <c r="J1271" s="80"/>
      <c r="K1271" s="80"/>
    </row>
    <row r="1272" spans="2:11">
      <c r="B1272" s="80"/>
      <c r="C1272" s="101"/>
      <c r="D1272" s="80"/>
      <c r="E1272" s="80"/>
      <c r="F1272" s="80"/>
      <c r="G1272" s="101"/>
      <c r="H1272" s="80"/>
      <c r="I1272" s="80"/>
      <c r="J1272" s="80"/>
      <c r="K1272" s="80"/>
    </row>
    <row r="1273" spans="2:11">
      <c r="B1273" s="80"/>
      <c r="C1273" s="101"/>
      <c r="D1273" s="80"/>
      <c r="E1273" s="80"/>
      <c r="F1273" s="80"/>
      <c r="G1273" s="101"/>
      <c r="H1273" s="80"/>
      <c r="I1273" s="80"/>
      <c r="J1273" s="80"/>
      <c r="K1273" s="80"/>
    </row>
    <row r="1274" spans="2:11">
      <c r="B1274" s="80"/>
      <c r="C1274" s="101"/>
      <c r="D1274" s="80"/>
      <c r="E1274" s="80"/>
      <c r="F1274" s="80"/>
      <c r="G1274" s="101"/>
      <c r="H1274" s="80"/>
      <c r="I1274" s="80"/>
      <c r="J1274" s="80"/>
      <c r="K1274" s="80"/>
    </row>
    <row r="1275" spans="2:11">
      <c r="B1275" s="80"/>
      <c r="C1275" s="101"/>
      <c r="D1275" s="80"/>
      <c r="E1275" s="80"/>
      <c r="F1275" s="80"/>
      <c r="G1275" s="101"/>
      <c r="H1275" s="80"/>
      <c r="I1275" s="80"/>
      <c r="J1275" s="80"/>
      <c r="K1275" s="80"/>
    </row>
    <row r="1276" spans="2:11">
      <c r="B1276" s="80"/>
      <c r="C1276" s="101"/>
      <c r="D1276" s="80"/>
      <c r="E1276" s="80"/>
      <c r="F1276" s="80"/>
      <c r="G1276" s="101"/>
      <c r="H1276" s="80"/>
      <c r="I1276" s="80"/>
      <c r="J1276" s="80"/>
      <c r="K1276" s="80"/>
    </row>
    <row r="1277" spans="2:11">
      <c r="B1277" s="80"/>
      <c r="C1277" s="101"/>
      <c r="D1277" s="80"/>
      <c r="E1277" s="80"/>
      <c r="F1277" s="80"/>
      <c r="G1277" s="101"/>
      <c r="H1277" s="80"/>
      <c r="I1277" s="80"/>
      <c r="J1277" s="80"/>
      <c r="K1277" s="80"/>
    </row>
    <row r="1278" spans="2:11">
      <c r="B1278" s="80"/>
      <c r="C1278" s="101"/>
      <c r="D1278" s="80"/>
      <c r="E1278" s="80"/>
      <c r="F1278" s="80"/>
      <c r="G1278" s="101"/>
      <c r="H1278" s="80"/>
      <c r="I1278" s="80"/>
      <c r="J1278" s="80"/>
      <c r="K1278" s="80"/>
    </row>
    <row r="1279" spans="2:11">
      <c r="B1279" s="80"/>
      <c r="C1279" s="101"/>
      <c r="D1279" s="80"/>
      <c r="E1279" s="80"/>
      <c r="F1279" s="80"/>
      <c r="G1279" s="101"/>
      <c r="H1279" s="80"/>
      <c r="I1279" s="80"/>
      <c r="J1279" s="80"/>
      <c r="K1279" s="80"/>
    </row>
    <row r="1280" spans="2:11">
      <c r="B1280" s="80"/>
      <c r="C1280" s="101"/>
      <c r="D1280" s="80"/>
      <c r="E1280" s="80"/>
      <c r="F1280" s="80"/>
      <c r="G1280" s="101"/>
      <c r="H1280" s="80"/>
      <c r="I1280" s="80"/>
      <c r="J1280" s="80"/>
      <c r="K1280" s="80"/>
    </row>
    <row r="1281" spans="2:11">
      <c r="B1281" s="80"/>
      <c r="C1281" s="101"/>
      <c r="D1281" s="80"/>
      <c r="E1281" s="80"/>
      <c r="F1281" s="80"/>
      <c r="G1281" s="101"/>
      <c r="H1281" s="80"/>
      <c r="I1281" s="80"/>
      <c r="J1281" s="80"/>
      <c r="K1281" s="80"/>
    </row>
    <row r="1282" spans="2:11">
      <c r="B1282" s="80"/>
      <c r="C1282" s="101"/>
      <c r="D1282" s="80"/>
      <c r="E1282" s="80"/>
      <c r="F1282" s="80"/>
      <c r="G1282" s="101"/>
      <c r="H1282" s="80"/>
      <c r="I1282" s="80"/>
      <c r="J1282" s="80"/>
      <c r="K1282" s="80"/>
    </row>
    <row r="1283" spans="2:11">
      <c r="B1283" s="80"/>
      <c r="C1283" s="101"/>
      <c r="D1283" s="80"/>
      <c r="E1283" s="80"/>
      <c r="F1283" s="80"/>
      <c r="G1283" s="101"/>
      <c r="H1283" s="80"/>
      <c r="I1283" s="80"/>
      <c r="J1283" s="80"/>
      <c r="K1283" s="80"/>
    </row>
    <row r="1284" spans="2:11">
      <c r="B1284" s="80"/>
      <c r="C1284" s="101"/>
      <c r="D1284" s="80"/>
      <c r="E1284" s="80"/>
      <c r="F1284" s="80"/>
      <c r="G1284" s="101"/>
      <c r="H1284" s="80"/>
      <c r="I1284" s="80"/>
      <c r="J1284" s="80"/>
      <c r="K1284" s="80"/>
    </row>
    <row r="1285" spans="2:11">
      <c r="B1285" s="80"/>
      <c r="C1285" s="101"/>
      <c r="D1285" s="80"/>
      <c r="E1285" s="80"/>
      <c r="F1285" s="80"/>
      <c r="G1285" s="101"/>
      <c r="H1285" s="80"/>
      <c r="I1285" s="80"/>
      <c r="J1285" s="80"/>
      <c r="K1285" s="80"/>
    </row>
    <row r="1286" spans="2:11">
      <c r="B1286" s="80"/>
      <c r="C1286" s="101"/>
      <c r="D1286" s="80"/>
      <c r="E1286" s="80"/>
      <c r="F1286" s="80"/>
      <c r="G1286" s="101"/>
      <c r="H1286" s="80"/>
      <c r="I1286" s="80"/>
      <c r="J1286" s="80"/>
      <c r="K1286" s="80"/>
    </row>
    <row r="1287" spans="2:11">
      <c r="B1287" s="80"/>
      <c r="C1287" s="101"/>
      <c r="D1287" s="80"/>
      <c r="E1287" s="80"/>
      <c r="F1287" s="80"/>
      <c r="G1287" s="101"/>
      <c r="H1287" s="80"/>
      <c r="I1287" s="80"/>
      <c r="J1287" s="80"/>
      <c r="K1287" s="80"/>
    </row>
    <row r="1288" spans="2:11">
      <c r="B1288" s="80"/>
      <c r="C1288" s="101"/>
      <c r="D1288" s="80"/>
      <c r="E1288" s="80"/>
      <c r="F1288" s="80"/>
      <c r="G1288" s="101"/>
      <c r="H1288" s="80"/>
      <c r="I1288" s="80"/>
      <c r="J1288" s="80"/>
      <c r="K1288" s="80"/>
    </row>
    <row r="1289" spans="2:11">
      <c r="B1289" s="80"/>
      <c r="C1289" s="101"/>
      <c r="D1289" s="80"/>
      <c r="E1289" s="80"/>
      <c r="F1289" s="80"/>
      <c r="G1289" s="101"/>
      <c r="H1289" s="80"/>
      <c r="I1289" s="80"/>
      <c r="J1289" s="80"/>
      <c r="K1289" s="80"/>
    </row>
    <row r="1290" spans="2:11">
      <c r="B1290" s="80"/>
      <c r="C1290" s="101"/>
      <c r="D1290" s="80"/>
      <c r="E1290" s="80"/>
      <c r="F1290" s="80"/>
      <c r="G1290" s="101"/>
      <c r="H1290" s="80"/>
      <c r="I1290" s="80"/>
      <c r="J1290" s="80"/>
      <c r="K1290" s="80"/>
    </row>
    <row r="1291" spans="2:11">
      <c r="B1291" s="80"/>
      <c r="C1291" s="101"/>
      <c r="D1291" s="80"/>
      <c r="E1291" s="80"/>
      <c r="F1291" s="80"/>
      <c r="G1291" s="101"/>
      <c r="H1291" s="80"/>
      <c r="I1291" s="80"/>
      <c r="J1291" s="80"/>
      <c r="K1291" s="80"/>
    </row>
    <row r="1292" spans="2:11">
      <c r="B1292" s="80"/>
      <c r="C1292" s="101"/>
      <c r="D1292" s="80"/>
      <c r="E1292" s="80"/>
      <c r="F1292" s="80"/>
      <c r="G1292" s="101"/>
      <c r="H1292" s="80"/>
      <c r="I1292" s="80"/>
      <c r="J1292" s="80"/>
      <c r="K1292" s="80"/>
    </row>
    <row r="1293" spans="2:11">
      <c r="B1293" s="80"/>
      <c r="C1293" s="101"/>
      <c r="D1293" s="80"/>
      <c r="E1293" s="80"/>
      <c r="F1293" s="80"/>
      <c r="G1293" s="101"/>
      <c r="H1293" s="80"/>
      <c r="I1293" s="80"/>
      <c r="J1293" s="80"/>
      <c r="K1293" s="80"/>
    </row>
    <row r="1294" spans="2:11">
      <c r="B1294" s="80"/>
      <c r="C1294" s="101"/>
      <c r="D1294" s="80"/>
      <c r="E1294" s="80"/>
      <c r="F1294" s="80"/>
      <c r="G1294" s="101"/>
      <c r="H1294" s="80"/>
      <c r="I1294" s="80"/>
      <c r="J1294" s="80"/>
      <c r="K1294" s="80"/>
    </row>
    <row r="1295" spans="2:11">
      <c r="B1295" s="80"/>
      <c r="C1295" s="101"/>
      <c r="D1295" s="80"/>
      <c r="E1295" s="80"/>
      <c r="F1295" s="80"/>
      <c r="G1295" s="101"/>
      <c r="H1295" s="80"/>
      <c r="I1295" s="80"/>
      <c r="J1295" s="80"/>
      <c r="K1295" s="80"/>
    </row>
    <row r="1296" spans="2:11">
      <c r="B1296" s="80"/>
      <c r="C1296" s="101"/>
      <c r="D1296" s="80"/>
      <c r="E1296" s="80"/>
      <c r="F1296" s="80"/>
      <c r="G1296" s="101"/>
      <c r="H1296" s="80"/>
      <c r="I1296" s="80"/>
      <c r="J1296" s="80"/>
      <c r="K1296" s="80"/>
    </row>
    <row r="1297" spans="2:11">
      <c r="B1297" s="80"/>
      <c r="C1297" s="101"/>
      <c r="D1297" s="80"/>
      <c r="E1297" s="80"/>
      <c r="F1297" s="80"/>
      <c r="G1297" s="101"/>
      <c r="H1297" s="80"/>
      <c r="I1297" s="80"/>
      <c r="J1297" s="80"/>
      <c r="K1297" s="80"/>
    </row>
    <row r="1298" spans="2:11">
      <c r="B1298" s="80"/>
      <c r="C1298" s="101"/>
      <c r="D1298" s="80"/>
      <c r="E1298" s="80"/>
      <c r="F1298" s="80"/>
      <c r="G1298" s="101"/>
      <c r="H1298" s="80"/>
      <c r="I1298" s="80"/>
      <c r="J1298" s="80"/>
      <c r="K1298" s="80"/>
    </row>
    <row r="1299" spans="2:11">
      <c r="B1299" s="80"/>
      <c r="C1299" s="101"/>
      <c r="D1299" s="80"/>
      <c r="E1299" s="80"/>
      <c r="F1299" s="80"/>
      <c r="G1299" s="101"/>
      <c r="H1299" s="80"/>
      <c r="I1299" s="80"/>
      <c r="J1299" s="80"/>
      <c r="K1299" s="80"/>
    </row>
    <row r="1300" spans="2:11">
      <c r="B1300" s="80"/>
      <c r="C1300" s="101"/>
      <c r="D1300" s="80"/>
      <c r="E1300" s="80"/>
      <c r="F1300" s="80"/>
      <c r="G1300" s="101"/>
      <c r="H1300" s="80"/>
      <c r="I1300" s="80"/>
      <c r="J1300" s="80"/>
      <c r="K1300" s="80"/>
    </row>
    <row r="1301" spans="2:11">
      <c r="B1301" s="80"/>
      <c r="C1301" s="101"/>
      <c r="D1301" s="80"/>
      <c r="E1301" s="80"/>
      <c r="F1301" s="80"/>
      <c r="G1301" s="101"/>
      <c r="H1301" s="80"/>
      <c r="I1301" s="80"/>
      <c r="J1301" s="80"/>
      <c r="K1301" s="80"/>
    </row>
    <row r="1302" spans="2:11">
      <c r="B1302" s="80"/>
      <c r="C1302" s="101"/>
      <c r="D1302" s="80"/>
      <c r="E1302" s="80"/>
      <c r="F1302" s="80"/>
      <c r="G1302" s="101"/>
      <c r="H1302" s="80"/>
      <c r="I1302" s="80"/>
      <c r="J1302" s="80"/>
      <c r="K1302" s="80"/>
    </row>
    <row r="1303" spans="2:11">
      <c r="B1303" s="80"/>
      <c r="C1303" s="101"/>
      <c r="D1303" s="80"/>
      <c r="E1303" s="80"/>
      <c r="F1303" s="80"/>
      <c r="G1303" s="101"/>
      <c r="H1303" s="80"/>
      <c r="I1303" s="80"/>
      <c r="J1303" s="80"/>
      <c r="K1303" s="80"/>
    </row>
    <row r="1304" spans="2:11">
      <c r="B1304" s="80"/>
      <c r="C1304" s="101"/>
      <c r="D1304" s="80"/>
      <c r="E1304" s="80"/>
      <c r="F1304" s="80"/>
      <c r="G1304" s="101"/>
      <c r="H1304" s="80"/>
      <c r="I1304" s="80"/>
      <c r="J1304" s="80"/>
      <c r="K1304" s="80"/>
    </row>
    <row r="1305" spans="2:11">
      <c r="B1305" s="80"/>
      <c r="C1305" s="101"/>
      <c r="D1305" s="80"/>
      <c r="E1305" s="80"/>
      <c r="F1305" s="80"/>
      <c r="G1305" s="101"/>
      <c r="H1305" s="80"/>
      <c r="I1305" s="80"/>
      <c r="J1305" s="80"/>
      <c r="K1305" s="80"/>
    </row>
    <row r="1306" spans="2:11">
      <c r="B1306" s="80"/>
      <c r="C1306" s="101"/>
      <c r="D1306" s="80"/>
      <c r="E1306" s="80"/>
      <c r="F1306" s="80"/>
      <c r="G1306" s="101"/>
      <c r="H1306" s="80"/>
      <c r="I1306" s="80"/>
      <c r="J1306" s="80"/>
      <c r="K1306" s="80"/>
    </row>
    <row r="1307" spans="2:11">
      <c r="B1307" s="80"/>
      <c r="C1307" s="101"/>
      <c r="D1307" s="80"/>
      <c r="E1307" s="80"/>
      <c r="F1307" s="80"/>
      <c r="G1307" s="101"/>
      <c r="H1307" s="80"/>
      <c r="I1307" s="80"/>
      <c r="J1307" s="80"/>
      <c r="K1307" s="80"/>
    </row>
    <row r="1308" spans="2:11">
      <c r="B1308" s="80"/>
      <c r="C1308" s="101"/>
      <c r="D1308" s="80"/>
      <c r="E1308" s="80"/>
      <c r="F1308" s="80"/>
      <c r="G1308" s="101"/>
      <c r="H1308" s="80"/>
      <c r="I1308" s="80"/>
      <c r="J1308" s="80"/>
      <c r="K1308" s="80"/>
    </row>
    <row r="1309" spans="2:11">
      <c r="B1309" s="80"/>
      <c r="C1309" s="101"/>
      <c r="D1309" s="80"/>
      <c r="E1309" s="80"/>
      <c r="F1309" s="80"/>
      <c r="G1309" s="101"/>
      <c r="H1309" s="80"/>
      <c r="I1309" s="80"/>
      <c r="J1309" s="80"/>
      <c r="K1309" s="80"/>
    </row>
    <row r="1310" spans="2:11">
      <c r="B1310" s="80"/>
      <c r="C1310" s="101"/>
      <c r="D1310" s="80"/>
      <c r="E1310" s="80"/>
      <c r="F1310" s="80"/>
      <c r="G1310" s="101"/>
      <c r="H1310" s="80"/>
      <c r="I1310" s="80"/>
      <c r="J1310" s="80"/>
      <c r="K1310" s="80"/>
    </row>
    <row r="1311" spans="2:11">
      <c r="B1311" s="80"/>
      <c r="C1311" s="101"/>
      <c r="D1311" s="80"/>
      <c r="E1311" s="80"/>
      <c r="F1311" s="80"/>
      <c r="G1311" s="101"/>
      <c r="H1311" s="80"/>
      <c r="I1311" s="80"/>
      <c r="J1311" s="80"/>
      <c r="K1311" s="80"/>
    </row>
    <row r="1312" spans="2:11">
      <c r="B1312" s="80"/>
      <c r="C1312" s="101"/>
      <c r="D1312" s="80"/>
      <c r="E1312" s="80"/>
      <c r="F1312" s="80"/>
      <c r="G1312" s="101"/>
      <c r="H1312" s="80"/>
      <c r="I1312" s="80"/>
      <c r="J1312" s="80"/>
      <c r="K1312" s="80"/>
    </row>
    <row r="1313" spans="2:11">
      <c r="B1313" s="80"/>
      <c r="C1313" s="101"/>
      <c r="D1313" s="80"/>
      <c r="E1313" s="80"/>
      <c r="F1313" s="80"/>
      <c r="G1313" s="101"/>
      <c r="H1313" s="80"/>
      <c r="I1313" s="80"/>
      <c r="J1313" s="80"/>
      <c r="K1313" s="80"/>
    </row>
    <row r="1314" spans="2:11">
      <c r="B1314" s="80"/>
      <c r="C1314" s="101"/>
      <c r="D1314" s="80"/>
      <c r="E1314" s="80"/>
      <c r="F1314" s="80"/>
      <c r="G1314" s="101"/>
      <c r="H1314" s="80"/>
      <c r="I1314" s="80"/>
      <c r="J1314" s="80"/>
      <c r="K1314" s="80"/>
    </row>
    <row r="1315" spans="2:11">
      <c r="B1315" s="80"/>
      <c r="C1315" s="101"/>
      <c r="D1315" s="80"/>
      <c r="E1315" s="80"/>
      <c r="F1315" s="80"/>
      <c r="G1315" s="101"/>
      <c r="H1315" s="80"/>
      <c r="I1315" s="80"/>
      <c r="J1315" s="80"/>
      <c r="K1315" s="80"/>
    </row>
    <row r="1316" spans="2:11">
      <c r="B1316" s="80"/>
      <c r="C1316" s="101"/>
      <c r="D1316" s="80"/>
      <c r="E1316" s="80"/>
      <c r="F1316" s="80"/>
      <c r="G1316" s="101"/>
      <c r="H1316" s="80"/>
      <c r="I1316" s="80"/>
      <c r="J1316" s="80"/>
      <c r="K1316" s="80"/>
    </row>
    <row r="1317" spans="2:11">
      <c r="B1317" s="80"/>
      <c r="C1317" s="101"/>
      <c r="D1317" s="80"/>
      <c r="E1317" s="80"/>
      <c r="F1317" s="80"/>
      <c r="G1317" s="101"/>
      <c r="H1317" s="80"/>
      <c r="I1317" s="80"/>
      <c r="J1317" s="80"/>
      <c r="K1317" s="80"/>
    </row>
    <row r="1318" spans="2:11">
      <c r="B1318" s="80"/>
      <c r="C1318" s="101"/>
      <c r="D1318" s="80"/>
      <c r="E1318" s="80"/>
      <c r="F1318" s="80"/>
      <c r="G1318" s="101"/>
      <c r="H1318" s="80"/>
      <c r="I1318" s="80"/>
      <c r="J1318" s="80"/>
      <c r="K1318" s="80"/>
    </row>
    <row r="1319" spans="2:11">
      <c r="B1319" s="80"/>
      <c r="C1319" s="101"/>
      <c r="D1319" s="80"/>
      <c r="E1319" s="80"/>
      <c r="F1319" s="80"/>
      <c r="G1319" s="101"/>
      <c r="H1319" s="80"/>
      <c r="I1319" s="80"/>
      <c r="J1319" s="80"/>
      <c r="K1319" s="80"/>
    </row>
    <row r="1320" spans="2:11">
      <c r="B1320" s="80"/>
      <c r="C1320" s="101"/>
      <c r="D1320" s="80"/>
      <c r="E1320" s="80"/>
      <c r="F1320" s="80"/>
      <c r="G1320" s="101"/>
      <c r="H1320" s="80"/>
      <c r="I1320" s="80"/>
      <c r="J1320" s="80"/>
      <c r="K1320" s="80"/>
    </row>
    <row r="1321" spans="2:11">
      <c r="B1321" s="80"/>
      <c r="C1321" s="101"/>
      <c r="D1321" s="80"/>
      <c r="E1321" s="80"/>
      <c r="F1321" s="80"/>
      <c r="G1321" s="101"/>
      <c r="H1321" s="80"/>
      <c r="I1321" s="80"/>
      <c r="J1321" s="80"/>
      <c r="K1321" s="80"/>
    </row>
    <row r="1322" spans="2:11">
      <c r="B1322" s="80"/>
      <c r="C1322" s="101"/>
      <c r="D1322" s="80"/>
      <c r="E1322" s="80"/>
      <c r="F1322" s="80"/>
      <c r="G1322" s="101"/>
      <c r="H1322" s="80"/>
      <c r="I1322" s="80"/>
      <c r="J1322" s="80"/>
      <c r="K1322" s="80"/>
    </row>
    <row r="1323" spans="2:11">
      <c r="B1323" s="80"/>
      <c r="C1323" s="101"/>
      <c r="D1323" s="80"/>
      <c r="E1323" s="80"/>
      <c r="F1323" s="80"/>
      <c r="G1323" s="101"/>
      <c r="H1323" s="80"/>
      <c r="I1323" s="80"/>
      <c r="J1323" s="80"/>
      <c r="K1323" s="80"/>
    </row>
    <row r="1324" spans="2:11">
      <c r="B1324" s="80"/>
      <c r="C1324" s="101"/>
      <c r="D1324" s="80"/>
      <c r="E1324" s="80"/>
      <c r="F1324" s="80"/>
      <c r="G1324" s="101"/>
      <c r="H1324" s="80"/>
      <c r="I1324" s="80"/>
      <c r="J1324" s="80"/>
      <c r="K1324" s="80"/>
    </row>
    <row r="1325" spans="2:11">
      <c r="B1325" s="80"/>
      <c r="C1325" s="101"/>
      <c r="D1325" s="80"/>
      <c r="E1325" s="80"/>
      <c r="F1325" s="80"/>
      <c r="G1325" s="101"/>
      <c r="H1325" s="80"/>
      <c r="I1325" s="80"/>
      <c r="J1325" s="80"/>
      <c r="K1325" s="80"/>
    </row>
    <row r="1326" spans="2:11">
      <c r="B1326" s="80"/>
      <c r="C1326" s="101"/>
      <c r="D1326" s="80"/>
      <c r="E1326" s="80"/>
      <c r="F1326" s="80"/>
      <c r="G1326" s="101"/>
      <c r="H1326" s="80"/>
      <c r="I1326" s="80"/>
      <c r="J1326" s="80"/>
      <c r="K1326" s="80"/>
    </row>
  </sheetData>
  <autoFilter ref="A4:G84">
    <filterColumn colId="2">
      <filters>
        <filter val="$1,087"/>
        <filter val="$1,095"/>
        <filter val="$1,125"/>
        <filter val="$1,192"/>
        <filter val="$1,199"/>
        <filter val="$1,294"/>
        <filter val="$1,366"/>
        <filter val="$1,377"/>
        <filter val="$1,517"/>
        <filter val="$1,569"/>
        <filter val="$1,858"/>
        <filter val="$11,303"/>
        <filter val="$110,594"/>
        <filter val="$12,249"/>
        <filter val="$12,383"/>
        <filter val="$13,383"/>
        <filter val="$138,708"/>
        <filter val="$14,222"/>
        <filter val="$16,268"/>
        <filter val="$16,560"/>
        <filter val="$17,425"/>
        <filter val="$18,684"/>
        <filter val="$2,024"/>
        <filter val="$2,095,917"/>
        <filter val="$2,106"/>
        <filter val="$2,120"/>
        <filter val="$2,379"/>
        <filter val="$2,596"/>
        <filter val="$2,998"/>
        <filter val="$225"/>
        <filter val="$3,030"/>
        <filter val="$310,873"/>
        <filter val="$349"/>
        <filter val="$39,857"/>
        <filter val="$4,045"/>
        <filter val="$4,785"/>
        <filter val="$4,815"/>
        <filter val="$4,973"/>
        <filter val="$409"/>
        <filter val="$5,181"/>
        <filter val="$5,293"/>
        <filter val="$5,348"/>
        <filter val="$5,601"/>
        <filter val="$5,614"/>
        <filter val="$53,897"/>
        <filter val="$55,151"/>
        <filter val="$565"/>
        <filter val="$6,644"/>
        <filter val="$7,840"/>
        <filter val="$7,925"/>
        <filter val="$741"/>
        <filter val="$77,591"/>
        <filter val="$8,477"/>
        <filter val="$827"/>
        <filter val="$933"/>
        <filter val="$94,362"/>
        <filter val="$969,885"/>
      </filters>
    </filterColumn>
  </autoFilter>
  <mergeCells count="3">
    <mergeCell ref="B1:D1"/>
    <mergeCell ref="B2:D2"/>
    <mergeCell ref="B3:D3"/>
  </mergeCells>
  <pageMargins left="0.66" right="0" top="0.13" bottom="0" header="0.13" footer="0.16"/>
  <pageSetup scale="91" orientation="portrait" useFirstPageNumber="1" r:id="rId1"/>
  <headerFooter alignWithMargins="0">
    <oddFooter>&amp;C4</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filterMode="1">
    <pageSetUpPr fitToPage="1"/>
  </sheetPr>
  <dimension ref="A1:DI1326"/>
  <sheetViews>
    <sheetView defaultGridColor="0" colorId="22" zoomScale="87" workbookViewId="0">
      <pane ySplit="4" topLeftCell="A43" activePane="bottomLeft" state="frozen"/>
      <selection activeCell="D110" sqref="D110"/>
      <selection pane="bottomLeft" activeCell="H11" sqref="H11"/>
    </sheetView>
  </sheetViews>
  <sheetFormatPr defaultColWidth="9.81640625" defaultRowHeight="15"/>
  <cols>
    <col min="2" max="2" width="23.81640625" customWidth="1"/>
    <col min="3" max="3" width="10.453125" style="102" customWidth="1"/>
    <col min="4" max="4" width="9.1328125" bestFit="1" customWidth="1"/>
    <col min="5" max="5" width="10.90625" bestFit="1" customWidth="1"/>
    <col min="6" max="6" width="15.81640625" customWidth="1"/>
    <col min="7" max="7" width="14.81640625" style="102" bestFit="1" customWidth="1"/>
    <col min="8" max="9" width="9.81640625" customWidth="1"/>
    <col min="10" max="11" width="11.08984375" customWidth="1"/>
    <col min="12" max="14" width="9.81640625" customWidth="1"/>
    <col min="15" max="15" width="28.36328125" customWidth="1"/>
    <col min="16" max="16" width="5.81640625" customWidth="1"/>
    <col min="17" max="17" width="8.90625" customWidth="1"/>
    <col min="18" max="18" width="9.81640625" customWidth="1"/>
    <col min="19" max="19" width="10.36328125" customWidth="1"/>
    <col min="20" max="20" width="7.1328125" customWidth="1"/>
    <col min="21" max="40" width="9.81640625" customWidth="1"/>
    <col min="42" max="42" width="11.58984375" bestFit="1" customWidth="1"/>
  </cols>
  <sheetData>
    <row r="1" spans="1:113" ht="15.3" thickBot="1">
      <c r="B1" s="333" t="s">
        <v>86</v>
      </c>
      <c r="C1" s="336"/>
      <c r="D1" s="333"/>
      <c r="E1" s="81"/>
      <c r="F1" s="1"/>
      <c r="G1" s="94"/>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row>
    <row r="2" spans="1:113" ht="34.5" customHeight="1">
      <c r="B2" s="334"/>
      <c r="C2" s="337"/>
      <c r="D2" s="334"/>
      <c r="E2" s="2">
        <v>2387</v>
      </c>
      <c r="F2" s="2">
        <f>18949+1424</f>
        <v>20373</v>
      </c>
      <c r="G2" s="95"/>
      <c r="H2" s="3"/>
      <c r="I2" s="3"/>
      <c r="J2" s="3"/>
      <c r="K2" s="3"/>
      <c r="L2" s="3"/>
      <c r="M2" s="3"/>
      <c r="N2" s="3"/>
      <c r="O2" s="4"/>
      <c r="P2" s="5"/>
      <c r="Q2" s="6"/>
      <c r="R2" s="6"/>
      <c r="S2" s="6"/>
      <c r="T2" s="6"/>
      <c r="U2" s="6"/>
      <c r="V2" s="3"/>
      <c r="W2" s="3"/>
      <c r="X2" s="3"/>
      <c r="Y2" s="3"/>
      <c r="Z2" s="3"/>
      <c r="AA2" s="3"/>
      <c r="AB2" s="3"/>
      <c r="AC2" s="3"/>
      <c r="AD2" s="3"/>
      <c r="AE2" s="3"/>
      <c r="AF2" s="3"/>
      <c r="AG2" s="3"/>
      <c r="AH2" s="3"/>
      <c r="AI2" s="3"/>
      <c r="AJ2" s="3"/>
      <c r="AK2" s="7"/>
      <c r="AL2" s="7"/>
      <c r="AM2" s="7"/>
      <c r="AN2" s="7"/>
      <c r="AO2" s="7"/>
      <c r="AP2" s="8"/>
      <c r="AQ2" s="8"/>
      <c r="AR2" s="8"/>
      <c r="AS2" s="8"/>
      <c r="AT2" s="8"/>
      <c r="AU2" s="8"/>
      <c r="AV2" s="8"/>
      <c r="AW2" s="8"/>
      <c r="AX2" s="8"/>
      <c r="AY2" s="8"/>
      <c r="AZ2" s="8"/>
      <c r="BA2" s="8"/>
      <c r="BB2" s="8"/>
      <c r="BC2" s="8"/>
      <c r="BD2" s="8"/>
      <c r="BE2" s="8"/>
      <c r="BF2" s="8"/>
      <c r="BG2" s="8"/>
      <c r="BH2" s="8"/>
      <c r="BI2" s="8"/>
      <c r="BJ2" s="8"/>
      <c r="BK2" s="8"/>
      <c r="BL2" s="8"/>
      <c r="BM2" s="8"/>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row>
    <row r="3" spans="1:113" ht="26.25" customHeight="1">
      <c r="B3" s="335" t="str">
        <f>Dental!B3</f>
        <v>FUNDING SOURCE:  75 23/24 0390</v>
      </c>
      <c r="C3" s="338"/>
      <c r="D3" s="335"/>
      <c r="E3" s="82"/>
      <c r="F3" s="3"/>
      <c r="G3" s="95"/>
      <c r="H3" s="3"/>
      <c r="I3" s="3"/>
      <c r="J3" s="3"/>
      <c r="K3" s="3"/>
      <c r="L3" s="3"/>
      <c r="M3" s="3"/>
      <c r="N3" s="3"/>
      <c r="O3" s="4"/>
      <c r="P3" s="5"/>
      <c r="Q3" s="6"/>
      <c r="R3" s="6"/>
      <c r="S3" s="6"/>
      <c r="T3" s="6"/>
      <c r="U3" s="6"/>
      <c r="V3" s="3"/>
      <c r="W3" s="3"/>
      <c r="X3" s="3"/>
      <c r="Y3" s="3"/>
      <c r="Z3" s="3"/>
      <c r="AA3" s="3"/>
      <c r="AB3" s="3"/>
      <c r="AC3" s="3"/>
      <c r="AD3" s="3"/>
      <c r="AE3" s="3"/>
      <c r="AF3" s="3"/>
      <c r="AG3" s="3"/>
      <c r="AH3" s="3"/>
      <c r="AI3" s="3"/>
      <c r="AJ3" s="3"/>
      <c r="AK3" s="7"/>
      <c r="AL3" s="7"/>
      <c r="AM3" s="7"/>
      <c r="AN3" s="7"/>
      <c r="AO3" s="7"/>
      <c r="AP3" s="8"/>
      <c r="AQ3" s="8"/>
      <c r="AR3" s="8"/>
      <c r="AS3" s="8"/>
      <c r="AT3" s="8"/>
      <c r="AU3" s="8"/>
      <c r="AV3" s="8"/>
      <c r="AW3" s="8"/>
      <c r="AX3" s="8"/>
      <c r="AY3" s="8"/>
      <c r="AZ3" s="8"/>
      <c r="BA3" s="8"/>
      <c r="BB3" s="8"/>
      <c r="BC3" s="8"/>
      <c r="BD3" s="8"/>
      <c r="BE3" s="8"/>
      <c r="BF3" s="8"/>
      <c r="BG3" s="8"/>
      <c r="BH3" s="8"/>
      <c r="BI3" s="8"/>
      <c r="BJ3" s="8"/>
      <c r="BK3" s="8"/>
      <c r="BL3" s="8"/>
      <c r="BM3" s="8"/>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row>
    <row r="4" spans="1:113" ht="53.25" customHeight="1" thickBot="1">
      <c r="A4" s="83" t="s">
        <v>90</v>
      </c>
      <c r="B4" s="83" t="s">
        <v>81</v>
      </c>
      <c r="C4" s="113" t="s">
        <v>94</v>
      </c>
      <c r="D4" s="84"/>
      <c r="E4" s="84" t="str">
        <f>Dental!E4</f>
        <v>INFLATION INCREASE</v>
      </c>
      <c r="F4" s="84" t="str">
        <f>Dental!F4</f>
        <v>PAY COST INCREASE</v>
      </c>
      <c r="G4" s="95" t="s">
        <v>95</v>
      </c>
      <c r="H4" s="10"/>
      <c r="I4" s="3"/>
      <c r="J4" s="3"/>
      <c r="K4" s="3"/>
      <c r="L4" s="3"/>
      <c r="M4" s="3"/>
      <c r="N4" s="3"/>
      <c r="O4" s="4"/>
      <c r="P4" s="5"/>
      <c r="Q4" s="6"/>
      <c r="R4" s="6"/>
      <c r="S4" s="6"/>
      <c r="T4" s="6"/>
      <c r="U4" s="6"/>
      <c r="V4" s="3"/>
      <c r="W4" s="3"/>
      <c r="X4" s="3"/>
      <c r="Y4" s="3"/>
      <c r="Z4" s="3"/>
      <c r="AA4" s="3"/>
      <c r="AB4" s="3"/>
      <c r="AC4" s="3"/>
      <c r="AD4" s="3"/>
      <c r="AE4" s="3"/>
      <c r="AF4" s="3"/>
      <c r="AG4" s="3"/>
      <c r="AH4" s="3"/>
      <c r="AI4" s="3"/>
      <c r="AJ4" s="3"/>
      <c r="AK4" s="7"/>
      <c r="AL4" s="7"/>
      <c r="AM4" s="7"/>
      <c r="AN4" s="7"/>
      <c r="AO4" s="7"/>
      <c r="AP4" s="11"/>
      <c r="AQ4" s="8"/>
      <c r="AR4" s="8"/>
      <c r="AS4" s="8"/>
      <c r="AT4" s="8"/>
      <c r="AU4" s="8"/>
      <c r="AV4" s="8"/>
      <c r="AW4" s="8"/>
      <c r="AX4" s="8"/>
      <c r="AY4" s="8"/>
      <c r="AZ4" s="8"/>
      <c r="BA4" s="8"/>
      <c r="BB4" s="8"/>
      <c r="BC4" s="8"/>
      <c r="BD4" s="8"/>
      <c r="BE4" s="8"/>
      <c r="BF4" s="8"/>
      <c r="BG4" s="8"/>
      <c r="BH4" s="8"/>
      <c r="BI4" s="8"/>
      <c r="BJ4" s="8"/>
      <c r="BK4" s="8"/>
      <c r="BL4" s="8"/>
      <c r="BM4" s="8"/>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row>
    <row r="5" spans="1:113" ht="15.6">
      <c r="A5" s="20" t="s">
        <v>89</v>
      </c>
      <c r="B5" s="20" t="s">
        <v>2</v>
      </c>
      <c r="C5" s="114">
        <v>884</v>
      </c>
      <c r="D5" s="33">
        <f t="shared" ref="D5:D36" si="0">C5/$C$84</f>
        <v>9.8822514093946227E-4</v>
      </c>
      <c r="E5" s="87">
        <f>$E$2*D5</f>
        <v>2.3588934114224966</v>
      </c>
      <c r="F5" s="38">
        <v>24</v>
      </c>
      <c r="G5" s="95">
        <f>C5+E5+F5</f>
        <v>910.35889341142251</v>
      </c>
      <c r="H5" s="3"/>
      <c r="I5" s="3"/>
      <c r="J5" s="3"/>
      <c r="K5" s="3"/>
      <c r="L5" s="3"/>
      <c r="M5" s="3"/>
      <c r="N5" s="3"/>
      <c r="O5" s="4"/>
      <c r="P5" s="5"/>
      <c r="Q5" s="6"/>
      <c r="R5" s="6"/>
      <c r="S5" s="6"/>
      <c r="T5" s="6"/>
      <c r="U5" s="6"/>
      <c r="V5" s="3"/>
      <c r="W5" s="3"/>
      <c r="X5" s="3"/>
      <c r="Y5" s="3"/>
      <c r="Z5" s="3"/>
      <c r="AA5" s="3"/>
      <c r="AB5" s="3"/>
      <c r="AC5" s="3"/>
      <c r="AD5" s="3"/>
      <c r="AE5" s="3"/>
      <c r="AF5" s="3"/>
      <c r="AG5" s="3"/>
      <c r="AH5" s="3"/>
      <c r="AI5" s="3"/>
      <c r="AJ5" s="3"/>
      <c r="AK5" s="7"/>
      <c r="AL5" s="7"/>
      <c r="AM5" s="7"/>
      <c r="AN5" s="7"/>
      <c r="AO5" s="7"/>
      <c r="AP5" s="8"/>
      <c r="AQ5" s="8"/>
      <c r="AR5" s="8"/>
      <c r="AS5" s="8"/>
      <c r="AT5" s="8"/>
      <c r="AU5" s="8"/>
      <c r="AV5" s="8"/>
      <c r="AW5" s="8"/>
      <c r="AX5" s="8"/>
      <c r="AY5" s="8"/>
      <c r="AZ5" s="8"/>
      <c r="BA5" s="8"/>
      <c r="BB5" s="8"/>
      <c r="BC5" s="8"/>
      <c r="BD5" s="8"/>
      <c r="BE5" s="8"/>
      <c r="BF5" s="8"/>
      <c r="BG5" s="8"/>
      <c r="BH5" s="8"/>
      <c r="BI5" s="8"/>
      <c r="BJ5" s="8"/>
      <c r="BK5" s="8"/>
      <c r="BL5" s="8"/>
      <c r="BM5" s="8"/>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row>
    <row r="6" spans="1:113" ht="15.6">
      <c r="A6" s="20" t="s">
        <v>89</v>
      </c>
      <c r="B6" s="20" t="s">
        <v>3</v>
      </c>
      <c r="C6" s="114">
        <v>2160</v>
      </c>
      <c r="D6" s="33">
        <f t="shared" si="0"/>
        <v>2.4146677651914463E-3</v>
      </c>
      <c r="E6" s="87">
        <f t="shared" ref="E6:E67" si="1">$E$2*D6</f>
        <v>5.763811955511982</v>
      </c>
      <c r="F6" s="38">
        <v>28</v>
      </c>
      <c r="G6" s="95">
        <f>C6+E6+F6</f>
        <v>2193.7638119555118</v>
      </c>
      <c r="H6" s="3"/>
      <c r="I6" s="3"/>
      <c r="J6" s="3"/>
      <c r="K6" s="3"/>
      <c r="L6" s="3"/>
      <c r="M6" s="3"/>
      <c r="N6" s="3"/>
      <c r="O6" s="4"/>
      <c r="P6" s="5"/>
      <c r="Q6" s="6"/>
      <c r="R6" s="6"/>
      <c r="S6" s="6"/>
      <c r="T6" s="6"/>
      <c r="U6" s="6"/>
      <c r="V6" s="3"/>
      <c r="W6" s="3"/>
      <c r="X6" s="3"/>
      <c r="Y6" s="3"/>
      <c r="Z6" s="3"/>
      <c r="AA6" s="3"/>
      <c r="AB6" s="3"/>
      <c r="AC6" s="3"/>
      <c r="AD6" s="3"/>
      <c r="AE6" s="3"/>
      <c r="AF6" s="3"/>
      <c r="AG6" s="3"/>
      <c r="AH6" s="3"/>
      <c r="AI6" s="3"/>
      <c r="AJ6" s="3"/>
      <c r="AK6" s="7"/>
      <c r="AL6" s="7"/>
      <c r="AM6" s="7"/>
      <c r="AN6" s="7"/>
      <c r="AO6" s="7"/>
      <c r="AP6" s="8"/>
      <c r="AQ6" s="8"/>
      <c r="AR6" s="8"/>
      <c r="AS6" s="8"/>
      <c r="AT6" s="8"/>
      <c r="AU6" s="8"/>
      <c r="AV6" s="8"/>
      <c r="AW6" s="8"/>
      <c r="AX6" s="8"/>
      <c r="AY6" s="8"/>
      <c r="AZ6" s="8"/>
      <c r="BA6" s="8"/>
      <c r="BB6" s="8"/>
      <c r="BC6" s="8"/>
      <c r="BD6" s="8"/>
      <c r="BE6" s="8"/>
      <c r="BF6" s="8"/>
      <c r="BG6" s="8"/>
      <c r="BH6" s="8"/>
      <c r="BI6" s="8"/>
      <c r="BJ6" s="8"/>
      <c r="BK6" s="8"/>
      <c r="BL6" s="8"/>
      <c r="BM6" s="8"/>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row>
    <row r="7" spans="1:113" ht="15.6">
      <c r="A7" s="20" t="s">
        <v>89</v>
      </c>
      <c r="B7" s="20" t="s">
        <v>4</v>
      </c>
      <c r="C7" s="114">
        <v>109</v>
      </c>
      <c r="D7" s="33">
        <f t="shared" si="0"/>
        <v>1.218512900027165E-4</v>
      </c>
      <c r="E7" s="87">
        <v>1</v>
      </c>
      <c r="F7" s="38">
        <v>3</v>
      </c>
      <c r="G7" s="95">
        <f>C7+E7+F7</f>
        <v>113</v>
      </c>
      <c r="H7" s="3"/>
      <c r="I7" s="3"/>
      <c r="J7" s="3"/>
      <c r="K7" s="3"/>
      <c r="L7" s="3"/>
      <c r="M7" s="3"/>
      <c r="N7" s="3"/>
      <c r="O7" s="4"/>
      <c r="P7" s="5"/>
      <c r="Q7" s="6"/>
      <c r="R7" s="5"/>
      <c r="S7" s="6"/>
      <c r="T7" s="6"/>
      <c r="U7" s="6"/>
      <c r="V7" s="3"/>
      <c r="W7" s="3"/>
      <c r="X7" s="3"/>
      <c r="Y7" s="3"/>
      <c r="Z7" s="3"/>
      <c r="AA7" s="3"/>
      <c r="AB7" s="3"/>
      <c r="AC7" s="3"/>
      <c r="AD7" s="3"/>
      <c r="AE7" s="3"/>
      <c r="AF7" s="3"/>
      <c r="AG7" s="3"/>
      <c r="AH7" s="3"/>
      <c r="AI7" s="3"/>
      <c r="AJ7" s="3"/>
      <c r="AK7" s="7"/>
      <c r="AL7" s="7"/>
      <c r="AM7" s="7"/>
      <c r="AN7" s="7"/>
      <c r="AO7" s="7"/>
      <c r="AP7" s="8"/>
      <c r="AQ7" s="8"/>
      <c r="AR7" s="8"/>
      <c r="AS7" s="8"/>
      <c r="AT7" s="8"/>
      <c r="AU7" s="8"/>
      <c r="AV7" s="8"/>
      <c r="AW7" s="8"/>
      <c r="AX7" s="8"/>
      <c r="AY7" s="8"/>
      <c r="AZ7" s="8"/>
      <c r="BA7" s="8"/>
      <c r="BB7" s="8"/>
      <c r="BC7" s="8"/>
      <c r="BD7" s="8"/>
      <c r="BE7" s="8"/>
      <c r="BF7" s="8"/>
      <c r="BG7" s="8"/>
      <c r="BH7" s="8"/>
      <c r="BI7" s="8"/>
      <c r="BJ7" s="8"/>
      <c r="BK7" s="8"/>
      <c r="BL7" s="8"/>
      <c r="BM7" s="8"/>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row>
    <row r="8" spans="1:113" ht="15.6" hidden="1">
      <c r="A8" s="4" t="s">
        <v>89</v>
      </c>
      <c r="B8" s="4" t="s">
        <v>5</v>
      </c>
      <c r="C8" s="12">
        <v>0</v>
      </c>
      <c r="D8" s="13">
        <f t="shared" si="0"/>
        <v>0</v>
      </c>
      <c r="E8" s="6">
        <f t="shared" si="1"/>
        <v>0</v>
      </c>
      <c r="F8" s="85">
        <f>C8+E8</f>
        <v>0</v>
      </c>
      <c r="G8" s="3"/>
      <c r="H8" s="3"/>
      <c r="I8" s="3"/>
      <c r="J8" s="3"/>
      <c r="K8" s="3"/>
      <c r="L8" s="3"/>
      <c r="M8" s="3"/>
      <c r="N8" s="3"/>
      <c r="O8" s="4"/>
      <c r="P8" s="5"/>
      <c r="Q8" s="6"/>
      <c r="R8" s="5"/>
      <c r="S8" s="6"/>
      <c r="T8" s="6"/>
      <c r="U8" s="6"/>
      <c r="V8" s="3"/>
      <c r="W8" s="3"/>
      <c r="X8" s="3"/>
      <c r="Y8" s="3"/>
      <c r="Z8" s="3"/>
      <c r="AA8" s="3"/>
      <c r="AB8" s="3"/>
      <c r="AC8" s="3"/>
      <c r="AD8" s="3"/>
      <c r="AE8" s="3"/>
      <c r="AF8" s="3"/>
      <c r="AG8" s="3"/>
      <c r="AH8" s="3"/>
      <c r="AI8" s="3"/>
      <c r="AJ8" s="3"/>
      <c r="AK8" s="7"/>
      <c r="AL8" s="7"/>
      <c r="AM8" s="7"/>
      <c r="AN8" s="7"/>
      <c r="AO8" s="7"/>
      <c r="AP8" s="8"/>
      <c r="AQ8" s="8"/>
      <c r="AR8" s="8"/>
      <c r="AS8" s="8"/>
      <c r="AT8" s="8"/>
      <c r="AU8" s="8"/>
      <c r="AV8" s="8"/>
      <c r="AW8" s="8"/>
      <c r="AX8" s="8"/>
      <c r="AY8" s="8"/>
      <c r="AZ8" s="8"/>
      <c r="BA8" s="8"/>
      <c r="BB8" s="8"/>
      <c r="BC8" s="8"/>
      <c r="BD8" s="8"/>
      <c r="BE8" s="8"/>
      <c r="BF8" s="8"/>
      <c r="BG8" s="8"/>
      <c r="BH8" s="8"/>
      <c r="BI8" s="8"/>
      <c r="BJ8" s="8"/>
      <c r="BK8" s="8"/>
      <c r="BL8" s="8"/>
      <c r="BM8" s="8"/>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row>
    <row r="9" spans="1:113" ht="15.6">
      <c r="A9" s="20" t="s">
        <v>91</v>
      </c>
      <c r="B9" s="20" t="s">
        <v>6</v>
      </c>
      <c r="C9" s="114">
        <v>192818</v>
      </c>
      <c r="D9" s="33">
        <f t="shared" si="0"/>
        <v>0.21555157830957605</v>
      </c>
      <c r="E9" s="87">
        <f>$E$2*D9</f>
        <v>514.52161742495809</v>
      </c>
      <c r="F9" s="38">
        <v>5206</v>
      </c>
      <c r="G9" s="95">
        <f t="shared" ref="G9:G27" si="2">C9+E9+F9</f>
        <v>198538.52161742497</v>
      </c>
      <c r="H9" s="15"/>
      <c r="I9" s="15"/>
      <c r="J9" s="3"/>
      <c r="K9" s="3"/>
      <c r="L9" s="3"/>
      <c r="M9" s="3"/>
      <c r="N9" s="3"/>
      <c r="O9" s="4"/>
      <c r="P9" s="12"/>
      <c r="Q9" s="12"/>
      <c r="R9" s="12"/>
      <c r="S9" s="12"/>
      <c r="T9" s="12"/>
      <c r="U9" s="12"/>
      <c r="V9" s="3"/>
      <c r="W9" s="3"/>
      <c r="X9" s="3"/>
      <c r="Y9" s="3"/>
      <c r="Z9" s="3"/>
      <c r="AA9" s="3"/>
      <c r="AB9" s="3"/>
      <c r="AC9" s="3"/>
      <c r="AD9" s="3"/>
      <c r="AE9" s="3"/>
      <c r="AF9" s="3"/>
      <c r="AG9" s="3"/>
      <c r="AH9" s="3"/>
      <c r="AI9" s="3"/>
      <c r="AJ9" s="3"/>
      <c r="AK9" s="7"/>
      <c r="AL9" s="7"/>
      <c r="AM9" s="7"/>
      <c r="AN9" s="7"/>
      <c r="AO9" s="7"/>
      <c r="AP9" s="8"/>
      <c r="AQ9" s="8"/>
      <c r="AR9" s="8"/>
      <c r="AS9" s="8"/>
      <c r="AT9" s="8"/>
      <c r="AU9" s="8"/>
      <c r="AV9" s="8"/>
      <c r="AW9" s="8"/>
      <c r="AX9" s="8"/>
      <c r="AY9" s="8"/>
      <c r="AZ9" s="8"/>
      <c r="BA9" s="8"/>
      <c r="BB9" s="8"/>
      <c r="BC9" s="8"/>
      <c r="BD9" s="8"/>
      <c r="BE9" s="8"/>
      <c r="BF9" s="8"/>
      <c r="BG9" s="8"/>
      <c r="BH9" s="8"/>
      <c r="BI9" s="8"/>
      <c r="BJ9" s="8"/>
      <c r="BK9" s="8"/>
      <c r="BL9" s="8"/>
      <c r="BM9" s="8"/>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row>
    <row r="10" spans="1:113" ht="15.6">
      <c r="A10" s="20" t="s">
        <v>91</v>
      </c>
      <c r="B10" s="20" t="s">
        <v>7</v>
      </c>
      <c r="C10" s="114">
        <v>27326</v>
      </c>
      <c r="D10" s="33">
        <f t="shared" si="0"/>
        <v>3.0547783033158082E-2</v>
      </c>
      <c r="E10" s="87">
        <f t="shared" si="1"/>
        <v>72.917558100148341</v>
      </c>
      <c r="F10" s="38">
        <v>738</v>
      </c>
      <c r="G10" s="95">
        <f t="shared" si="2"/>
        <v>28136.917558100147</v>
      </c>
      <c r="H10" s="3"/>
      <c r="I10" s="3"/>
      <c r="J10" s="3"/>
      <c r="K10" s="3"/>
      <c r="L10" s="3"/>
      <c r="M10" s="3"/>
      <c r="N10" s="3"/>
      <c r="O10" s="4"/>
      <c r="P10" s="12"/>
      <c r="Q10" s="12"/>
      <c r="R10" s="12"/>
      <c r="S10" s="12"/>
      <c r="T10" s="12"/>
      <c r="U10" s="12"/>
      <c r="V10" s="3"/>
      <c r="W10" s="3"/>
      <c r="X10" s="3"/>
      <c r="Y10" s="3"/>
      <c r="Z10" s="3"/>
      <c r="AA10" s="3"/>
      <c r="AB10" s="3"/>
      <c r="AC10" s="3"/>
      <c r="AD10" s="3"/>
      <c r="AE10" s="3"/>
      <c r="AF10" s="3"/>
      <c r="AG10" s="3"/>
      <c r="AH10" s="3"/>
      <c r="AI10" s="3"/>
      <c r="AJ10" s="3"/>
      <c r="AK10" s="7"/>
      <c r="AL10" s="7"/>
      <c r="AM10" s="7"/>
      <c r="AN10" s="7"/>
      <c r="AO10" s="7"/>
      <c r="AP10" s="8"/>
      <c r="AQ10" s="8"/>
      <c r="AR10" s="8"/>
      <c r="AS10" s="8"/>
      <c r="AT10" s="8"/>
      <c r="AU10" s="8"/>
      <c r="AV10" s="8"/>
      <c r="AW10" s="8"/>
      <c r="AX10" s="8"/>
      <c r="AY10" s="8"/>
      <c r="AZ10" s="8"/>
      <c r="BA10" s="8"/>
      <c r="BB10" s="8"/>
      <c r="BC10" s="8"/>
      <c r="BD10" s="8"/>
      <c r="BE10" s="8"/>
      <c r="BF10" s="8"/>
      <c r="BG10" s="8"/>
      <c r="BH10" s="8"/>
      <c r="BI10" s="8"/>
      <c r="BJ10" s="8"/>
      <c r="BK10" s="8"/>
      <c r="BL10" s="8"/>
      <c r="BM10" s="8"/>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row>
    <row r="11" spans="1:113" ht="15.6">
      <c r="A11" s="20" t="s">
        <v>91</v>
      </c>
      <c r="B11" s="20" t="s">
        <v>8</v>
      </c>
      <c r="C11" s="114">
        <v>506</v>
      </c>
      <c r="D11" s="33">
        <f t="shared" si="0"/>
        <v>5.6565828203095916E-4</v>
      </c>
      <c r="E11" s="87">
        <f>$E$2*D11+1</f>
        <v>2.3502263192078994</v>
      </c>
      <c r="F11" s="38">
        <v>14</v>
      </c>
      <c r="G11" s="95">
        <f t="shared" si="2"/>
        <v>522.35022631920788</v>
      </c>
      <c r="H11" s="158"/>
      <c r="I11" s="15"/>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7"/>
      <c r="AL11" s="7"/>
      <c r="AM11" s="7"/>
      <c r="AN11" s="7"/>
      <c r="AO11" s="7"/>
      <c r="AP11" s="8"/>
      <c r="AQ11" s="8"/>
      <c r="AR11" s="8"/>
      <c r="AS11" s="8"/>
      <c r="AT11" s="8"/>
      <c r="AU11" s="8"/>
      <c r="AV11" s="8"/>
      <c r="AW11" s="8"/>
      <c r="AX11" s="8"/>
      <c r="AY11" s="8"/>
      <c r="AZ11" s="8"/>
      <c r="BA11" s="8"/>
      <c r="BB11" s="8"/>
      <c r="BC11" s="8"/>
      <c r="BD11" s="8"/>
      <c r="BE11" s="8"/>
      <c r="BF11" s="8"/>
      <c r="BG11" s="8"/>
      <c r="BH11" s="8"/>
      <c r="BI11" s="8"/>
      <c r="BJ11" s="8"/>
      <c r="BK11" s="8"/>
      <c r="BL11" s="8"/>
      <c r="BM11" s="8"/>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row>
    <row r="12" spans="1:113" ht="15.6">
      <c r="A12" s="20" t="s">
        <v>91</v>
      </c>
      <c r="B12" s="20" t="s">
        <v>9</v>
      </c>
      <c r="C12" s="114">
        <v>1686</v>
      </c>
      <c r="D12" s="33">
        <f t="shared" si="0"/>
        <v>1.8847823389411011E-3</v>
      </c>
      <c r="E12" s="87">
        <f t="shared" si="1"/>
        <v>4.4989754430524087</v>
      </c>
      <c r="F12" s="38">
        <v>46</v>
      </c>
      <c r="G12" s="95">
        <f t="shared" si="2"/>
        <v>1736.4989754430524</v>
      </c>
      <c r="H12" s="3"/>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7"/>
      <c r="AL12" s="7"/>
      <c r="AM12" s="7"/>
      <c r="AN12" s="7"/>
      <c r="AO12" s="7"/>
      <c r="AP12" s="8"/>
      <c r="AQ12" s="8"/>
      <c r="AR12" s="8"/>
      <c r="AS12" s="8"/>
      <c r="AT12" s="8"/>
      <c r="AU12" s="8"/>
      <c r="AV12" s="8"/>
      <c r="AW12" s="8"/>
      <c r="AX12" s="8"/>
      <c r="AY12" s="8"/>
      <c r="AZ12" s="8"/>
      <c r="BA12" s="8"/>
      <c r="BB12" s="8"/>
      <c r="BC12" s="8"/>
      <c r="BD12" s="8"/>
      <c r="BE12" s="8"/>
      <c r="BF12" s="8"/>
      <c r="BG12" s="8"/>
      <c r="BH12" s="8"/>
      <c r="BI12" s="8"/>
      <c r="BJ12" s="8"/>
      <c r="BK12" s="8"/>
      <c r="BL12" s="8"/>
      <c r="BM12" s="8"/>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row>
    <row r="13" spans="1:113" ht="15.6">
      <c r="A13" s="20" t="s">
        <v>91</v>
      </c>
      <c r="B13" s="20" t="s">
        <v>10</v>
      </c>
      <c r="C13" s="114">
        <v>355492</v>
      </c>
      <c r="D13" s="33">
        <f t="shared" si="0"/>
        <v>0.39740512647381371</v>
      </c>
      <c r="E13" s="87">
        <f t="shared" si="1"/>
        <v>948.6060368929933</v>
      </c>
      <c r="F13" s="38">
        <v>9597</v>
      </c>
      <c r="G13" s="95">
        <f t="shared" si="2"/>
        <v>366037.60603689298</v>
      </c>
      <c r="H13" s="15"/>
      <c r="I13" s="15"/>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7"/>
      <c r="AL13" s="7"/>
      <c r="AM13" s="7"/>
      <c r="AN13" s="7"/>
      <c r="AO13" s="7"/>
      <c r="AP13" s="8"/>
      <c r="AQ13" s="8"/>
      <c r="AR13" s="8"/>
      <c r="AS13" s="8"/>
      <c r="AT13" s="8"/>
      <c r="AU13" s="8"/>
      <c r="AV13" s="8"/>
      <c r="AW13" s="8"/>
      <c r="AX13" s="8"/>
      <c r="AY13" s="8"/>
      <c r="AZ13" s="8"/>
      <c r="BA13" s="8"/>
      <c r="BB13" s="8"/>
      <c r="BC13" s="8"/>
      <c r="BD13" s="8"/>
      <c r="BE13" s="8"/>
      <c r="BF13" s="8"/>
      <c r="BG13" s="8"/>
      <c r="BH13" s="8"/>
      <c r="BI13" s="8"/>
      <c r="BJ13" s="8"/>
      <c r="BK13" s="8"/>
      <c r="BL13" s="8"/>
      <c r="BM13" s="8"/>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row>
    <row r="14" spans="1:113" ht="15.6">
      <c r="A14" s="20" t="s">
        <v>91</v>
      </c>
      <c r="B14" s="20" t="s">
        <v>11</v>
      </c>
      <c r="C14" s="114">
        <v>23078</v>
      </c>
      <c r="D14" s="33">
        <f t="shared" si="0"/>
        <v>2.5798936428281571E-2</v>
      </c>
      <c r="E14" s="87">
        <f t="shared" si="1"/>
        <v>61.582061254308108</v>
      </c>
      <c r="F14" s="38">
        <v>623</v>
      </c>
      <c r="G14" s="95">
        <f t="shared" si="2"/>
        <v>23762.582061254307</v>
      </c>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7"/>
      <c r="AL14" s="7"/>
      <c r="AM14" s="7"/>
      <c r="AN14" s="7"/>
      <c r="AO14" s="7"/>
      <c r="AP14" s="8"/>
      <c r="AQ14" s="8"/>
      <c r="AR14" s="8"/>
      <c r="AS14" s="8"/>
      <c r="AT14" s="8"/>
      <c r="AU14" s="8"/>
      <c r="AV14" s="8"/>
      <c r="AW14" s="8"/>
      <c r="AX14" s="8"/>
      <c r="AY14" s="8"/>
      <c r="AZ14" s="8"/>
      <c r="BA14" s="8"/>
      <c r="BB14" s="8"/>
      <c r="BC14" s="8"/>
      <c r="BD14" s="8"/>
      <c r="BE14" s="8"/>
      <c r="BF14" s="8"/>
      <c r="BG14" s="8"/>
      <c r="BH14" s="8"/>
      <c r="BI14" s="8"/>
      <c r="BJ14" s="8"/>
      <c r="BK14" s="8"/>
      <c r="BL14" s="8"/>
      <c r="BM14" s="8"/>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row>
    <row r="15" spans="1:113" ht="15.6">
      <c r="A15" s="20" t="s">
        <v>89</v>
      </c>
      <c r="B15" s="20" t="s">
        <v>12</v>
      </c>
      <c r="C15" s="114">
        <v>490</v>
      </c>
      <c r="D15" s="33">
        <f t="shared" si="0"/>
        <v>5.4777185414065215E-4</v>
      </c>
      <c r="E15" s="87">
        <f t="shared" si="1"/>
        <v>1.3075314158337368</v>
      </c>
      <c r="F15" s="38">
        <v>13</v>
      </c>
      <c r="G15" s="95">
        <f t="shared" si="2"/>
        <v>504.30753141583375</v>
      </c>
      <c r="H15" s="3"/>
      <c r="I15" s="3"/>
      <c r="J15" s="3"/>
      <c r="K15" s="3"/>
      <c r="L15" s="3"/>
      <c r="M15" s="3"/>
      <c r="N15" s="3"/>
      <c r="O15" s="3"/>
      <c r="P15" s="16"/>
      <c r="Q15" s="16"/>
      <c r="R15" s="16"/>
      <c r="S15" s="3"/>
      <c r="T15" s="3"/>
      <c r="U15" s="3"/>
      <c r="V15" s="3"/>
      <c r="W15" s="3"/>
      <c r="X15" s="3"/>
      <c r="Y15" s="3"/>
      <c r="Z15" s="3"/>
      <c r="AA15" s="3"/>
      <c r="AB15" s="3"/>
      <c r="AC15" s="3"/>
      <c r="AD15" s="3"/>
      <c r="AE15" s="3"/>
      <c r="AF15" s="3"/>
      <c r="AG15" s="3"/>
      <c r="AH15" s="3"/>
      <c r="AI15" s="3"/>
      <c r="AJ15" s="3"/>
      <c r="AK15" s="7"/>
      <c r="AL15" s="7"/>
      <c r="AM15" s="7"/>
      <c r="AN15" s="7"/>
      <c r="AO15" s="7"/>
      <c r="AP15" s="8"/>
      <c r="AQ15" s="8"/>
      <c r="AR15" s="8"/>
      <c r="AS15" s="8"/>
      <c r="AT15" s="8"/>
      <c r="AU15" s="8"/>
      <c r="AV15" s="8"/>
      <c r="AW15" s="8"/>
      <c r="AX15" s="8"/>
      <c r="AY15" s="8"/>
      <c r="AZ15" s="8"/>
      <c r="BA15" s="8"/>
      <c r="BB15" s="8"/>
      <c r="BC15" s="8"/>
      <c r="BD15" s="8"/>
      <c r="BE15" s="8"/>
      <c r="BF15" s="8"/>
      <c r="BG15" s="8"/>
      <c r="BH15" s="8"/>
      <c r="BI15" s="8"/>
      <c r="BJ15" s="8"/>
      <c r="BK15" s="8"/>
      <c r="BL15" s="8"/>
      <c r="BM15" s="8"/>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row>
    <row r="16" spans="1:113" ht="15.6">
      <c r="A16" s="20" t="s">
        <v>89</v>
      </c>
      <c r="B16" s="20" t="s">
        <v>13</v>
      </c>
      <c r="C16" s="114">
        <v>1336</v>
      </c>
      <c r="D16" s="33">
        <f t="shared" si="0"/>
        <v>1.4935167288406353E-3</v>
      </c>
      <c r="E16" s="87">
        <f t="shared" si="1"/>
        <v>3.5650244317425965</v>
      </c>
      <c r="F16" s="38">
        <v>17</v>
      </c>
      <c r="G16" s="95">
        <f t="shared" si="2"/>
        <v>1356.5650244317426</v>
      </c>
      <c r="H16" s="3"/>
      <c r="I16" s="3"/>
      <c r="J16" s="3"/>
      <c r="K16" s="3"/>
      <c r="L16" s="3"/>
      <c r="M16" s="3"/>
      <c r="N16" s="3"/>
      <c r="O16" s="3"/>
      <c r="P16" s="16"/>
      <c r="Q16" s="16"/>
      <c r="R16" s="16"/>
      <c r="S16" s="3"/>
      <c r="T16" s="3"/>
      <c r="U16" s="3"/>
      <c r="V16" s="3"/>
      <c r="W16" s="3"/>
      <c r="X16" s="3"/>
      <c r="Y16" s="3"/>
      <c r="Z16" s="3"/>
      <c r="AA16" s="3"/>
      <c r="AB16" s="3"/>
      <c r="AC16" s="3"/>
      <c r="AD16" s="3"/>
      <c r="AE16" s="3"/>
      <c r="AF16" s="3"/>
      <c r="AG16" s="3"/>
      <c r="AH16" s="3"/>
      <c r="AI16" s="3"/>
      <c r="AJ16" s="3"/>
      <c r="AK16" s="7"/>
      <c r="AL16" s="7"/>
      <c r="AM16" s="7"/>
      <c r="AN16" s="7"/>
      <c r="AO16" s="7"/>
      <c r="AP16" s="8"/>
      <c r="AQ16" s="8"/>
      <c r="AR16" s="8"/>
      <c r="AS16" s="8"/>
      <c r="AT16" s="8"/>
      <c r="AU16" s="8"/>
      <c r="AV16" s="8"/>
      <c r="AW16" s="8"/>
      <c r="AX16" s="8"/>
      <c r="AY16" s="8"/>
      <c r="AZ16" s="8"/>
      <c r="BA16" s="8"/>
      <c r="BB16" s="8"/>
      <c r="BC16" s="8"/>
      <c r="BD16" s="8"/>
      <c r="BE16" s="8"/>
      <c r="BF16" s="8"/>
      <c r="BG16" s="8"/>
      <c r="BH16" s="8"/>
      <c r="BI16" s="8"/>
      <c r="BJ16" s="8"/>
      <c r="BK16" s="8"/>
      <c r="BL16" s="8"/>
      <c r="BM16" s="8"/>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row>
    <row r="17" spans="1:113" ht="15.6">
      <c r="A17" s="20" t="s">
        <v>89</v>
      </c>
      <c r="B17" s="20" t="s">
        <v>14</v>
      </c>
      <c r="C17" s="114">
        <v>148</v>
      </c>
      <c r="D17" s="33">
        <f t="shared" si="0"/>
        <v>1.6544945798533983E-4</v>
      </c>
      <c r="E17" s="87">
        <v>1</v>
      </c>
      <c r="F17" s="38">
        <v>4</v>
      </c>
      <c r="G17" s="95">
        <f t="shared" si="2"/>
        <v>153</v>
      </c>
      <c r="H17" s="19"/>
      <c r="I17" s="19"/>
      <c r="J17" s="19"/>
      <c r="K17" s="19"/>
      <c r="L17" s="19"/>
      <c r="M17" s="19"/>
      <c r="N17" s="19"/>
      <c r="O17" s="20"/>
      <c r="P17" s="21"/>
      <c r="Q17" s="21"/>
      <c r="R17" s="21"/>
      <c r="S17" s="18"/>
      <c r="T17" s="18"/>
      <c r="U17" s="19"/>
      <c r="V17" s="19"/>
      <c r="W17" s="19"/>
      <c r="X17" s="19"/>
      <c r="Y17" s="19"/>
      <c r="Z17" s="19"/>
      <c r="AA17" s="19"/>
      <c r="AB17" s="19"/>
      <c r="AC17" s="19"/>
      <c r="AD17" s="19"/>
      <c r="AE17" s="19"/>
      <c r="AF17" s="19"/>
      <c r="AG17" s="19"/>
      <c r="AH17" s="19"/>
      <c r="AI17" s="19"/>
      <c r="AJ17" s="19"/>
      <c r="AK17" s="22"/>
      <c r="AL17" s="22"/>
      <c r="AM17" s="22"/>
      <c r="AN17" s="22"/>
      <c r="AO17" s="22"/>
      <c r="AP17" s="8"/>
      <c r="AQ17" s="8"/>
      <c r="AR17" s="8"/>
      <c r="AS17" s="8"/>
      <c r="AT17" s="8"/>
      <c r="AU17" s="8"/>
      <c r="AV17" s="8"/>
      <c r="AW17" s="8"/>
      <c r="AX17" s="8"/>
      <c r="AY17" s="8"/>
      <c r="AZ17" s="8"/>
      <c r="BA17" s="8"/>
      <c r="BB17" s="8"/>
      <c r="BC17" s="8"/>
      <c r="BD17" s="8"/>
      <c r="BE17" s="8"/>
      <c r="BF17" s="8"/>
      <c r="BG17" s="8"/>
      <c r="BH17" s="8"/>
      <c r="BI17" s="8"/>
      <c r="BJ17" s="8"/>
      <c r="BK17" s="8"/>
      <c r="BL17" s="8"/>
      <c r="BM17" s="8"/>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row>
    <row r="18" spans="1:113" ht="15.6">
      <c r="A18" s="20" t="s">
        <v>89</v>
      </c>
      <c r="B18" s="20" t="s">
        <v>15</v>
      </c>
      <c r="C18" s="114">
        <v>403</v>
      </c>
      <c r="D18" s="33">
        <f t="shared" si="0"/>
        <v>4.5051440248710777E-4</v>
      </c>
      <c r="E18" s="87">
        <f t="shared" si="1"/>
        <v>1.0753778787367263</v>
      </c>
      <c r="F18" s="38">
        <v>5</v>
      </c>
      <c r="G18" s="95">
        <f t="shared" si="2"/>
        <v>409.07537787873673</v>
      </c>
      <c r="H18" s="19"/>
      <c r="I18" s="19"/>
      <c r="J18" s="19"/>
      <c r="K18" s="19"/>
      <c r="L18" s="19"/>
      <c r="M18" s="19"/>
      <c r="N18" s="19"/>
      <c r="O18" s="20"/>
      <c r="P18" s="21"/>
      <c r="Q18" s="21"/>
      <c r="R18" s="21"/>
      <c r="S18" s="18"/>
      <c r="T18" s="18"/>
      <c r="U18" s="19"/>
      <c r="V18" s="19"/>
      <c r="W18" s="19"/>
      <c r="X18" s="19"/>
      <c r="Y18" s="19"/>
      <c r="Z18" s="19"/>
      <c r="AA18" s="19"/>
      <c r="AB18" s="19"/>
      <c r="AC18" s="19"/>
      <c r="AD18" s="19"/>
      <c r="AE18" s="19"/>
      <c r="AF18" s="19"/>
      <c r="AG18" s="19"/>
      <c r="AH18" s="19"/>
      <c r="AI18" s="19"/>
      <c r="AJ18" s="19"/>
      <c r="AK18" s="22"/>
      <c r="AL18" s="22"/>
      <c r="AM18" s="22"/>
      <c r="AN18" s="22"/>
      <c r="AO18" s="22"/>
      <c r="AP18" s="8"/>
      <c r="AQ18" s="8"/>
      <c r="AR18" s="8"/>
      <c r="AS18" s="8"/>
      <c r="AT18" s="8"/>
      <c r="AU18" s="8"/>
      <c r="AV18" s="8"/>
      <c r="AW18" s="8"/>
      <c r="AX18" s="8"/>
      <c r="AY18" s="8"/>
      <c r="AZ18" s="8"/>
      <c r="BA18" s="8"/>
      <c r="BB18" s="8"/>
      <c r="BC18" s="8"/>
      <c r="BD18" s="8"/>
      <c r="BE18" s="8"/>
      <c r="BF18" s="8"/>
      <c r="BG18" s="8"/>
      <c r="BH18" s="8"/>
      <c r="BI18" s="8"/>
      <c r="BJ18" s="8"/>
      <c r="BK18" s="8"/>
      <c r="BL18" s="8"/>
      <c r="BM18" s="8"/>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row>
    <row r="19" spans="1:113" ht="15.6">
      <c r="A19" s="20" t="s">
        <v>89</v>
      </c>
      <c r="B19" s="17" t="s">
        <v>16</v>
      </c>
      <c r="C19" s="114">
        <v>446</v>
      </c>
      <c r="D19" s="33">
        <f t="shared" si="0"/>
        <v>4.9858417744230786E-4</v>
      </c>
      <c r="E19" s="88">
        <f t="shared" si="1"/>
        <v>1.1901204315547889</v>
      </c>
      <c r="F19" s="38">
        <v>12</v>
      </c>
      <c r="G19" s="95">
        <f t="shared" si="2"/>
        <v>459.19012043155482</v>
      </c>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22"/>
      <c r="AL19" s="22"/>
      <c r="AM19" s="22"/>
      <c r="AN19" s="22"/>
      <c r="AO19" s="22"/>
      <c r="AP19" s="8"/>
      <c r="AQ19" s="8"/>
      <c r="AR19" s="8"/>
      <c r="AS19" s="8"/>
      <c r="AT19" s="8"/>
      <c r="AU19" s="8"/>
      <c r="AV19" s="8"/>
      <c r="AW19" s="8"/>
      <c r="AX19" s="8"/>
      <c r="AY19" s="8"/>
      <c r="AZ19" s="8"/>
      <c r="BA19" s="8"/>
      <c r="BB19" s="8"/>
      <c r="BC19" s="8"/>
      <c r="BD19" s="8"/>
      <c r="BE19" s="8"/>
      <c r="BF19" s="8"/>
      <c r="BG19" s="8"/>
      <c r="BH19" s="8"/>
      <c r="BI19" s="8"/>
      <c r="BJ19" s="8"/>
      <c r="BK19" s="8"/>
      <c r="BL19" s="8"/>
      <c r="BM19" s="8"/>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row>
    <row r="20" spans="1:113" ht="15.6">
      <c r="A20" s="20" t="s">
        <v>89</v>
      </c>
      <c r="B20" s="17" t="s">
        <v>17</v>
      </c>
      <c r="C20" s="114">
        <v>1679</v>
      </c>
      <c r="D20" s="33">
        <f t="shared" si="0"/>
        <v>1.8769570267390917E-3</v>
      </c>
      <c r="E20" s="88">
        <f t="shared" si="1"/>
        <v>4.4802964228262114</v>
      </c>
      <c r="F20" s="38">
        <v>22</v>
      </c>
      <c r="G20" s="95">
        <f t="shared" si="2"/>
        <v>1705.4802964228263</v>
      </c>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22"/>
      <c r="AL20" s="22"/>
      <c r="AM20" s="22"/>
      <c r="AN20" s="22"/>
      <c r="AO20" s="22"/>
      <c r="AP20" s="8"/>
      <c r="AQ20" s="8"/>
      <c r="AR20" s="8"/>
      <c r="AS20" s="8"/>
      <c r="AT20" s="8"/>
      <c r="AU20" s="8"/>
      <c r="AV20" s="8"/>
      <c r="AW20" s="8"/>
      <c r="AX20" s="8"/>
      <c r="AY20" s="8"/>
      <c r="AZ20" s="8"/>
      <c r="BA20" s="8"/>
      <c r="BB20" s="8"/>
      <c r="BC20" s="8"/>
      <c r="BD20" s="8"/>
      <c r="BE20" s="8"/>
      <c r="BF20" s="8"/>
      <c r="BG20" s="8"/>
      <c r="BH20" s="8"/>
      <c r="BI20" s="8"/>
      <c r="BJ20" s="8"/>
      <c r="BK20" s="8"/>
      <c r="BL20" s="8"/>
      <c r="BM20" s="8"/>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row>
    <row r="21" spans="1:113" ht="15.6">
      <c r="A21" s="20" t="s">
        <v>89</v>
      </c>
      <c r="B21" s="17" t="s">
        <v>18</v>
      </c>
      <c r="C21" s="114">
        <v>776</v>
      </c>
      <c r="D21" s="33">
        <f t="shared" si="0"/>
        <v>8.6749175267988995E-4</v>
      </c>
      <c r="E21" s="88">
        <f t="shared" si="1"/>
        <v>2.0707028136468972</v>
      </c>
      <c r="F21" s="38">
        <v>21</v>
      </c>
      <c r="G21" s="95">
        <f t="shared" si="2"/>
        <v>799.0707028136469</v>
      </c>
      <c r="H21" s="19"/>
      <c r="I21" s="19"/>
      <c r="J21" s="19"/>
      <c r="K21" s="19"/>
      <c r="L21" s="19"/>
      <c r="M21" s="19"/>
      <c r="N21" s="19"/>
      <c r="O21" s="20"/>
      <c r="P21" s="20"/>
      <c r="Q21" s="23"/>
      <c r="R21" s="21"/>
      <c r="S21" s="18"/>
      <c r="T21" s="18"/>
      <c r="U21" s="19"/>
      <c r="V21" s="19"/>
      <c r="W21" s="19"/>
      <c r="X21" s="19"/>
      <c r="Y21" s="19"/>
      <c r="Z21" s="19"/>
      <c r="AA21" s="19"/>
      <c r="AB21" s="19"/>
      <c r="AC21" s="19"/>
      <c r="AD21" s="19"/>
      <c r="AE21" s="19"/>
      <c r="AF21" s="19"/>
      <c r="AG21" s="19"/>
      <c r="AH21" s="19"/>
      <c r="AI21" s="19"/>
      <c r="AJ21" s="19"/>
      <c r="AK21" s="22"/>
      <c r="AL21" s="22"/>
      <c r="AM21" s="22"/>
      <c r="AN21" s="22"/>
      <c r="AO21" s="22"/>
      <c r="AP21" s="8"/>
      <c r="AQ21" s="8"/>
      <c r="AR21" s="8"/>
      <c r="AS21" s="8"/>
      <c r="AT21" s="8"/>
      <c r="AU21" s="8"/>
      <c r="AV21" s="8"/>
      <c r="AW21" s="8"/>
      <c r="AX21" s="8"/>
      <c r="AY21" s="8"/>
      <c r="AZ21" s="8"/>
      <c r="BA21" s="8"/>
      <c r="BB21" s="8"/>
      <c r="BC21" s="8"/>
      <c r="BD21" s="8"/>
      <c r="BE21" s="8"/>
      <c r="BF21" s="8"/>
      <c r="BG21" s="8"/>
      <c r="BH21" s="8"/>
      <c r="BI21" s="8"/>
      <c r="BJ21" s="8"/>
      <c r="BK21" s="8"/>
      <c r="BL21" s="8"/>
      <c r="BM21" s="8"/>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row>
    <row r="22" spans="1:113" ht="15.6">
      <c r="A22" s="20" t="s">
        <v>89</v>
      </c>
      <c r="B22" s="17" t="s">
        <v>19</v>
      </c>
      <c r="C22" s="114">
        <v>2478</v>
      </c>
      <c r="D22" s="33">
        <f t="shared" si="0"/>
        <v>2.7701605195112979E-3</v>
      </c>
      <c r="E22" s="88">
        <f t="shared" si="1"/>
        <v>6.6123731600734681</v>
      </c>
      <c r="F22" s="38">
        <v>32</v>
      </c>
      <c r="G22" s="95">
        <f t="shared" si="2"/>
        <v>2516.6123731600733</v>
      </c>
      <c r="H22" s="19"/>
      <c r="I22" s="19"/>
      <c r="J22" s="19"/>
      <c r="K22" s="19"/>
      <c r="L22" s="19"/>
      <c r="M22" s="19"/>
      <c r="N22" s="19"/>
      <c r="O22" s="20"/>
      <c r="P22" s="20"/>
      <c r="Q22" s="23"/>
      <c r="R22" s="21"/>
      <c r="S22" s="18"/>
      <c r="T22" s="18"/>
      <c r="U22" s="19"/>
      <c r="V22" s="19"/>
      <c r="W22" s="19"/>
      <c r="X22" s="19"/>
      <c r="Y22" s="19"/>
      <c r="Z22" s="19"/>
      <c r="AA22" s="19"/>
      <c r="AB22" s="19"/>
      <c r="AC22" s="19"/>
      <c r="AD22" s="19"/>
      <c r="AE22" s="19"/>
      <c r="AF22" s="19"/>
      <c r="AG22" s="19"/>
      <c r="AH22" s="19"/>
      <c r="AI22" s="19"/>
      <c r="AJ22" s="19"/>
      <c r="AK22" s="22"/>
      <c r="AL22" s="22"/>
      <c r="AM22" s="22"/>
      <c r="AN22" s="22"/>
      <c r="AO22" s="22"/>
      <c r="AP22" s="8"/>
      <c r="AQ22" s="8"/>
      <c r="AR22" s="8"/>
      <c r="AS22" s="8"/>
      <c r="AT22" s="8"/>
      <c r="AU22" s="8"/>
      <c r="AV22" s="8"/>
      <c r="AW22" s="8"/>
      <c r="AX22" s="8"/>
      <c r="AY22" s="8"/>
      <c r="AZ22" s="8"/>
      <c r="BA22" s="8"/>
      <c r="BB22" s="8"/>
      <c r="BC22" s="8"/>
      <c r="BD22" s="8"/>
      <c r="BE22" s="8"/>
      <c r="BF22" s="8"/>
      <c r="BG22" s="8"/>
      <c r="BH22" s="8"/>
      <c r="BI22" s="8"/>
      <c r="BJ22" s="8"/>
      <c r="BK22" s="8"/>
      <c r="BL22" s="8"/>
      <c r="BM22" s="8"/>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row>
    <row r="23" spans="1:113" ht="15.6">
      <c r="A23" s="20" t="s">
        <v>91</v>
      </c>
      <c r="B23" s="17" t="s">
        <v>20</v>
      </c>
      <c r="C23" s="114">
        <v>1175</v>
      </c>
      <c r="D23" s="33">
        <f t="shared" si="0"/>
        <v>1.3135345481944209E-3</v>
      </c>
      <c r="E23" s="88">
        <f t="shared" si="1"/>
        <v>3.1354069665400828</v>
      </c>
      <c r="F23" s="38">
        <v>32</v>
      </c>
      <c r="G23" s="95">
        <f t="shared" si="2"/>
        <v>1210.1354069665401</v>
      </c>
      <c r="H23" s="24"/>
      <c r="I23" s="24"/>
      <c r="J23" s="19"/>
      <c r="K23" s="19"/>
      <c r="L23" s="19"/>
      <c r="M23" s="19"/>
      <c r="N23" s="19"/>
      <c r="O23" s="19"/>
      <c r="P23" s="25"/>
      <c r="Q23" s="25"/>
      <c r="R23" s="26"/>
      <c r="S23" s="26"/>
      <c r="T23" s="27"/>
      <c r="U23" s="28"/>
      <c r="V23" s="19"/>
      <c r="W23" s="19"/>
      <c r="X23" s="19"/>
      <c r="Y23" s="19"/>
      <c r="Z23" s="19"/>
      <c r="AA23" s="19"/>
      <c r="AB23" s="19"/>
      <c r="AC23" s="19"/>
      <c r="AD23" s="19"/>
      <c r="AE23" s="19"/>
      <c r="AF23" s="19"/>
      <c r="AG23" s="19"/>
      <c r="AH23" s="19"/>
      <c r="AI23" s="19"/>
      <c r="AJ23" s="19"/>
      <c r="AK23" s="22"/>
      <c r="AL23" s="22"/>
      <c r="AM23" s="22"/>
      <c r="AN23" s="22"/>
      <c r="AO23" s="22"/>
      <c r="AP23" s="8"/>
      <c r="AQ23" s="8"/>
      <c r="AR23" s="8"/>
      <c r="AS23" s="8"/>
      <c r="AT23" s="8"/>
      <c r="AU23" s="8"/>
      <c r="AV23" s="8"/>
      <c r="AW23" s="8"/>
      <c r="AX23" s="8"/>
      <c r="AY23" s="8"/>
      <c r="AZ23" s="8"/>
      <c r="BA23" s="8"/>
      <c r="BB23" s="8"/>
      <c r="BC23" s="8"/>
      <c r="BD23" s="8"/>
      <c r="BE23" s="8"/>
      <c r="BF23" s="8"/>
      <c r="BG23" s="8"/>
      <c r="BH23" s="8"/>
      <c r="BI23" s="8"/>
      <c r="BJ23" s="8"/>
      <c r="BK23" s="8"/>
      <c r="BL23" s="8"/>
      <c r="BM23" s="8"/>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row>
    <row r="24" spans="1:113" ht="15.6">
      <c r="A24" s="20" t="s">
        <v>91</v>
      </c>
      <c r="B24" s="17" t="s">
        <v>21</v>
      </c>
      <c r="C24" s="114">
        <v>3102</v>
      </c>
      <c r="D24" s="33">
        <f t="shared" si="0"/>
        <v>3.4677312072332713E-3</v>
      </c>
      <c r="E24" s="88">
        <f t="shared" si="1"/>
        <v>8.2774743916658178</v>
      </c>
      <c r="F24" s="38">
        <v>84</v>
      </c>
      <c r="G24" s="95">
        <f t="shared" si="2"/>
        <v>3194.2774743916657</v>
      </c>
      <c r="H24" s="19"/>
      <c r="I24" s="19"/>
      <c r="J24" s="19"/>
      <c r="K24" s="19"/>
      <c r="L24" s="19"/>
      <c r="M24" s="19"/>
      <c r="N24" s="19"/>
      <c r="O24" s="19"/>
      <c r="P24" s="25"/>
      <c r="Q24" s="25"/>
      <c r="R24" s="26"/>
      <c r="S24" s="26"/>
      <c r="T24" s="27"/>
      <c r="U24" s="28"/>
      <c r="V24" s="19"/>
      <c r="W24" s="19"/>
      <c r="X24" s="19"/>
      <c r="Y24" s="19"/>
      <c r="Z24" s="19"/>
      <c r="AA24" s="19"/>
      <c r="AB24" s="19"/>
      <c r="AC24" s="19"/>
      <c r="AD24" s="19"/>
      <c r="AE24" s="19"/>
      <c r="AF24" s="19"/>
      <c r="AG24" s="19"/>
      <c r="AH24" s="19"/>
      <c r="AI24" s="19"/>
      <c r="AJ24" s="19"/>
      <c r="AK24" s="22"/>
      <c r="AL24" s="22"/>
      <c r="AM24" s="22"/>
      <c r="AN24" s="22"/>
      <c r="AO24" s="22"/>
      <c r="AP24" s="8"/>
      <c r="AQ24" s="8"/>
      <c r="AR24" s="8"/>
      <c r="AS24" s="8"/>
      <c r="AT24" s="8"/>
      <c r="AU24" s="8"/>
      <c r="AV24" s="8"/>
      <c r="AW24" s="8"/>
      <c r="AX24" s="8"/>
      <c r="AY24" s="8"/>
      <c r="AZ24" s="8"/>
      <c r="BA24" s="8"/>
      <c r="BB24" s="8"/>
      <c r="BC24" s="8"/>
      <c r="BD24" s="8"/>
      <c r="BE24" s="8"/>
      <c r="BF24" s="8"/>
      <c r="BG24" s="8"/>
      <c r="BH24" s="8"/>
      <c r="BI24" s="8"/>
      <c r="BJ24" s="8"/>
      <c r="BK24" s="8"/>
      <c r="BL24" s="8"/>
      <c r="BM24" s="8"/>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row>
    <row r="25" spans="1:113" ht="15.6">
      <c r="A25" s="20" t="s">
        <v>89</v>
      </c>
      <c r="B25" s="17" t="s">
        <v>22</v>
      </c>
      <c r="C25" s="114">
        <v>714</v>
      </c>
      <c r="D25" s="33">
        <f t="shared" si="0"/>
        <v>7.9818184460495034E-4</v>
      </c>
      <c r="E25" s="88">
        <f t="shared" si="1"/>
        <v>1.9052600630720165</v>
      </c>
      <c r="F25" s="38">
        <v>19</v>
      </c>
      <c r="G25" s="95">
        <f t="shared" si="2"/>
        <v>734.90526006307198</v>
      </c>
      <c r="H25" s="19"/>
      <c r="I25" s="19"/>
      <c r="J25" s="19"/>
      <c r="K25" s="19"/>
      <c r="L25" s="19"/>
      <c r="M25" s="19"/>
      <c r="N25" s="19"/>
      <c r="O25" s="26"/>
      <c r="P25" s="21"/>
      <c r="Q25" s="21"/>
      <c r="R25" s="21"/>
      <c r="S25" s="18"/>
      <c r="T25" s="18"/>
      <c r="U25" s="28"/>
      <c r="V25" s="19"/>
      <c r="W25" s="19"/>
      <c r="X25" s="19"/>
      <c r="Y25" s="19"/>
      <c r="Z25" s="19"/>
      <c r="AA25" s="19"/>
      <c r="AB25" s="19"/>
      <c r="AC25" s="19"/>
      <c r="AD25" s="19"/>
      <c r="AE25" s="19"/>
      <c r="AF25" s="19"/>
      <c r="AG25" s="19"/>
      <c r="AH25" s="19"/>
      <c r="AI25" s="19"/>
      <c r="AJ25" s="19"/>
      <c r="AK25" s="22"/>
      <c r="AL25" s="22"/>
      <c r="AM25" s="22"/>
      <c r="AN25" s="22"/>
      <c r="AO25" s="22"/>
      <c r="AP25" s="8"/>
      <c r="AQ25" s="8"/>
      <c r="AR25" s="8"/>
      <c r="AS25" s="8"/>
      <c r="AT25" s="8"/>
      <c r="AU25" s="8"/>
      <c r="AV25" s="8"/>
      <c r="AW25" s="8"/>
      <c r="AX25" s="8"/>
      <c r="AY25" s="8"/>
      <c r="AZ25" s="8"/>
      <c r="BA25" s="8"/>
      <c r="BB25" s="8"/>
      <c r="BC25" s="8"/>
      <c r="BD25" s="8"/>
      <c r="BE25" s="8"/>
      <c r="BF25" s="8"/>
      <c r="BG25" s="8"/>
      <c r="BH25" s="8"/>
      <c r="BI25" s="8"/>
      <c r="BJ25" s="8"/>
      <c r="BK25" s="8"/>
      <c r="BL25" s="8"/>
      <c r="BM25" s="8"/>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row>
    <row r="26" spans="1:113" ht="15.6">
      <c r="A26" s="20" t="s">
        <v>89</v>
      </c>
      <c r="B26" s="17" t="s">
        <v>24</v>
      </c>
      <c r="C26" s="114">
        <v>2456</v>
      </c>
      <c r="D26" s="33">
        <f t="shared" si="0"/>
        <v>2.7455666811621259E-3</v>
      </c>
      <c r="E26" s="88">
        <f t="shared" si="1"/>
        <v>6.5536676679339942</v>
      </c>
      <c r="F26" s="38">
        <v>32</v>
      </c>
      <c r="G26" s="95">
        <f t="shared" si="2"/>
        <v>2494.553667667934</v>
      </c>
      <c r="H26" s="19"/>
      <c r="I26" s="19"/>
      <c r="J26" s="19"/>
      <c r="K26" s="19"/>
      <c r="L26" s="19"/>
      <c r="M26" s="19"/>
      <c r="N26" s="19"/>
      <c r="O26" s="26"/>
      <c r="P26" s="21"/>
      <c r="Q26" s="21"/>
      <c r="R26" s="21"/>
      <c r="S26" s="18"/>
      <c r="T26" s="18"/>
      <c r="U26" s="28"/>
      <c r="V26" s="19"/>
      <c r="W26" s="19"/>
      <c r="X26" s="19"/>
      <c r="Y26" s="19"/>
      <c r="Z26" s="19"/>
      <c r="AA26" s="19"/>
      <c r="AB26" s="19"/>
      <c r="AC26" s="19"/>
      <c r="AD26" s="19"/>
      <c r="AE26" s="19"/>
      <c r="AF26" s="19"/>
      <c r="AG26" s="19"/>
      <c r="AH26" s="19"/>
      <c r="AI26" s="19"/>
      <c r="AJ26" s="19"/>
      <c r="AK26" s="22"/>
      <c r="AL26" s="22"/>
      <c r="AM26" s="22"/>
      <c r="AN26" s="22"/>
      <c r="AO26" s="22"/>
      <c r="AP26" s="8"/>
      <c r="AQ26" s="8"/>
      <c r="AR26" s="8"/>
      <c r="AS26" s="8"/>
      <c r="AT26" s="8"/>
      <c r="AU26" s="8"/>
      <c r="AV26" s="8"/>
      <c r="AW26" s="8"/>
      <c r="AX26" s="8"/>
      <c r="AY26" s="8"/>
      <c r="AZ26" s="8"/>
      <c r="BA26" s="8"/>
      <c r="BB26" s="8"/>
      <c r="BC26" s="8"/>
      <c r="BD26" s="8"/>
      <c r="BE26" s="8"/>
      <c r="BF26" s="8"/>
      <c r="BG26" s="8"/>
      <c r="BH26" s="8"/>
      <c r="BI26" s="8"/>
      <c r="BJ26" s="8"/>
      <c r="BK26" s="8"/>
      <c r="BL26" s="8"/>
      <c r="BM26" s="8"/>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row>
    <row r="27" spans="1:113" ht="15.6">
      <c r="A27" s="20" t="s">
        <v>89</v>
      </c>
      <c r="B27" s="17" t="s">
        <v>25</v>
      </c>
      <c r="C27" s="114">
        <v>1916</v>
      </c>
      <c r="D27" s="33">
        <f t="shared" si="0"/>
        <v>2.1418997398642645E-3</v>
      </c>
      <c r="E27" s="88">
        <f t="shared" si="1"/>
        <v>5.1127146790559994</v>
      </c>
      <c r="F27" s="38">
        <v>52</v>
      </c>
      <c r="G27" s="95">
        <f t="shared" si="2"/>
        <v>1973.1127146790559</v>
      </c>
      <c r="H27" s="19"/>
      <c r="I27" s="19"/>
      <c r="J27" s="19"/>
      <c r="K27" s="19"/>
      <c r="L27" s="19"/>
      <c r="M27" s="19"/>
      <c r="N27" s="19"/>
      <c r="O27" s="20"/>
      <c r="P27" s="26"/>
      <c r="Q27" s="29"/>
      <c r="R27" s="29"/>
      <c r="S27" s="29"/>
      <c r="T27" s="29"/>
      <c r="U27" s="29"/>
      <c r="V27" s="19"/>
      <c r="W27" s="19"/>
      <c r="X27" s="19"/>
      <c r="Y27" s="19"/>
      <c r="Z27" s="19"/>
      <c r="AA27" s="19"/>
      <c r="AB27" s="19"/>
      <c r="AC27" s="19"/>
      <c r="AD27" s="19"/>
      <c r="AE27" s="19"/>
      <c r="AF27" s="19"/>
      <c r="AG27" s="19"/>
      <c r="AH27" s="19"/>
      <c r="AI27" s="19"/>
      <c r="AJ27" s="19"/>
      <c r="AK27" s="22"/>
      <c r="AL27" s="22"/>
      <c r="AM27" s="22"/>
      <c r="AN27" s="22"/>
      <c r="AO27" s="22"/>
      <c r="AP27" s="8"/>
      <c r="AQ27" s="8"/>
      <c r="AR27" s="8"/>
      <c r="AS27" s="8"/>
      <c r="AT27" s="8"/>
      <c r="AU27" s="8"/>
      <c r="AV27" s="8"/>
      <c r="AW27" s="8"/>
      <c r="AX27" s="8"/>
      <c r="AY27" s="8"/>
      <c r="AZ27" s="8"/>
      <c r="BA27" s="8"/>
      <c r="BB27" s="8"/>
      <c r="BC27" s="8"/>
      <c r="BD27" s="8"/>
      <c r="BE27" s="8"/>
      <c r="BF27" s="8"/>
      <c r="BG27" s="8"/>
      <c r="BH27" s="8"/>
      <c r="BI27" s="8"/>
      <c r="BJ27" s="8"/>
      <c r="BK27" s="8"/>
      <c r="BL27" s="8"/>
      <c r="BM27" s="8"/>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row>
    <row r="28" spans="1:113" ht="15.6">
      <c r="A28" s="20" t="s">
        <v>89</v>
      </c>
      <c r="B28" s="17" t="s">
        <v>104</v>
      </c>
      <c r="C28" s="114">
        <v>4284</v>
      </c>
      <c r="D28" s="33">
        <f t="shared" si="0"/>
        <v>4.7890910676297018E-3</v>
      </c>
      <c r="E28" s="88">
        <f t="shared" si="1"/>
        <v>11.431560378432099</v>
      </c>
      <c r="F28" s="38">
        <v>56</v>
      </c>
      <c r="G28" s="95">
        <f t="shared" ref="G28:G50" si="3">C28+E28+F28</f>
        <v>4351.4315603784326</v>
      </c>
      <c r="H28" s="19"/>
      <c r="I28" s="19"/>
      <c r="J28" s="19"/>
      <c r="K28" s="19"/>
      <c r="L28" s="19"/>
      <c r="M28" s="19"/>
      <c r="N28" s="19"/>
      <c r="O28" s="20"/>
      <c r="P28" s="26"/>
      <c r="Q28" s="29"/>
      <c r="R28" s="29"/>
      <c r="S28" s="29"/>
      <c r="T28" s="29"/>
      <c r="U28" s="29"/>
      <c r="V28" s="19"/>
      <c r="W28" s="19"/>
      <c r="X28" s="19"/>
      <c r="Y28" s="19"/>
      <c r="Z28" s="19"/>
      <c r="AA28" s="19"/>
      <c r="AB28" s="19"/>
      <c r="AC28" s="19"/>
      <c r="AD28" s="19"/>
      <c r="AE28" s="19"/>
      <c r="AF28" s="19"/>
      <c r="AG28" s="19"/>
      <c r="AH28" s="19"/>
      <c r="AI28" s="19"/>
      <c r="AJ28" s="19"/>
      <c r="AK28" s="22"/>
      <c r="AL28" s="22"/>
      <c r="AM28" s="22"/>
      <c r="AN28" s="22"/>
      <c r="AO28" s="22"/>
      <c r="AP28" s="8"/>
      <c r="AQ28" s="8"/>
      <c r="AR28" s="8"/>
      <c r="AS28" s="8"/>
      <c r="AT28" s="8"/>
      <c r="AU28" s="8"/>
      <c r="AV28" s="8"/>
      <c r="AW28" s="8"/>
      <c r="AX28" s="8"/>
      <c r="AY28" s="8"/>
      <c r="AZ28" s="8"/>
      <c r="BA28" s="8"/>
      <c r="BB28" s="8"/>
      <c r="BC28" s="8"/>
      <c r="BD28" s="8"/>
      <c r="BE28" s="8"/>
      <c r="BF28" s="8"/>
      <c r="BG28" s="8"/>
      <c r="BH28" s="8"/>
      <c r="BI28" s="8"/>
      <c r="BJ28" s="8"/>
      <c r="BK28" s="8"/>
      <c r="BL28" s="8"/>
      <c r="BM28" s="8"/>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row>
    <row r="29" spans="1:113" ht="15.6">
      <c r="A29" s="20" t="s">
        <v>89</v>
      </c>
      <c r="B29" s="17" t="s">
        <v>26</v>
      </c>
      <c r="C29" s="114">
        <v>790</v>
      </c>
      <c r="D29" s="33">
        <f t="shared" si="0"/>
        <v>8.8314237708390854E-4</v>
      </c>
      <c r="E29" s="88">
        <f t="shared" si="1"/>
        <v>2.1080608540992896</v>
      </c>
      <c r="F29" s="38">
        <v>21</v>
      </c>
      <c r="G29" s="95">
        <f t="shared" si="3"/>
        <v>813.10806085409934</v>
      </c>
      <c r="H29" s="19"/>
      <c r="I29" s="19"/>
      <c r="J29" s="19"/>
      <c r="K29" s="19"/>
      <c r="L29" s="19"/>
      <c r="M29" s="19"/>
      <c r="N29" s="19"/>
      <c r="O29" s="20"/>
      <c r="P29" s="26"/>
      <c r="Q29" s="29"/>
      <c r="R29" s="29"/>
      <c r="S29" s="29"/>
      <c r="T29" s="29"/>
      <c r="U29" s="29"/>
      <c r="V29" s="19"/>
      <c r="W29" s="19"/>
      <c r="X29" s="19"/>
      <c r="Y29" s="19"/>
      <c r="Z29" s="19"/>
      <c r="AA29" s="19"/>
      <c r="AB29" s="19"/>
      <c r="AC29" s="19"/>
      <c r="AD29" s="19"/>
      <c r="AE29" s="19"/>
      <c r="AF29" s="19"/>
      <c r="AG29" s="19"/>
      <c r="AH29" s="19"/>
      <c r="AI29" s="19"/>
      <c r="AJ29" s="19"/>
      <c r="AK29" s="22"/>
      <c r="AL29" s="22"/>
      <c r="AM29" s="22"/>
      <c r="AN29" s="22"/>
      <c r="AO29" s="22"/>
      <c r="AP29" s="8"/>
      <c r="AQ29" s="8"/>
      <c r="AR29" s="8"/>
      <c r="AS29" s="8"/>
      <c r="AT29" s="8"/>
      <c r="AU29" s="8"/>
      <c r="AV29" s="8"/>
      <c r="AW29" s="8"/>
      <c r="AX29" s="8"/>
      <c r="AY29" s="8"/>
      <c r="AZ29" s="8"/>
      <c r="BA29" s="8"/>
      <c r="BB29" s="8"/>
      <c r="BC29" s="8"/>
      <c r="BD29" s="8"/>
      <c r="BE29" s="8"/>
      <c r="BF29" s="8"/>
      <c r="BG29" s="8"/>
      <c r="BH29" s="8"/>
      <c r="BI29" s="8"/>
      <c r="BJ29" s="8"/>
      <c r="BK29" s="8"/>
      <c r="BL29" s="8"/>
      <c r="BM29" s="8"/>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row>
    <row r="30" spans="1:113" ht="15.6">
      <c r="A30" s="20" t="s">
        <v>89</v>
      </c>
      <c r="B30" s="17" t="s">
        <v>27</v>
      </c>
      <c r="C30" s="114">
        <v>2825</v>
      </c>
      <c r="D30" s="33">
        <f t="shared" si="0"/>
        <v>3.1580724243823314E-3</v>
      </c>
      <c r="E30" s="88">
        <f t="shared" si="1"/>
        <v>7.5383188770006253</v>
      </c>
      <c r="F30" s="38">
        <v>37</v>
      </c>
      <c r="G30" s="95">
        <f t="shared" si="3"/>
        <v>2869.5383188770006</v>
      </c>
      <c r="H30" s="19"/>
      <c r="I30" s="19"/>
      <c r="J30" s="19"/>
      <c r="K30" s="19"/>
      <c r="L30" s="19"/>
      <c r="M30" s="19"/>
      <c r="N30" s="19"/>
      <c r="O30" s="20"/>
      <c r="P30" s="26"/>
      <c r="Q30" s="29"/>
      <c r="R30" s="29"/>
      <c r="S30" s="29"/>
      <c r="T30" s="29"/>
      <c r="U30" s="29"/>
      <c r="V30" s="19"/>
      <c r="W30" s="19"/>
      <c r="X30" s="19"/>
      <c r="Y30" s="19"/>
      <c r="Z30" s="19"/>
      <c r="AA30" s="19"/>
      <c r="AB30" s="19"/>
      <c r="AC30" s="19"/>
      <c r="AD30" s="19"/>
      <c r="AE30" s="19"/>
      <c r="AF30" s="19"/>
      <c r="AG30" s="19"/>
      <c r="AH30" s="19"/>
      <c r="AI30" s="19"/>
      <c r="AJ30" s="19"/>
      <c r="AK30" s="22"/>
      <c r="AL30" s="22"/>
      <c r="AM30" s="22"/>
      <c r="AN30" s="22"/>
      <c r="AO30" s="22"/>
      <c r="AP30" s="8"/>
      <c r="AQ30" s="8"/>
      <c r="AR30" s="8"/>
      <c r="AS30" s="8"/>
      <c r="AT30" s="8"/>
      <c r="AU30" s="8"/>
      <c r="AV30" s="8"/>
      <c r="AW30" s="8"/>
      <c r="AX30" s="8"/>
      <c r="AY30" s="8"/>
      <c r="AZ30" s="8"/>
      <c r="BA30" s="8"/>
      <c r="BB30" s="8"/>
      <c r="BC30" s="8"/>
      <c r="BD30" s="8"/>
      <c r="BE30" s="8"/>
      <c r="BF30" s="8"/>
      <c r="BG30" s="8"/>
      <c r="BH30" s="8"/>
      <c r="BI30" s="8"/>
      <c r="BJ30" s="8"/>
      <c r="BK30" s="8"/>
      <c r="BL30" s="8"/>
      <c r="BM30" s="8"/>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row>
    <row r="31" spans="1:113" ht="15.6">
      <c r="A31" s="20" t="s">
        <v>89</v>
      </c>
      <c r="B31" s="17" t="s">
        <v>28</v>
      </c>
      <c r="C31" s="114">
        <v>1015</v>
      </c>
      <c r="D31" s="33">
        <f t="shared" si="0"/>
        <v>1.1346702692913509E-3</v>
      </c>
      <c r="E31" s="88">
        <f t="shared" si="1"/>
        <v>2.7084579327984546</v>
      </c>
      <c r="F31" s="38">
        <v>27</v>
      </c>
      <c r="G31" s="95">
        <f t="shared" si="3"/>
        <v>1044.7084579327984</v>
      </c>
      <c r="H31" s="19"/>
      <c r="I31" s="19"/>
      <c r="J31" s="19"/>
      <c r="K31" s="19"/>
      <c r="L31" s="19"/>
      <c r="M31" s="19"/>
      <c r="N31" s="19"/>
      <c r="O31" s="20"/>
      <c r="P31" s="26"/>
      <c r="Q31" s="29"/>
      <c r="R31" s="29"/>
      <c r="S31" s="29"/>
      <c r="T31" s="29"/>
      <c r="U31" s="29"/>
      <c r="V31" s="19"/>
      <c r="W31" s="19"/>
      <c r="X31" s="19"/>
      <c r="Y31" s="19"/>
      <c r="Z31" s="19"/>
      <c r="AA31" s="19"/>
      <c r="AB31" s="19"/>
      <c r="AC31" s="19"/>
      <c r="AD31" s="19"/>
      <c r="AE31" s="19"/>
      <c r="AF31" s="19"/>
      <c r="AG31" s="19"/>
      <c r="AH31" s="19"/>
      <c r="AI31" s="19"/>
      <c r="AJ31" s="19"/>
      <c r="AK31" s="22"/>
      <c r="AL31" s="22"/>
      <c r="AM31" s="22"/>
      <c r="AN31" s="22"/>
      <c r="AO31" s="22"/>
      <c r="AP31" s="8"/>
      <c r="AQ31" s="8"/>
      <c r="AR31" s="8"/>
      <c r="AS31" s="8"/>
      <c r="AT31" s="8"/>
      <c r="AU31" s="8"/>
      <c r="AV31" s="8"/>
      <c r="AW31" s="8"/>
      <c r="AX31" s="8"/>
      <c r="AY31" s="8"/>
      <c r="AZ31" s="8"/>
      <c r="BA31" s="8"/>
      <c r="BB31" s="8"/>
      <c r="BC31" s="8"/>
      <c r="BD31" s="8"/>
      <c r="BE31" s="8"/>
      <c r="BF31" s="8"/>
      <c r="BG31" s="8"/>
      <c r="BH31" s="8"/>
      <c r="BI31" s="8"/>
      <c r="BJ31" s="8"/>
      <c r="BK31" s="8"/>
      <c r="BL31" s="8"/>
      <c r="BM31" s="8"/>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row>
    <row r="32" spans="1:113" ht="15.6">
      <c r="A32" s="20" t="s">
        <v>89</v>
      </c>
      <c r="B32" s="17" t="s">
        <v>29</v>
      </c>
      <c r="C32" s="114">
        <v>3793</v>
      </c>
      <c r="D32" s="33">
        <f t="shared" si="0"/>
        <v>4.240201311745905E-3</v>
      </c>
      <c r="E32" s="88">
        <f t="shared" si="1"/>
        <v>10.121360531137475</v>
      </c>
      <c r="F32" s="38">
        <v>50</v>
      </c>
      <c r="G32" s="95">
        <f t="shared" si="3"/>
        <v>3853.1213605311373</v>
      </c>
      <c r="H32" s="19"/>
      <c r="I32" s="19"/>
      <c r="J32" s="19"/>
      <c r="K32" s="19"/>
      <c r="L32" s="19"/>
      <c r="M32" s="19"/>
      <c r="N32" s="19"/>
      <c r="O32" s="20"/>
      <c r="P32" s="26"/>
      <c r="Q32" s="29"/>
      <c r="R32" s="29"/>
      <c r="S32" s="29"/>
      <c r="T32" s="29"/>
      <c r="U32" s="29"/>
      <c r="V32" s="19"/>
      <c r="W32" s="19"/>
      <c r="X32" s="19"/>
      <c r="Y32" s="19"/>
      <c r="Z32" s="19"/>
      <c r="AA32" s="19"/>
      <c r="AB32" s="19"/>
      <c r="AC32" s="19"/>
      <c r="AD32" s="19"/>
      <c r="AE32" s="19"/>
      <c r="AF32" s="19"/>
      <c r="AG32" s="19"/>
      <c r="AH32" s="19"/>
      <c r="AI32" s="19"/>
      <c r="AJ32" s="19"/>
      <c r="AK32" s="22"/>
      <c r="AL32" s="22"/>
      <c r="AM32" s="22"/>
      <c r="AN32" s="22"/>
      <c r="AO32" s="22"/>
      <c r="AP32" s="8"/>
      <c r="AQ32" s="8"/>
      <c r="AR32" s="8"/>
      <c r="AS32" s="8"/>
      <c r="AT32" s="8"/>
      <c r="AU32" s="8"/>
      <c r="AV32" s="8"/>
      <c r="AW32" s="8"/>
      <c r="AX32" s="8"/>
      <c r="AY32" s="8"/>
      <c r="AZ32" s="8"/>
      <c r="BA32" s="8"/>
      <c r="BB32" s="8"/>
      <c r="BC32" s="8"/>
      <c r="BD32" s="8"/>
      <c r="BE32" s="8"/>
      <c r="BF32" s="8"/>
      <c r="BG32" s="8"/>
      <c r="BH32" s="8"/>
      <c r="BI32" s="8"/>
      <c r="BJ32" s="8"/>
      <c r="BK32" s="8"/>
      <c r="BL32" s="8"/>
      <c r="BM32" s="8"/>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row>
    <row r="33" spans="1:113" ht="15.6">
      <c r="A33" s="20" t="s">
        <v>91</v>
      </c>
      <c r="B33" s="17" t="s">
        <v>30</v>
      </c>
      <c r="C33" s="114">
        <v>5374</v>
      </c>
      <c r="D33" s="33">
        <f t="shared" si="0"/>
        <v>6.0076039676568663E-3</v>
      </c>
      <c r="E33" s="88">
        <f t="shared" si="1"/>
        <v>14.340150670796939</v>
      </c>
      <c r="F33" s="38">
        <v>145</v>
      </c>
      <c r="G33" s="95">
        <f t="shared" si="3"/>
        <v>5533.3401506707969</v>
      </c>
      <c r="H33" s="24"/>
      <c r="I33" s="24"/>
      <c r="J33" s="19"/>
      <c r="K33" s="19"/>
      <c r="L33" s="19"/>
      <c r="M33" s="19"/>
      <c r="N33" s="19"/>
      <c r="O33" s="20"/>
      <c r="P33" s="26"/>
      <c r="Q33" s="29"/>
      <c r="R33" s="29"/>
      <c r="S33" s="29"/>
      <c r="T33" s="29"/>
      <c r="U33" s="29"/>
      <c r="V33" s="19"/>
      <c r="W33" s="19"/>
      <c r="X33" s="19"/>
      <c r="Y33" s="19"/>
      <c r="Z33" s="19"/>
      <c r="AA33" s="19"/>
      <c r="AB33" s="19"/>
      <c r="AC33" s="19"/>
      <c r="AD33" s="19"/>
      <c r="AE33" s="19"/>
      <c r="AF33" s="19"/>
      <c r="AG33" s="19"/>
      <c r="AH33" s="19"/>
      <c r="AI33" s="19"/>
      <c r="AJ33" s="19"/>
      <c r="AK33" s="22"/>
      <c r="AL33" s="22"/>
      <c r="AM33" s="22"/>
      <c r="AN33" s="22"/>
      <c r="AO33" s="22"/>
      <c r="AP33" s="8"/>
      <c r="AQ33" s="8"/>
      <c r="AR33" s="8"/>
      <c r="AS33" s="8"/>
      <c r="AT33" s="8"/>
      <c r="AU33" s="8"/>
      <c r="AV33" s="8"/>
      <c r="AW33" s="8"/>
      <c r="AX33" s="8"/>
      <c r="AY33" s="8"/>
      <c r="AZ33" s="8"/>
      <c r="BA33" s="8"/>
      <c r="BB33" s="8"/>
      <c r="BC33" s="8"/>
      <c r="BD33" s="8"/>
      <c r="BE33" s="8"/>
      <c r="BF33" s="8"/>
      <c r="BG33" s="8"/>
      <c r="BH33" s="8"/>
      <c r="BI33" s="8"/>
      <c r="BJ33" s="8"/>
      <c r="BK33" s="8"/>
      <c r="BL33" s="8"/>
      <c r="BM33" s="8"/>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row>
    <row r="34" spans="1:113" ht="15.6">
      <c r="A34" s="20" t="s">
        <v>91</v>
      </c>
      <c r="B34" s="17" t="s">
        <v>31</v>
      </c>
      <c r="C34" s="114">
        <v>4329</v>
      </c>
      <c r="D34" s="33">
        <f t="shared" si="0"/>
        <v>4.8393966460711906E-3</v>
      </c>
      <c r="E34" s="88">
        <f t="shared" si="1"/>
        <v>11.551639794171932</v>
      </c>
      <c r="F34" s="38">
        <v>117</v>
      </c>
      <c r="G34" s="95">
        <f t="shared" si="3"/>
        <v>4457.5516397941719</v>
      </c>
      <c r="H34" s="19"/>
      <c r="I34" s="19"/>
      <c r="J34" s="19"/>
      <c r="K34" s="19"/>
      <c r="L34" s="19"/>
      <c r="M34" s="19"/>
      <c r="N34" s="19"/>
      <c r="O34" s="20"/>
      <c r="P34" s="26"/>
      <c r="Q34" s="29"/>
      <c r="R34" s="29"/>
      <c r="S34" s="29"/>
      <c r="T34" s="29"/>
      <c r="U34" s="29"/>
      <c r="V34" s="19"/>
      <c r="W34" s="19"/>
      <c r="X34" s="19"/>
      <c r="Y34" s="19"/>
      <c r="Z34" s="19"/>
      <c r="AA34" s="19"/>
      <c r="AB34" s="19"/>
      <c r="AC34" s="19"/>
      <c r="AD34" s="19"/>
      <c r="AE34" s="19"/>
      <c r="AF34" s="19"/>
      <c r="AG34" s="19"/>
      <c r="AH34" s="19"/>
      <c r="AI34" s="19"/>
      <c r="AJ34" s="19"/>
      <c r="AK34" s="22"/>
      <c r="AL34" s="22"/>
      <c r="AM34" s="22"/>
      <c r="AN34" s="22"/>
      <c r="AO34" s="22"/>
      <c r="AP34" s="8"/>
      <c r="AQ34" s="8"/>
      <c r="AR34" s="8"/>
      <c r="AS34" s="8"/>
      <c r="AT34" s="8"/>
      <c r="AU34" s="8"/>
      <c r="AV34" s="8"/>
      <c r="AW34" s="8"/>
      <c r="AX34" s="8"/>
      <c r="AY34" s="8"/>
      <c r="AZ34" s="8"/>
      <c r="BA34" s="8"/>
      <c r="BB34" s="8"/>
      <c r="BC34" s="8"/>
      <c r="BD34" s="8"/>
      <c r="BE34" s="8"/>
      <c r="BF34" s="8"/>
      <c r="BG34" s="8"/>
      <c r="BH34" s="8"/>
      <c r="BI34" s="8"/>
      <c r="BJ34" s="8"/>
      <c r="BK34" s="8"/>
      <c r="BL34" s="8"/>
      <c r="BM34" s="8"/>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row>
    <row r="35" spans="1:113" ht="15.6">
      <c r="A35" s="20" t="s">
        <v>91</v>
      </c>
      <c r="B35" s="17" t="s">
        <v>32</v>
      </c>
      <c r="C35" s="114">
        <v>810</v>
      </c>
      <c r="D35" s="33">
        <f t="shared" si="0"/>
        <v>9.0550041194679238E-4</v>
      </c>
      <c r="E35" s="88">
        <f t="shared" si="1"/>
        <v>2.1614294833169936</v>
      </c>
      <c r="F35" s="38">
        <v>22</v>
      </c>
      <c r="G35" s="95">
        <f t="shared" si="3"/>
        <v>834.16142948331697</v>
      </c>
      <c r="H35" s="19"/>
      <c r="I35" s="19"/>
      <c r="J35" s="19"/>
      <c r="K35" s="19"/>
      <c r="L35" s="19"/>
      <c r="M35" s="19"/>
      <c r="N35" s="19"/>
      <c r="O35" s="20"/>
      <c r="P35" s="26"/>
      <c r="Q35" s="29"/>
      <c r="R35" s="29"/>
      <c r="S35" s="29"/>
      <c r="T35" s="29"/>
      <c r="U35" s="29"/>
      <c r="V35" s="19"/>
      <c r="W35" s="19"/>
      <c r="X35" s="19"/>
      <c r="Y35" s="19"/>
      <c r="Z35" s="19"/>
      <c r="AA35" s="19"/>
      <c r="AB35" s="19"/>
      <c r="AC35" s="19"/>
      <c r="AD35" s="19"/>
      <c r="AE35" s="19"/>
      <c r="AF35" s="19"/>
      <c r="AG35" s="19"/>
      <c r="AH35" s="19"/>
      <c r="AI35" s="19"/>
      <c r="AJ35" s="19"/>
      <c r="AK35" s="22"/>
      <c r="AL35" s="22"/>
      <c r="AM35" s="22"/>
      <c r="AN35" s="22"/>
      <c r="AO35" s="22"/>
      <c r="AP35" s="8"/>
      <c r="AQ35" s="8"/>
      <c r="AR35" s="8"/>
      <c r="AS35" s="8"/>
      <c r="AT35" s="8"/>
      <c r="AU35" s="8"/>
      <c r="AV35" s="8"/>
      <c r="AW35" s="8"/>
      <c r="AX35" s="8"/>
      <c r="AY35" s="8"/>
      <c r="AZ35" s="8"/>
      <c r="BA35" s="8"/>
      <c r="BB35" s="8"/>
      <c r="BC35" s="8"/>
      <c r="BD35" s="8"/>
      <c r="BE35" s="8"/>
      <c r="BF35" s="8"/>
      <c r="BG35" s="8"/>
      <c r="BH35" s="8"/>
      <c r="BI35" s="8"/>
      <c r="BJ35" s="8"/>
      <c r="BK35" s="8"/>
      <c r="BL35" s="8"/>
      <c r="BM35" s="8"/>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row>
    <row r="36" spans="1:113" ht="15.6">
      <c r="A36" s="20" t="s">
        <v>91</v>
      </c>
      <c r="B36" s="17" t="s">
        <v>33</v>
      </c>
      <c r="C36" s="114">
        <v>2027</v>
      </c>
      <c r="D36" s="33">
        <f t="shared" si="0"/>
        <v>2.2659868333532694E-3</v>
      </c>
      <c r="E36" s="88">
        <f t="shared" si="1"/>
        <v>5.4089105712142542</v>
      </c>
      <c r="F36" s="38">
        <v>27</v>
      </c>
      <c r="G36" s="95">
        <f t="shared" si="3"/>
        <v>2059.4089105712142</v>
      </c>
      <c r="H36" s="19"/>
      <c r="I36" s="19"/>
      <c r="J36" s="19"/>
      <c r="K36" s="19"/>
      <c r="L36" s="19"/>
      <c r="M36" s="19"/>
      <c r="N36" s="19"/>
      <c r="O36" s="20"/>
      <c r="P36" s="26"/>
      <c r="Q36" s="29"/>
      <c r="R36" s="29"/>
      <c r="S36" s="29"/>
      <c r="T36" s="29"/>
      <c r="U36" s="29"/>
      <c r="V36" s="19"/>
      <c r="W36" s="19"/>
      <c r="X36" s="19"/>
      <c r="Y36" s="19"/>
      <c r="Z36" s="19"/>
      <c r="AA36" s="19"/>
      <c r="AB36" s="19"/>
      <c r="AC36" s="19"/>
      <c r="AD36" s="19"/>
      <c r="AE36" s="19"/>
      <c r="AF36" s="19"/>
      <c r="AG36" s="19"/>
      <c r="AH36" s="19"/>
      <c r="AI36" s="19"/>
      <c r="AJ36" s="19"/>
      <c r="AK36" s="22"/>
      <c r="AL36" s="22"/>
      <c r="AM36" s="22"/>
      <c r="AN36" s="22"/>
      <c r="AO36" s="22"/>
      <c r="AP36" s="8"/>
      <c r="AQ36" s="8"/>
      <c r="AR36" s="8"/>
      <c r="AS36" s="8"/>
      <c r="AT36" s="8"/>
      <c r="AU36" s="8"/>
      <c r="AV36" s="8"/>
      <c r="AW36" s="8"/>
      <c r="AX36" s="8"/>
      <c r="AY36" s="8"/>
      <c r="AZ36" s="8"/>
      <c r="BA36" s="8"/>
      <c r="BB36" s="8"/>
      <c r="BC36" s="8"/>
      <c r="BD36" s="8"/>
      <c r="BE36" s="8"/>
      <c r="BF36" s="8"/>
      <c r="BG36" s="8"/>
      <c r="BH36" s="8"/>
      <c r="BI36" s="8"/>
      <c r="BJ36" s="8"/>
      <c r="BK36" s="8"/>
      <c r="BL36" s="8"/>
      <c r="BM36" s="8"/>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row>
    <row r="37" spans="1:113" ht="15.6">
      <c r="A37" s="20" t="s">
        <v>91</v>
      </c>
      <c r="B37" s="17" t="s">
        <v>34</v>
      </c>
      <c r="C37" s="114">
        <v>4525</v>
      </c>
      <c r="D37" s="33">
        <f t="shared" ref="D37:D68" si="4">C37/$C$84</f>
        <v>5.0585053877274513E-3</v>
      </c>
      <c r="E37" s="88">
        <f t="shared" si="1"/>
        <v>12.074652360505427</v>
      </c>
      <c r="F37" s="38">
        <v>122</v>
      </c>
      <c r="G37" s="95">
        <f t="shared" si="3"/>
        <v>4659.0746523605058</v>
      </c>
      <c r="H37" s="24"/>
      <c r="I37" s="24"/>
      <c r="J37" s="19"/>
      <c r="K37" s="19"/>
      <c r="L37" s="19"/>
      <c r="M37" s="19"/>
      <c r="N37" s="19"/>
      <c r="O37" s="20"/>
      <c r="P37" s="26"/>
      <c r="Q37" s="29"/>
      <c r="R37" s="29"/>
      <c r="S37" s="29"/>
      <c r="T37" s="29"/>
      <c r="U37" s="29"/>
      <c r="V37" s="19"/>
      <c r="W37" s="19"/>
      <c r="X37" s="19"/>
      <c r="Y37" s="19"/>
      <c r="Z37" s="19"/>
      <c r="AA37" s="19"/>
      <c r="AB37" s="19"/>
      <c r="AC37" s="19"/>
      <c r="AD37" s="19"/>
      <c r="AE37" s="19"/>
      <c r="AF37" s="19"/>
      <c r="AG37" s="19"/>
      <c r="AH37" s="19"/>
      <c r="AI37" s="19"/>
      <c r="AJ37" s="19"/>
      <c r="AK37" s="22"/>
      <c r="AL37" s="22"/>
      <c r="AM37" s="22"/>
      <c r="AN37" s="22"/>
      <c r="AO37" s="22"/>
      <c r="AP37" s="8"/>
      <c r="AQ37" s="8"/>
      <c r="AR37" s="8"/>
      <c r="AS37" s="8"/>
      <c r="AT37" s="8"/>
      <c r="AU37" s="8"/>
      <c r="AV37" s="8"/>
      <c r="AW37" s="8"/>
      <c r="AX37" s="8"/>
      <c r="AY37" s="8"/>
      <c r="AZ37" s="8"/>
      <c r="BA37" s="8"/>
      <c r="BB37" s="8"/>
      <c r="BC37" s="8"/>
      <c r="BD37" s="8"/>
      <c r="BE37" s="8"/>
      <c r="BF37" s="8"/>
      <c r="BG37" s="8"/>
      <c r="BH37" s="8"/>
      <c r="BI37" s="8"/>
      <c r="BJ37" s="8"/>
      <c r="BK37" s="8"/>
      <c r="BL37" s="8"/>
      <c r="BM37" s="8"/>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row>
    <row r="38" spans="1:113" ht="15.6">
      <c r="A38" s="20" t="s">
        <v>91</v>
      </c>
      <c r="B38" s="17" t="s">
        <v>35</v>
      </c>
      <c r="C38" s="114">
        <v>5302</v>
      </c>
      <c r="D38" s="33">
        <f t="shared" si="4"/>
        <v>5.9271150421504855E-3</v>
      </c>
      <c r="E38" s="88">
        <f t="shared" si="1"/>
        <v>14.14802360561321</v>
      </c>
      <c r="F38" s="38">
        <v>143</v>
      </c>
      <c r="G38" s="95">
        <f t="shared" si="3"/>
        <v>5459.1480236056132</v>
      </c>
      <c r="H38" s="19"/>
      <c r="I38" s="19"/>
      <c r="J38" s="19"/>
      <c r="K38" s="19"/>
      <c r="L38" s="19"/>
      <c r="M38" s="19"/>
      <c r="N38" s="19"/>
      <c r="O38" s="20"/>
      <c r="P38" s="26"/>
      <c r="Q38" s="29"/>
      <c r="R38" s="29"/>
      <c r="S38" s="29"/>
      <c r="T38" s="29"/>
      <c r="U38" s="29"/>
      <c r="V38" s="19"/>
      <c r="W38" s="19"/>
      <c r="X38" s="19"/>
      <c r="Y38" s="19"/>
      <c r="Z38" s="19"/>
      <c r="AA38" s="19"/>
      <c r="AB38" s="19"/>
      <c r="AC38" s="19"/>
      <c r="AD38" s="19"/>
      <c r="AE38" s="19"/>
      <c r="AF38" s="19"/>
      <c r="AG38" s="19"/>
      <c r="AH38" s="19"/>
      <c r="AI38" s="19"/>
      <c r="AJ38" s="19"/>
      <c r="AK38" s="22"/>
      <c r="AL38" s="22"/>
      <c r="AM38" s="22"/>
      <c r="AN38" s="22"/>
      <c r="AO38" s="22"/>
      <c r="AP38" s="8"/>
      <c r="AQ38" s="8"/>
      <c r="AR38" s="8"/>
      <c r="AS38" s="8"/>
      <c r="AT38" s="8"/>
      <c r="AU38" s="8"/>
      <c r="AV38" s="8"/>
      <c r="AW38" s="8"/>
      <c r="AX38" s="8"/>
      <c r="AY38" s="8"/>
      <c r="AZ38" s="8"/>
      <c r="BA38" s="8"/>
      <c r="BB38" s="8"/>
      <c r="BC38" s="8"/>
      <c r="BD38" s="8"/>
      <c r="BE38" s="8"/>
      <c r="BF38" s="8"/>
      <c r="BG38" s="8"/>
      <c r="BH38" s="8"/>
      <c r="BI38" s="8"/>
      <c r="BJ38" s="8"/>
      <c r="BK38" s="8"/>
      <c r="BL38" s="8"/>
      <c r="BM38" s="8"/>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row>
    <row r="39" spans="1:113" ht="15.6">
      <c r="A39" s="20" t="s">
        <v>91</v>
      </c>
      <c r="B39" s="17" t="s">
        <v>36</v>
      </c>
      <c r="C39" s="114">
        <v>12524</v>
      </c>
      <c r="D39" s="33">
        <f t="shared" si="4"/>
        <v>1.4000601431137811E-2</v>
      </c>
      <c r="E39" s="88">
        <f>$E$2*D39</f>
        <v>33.419435616125952</v>
      </c>
      <c r="F39" s="38">
        <v>338</v>
      </c>
      <c r="G39" s="95">
        <f t="shared" si="3"/>
        <v>12895.419435616126</v>
      </c>
      <c r="H39" s="24"/>
      <c r="I39" s="24"/>
      <c r="J39" s="19"/>
      <c r="K39" s="19"/>
      <c r="L39" s="19"/>
      <c r="M39" s="19"/>
      <c r="N39" s="19"/>
      <c r="O39" s="20"/>
      <c r="P39" s="26"/>
      <c r="Q39" s="29"/>
      <c r="R39" s="29"/>
      <c r="S39" s="29"/>
      <c r="T39" s="29"/>
      <c r="U39" s="29"/>
      <c r="V39" s="19"/>
      <c r="W39" s="19"/>
      <c r="X39" s="19"/>
      <c r="Y39" s="19"/>
      <c r="Z39" s="19"/>
      <c r="AA39" s="19"/>
      <c r="AB39" s="19"/>
      <c r="AC39" s="19"/>
      <c r="AD39" s="19"/>
      <c r="AE39" s="19"/>
      <c r="AF39" s="19"/>
      <c r="AG39" s="19"/>
      <c r="AH39" s="19"/>
      <c r="AI39" s="19"/>
      <c r="AJ39" s="19"/>
      <c r="AK39" s="22"/>
      <c r="AL39" s="22"/>
      <c r="AM39" s="22"/>
      <c r="AN39" s="22"/>
      <c r="AO39" s="22"/>
      <c r="AP39" s="8"/>
      <c r="AQ39" s="8"/>
      <c r="AR39" s="8"/>
      <c r="AS39" s="8"/>
      <c r="AT39" s="8"/>
      <c r="AU39" s="8"/>
      <c r="AV39" s="8"/>
      <c r="AW39" s="8"/>
      <c r="AX39" s="8"/>
      <c r="AY39" s="8"/>
      <c r="AZ39" s="8"/>
      <c r="BA39" s="8"/>
      <c r="BB39" s="8"/>
      <c r="BC39" s="8"/>
      <c r="BD39" s="8"/>
      <c r="BE39" s="8"/>
      <c r="BF39" s="8"/>
      <c r="BG39" s="8"/>
      <c r="BH39" s="8"/>
      <c r="BI39" s="8"/>
      <c r="BJ39" s="8"/>
      <c r="BK39" s="8"/>
      <c r="BL39" s="8"/>
      <c r="BM39" s="8"/>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row>
    <row r="40" spans="1:113" ht="15.6">
      <c r="A40" s="20" t="s">
        <v>91</v>
      </c>
      <c r="B40" s="17" t="s">
        <v>37</v>
      </c>
      <c r="C40" s="114">
        <v>10153</v>
      </c>
      <c r="D40" s="33">
        <f t="shared" si="4"/>
        <v>1.1350056398142941E-2</v>
      </c>
      <c r="E40" s="88">
        <f t="shared" si="1"/>
        <v>27.092584622367202</v>
      </c>
      <c r="F40" s="38">
        <v>274</v>
      </c>
      <c r="G40" s="95">
        <f t="shared" si="3"/>
        <v>10454.092584622367</v>
      </c>
      <c r="H40" s="19"/>
      <c r="I40" s="19"/>
      <c r="J40" s="19"/>
      <c r="K40" s="19"/>
      <c r="L40" s="19"/>
      <c r="M40" s="19"/>
      <c r="N40" s="19"/>
      <c r="O40" s="20"/>
      <c r="P40" s="26"/>
      <c r="Q40" s="29"/>
      <c r="R40" s="29"/>
      <c r="S40" s="29"/>
      <c r="T40" s="29"/>
      <c r="U40" s="29"/>
      <c r="V40" s="19"/>
      <c r="W40" s="19"/>
      <c r="X40" s="19"/>
      <c r="Y40" s="19"/>
      <c r="Z40" s="19"/>
      <c r="AA40" s="19"/>
      <c r="AB40" s="19"/>
      <c r="AC40" s="19"/>
      <c r="AD40" s="19"/>
      <c r="AE40" s="19"/>
      <c r="AF40" s="19"/>
      <c r="AG40" s="19"/>
      <c r="AH40" s="19"/>
      <c r="AI40" s="19"/>
      <c r="AJ40" s="19"/>
      <c r="AK40" s="22"/>
      <c r="AL40" s="22"/>
      <c r="AM40" s="22"/>
      <c r="AN40" s="22"/>
      <c r="AO40" s="22"/>
      <c r="AP40" s="8"/>
      <c r="AQ40" s="8"/>
      <c r="AR40" s="8"/>
      <c r="AS40" s="8"/>
      <c r="AT40" s="8"/>
      <c r="AU40" s="8"/>
      <c r="AV40" s="8"/>
      <c r="AW40" s="8"/>
      <c r="AX40" s="8"/>
      <c r="AY40" s="8"/>
      <c r="AZ40" s="8"/>
      <c r="BA40" s="8"/>
      <c r="BB40" s="8"/>
      <c r="BC40" s="8"/>
      <c r="BD40" s="8"/>
      <c r="BE40" s="8"/>
      <c r="BF40" s="8"/>
      <c r="BG40" s="8"/>
      <c r="BH40" s="8"/>
      <c r="BI40" s="8"/>
      <c r="BJ40" s="8"/>
      <c r="BK40" s="8"/>
      <c r="BL40" s="8"/>
      <c r="BM40" s="8"/>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row>
    <row r="41" spans="1:113" ht="15.6">
      <c r="A41" s="20" t="s">
        <v>89</v>
      </c>
      <c r="B41" s="17" t="s">
        <v>38</v>
      </c>
      <c r="C41" s="114">
        <v>9081</v>
      </c>
      <c r="D41" s="33">
        <f t="shared" si="4"/>
        <v>1.0151665729492372E-2</v>
      </c>
      <c r="E41" s="88">
        <f t="shared" si="1"/>
        <v>24.232026096298291</v>
      </c>
      <c r="F41" s="38">
        <v>245</v>
      </c>
      <c r="G41" s="95">
        <f t="shared" si="3"/>
        <v>9350.2320260962988</v>
      </c>
      <c r="H41" s="24"/>
      <c r="I41" s="24"/>
      <c r="J41" s="19"/>
      <c r="K41" s="19"/>
      <c r="L41" s="19"/>
      <c r="M41" s="19"/>
      <c r="N41" s="19"/>
      <c r="O41" s="20"/>
      <c r="P41" s="26"/>
      <c r="Q41" s="29"/>
      <c r="R41" s="29"/>
      <c r="S41" s="29"/>
      <c r="T41" s="29"/>
      <c r="U41" s="29"/>
      <c r="V41" s="19"/>
      <c r="W41" s="19"/>
      <c r="X41" s="19"/>
      <c r="Y41" s="19"/>
      <c r="Z41" s="19"/>
      <c r="AA41" s="19"/>
      <c r="AB41" s="19"/>
      <c r="AC41" s="19"/>
      <c r="AD41" s="19"/>
      <c r="AE41" s="19"/>
      <c r="AF41" s="19"/>
      <c r="AG41" s="19"/>
      <c r="AH41" s="19"/>
      <c r="AI41" s="19"/>
      <c r="AJ41" s="19"/>
      <c r="AK41" s="22"/>
      <c r="AL41" s="22"/>
      <c r="AM41" s="22"/>
      <c r="AN41" s="22"/>
      <c r="AO41" s="22"/>
      <c r="AP41" s="8"/>
      <c r="AQ41" s="8"/>
      <c r="AR41" s="8"/>
      <c r="AS41" s="8"/>
      <c r="AT41" s="8"/>
      <c r="AU41" s="8"/>
      <c r="AV41" s="8"/>
      <c r="AW41" s="8"/>
      <c r="AX41" s="8"/>
      <c r="AY41" s="8"/>
      <c r="AZ41" s="8"/>
      <c r="BA41" s="8"/>
      <c r="BB41" s="8"/>
      <c r="BC41" s="8"/>
      <c r="BD41" s="8"/>
      <c r="BE41" s="8"/>
      <c r="BF41" s="8"/>
      <c r="BG41" s="8"/>
      <c r="BH41" s="8"/>
      <c r="BI41" s="8"/>
      <c r="BJ41" s="8"/>
      <c r="BK41" s="8"/>
      <c r="BL41" s="8"/>
      <c r="BM41" s="8"/>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row>
    <row r="42" spans="1:113" ht="15.6">
      <c r="A42" s="20" t="s">
        <v>89</v>
      </c>
      <c r="B42" s="17" t="s">
        <v>39</v>
      </c>
      <c r="C42" s="114">
        <v>13563</v>
      </c>
      <c r="D42" s="33">
        <f t="shared" si="4"/>
        <v>1.5162101342264624E-2</v>
      </c>
      <c r="E42" s="88">
        <f t="shared" si="1"/>
        <v>36.191935903985659</v>
      </c>
      <c r="F42" s="38">
        <v>366</v>
      </c>
      <c r="G42" s="95">
        <f t="shared" si="3"/>
        <v>13965.191935903986</v>
      </c>
      <c r="H42" s="19"/>
      <c r="I42" s="19"/>
      <c r="J42" s="19"/>
      <c r="K42" s="19"/>
      <c r="L42" s="19"/>
      <c r="M42" s="19"/>
      <c r="N42" s="19"/>
      <c r="O42" s="20"/>
      <c r="P42" s="26"/>
      <c r="Q42" s="29"/>
      <c r="R42" s="29"/>
      <c r="S42" s="29"/>
      <c r="T42" s="29"/>
      <c r="U42" s="29"/>
      <c r="V42" s="19"/>
      <c r="W42" s="19"/>
      <c r="X42" s="19"/>
      <c r="Y42" s="19"/>
      <c r="Z42" s="19"/>
      <c r="AA42" s="19"/>
      <c r="AB42" s="19"/>
      <c r="AC42" s="19"/>
      <c r="AD42" s="19"/>
      <c r="AE42" s="19"/>
      <c r="AF42" s="19"/>
      <c r="AG42" s="19"/>
      <c r="AH42" s="19"/>
      <c r="AI42" s="19"/>
      <c r="AJ42" s="19"/>
      <c r="AK42" s="22"/>
      <c r="AL42" s="22"/>
      <c r="AM42" s="22"/>
      <c r="AN42" s="22"/>
      <c r="AO42" s="22"/>
      <c r="AP42" s="8"/>
      <c r="AQ42" s="8"/>
      <c r="AR42" s="8"/>
      <c r="AS42" s="8"/>
      <c r="AT42" s="8"/>
      <c r="AU42" s="8"/>
      <c r="AV42" s="8"/>
      <c r="AW42" s="8"/>
      <c r="AX42" s="8"/>
      <c r="AY42" s="8"/>
      <c r="AZ42" s="8"/>
      <c r="BA42" s="8"/>
      <c r="BB42" s="8"/>
      <c r="BC42" s="8"/>
      <c r="BD42" s="8"/>
      <c r="BE42" s="8"/>
      <c r="BF42" s="8"/>
      <c r="BG42" s="8"/>
      <c r="BH42" s="8"/>
      <c r="BI42" s="8"/>
      <c r="BJ42" s="8"/>
      <c r="BK42" s="8"/>
      <c r="BL42" s="8"/>
      <c r="BM42" s="8"/>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row>
    <row r="43" spans="1:113" ht="15.6">
      <c r="A43" s="20" t="s">
        <v>91</v>
      </c>
      <c r="B43" s="17" t="s">
        <v>40</v>
      </c>
      <c r="C43" s="114">
        <v>4731</v>
      </c>
      <c r="D43" s="33">
        <f t="shared" si="4"/>
        <v>5.2887931468151538E-3</v>
      </c>
      <c r="E43" s="88">
        <f t="shared" si="1"/>
        <v>12.624349241447772</v>
      </c>
      <c r="F43" s="38">
        <v>128</v>
      </c>
      <c r="G43" s="95">
        <f t="shared" si="3"/>
        <v>4871.6243492414478</v>
      </c>
      <c r="H43" s="24"/>
      <c r="I43" s="24"/>
      <c r="J43" s="19"/>
      <c r="K43" s="19"/>
      <c r="L43" s="19"/>
      <c r="M43" s="19"/>
      <c r="N43" s="19"/>
      <c r="O43" s="20"/>
      <c r="P43" s="26"/>
      <c r="Q43" s="29"/>
      <c r="R43" s="29"/>
      <c r="S43" s="29"/>
      <c r="T43" s="29"/>
      <c r="U43" s="29"/>
      <c r="V43" s="19"/>
      <c r="W43" s="19"/>
      <c r="X43" s="19"/>
      <c r="Y43" s="19"/>
      <c r="Z43" s="19"/>
      <c r="AA43" s="19"/>
      <c r="AB43" s="19"/>
      <c r="AC43" s="19"/>
      <c r="AD43" s="19"/>
      <c r="AE43" s="19"/>
      <c r="AF43" s="19"/>
      <c r="AG43" s="19"/>
      <c r="AH43" s="19"/>
      <c r="AI43" s="19"/>
      <c r="AJ43" s="19"/>
      <c r="AK43" s="22"/>
      <c r="AL43" s="22"/>
      <c r="AM43" s="22"/>
      <c r="AN43" s="22"/>
      <c r="AO43" s="22"/>
      <c r="AP43" s="8"/>
      <c r="AQ43" s="8"/>
      <c r="AR43" s="8"/>
      <c r="AS43" s="8"/>
      <c r="AT43" s="8"/>
      <c r="AU43" s="8"/>
      <c r="AV43" s="8"/>
      <c r="AW43" s="8"/>
      <c r="AX43" s="8"/>
      <c r="AY43" s="8"/>
      <c r="AZ43" s="8"/>
      <c r="BA43" s="8"/>
      <c r="BB43" s="8"/>
      <c r="BC43" s="8"/>
      <c r="BD43" s="8"/>
      <c r="BE43" s="8"/>
      <c r="BF43" s="8"/>
      <c r="BG43" s="8"/>
      <c r="BH43" s="8"/>
      <c r="BI43" s="8"/>
      <c r="BJ43" s="8"/>
      <c r="BK43" s="8"/>
      <c r="BL43" s="8"/>
      <c r="BM43" s="8"/>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row>
    <row r="44" spans="1:113" ht="15.6">
      <c r="A44" s="20" t="s">
        <v>91</v>
      </c>
      <c r="B44" s="17" t="s">
        <v>41</v>
      </c>
      <c r="C44" s="114">
        <v>10577</v>
      </c>
      <c r="D44" s="33">
        <f t="shared" si="4"/>
        <v>1.1824046737236077E-2</v>
      </c>
      <c r="E44" s="88">
        <f t="shared" si="1"/>
        <v>28.223999561782517</v>
      </c>
      <c r="F44" s="38">
        <v>286</v>
      </c>
      <c r="G44" s="95">
        <f t="shared" si="3"/>
        <v>10891.223999561782</v>
      </c>
      <c r="H44" s="19"/>
      <c r="I44" s="19"/>
      <c r="J44" s="19"/>
      <c r="K44" s="19"/>
      <c r="L44" s="19"/>
      <c r="M44" s="19"/>
      <c r="N44" s="19"/>
      <c r="O44" s="20"/>
      <c r="P44" s="26"/>
      <c r="Q44" s="29"/>
      <c r="R44" s="29"/>
      <c r="S44" s="29"/>
      <c r="T44" s="29"/>
      <c r="U44" s="29"/>
      <c r="V44" s="19"/>
      <c r="W44" s="19"/>
      <c r="X44" s="19"/>
      <c r="Y44" s="19"/>
      <c r="Z44" s="19"/>
      <c r="AA44" s="19"/>
      <c r="AB44" s="19"/>
      <c r="AC44" s="19"/>
      <c r="AD44" s="19"/>
      <c r="AE44" s="19"/>
      <c r="AF44" s="19"/>
      <c r="AG44" s="19"/>
      <c r="AH44" s="19"/>
      <c r="AI44" s="19"/>
      <c r="AJ44" s="19"/>
      <c r="AK44" s="22"/>
      <c r="AL44" s="22"/>
      <c r="AM44" s="22"/>
      <c r="AN44" s="22"/>
      <c r="AO44" s="22"/>
      <c r="AP44" s="8"/>
      <c r="AQ44" s="8"/>
      <c r="AR44" s="8"/>
      <c r="AS44" s="8"/>
      <c r="AT44" s="8"/>
      <c r="AU44" s="8"/>
      <c r="AV44" s="8"/>
      <c r="AW44" s="8"/>
      <c r="AX44" s="8"/>
      <c r="AY44" s="8"/>
      <c r="AZ44" s="8"/>
      <c r="BA44" s="8"/>
      <c r="BB44" s="8"/>
      <c r="BC44" s="8"/>
      <c r="BD44" s="8"/>
      <c r="BE44" s="8"/>
      <c r="BF44" s="8"/>
      <c r="BG44" s="8"/>
      <c r="BH44" s="8"/>
      <c r="BI44" s="8"/>
      <c r="BJ44" s="8"/>
      <c r="BK44" s="8"/>
      <c r="BL44" s="8"/>
      <c r="BM44" s="8"/>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row>
    <row r="45" spans="1:113" ht="15.6">
      <c r="A45" s="20" t="s">
        <v>89</v>
      </c>
      <c r="B45" s="17" t="s">
        <v>42</v>
      </c>
      <c r="C45" s="114">
        <v>323</v>
      </c>
      <c r="D45" s="33">
        <f t="shared" si="4"/>
        <v>3.6108226303557274E-4</v>
      </c>
      <c r="E45" s="88">
        <f t="shared" si="1"/>
        <v>0.8619033618659121</v>
      </c>
      <c r="F45" s="38">
        <v>9</v>
      </c>
      <c r="G45" s="95">
        <f t="shared" si="3"/>
        <v>332.86190336186593</v>
      </c>
      <c r="H45" s="19"/>
      <c r="I45" s="19"/>
      <c r="J45" s="19"/>
      <c r="K45" s="19"/>
      <c r="L45" s="19"/>
      <c r="M45" s="19"/>
      <c r="N45" s="19"/>
      <c r="O45" s="20"/>
      <c r="P45" s="26"/>
      <c r="Q45" s="29"/>
      <c r="R45" s="29"/>
      <c r="S45" s="29"/>
      <c r="T45" s="29"/>
      <c r="U45" s="29"/>
      <c r="V45" s="19"/>
      <c r="W45" s="19"/>
      <c r="X45" s="19"/>
      <c r="Y45" s="19"/>
      <c r="Z45" s="19"/>
      <c r="AA45" s="19"/>
      <c r="AB45" s="19"/>
      <c r="AC45" s="19"/>
      <c r="AD45" s="19"/>
      <c r="AE45" s="19"/>
      <c r="AF45" s="19"/>
      <c r="AG45" s="19"/>
      <c r="AH45" s="19"/>
      <c r="AI45" s="19"/>
      <c r="AJ45" s="19"/>
      <c r="AK45" s="22"/>
      <c r="AL45" s="22"/>
      <c r="AM45" s="22"/>
      <c r="AN45" s="22"/>
      <c r="AO45" s="22"/>
      <c r="AP45" s="8"/>
      <c r="AQ45" s="8"/>
      <c r="AR45" s="8"/>
      <c r="AS45" s="8"/>
      <c r="AT45" s="8"/>
      <c r="AU45" s="8"/>
      <c r="AV45" s="8"/>
      <c r="AW45" s="8"/>
      <c r="AX45" s="8"/>
      <c r="AY45" s="8"/>
      <c r="AZ45" s="8"/>
      <c r="BA45" s="8"/>
      <c r="BB45" s="8"/>
      <c r="BC45" s="8"/>
      <c r="BD45" s="8"/>
      <c r="BE45" s="8"/>
      <c r="BF45" s="8"/>
      <c r="BG45" s="8"/>
      <c r="BH45" s="8"/>
      <c r="BI45" s="8"/>
      <c r="BJ45" s="8"/>
      <c r="BK45" s="8"/>
      <c r="BL45" s="8"/>
      <c r="BM45" s="8"/>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row>
    <row r="46" spans="1:113" ht="15.6">
      <c r="A46" s="20" t="s">
        <v>89</v>
      </c>
      <c r="B46" s="17" t="s">
        <v>43</v>
      </c>
      <c r="C46" s="114">
        <v>733</v>
      </c>
      <c r="D46" s="33">
        <f t="shared" si="4"/>
        <v>8.1942197772468992E-4</v>
      </c>
      <c r="E46" s="88">
        <f t="shared" si="1"/>
        <v>1.9559602608288349</v>
      </c>
      <c r="F46" s="38">
        <v>10</v>
      </c>
      <c r="G46" s="95">
        <f t="shared" si="3"/>
        <v>744.95596026082887</v>
      </c>
      <c r="H46" s="19"/>
      <c r="I46" s="19"/>
      <c r="J46" s="19"/>
      <c r="K46" s="19"/>
      <c r="L46" s="19"/>
      <c r="M46" s="19"/>
      <c r="N46" s="19"/>
      <c r="O46" s="20"/>
      <c r="P46" s="26"/>
      <c r="Q46" s="29"/>
      <c r="R46" s="29"/>
      <c r="S46" s="29"/>
      <c r="T46" s="29"/>
      <c r="U46" s="29"/>
      <c r="V46" s="19"/>
      <c r="W46" s="19"/>
      <c r="X46" s="19"/>
      <c r="Y46" s="19"/>
      <c r="Z46" s="19"/>
      <c r="AA46" s="19"/>
      <c r="AB46" s="19"/>
      <c r="AC46" s="19"/>
      <c r="AD46" s="19"/>
      <c r="AE46" s="19"/>
      <c r="AF46" s="19"/>
      <c r="AG46" s="19"/>
      <c r="AH46" s="19"/>
      <c r="AI46" s="19"/>
      <c r="AJ46" s="19"/>
      <c r="AK46" s="22"/>
      <c r="AL46" s="22"/>
      <c r="AM46" s="22"/>
      <c r="AN46" s="22"/>
      <c r="AO46" s="22"/>
      <c r="AP46" s="8"/>
      <c r="AQ46" s="8"/>
      <c r="AR46" s="8"/>
      <c r="AS46" s="8"/>
      <c r="AT46" s="8"/>
      <c r="AU46" s="8"/>
      <c r="AV46" s="8"/>
      <c r="AW46" s="8"/>
      <c r="AX46" s="8"/>
      <c r="AY46" s="8"/>
      <c r="AZ46" s="8"/>
      <c r="BA46" s="8"/>
      <c r="BB46" s="8"/>
      <c r="BC46" s="8"/>
      <c r="BD46" s="8"/>
      <c r="BE46" s="8"/>
      <c r="BF46" s="8"/>
      <c r="BG46" s="8"/>
      <c r="BH46" s="8"/>
      <c r="BI46" s="8"/>
      <c r="BJ46" s="8"/>
      <c r="BK46" s="8"/>
      <c r="BL46" s="8"/>
      <c r="BM46" s="8"/>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row>
    <row r="47" spans="1:113" ht="15.6">
      <c r="A47" s="20" t="s">
        <v>89</v>
      </c>
      <c r="B47" s="17" t="s">
        <v>44</v>
      </c>
      <c r="C47" s="114">
        <v>3921</v>
      </c>
      <c r="D47" s="33">
        <f t="shared" si="4"/>
        <v>4.3832927348683619E-3</v>
      </c>
      <c r="E47" s="88">
        <f t="shared" si="1"/>
        <v>10.462919758130781</v>
      </c>
      <c r="F47" s="38">
        <v>106</v>
      </c>
      <c r="G47" s="95">
        <f t="shared" si="3"/>
        <v>4037.4629197581307</v>
      </c>
      <c r="H47" s="19"/>
      <c r="I47" s="19"/>
      <c r="J47" s="19"/>
      <c r="K47" s="19"/>
      <c r="L47" s="19"/>
      <c r="M47" s="19"/>
      <c r="N47" s="19"/>
      <c r="O47" s="20"/>
      <c r="P47" s="26"/>
      <c r="Q47" s="29"/>
      <c r="R47" s="29"/>
      <c r="S47" s="29"/>
      <c r="T47" s="29"/>
      <c r="U47" s="29"/>
      <c r="V47" s="19"/>
      <c r="W47" s="19"/>
      <c r="X47" s="19"/>
      <c r="Y47" s="19"/>
      <c r="Z47" s="19"/>
      <c r="AA47" s="19"/>
      <c r="AB47" s="19"/>
      <c r="AC47" s="19"/>
      <c r="AD47" s="19"/>
      <c r="AE47" s="19"/>
      <c r="AF47" s="19"/>
      <c r="AG47" s="19"/>
      <c r="AH47" s="19"/>
      <c r="AI47" s="19"/>
      <c r="AJ47" s="19"/>
      <c r="AK47" s="22"/>
      <c r="AL47" s="22"/>
      <c r="AM47" s="22"/>
      <c r="AN47" s="22"/>
      <c r="AO47" s="22"/>
      <c r="AP47" s="8"/>
      <c r="AQ47" s="8"/>
      <c r="AR47" s="8"/>
      <c r="AS47" s="8"/>
      <c r="AT47" s="8"/>
      <c r="AU47" s="8"/>
      <c r="AV47" s="8"/>
      <c r="AW47" s="8"/>
      <c r="AX47" s="8"/>
      <c r="AY47" s="8"/>
      <c r="AZ47" s="8"/>
      <c r="BA47" s="8"/>
      <c r="BB47" s="8"/>
      <c r="BC47" s="8"/>
      <c r="BD47" s="8"/>
      <c r="BE47" s="8"/>
      <c r="BF47" s="8"/>
      <c r="BG47" s="8"/>
      <c r="BH47" s="8"/>
      <c r="BI47" s="8"/>
      <c r="BJ47" s="8"/>
      <c r="BK47" s="8"/>
      <c r="BL47" s="8"/>
      <c r="BM47" s="8"/>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row>
    <row r="48" spans="1:113" ht="15.6">
      <c r="A48" s="20" t="s">
        <v>89</v>
      </c>
      <c r="B48" s="17" t="s">
        <v>45</v>
      </c>
      <c r="C48" s="114">
        <v>2667</v>
      </c>
      <c r="D48" s="33">
        <f t="shared" si="4"/>
        <v>2.9814439489655497E-3</v>
      </c>
      <c r="E48" s="88">
        <f t="shared" si="1"/>
        <v>7.116706706180767</v>
      </c>
      <c r="F48" s="38">
        <v>72</v>
      </c>
      <c r="G48" s="95">
        <f t="shared" si="3"/>
        <v>2746.1167067061806</v>
      </c>
      <c r="H48" s="19"/>
      <c r="I48" s="19"/>
      <c r="J48" s="19"/>
      <c r="K48" s="19"/>
      <c r="L48" s="19"/>
      <c r="M48" s="19"/>
      <c r="N48" s="19"/>
      <c r="O48" s="20"/>
      <c r="P48" s="26"/>
      <c r="Q48" s="29"/>
      <c r="R48" s="29"/>
      <c r="S48" s="29"/>
      <c r="T48" s="29"/>
      <c r="U48" s="29"/>
      <c r="V48" s="19"/>
      <c r="W48" s="19"/>
      <c r="X48" s="19"/>
      <c r="Y48" s="19"/>
      <c r="Z48" s="19"/>
      <c r="AA48" s="19"/>
      <c r="AB48" s="19"/>
      <c r="AC48" s="19"/>
      <c r="AD48" s="19"/>
      <c r="AE48" s="19"/>
      <c r="AF48" s="19"/>
      <c r="AG48" s="19"/>
      <c r="AH48" s="19"/>
      <c r="AI48" s="19"/>
      <c r="AJ48" s="19"/>
      <c r="AK48" s="22"/>
      <c r="AL48" s="22"/>
      <c r="AM48" s="22"/>
      <c r="AN48" s="22"/>
      <c r="AO48" s="22"/>
      <c r="AP48" s="8"/>
      <c r="AQ48" s="8"/>
      <c r="AR48" s="8"/>
      <c r="AS48" s="8"/>
      <c r="AT48" s="8"/>
      <c r="AU48" s="8"/>
      <c r="AV48" s="8"/>
      <c r="AW48" s="8"/>
      <c r="AX48" s="8"/>
      <c r="AY48" s="8"/>
      <c r="AZ48" s="8"/>
      <c r="BA48" s="8"/>
      <c r="BB48" s="8"/>
      <c r="BC48" s="8"/>
      <c r="BD48" s="8"/>
      <c r="BE48" s="8"/>
      <c r="BF48" s="8"/>
      <c r="BG48" s="8"/>
      <c r="BH48" s="8"/>
      <c r="BI48" s="8"/>
      <c r="BJ48" s="8"/>
      <c r="BK48" s="8"/>
      <c r="BL48" s="8"/>
      <c r="BM48" s="8"/>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row>
    <row r="49" spans="1:113" ht="15.6">
      <c r="A49" s="20" t="s">
        <v>91</v>
      </c>
      <c r="B49" s="17" t="s">
        <v>46</v>
      </c>
      <c r="C49" s="114">
        <v>319</v>
      </c>
      <c r="D49" s="33">
        <f t="shared" si="4"/>
        <v>3.5661065606299602E-4</v>
      </c>
      <c r="E49" s="88">
        <f t="shared" si="1"/>
        <v>0.85122963602237145</v>
      </c>
      <c r="F49" s="38">
        <v>9</v>
      </c>
      <c r="G49" s="95">
        <f t="shared" si="3"/>
        <v>328.85122963602237</v>
      </c>
      <c r="H49" s="24"/>
      <c r="I49" s="24"/>
      <c r="J49" s="19"/>
      <c r="K49" s="19"/>
      <c r="L49" s="19"/>
      <c r="M49" s="19"/>
      <c r="N49" s="19"/>
      <c r="O49" s="20"/>
      <c r="P49" s="26"/>
      <c r="Q49" s="29"/>
      <c r="R49" s="29"/>
      <c r="S49" s="29"/>
      <c r="T49" s="29"/>
      <c r="U49" s="29"/>
      <c r="V49" s="19"/>
      <c r="W49" s="19"/>
      <c r="X49" s="19"/>
      <c r="Y49" s="19"/>
      <c r="Z49" s="19"/>
      <c r="AA49" s="19"/>
      <c r="AB49" s="19"/>
      <c r="AC49" s="19"/>
      <c r="AD49" s="19"/>
      <c r="AE49" s="19"/>
      <c r="AF49" s="19"/>
      <c r="AG49" s="19"/>
      <c r="AH49" s="19"/>
      <c r="AI49" s="19"/>
      <c r="AJ49" s="19"/>
      <c r="AK49" s="22"/>
      <c r="AL49" s="22"/>
      <c r="AM49" s="22"/>
      <c r="AN49" s="22"/>
      <c r="AO49" s="22"/>
      <c r="AP49" s="8"/>
      <c r="AQ49" s="8"/>
      <c r="AR49" s="8"/>
      <c r="AS49" s="8"/>
      <c r="AT49" s="8"/>
      <c r="AU49" s="8"/>
      <c r="AV49" s="8"/>
      <c r="AW49" s="8"/>
      <c r="AX49" s="8"/>
      <c r="AY49" s="8"/>
      <c r="AZ49" s="8"/>
      <c r="BA49" s="8"/>
      <c r="BB49" s="8"/>
      <c r="BC49" s="8"/>
      <c r="BD49" s="8"/>
      <c r="BE49" s="8"/>
      <c r="BF49" s="8"/>
      <c r="BG49" s="8"/>
      <c r="BH49" s="8"/>
      <c r="BI49" s="8"/>
      <c r="BJ49" s="8"/>
      <c r="BK49" s="8"/>
      <c r="BL49" s="8"/>
      <c r="BM49" s="8"/>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row>
    <row r="50" spans="1:113" ht="15.6">
      <c r="A50" s="20" t="s">
        <v>91</v>
      </c>
      <c r="B50" s="17" t="s">
        <v>47</v>
      </c>
      <c r="C50" s="114">
        <v>1154</v>
      </c>
      <c r="D50" s="33">
        <f t="shared" si="4"/>
        <v>1.290058611588393E-3</v>
      </c>
      <c r="E50" s="88">
        <f t="shared" si="1"/>
        <v>3.0793699058614941</v>
      </c>
      <c r="F50" s="38">
        <v>31</v>
      </c>
      <c r="G50" s="95">
        <f t="shared" si="3"/>
        <v>1188.0793699058615</v>
      </c>
      <c r="H50" s="19"/>
      <c r="I50" s="19"/>
      <c r="J50" s="19"/>
      <c r="K50" s="19"/>
      <c r="L50" s="19"/>
      <c r="M50" s="19"/>
      <c r="N50" s="19"/>
      <c r="O50" s="20"/>
      <c r="P50" s="26"/>
      <c r="Q50" s="29"/>
      <c r="R50" s="29"/>
      <c r="S50" s="29"/>
      <c r="T50" s="29"/>
      <c r="U50" s="29"/>
      <c r="V50" s="19"/>
      <c r="W50" s="19"/>
      <c r="X50" s="19"/>
      <c r="Y50" s="19"/>
      <c r="Z50" s="19"/>
      <c r="AA50" s="19"/>
      <c r="AB50" s="19"/>
      <c r="AC50" s="19"/>
      <c r="AD50" s="19"/>
      <c r="AE50" s="19"/>
      <c r="AF50" s="19"/>
      <c r="AG50" s="19"/>
      <c r="AH50" s="19"/>
      <c r="AI50" s="19"/>
      <c r="AJ50" s="19"/>
      <c r="AK50" s="22"/>
      <c r="AL50" s="22"/>
      <c r="AM50" s="22"/>
      <c r="AN50" s="22"/>
      <c r="AO50" s="22"/>
      <c r="AP50" s="8"/>
      <c r="AQ50" s="8"/>
      <c r="AR50" s="8"/>
      <c r="AS50" s="8"/>
      <c r="AT50" s="8"/>
      <c r="AU50" s="8"/>
      <c r="AV50" s="8"/>
      <c r="AW50" s="8"/>
      <c r="AX50" s="8"/>
      <c r="AY50" s="8"/>
      <c r="AZ50" s="8"/>
      <c r="BA50" s="8"/>
      <c r="BB50" s="8"/>
      <c r="BC50" s="8"/>
      <c r="BD50" s="8"/>
      <c r="BE50" s="8"/>
      <c r="BF50" s="8"/>
      <c r="BG50" s="8"/>
      <c r="BH50" s="8"/>
      <c r="BI50" s="8"/>
      <c r="BJ50" s="8"/>
      <c r="BK50" s="8"/>
      <c r="BL50" s="8"/>
      <c r="BM50" s="8"/>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row>
    <row r="51" spans="1:113" ht="15.6" hidden="1">
      <c r="A51" s="4" t="s">
        <v>92</v>
      </c>
      <c r="B51" s="17" t="s">
        <v>48</v>
      </c>
      <c r="C51" s="18">
        <v>0</v>
      </c>
      <c r="D51" s="13">
        <f t="shared" si="4"/>
        <v>0</v>
      </c>
      <c r="E51" s="14">
        <f t="shared" si="1"/>
        <v>0</v>
      </c>
      <c r="F51" s="85">
        <f>C51+E51</f>
        <v>0</v>
      </c>
      <c r="G51" s="19"/>
      <c r="H51" s="19"/>
      <c r="I51" s="19"/>
      <c r="J51" s="19"/>
      <c r="K51" s="19"/>
      <c r="L51" s="19"/>
      <c r="M51" s="19"/>
      <c r="N51" s="19"/>
      <c r="O51" s="20"/>
      <c r="P51" s="26"/>
      <c r="Q51" s="29"/>
      <c r="R51" s="29"/>
      <c r="S51" s="29"/>
      <c r="T51" s="29"/>
      <c r="U51" s="29"/>
      <c r="V51" s="19"/>
      <c r="W51" s="19"/>
      <c r="X51" s="19"/>
      <c r="Y51" s="19"/>
      <c r="Z51" s="19"/>
      <c r="AA51" s="19"/>
      <c r="AB51" s="19"/>
      <c r="AC51" s="19"/>
      <c r="AD51" s="19"/>
      <c r="AE51" s="19"/>
      <c r="AF51" s="19"/>
      <c r="AG51" s="19"/>
      <c r="AH51" s="19"/>
      <c r="AI51" s="19"/>
      <c r="AJ51" s="19"/>
      <c r="AK51" s="22"/>
      <c r="AL51" s="22"/>
      <c r="AM51" s="22"/>
      <c r="AN51" s="22"/>
      <c r="AO51" s="22"/>
      <c r="AP51" s="8"/>
      <c r="AQ51" s="8"/>
      <c r="AR51" s="8"/>
      <c r="AS51" s="8"/>
      <c r="AT51" s="8"/>
      <c r="AU51" s="8"/>
      <c r="AV51" s="8"/>
      <c r="AW51" s="8"/>
      <c r="AX51" s="8"/>
      <c r="AY51" s="8"/>
      <c r="AZ51" s="8"/>
      <c r="BA51" s="8"/>
      <c r="BB51" s="8"/>
      <c r="BC51" s="8"/>
      <c r="BD51" s="8"/>
      <c r="BE51" s="8"/>
      <c r="BF51" s="8"/>
      <c r="BG51" s="8"/>
      <c r="BH51" s="8"/>
      <c r="BI51" s="8"/>
      <c r="BJ51" s="8"/>
      <c r="BK51" s="8"/>
      <c r="BL51" s="8"/>
      <c r="BM51" s="8"/>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row>
    <row r="52" spans="1:113" ht="15.6" hidden="1">
      <c r="A52" s="4" t="s">
        <v>92</v>
      </c>
      <c r="B52" s="17" t="s">
        <v>49</v>
      </c>
      <c r="C52" s="18">
        <v>0</v>
      </c>
      <c r="D52" s="13">
        <f t="shared" si="4"/>
        <v>0</v>
      </c>
      <c r="E52" s="14">
        <f t="shared" si="1"/>
        <v>0</v>
      </c>
      <c r="F52" s="85">
        <f>C52+E52</f>
        <v>0</v>
      </c>
      <c r="G52" s="19"/>
      <c r="H52" s="19"/>
      <c r="I52" s="19"/>
      <c r="J52" s="19"/>
      <c r="K52" s="19"/>
      <c r="L52" s="19"/>
      <c r="M52" s="19"/>
      <c r="N52" s="19"/>
      <c r="O52" s="20"/>
      <c r="P52" s="26"/>
      <c r="Q52" s="29"/>
      <c r="R52" s="29"/>
      <c r="S52" s="29"/>
      <c r="T52" s="29"/>
      <c r="U52" s="29"/>
      <c r="V52" s="19"/>
      <c r="W52" s="19"/>
      <c r="X52" s="19"/>
      <c r="Y52" s="19"/>
      <c r="Z52" s="19"/>
      <c r="AA52" s="19"/>
      <c r="AB52" s="19"/>
      <c r="AC52" s="19"/>
      <c r="AD52" s="19"/>
      <c r="AE52" s="19"/>
      <c r="AF52" s="19"/>
      <c r="AG52" s="19"/>
      <c r="AH52" s="19"/>
      <c r="AI52" s="19"/>
      <c r="AJ52" s="19"/>
      <c r="AK52" s="22"/>
      <c r="AL52" s="22"/>
      <c r="AM52" s="22"/>
      <c r="AN52" s="22"/>
      <c r="AO52" s="22"/>
      <c r="AP52" s="8"/>
      <c r="AQ52" s="8"/>
      <c r="AR52" s="8"/>
      <c r="AS52" s="8"/>
      <c r="AT52" s="8"/>
      <c r="AU52" s="8"/>
      <c r="AV52" s="8"/>
      <c r="AW52" s="8"/>
      <c r="AX52" s="8"/>
      <c r="AY52" s="8"/>
      <c r="AZ52" s="8"/>
      <c r="BA52" s="8"/>
      <c r="BB52" s="8"/>
      <c r="BC52" s="8"/>
      <c r="BD52" s="8"/>
      <c r="BE52" s="8"/>
      <c r="BF52" s="8"/>
      <c r="BG52" s="8"/>
      <c r="BH52" s="8"/>
      <c r="BI52" s="8"/>
      <c r="BJ52" s="8"/>
      <c r="BK52" s="8"/>
      <c r="BL52" s="8"/>
      <c r="BM52" s="8"/>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row>
    <row r="53" spans="1:113" ht="15.6">
      <c r="A53" s="20" t="s">
        <v>92</v>
      </c>
      <c r="B53" s="17" t="s">
        <v>50</v>
      </c>
      <c r="C53" s="114">
        <v>1108</v>
      </c>
      <c r="D53" s="33">
        <f t="shared" si="4"/>
        <v>1.2386351314037604E-3</v>
      </c>
      <c r="E53" s="88">
        <f t="shared" si="1"/>
        <v>2.9566220586607761</v>
      </c>
      <c r="F53" s="38">
        <v>20</v>
      </c>
      <c r="G53" s="95">
        <f>C53+E53+F53</f>
        <v>1130.9566220586607</v>
      </c>
      <c r="H53" s="19"/>
      <c r="I53" s="19"/>
      <c r="J53" s="19"/>
      <c r="K53" s="19"/>
      <c r="L53" s="19"/>
      <c r="M53" s="19"/>
      <c r="N53" s="19"/>
      <c r="O53" s="20"/>
      <c r="P53" s="26"/>
      <c r="Q53" s="29"/>
      <c r="R53" s="29"/>
      <c r="S53" s="29"/>
      <c r="T53" s="29"/>
      <c r="U53" s="29"/>
      <c r="V53" s="19"/>
      <c r="W53" s="19"/>
      <c r="X53" s="19"/>
      <c r="Y53" s="19"/>
      <c r="Z53" s="19"/>
      <c r="AA53" s="19"/>
      <c r="AB53" s="19"/>
      <c r="AC53" s="19"/>
      <c r="AD53" s="19"/>
      <c r="AE53" s="19"/>
      <c r="AF53" s="19"/>
      <c r="AG53" s="19"/>
      <c r="AH53" s="19"/>
      <c r="AI53" s="19"/>
      <c r="AJ53" s="19"/>
      <c r="AK53" s="22"/>
      <c r="AL53" s="22"/>
      <c r="AM53" s="22"/>
      <c r="AN53" s="22"/>
      <c r="AO53" s="22"/>
      <c r="AP53" s="8"/>
      <c r="AQ53" s="8"/>
      <c r="AR53" s="8"/>
      <c r="AS53" s="8"/>
      <c r="AT53" s="8"/>
      <c r="AU53" s="8"/>
      <c r="AV53" s="8"/>
      <c r="AW53" s="8"/>
      <c r="AX53" s="8"/>
      <c r="AY53" s="8"/>
      <c r="AZ53" s="8"/>
      <c r="BA53" s="8"/>
      <c r="BB53" s="8"/>
      <c r="BC53" s="8"/>
      <c r="BD53" s="8"/>
      <c r="BE53" s="8"/>
      <c r="BF53" s="8"/>
      <c r="BG53" s="8"/>
      <c r="BH53" s="8"/>
      <c r="BI53" s="8"/>
      <c r="BJ53" s="8"/>
      <c r="BK53" s="8"/>
      <c r="BL53" s="8"/>
      <c r="BM53" s="8"/>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row>
    <row r="54" spans="1:113" ht="15.6">
      <c r="A54" s="20" t="s">
        <v>92</v>
      </c>
      <c r="B54" s="17" t="s">
        <v>51</v>
      </c>
      <c r="C54" s="114">
        <v>3643</v>
      </c>
      <c r="D54" s="33">
        <f t="shared" si="4"/>
        <v>4.0725160502742769E-3</v>
      </c>
      <c r="E54" s="88">
        <f t="shared" si="1"/>
        <v>9.7210958120046982</v>
      </c>
      <c r="F54" s="38">
        <v>48</v>
      </c>
      <c r="G54" s="95">
        <f>C54+E54+F54</f>
        <v>3700.7210958120045</v>
      </c>
      <c r="H54" s="19"/>
      <c r="I54" s="19"/>
      <c r="J54" s="19"/>
      <c r="K54" s="19"/>
      <c r="L54" s="19"/>
      <c r="M54" s="19"/>
      <c r="N54" s="19"/>
      <c r="O54" s="20"/>
      <c r="P54" s="26"/>
      <c r="Q54" s="29"/>
      <c r="R54" s="29"/>
      <c r="S54" s="29"/>
      <c r="T54" s="29"/>
      <c r="U54" s="29"/>
      <c r="V54" s="19"/>
      <c r="W54" s="19"/>
      <c r="X54" s="19"/>
      <c r="Y54" s="19"/>
      <c r="Z54" s="19"/>
      <c r="AA54" s="19"/>
      <c r="AB54" s="19"/>
      <c r="AC54" s="19"/>
      <c r="AD54" s="19"/>
      <c r="AE54" s="19"/>
      <c r="AF54" s="19"/>
      <c r="AG54" s="19"/>
      <c r="AH54" s="19"/>
      <c r="AI54" s="19"/>
      <c r="AJ54" s="19"/>
      <c r="AK54" s="22"/>
      <c r="AL54" s="22"/>
      <c r="AM54" s="22"/>
      <c r="AN54" s="22"/>
      <c r="AO54" s="22"/>
      <c r="AP54" s="8"/>
      <c r="AQ54" s="8"/>
      <c r="AR54" s="8"/>
      <c r="AS54" s="8"/>
      <c r="AT54" s="8"/>
      <c r="AU54" s="8"/>
      <c r="AV54" s="8"/>
      <c r="AW54" s="8"/>
      <c r="AX54" s="8"/>
      <c r="AY54" s="8"/>
      <c r="AZ54" s="8"/>
      <c r="BA54" s="8"/>
      <c r="BB54" s="8"/>
      <c r="BC54" s="8"/>
      <c r="BD54" s="8"/>
      <c r="BE54" s="8"/>
      <c r="BF54" s="8"/>
      <c r="BG54" s="8"/>
      <c r="BH54" s="8"/>
      <c r="BI54" s="8"/>
      <c r="BJ54" s="8"/>
      <c r="BK54" s="8"/>
      <c r="BL54" s="8"/>
      <c r="BM54" s="8"/>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row>
    <row r="55" spans="1:113" ht="15.6">
      <c r="A55" s="20" t="s">
        <v>92</v>
      </c>
      <c r="B55" s="17" t="s">
        <v>52</v>
      </c>
      <c r="C55" s="114">
        <v>324</v>
      </c>
      <c r="D55" s="33">
        <f t="shared" si="4"/>
        <v>3.6220016477871695E-4</v>
      </c>
      <c r="E55" s="88">
        <f t="shared" si="1"/>
        <v>0.86457179332679734</v>
      </c>
      <c r="F55" s="38">
        <v>0</v>
      </c>
      <c r="G55" s="95">
        <f>C55+E55+F55</f>
        <v>324.86457179332677</v>
      </c>
      <c r="H55" s="19"/>
      <c r="I55" s="19"/>
      <c r="J55" s="19"/>
      <c r="K55" s="19"/>
      <c r="L55" s="19"/>
      <c r="M55" s="19"/>
      <c r="N55" s="19"/>
      <c r="O55" s="20"/>
      <c r="P55" s="26"/>
      <c r="Q55" s="29"/>
      <c r="R55" s="29"/>
      <c r="S55" s="29"/>
      <c r="T55" s="29"/>
      <c r="U55" s="29"/>
      <c r="V55" s="19"/>
      <c r="W55" s="19"/>
      <c r="X55" s="19"/>
      <c r="Y55" s="19"/>
      <c r="Z55" s="19"/>
      <c r="AA55" s="19"/>
      <c r="AB55" s="19"/>
      <c r="AC55" s="19"/>
      <c r="AD55" s="19"/>
      <c r="AE55" s="19"/>
      <c r="AF55" s="19"/>
      <c r="AG55" s="19"/>
      <c r="AH55" s="19"/>
      <c r="AI55" s="19"/>
      <c r="AJ55" s="19"/>
      <c r="AK55" s="22"/>
      <c r="AL55" s="22"/>
      <c r="AM55" s="22"/>
      <c r="AN55" s="22"/>
      <c r="AO55" s="22"/>
      <c r="AP55" s="8"/>
      <c r="AQ55" s="8"/>
      <c r="AR55" s="8"/>
      <c r="AS55" s="8"/>
      <c r="AT55" s="8"/>
      <c r="AU55" s="8"/>
      <c r="AV55" s="8"/>
      <c r="AW55" s="8"/>
      <c r="AX55" s="8"/>
      <c r="AY55" s="8"/>
      <c r="AZ55" s="8"/>
      <c r="BA55" s="8"/>
      <c r="BB55" s="8"/>
      <c r="BC55" s="8"/>
      <c r="BD55" s="8"/>
      <c r="BE55" s="8"/>
      <c r="BF55" s="8"/>
      <c r="BG55" s="8"/>
      <c r="BH55" s="8"/>
      <c r="BI55" s="8"/>
      <c r="BJ55" s="8"/>
      <c r="BK55" s="8"/>
      <c r="BL55" s="8"/>
      <c r="BM55" s="8"/>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row>
    <row r="56" spans="1:113" ht="15.6" hidden="1">
      <c r="A56" s="4" t="s">
        <v>92</v>
      </c>
      <c r="B56" s="17" t="s">
        <v>53</v>
      </c>
      <c r="C56" s="18">
        <v>0</v>
      </c>
      <c r="D56" s="13">
        <f t="shared" si="4"/>
        <v>0</v>
      </c>
      <c r="E56" s="14">
        <f t="shared" si="1"/>
        <v>0</v>
      </c>
      <c r="F56" s="85">
        <f>C56+E56</f>
        <v>0</v>
      </c>
      <c r="G56" s="19"/>
      <c r="H56" s="19"/>
      <c r="I56" s="19"/>
      <c r="J56" s="19"/>
      <c r="K56" s="19"/>
      <c r="L56" s="19"/>
      <c r="M56" s="19"/>
      <c r="N56" s="19"/>
      <c r="O56" s="20"/>
      <c r="P56" s="26"/>
      <c r="Q56" s="29"/>
      <c r="R56" s="29"/>
      <c r="S56" s="29"/>
      <c r="T56" s="29"/>
      <c r="U56" s="29"/>
      <c r="V56" s="19"/>
      <c r="W56" s="19"/>
      <c r="X56" s="19"/>
      <c r="Y56" s="19"/>
      <c r="Z56" s="19"/>
      <c r="AA56" s="19"/>
      <c r="AB56" s="19"/>
      <c r="AC56" s="19"/>
      <c r="AD56" s="19"/>
      <c r="AE56" s="19"/>
      <c r="AF56" s="19"/>
      <c r="AG56" s="19"/>
      <c r="AH56" s="19"/>
      <c r="AI56" s="19"/>
      <c r="AJ56" s="19"/>
      <c r="AK56" s="22"/>
      <c r="AL56" s="22"/>
      <c r="AM56" s="22"/>
      <c r="AN56" s="22"/>
      <c r="AO56" s="22"/>
      <c r="AP56" s="8"/>
      <c r="AQ56" s="8"/>
      <c r="AR56" s="8"/>
      <c r="AS56" s="8"/>
      <c r="AT56" s="8"/>
      <c r="AU56" s="8"/>
      <c r="AV56" s="8"/>
      <c r="AW56" s="8"/>
      <c r="AX56" s="8"/>
      <c r="AY56" s="8"/>
      <c r="AZ56" s="8"/>
      <c r="BA56" s="8"/>
      <c r="BB56" s="8"/>
      <c r="BC56" s="8"/>
      <c r="BD56" s="8"/>
      <c r="BE56" s="8"/>
      <c r="BF56" s="8"/>
      <c r="BG56" s="8"/>
      <c r="BH56" s="8"/>
      <c r="BI56" s="8"/>
      <c r="BJ56" s="8"/>
      <c r="BK56" s="8"/>
      <c r="BL56" s="8"/>
      <c r="BM56" s="8"/>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row>
    <row r="57" spans="1:113" ht="15.6" hidden="1">
      <c r="A57" s="4" t="s">
        <v>89</v>
      </c>
      <c r="B57" s="17" t="s">
        <v>54</v>
      </c>
      <c r="C57" s="18">
        <v>0</v>
      </c>
      <c r="D57" s="13">
        <f t="shared" si="4"/>
        <v>0</v>
      </c>
      <c r="E57" s="14">
        <f t="shared" si="1"/>
        <v>0</v>
      </c>
      <c r="F57" s="85">
        <f>C57+E57</f>
        <v>0</v>
      </c>
      <c r="G57" s="19"/>
      <c r="H57" s="19"/>
      <c r="I57" s="19"/>
      <c r="J57" s="19"/>
      <c r="K57" s="19"/>
      <c r="L57" s="19"/>
      <c r="M57" s="19"/>
      <c r="N57" s="19"/>
      <c r="O57" s="20"/>
      <c r="P57" s="26"/>
      <c r="Q57" s="29"/>
      <c r="R57" s="29"/>
      <c r="S57" s="29"/>
      <c r="T57" s="29"/>
      <c r="U57" s="29"/>
      <c r="V57" s="19"/>
      <c r="W57" s="19"/>
      <c r="X57" s="19"/>
      <c r="Y57" s="19"/>
      <c r="Z57" s="19"/>
      <c r="AA57" s="19"/>
      <c r="AB57" s="19"/>
      <c r="AC57" s="19"/>
      <c r="AD57" s="19"/>
      <c r="AE57" s="19"/>
      <c r="AF57" s="19"/>
      <c r="AG57" s="19"/>
      <c r="AH57" s="19"/>
      <c r="AI57" s="19"/>
      <c r="AJ57" s="19"/>
      <c r="AK57" s="22"/>
      <c r="AL57" s="22"/>
      <c r="AM57" s="22"/>
      <c r="AN57" s="22"/>
      <c r="AO57" s="22"/>
      <c r="AP57" s="8"/>
      <c r="AQ57" s="8"/>
      <c r="AR57" s="8"/>
      <c r="AS57" s="8"/>
      <c r="AT57" s="8"/>
      <c r="AU57" s="8"/>
      <c r="AV57" s="8"/>
      <c r="AW57" s="8"/>
      <c r="AX57" s="8"/>
      <c r="AY57" s="8"/>
      <c r="AZ57" s="8"/>
      <c r="BA57" s="8"/>
      <c r="BB57" s="8"/>
      <c r="BC57" s="8"/>
      <c r="BD57" s="8"/>
      <c r="BE57" s="8"/>
      <c r="BF57" s="8"/>
      <c r="BG57" s="8"/>
      <c r="BH57" s="8"/>
      <c r="BI57" s="8"/>
      <c r="BJ57" s="8"/>
      <c r="BK57" s="8"/>
      <c r="BL57" s="8"/>
      <c r="BM57" s="8"/>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row>
    <row r="58" spans="1:113" ht="15.6" hidden="1">
      <c r="A58" s="4" t="s">
        <v>89</v>
      </c>
      <c r="B58" s="17" t="s">
        <v>55</v>
      </c>
      <c r="C58" s="18">
        <v>0</v>
      </c>
      <c r="D58" s="13">
        <f t="shared" si="4"/>
        <v>0</v>
      </c>
      <c r="E58" s="14">
        <f t="shared" si="1"/>
        <v>0</v>
      </c>
      <c r="F58" s="85">
        <f>C58+E58</f>
        <v>0</v>
      </c>
      <c r="G58" s="19"/>
      <c r="H58" s="19"/>
      <c r="I58" s="19"/>
      <c r="J58" s="19"/>
      <c r="K58" s="19"/>
      <c r="L58" s="19"/>
      <c r="M58" s="19"/>
      <c r="N58" s="19"/>
      <c r="O58" s="20"/>
      <c r="P58" s="26"/>
      <c r="Q58" s="29"/>
      <c r="R58" s="29"/>
      <c r="S58" s="29"/>
      <c r="T58" s="29"/>
      <c r="U58" s="29"/>
      <c r="V58" s="19"/>
      <c r="W58" s="19"/>
      <c r="X58" s="19"/>
      <c r="Y58" s="19"/>
      <c r="Z58" s="19"/>
      <c r="AA58" s="19"/>
      <c r="AB58" s="19"/>
      <c r="AC58" s="19"/>
      <c r="AD58" s="19"/>
      <c r="AE58" s="19"/>
      <c r="AF58" s="19"/>
      <c r="AG58" s="19"/>
      <c r="AH58" s="19"/>
      <c r="AI58" s="19"/>
      <c r="AJ58" s="19"/>
      <c r="AK58" s="22"/>
      <c r="AL58" s="22"/>
      <c r="AM58" s="22"/>
      <c r="AN58" s="22"/>
      <c r="AO58" s="22"/>
      <c r="AP58" s="8"/>
      <c r="AQ58" s="8"/>
      <c r="AR58" s="8"/>
      <c r="AS58" s="8"/>
      <c r="AT58" s="8"/>
      <c r="AU58" s="8"/>
      <c r="AV58" s="8"/>
      <c r="AW58" s="8"/>
      <c r="AX58" s="8"/>
      <c r="AY58" s="8"/>
      <c r="AZ58" s="8"/>
      <c r="BA58" s="8"/>
      <c r="BB58" s="8"/>
      <c r="BC58" s="8"/>
      <c r="BD58" s="8"/>
      <c r="BE58" s="8"/>
      <c r="BF58" s="8"/>
      <c r="BG58" s="8"/>
      <c r="BH58" s="8"/>
      <c r="BI58" s="8"/>
      <c r="BJ58" s="8"/>
      <c r="BK58" s="8"/>
      <c r="BL58" s="8"/>
      <c r="BM58" s="8"/>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row>
    <row r="59" spans="1:113" ht="15.6">
      <c r="A59" s="20" t="s">
        <v>92</v>
      </c>
      <c r="B59" s="17" t="s">
        <v>56</v>
      </c>
      <c r="C59" s="114">
        <v>40783</v>
      </c>
      <c r="D59" s="33">
        <f t="shared" si="4"/>
        <v>4.5591386790649426E-2</v>
      </c>
      <c r="E59" s="88">
        <f>$E$2*D59</f>
        <v>108.82664026928018</v>
      </c>
      <c r="F59" s="38">
        <v>849</v>
      </c>
      <c r="G59" s="95">
        <f t="shared" ref="G59:G66" si="5">C59+E59+F59</f>
        <v>41740.826640269283</v>
      </c>
      <c r="H59" s="19"/>
      <c r="I59" s="19"/>
      <c r="J59" s="19"/>
      <c r="K59" s="19"/>
      <c r="L59" s="19"/>
      <c r="M59" s="19"/>
      <c r="N59" s="19"/>
      <c r="O59" s="20"/>
      <c r="P59" s="26"/>
      <c r="Q59" s="29"/>
      <c r="R59" s="29"/>
      <c r="S59" s="29"/>
      <c r="T59" s="29"/>
      <c r="U59" s="29"/>
      <c r="V59" s="19"/>
      <c r="W59" s="19"/>
      <c r="X59" s="19"/>
      <c r="Y59" s="19"/>
      <c r="Z59" s="19"/>
      <c r="AA59" s="19"/>
      <c r="AB59" s="19"/>
      <c r="AC59" s="19"/>
      <c r="AD59" s="19"/>
      <c r="AE59" s="19"/>
      <c r="AF59" s="19"/>
      <c r="AG59" s="19"/>
      <c r="AH59" s="19"/>
      <c r="AI59" s="19"/>
      <c r="AJ59" s="19"/>
      <c r="AK59" s="22"/>
      <c r="AL59" s="22"/>
      <c r="AM59" s="22"/>
      <c r="AN59" s="22"/>
      <c r="AO59" s="22"/>
      <c r="AP59" s="8"/>
      <c r="AQ59" s="8"/>
      <c r="AR59" s="8"/>
      <c r="AS59" s="8"/>
      <c r="AT59" s="8"/>
      <c r="AU59" s="8"/>
      <c r="AV59" s="8"/>
      <c r="AW59" s="8"/>
      <c r="AX59" s="8"/>
      <c r="AY59" s="8"/>
      <c r="AZ59" s="8"/>
      <c r="BA59" s="8"/>
      <c r="BB59" s="8"/>
      <c r="BC59" s="8"/>
      <c r="BD59" s="8"/>
      <c r="BE59" s="8"/>
      <c r="BF59" s="8"/>
      <c r="BG59" s="8"/>
      <c r="BH59" s="8"/>
      <c r="BI59" s="8"/>
      <c r="BJ59" s="8"/>
      <c r="BK59" s="8"/>
      <c r="BL59" s="8"/>
      <c r="BM59" s="8"/>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row>
    <row r="60" spans="1:113" ht="15.6">
      <c r="A60" s="20" t="s">
        <v>92</v>
      </c>
      <c r="B60" s="17" t="s">
        <v>57</v>
      </c>
      <c r="C60" s="114">
        <v>3532</v>
      </c>
      <c r="D60" s="33">
        <f t="shared" si="4"/>
        <v>3.948428956785272E-3</v>
      </c>
      <c r="E60" s="88">
        <f t="shared" si="1"/>
        <v>9.4248999198464443</v>
      </c>
      <c r="F60" s="38">
        <v>46</v>
      </c>
      <c r="G60" s="95">
        <f t="shared" si="5"/>
        <v>3587.4248999198467</v>
      </c>
      <c r="H60" s="19"/>
      <c r="I60" s="19"/>
      <c r="J60" s="19"/>
      <c r="K60" s="19"/>
      <c r="L60" s="19"/>
      <c r="M60" s="19"/>
      <c r="N60" s="19"/>
      <c r="O60" s="20"/>
      <c r="P60" s="26"/>
      <c r="Q60" s="29"/>
      <c r="R60" s="29"/>
      <c r="S60" s="29"/>
      <c r="T60" s="29"/>
      <c r="U60" s="29"/>
      <c r="V60" s="19"/>
      <c r="W60" s="19"/>
      <c r="X60" s="19"/>
      <c r="Y60" s="19"/>
      <c r="Z60" s="19"/>
      <c r="AA60" s="19"/>
      <c r="AB60" s="19"/>
      <c r="AC60" s="19"/>
      <c r="AD60" s="19"/>
      <c r="AE60" s="19"/>
      <c r="AF60" s="19"/>
      <c r="AG60" s="19"/>
      <c r="AH60" s="19"/>
      <c r="AI60" s="19"/>
      <c r="AJ60" s="19"/>
      <c r="AK60" s="22"/>
      <c r="AL60" s="22"/>
      <c r="AM60" s="22"/>
      <c r="AN60" s="22"/>
      <c r="AO60" s="22"/>
      <c r="AP60" s="8"/>
      <c r="AQ60" s="8"/>
      <c r="AR60" s="8"/>
      <c r="AS60" s="8"/>
      <c r="AT60" s="8"/>
      <c r="AU60" s="8"/>
      <c r="AV60" s="8"/>
      <c r="AW60" s="8"/>
      <c r="AX60" s="8"/>
      <c r="AY60" s="8"/>
      <c r="AZ60" s="8"/>
      <c r="BA60" s="8"/>
      <c r="BB60" s="8"/>
      <c r="BC60" s="8"/>
      <c r="BD60" s="8"/>
      <c r="BE60" s="8"/>
      <c r="BF60" s="8"/>
      <c r="BG60" s="8"/>
      <c r="BH60" s="8"/>
      <c r="BI60" s="8"/>
      <c r="BJ60" s="8"/>
      <c r="BK60" s="8"/>
      <c r="BL60" s="8"/>
      <c r="BM60" s="8"/>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row>
    <row r="61" spans="1:113" ht="15.6">
      <c r="A61" s="20" t="s">
        <v>92</v>
      </c>
      <c r="B61" s="17" t="s">
        <v>58</v>
      </c>
      <c r="C61" s="114">
        <v>28254</v>
      </c>
      <c r="D61" s="33">
        <f t="shared" si="4"/>
        <v>3.1585195850795889E-2</v>
      </c>
      <c r="E61" s="88">
        <f t="shared" si="1"/>
        <v>75.393862495849788</v>
      </c>
      <c r="F61" s="38">
        <v>0</v>
      </c>
      <c r="G61" s="95">
        <f t="shared" si="5"/>
        <v>28329.39386249585</v>
      </c>
      <c r="H61" s="19"/>
      <c r="I61" s="19"/>
      <c r="J61" s="19"/>
      <c r="K61" s="19"/>
      <c r="L61" s="19"/>
      <c r="M61" s="19"/>
      <c r="N61" s="19"/>
      <c r="O61" s="20"/>
      <c r="P61" s="26"/>
      <c r="Q61" s="29"/>
      <c r="R61" s="29"/>
      <c r="S61" s="29"/>
      <c r="T61" s="29"/>
      <c r="U61" s="29"/>
      <c r="V61" s="19"/>
      <c r="W61" s="19"/>
      <c r="X61" s="19"/>
      <c r="Y61" s="19"/>
      <c r="Z61" s="19"/>
      <c r="AA61" s="19"/>
      <c r="AB61" s="19"/>
      <c r="AC61" s="19"/>
      <c r="AD61" s="19"/>
      <c r="AE61" s="19"/>
      <c r="AF61" s="19"/>
      <c r="AG61" s="19"/>
      <c r="AH61" s="19"/>
      <c r="AI61" s="19"/>
      <c r="AJ61" s="19"/>
      <c r="AK61" s="22"/>
      <c r="AL61" s="22"/>
      <c r="AM61" s="22"/>
      <c r="AN61" s="22"/>
      <c r="AO61" s="22"/>
      <c r="AP61" s="8"/>
      <c r="AQ61" s="8"/>
      <c r="AR61" s="8"/>
      <c r="AS61" s="8"/>
      <c r="AT61" s="8"/>
      <c r="AU61" s="8"/>
      <c r="AV61" s="8"/>
      <c r="AW61" s="8"/>
      <c r="AX61" s="8"/>
      <c r="AY61" s="8"/>
      <c r="AZ61" s="8"/>
      <c r="BA61" s="8"/>
      <c r="BB61" s="8"/>
      <c r="BC61" s="8"/>
      <c r="BD61" s="8"/>
      <c r="BE61" s="8"/>
      <c r="BF61" s="8"/>
      <c r="BG61" s="8"/>
      <c r="BH61" s="8"/>
      <c r="BI61" s="8"/>
      <c r="BJ61" s="8"/>
      <c r="BK61" s="8"/>
      <c r="BL61" s="8"/>
      <c r="BM61" s="8"/>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row>
    <row r="62" spans="1:113" ht="15.6">
      <c r="A62" s="20" t="s">
        <v>92</v>
      </c>
      <c r="B62" s="17" t="s">
        <v>59</v>
      </c>
      <c r="C62" s="114">
        <v>2444</v>
      </c>
      <c r="D62" s="33">
        <f t="shared" si="4"/>
        <v>2.7321518602443956E-3</v>
      </c>
      <c r="E62" s="88">
        <f t="shared" si="1"/>
        <v>6.5216464904033726</v>
      </c>
      <c r="F62" s="38">
        <v>32</v>
      </c>
      <c r="G62" s="95">
        <f t="shared" si="5"/>
        <v>2482.5216464904033</v>
      </c>
      <c r="H62" s="19"/>
      <c r="I62" s="19"/>
      <c r="J62" s="19"/>
      <c r="K62" s="19"/>
      <c r="L62" s="19"/>
      <c r="M62" s="19"/>
      <c r="N62" s="19"/>
      <c r="O62" s="20"/>
      <c r="P62" s="26"/>
      <c r="Q62" s="29"/>
      <c r="R62" s="29"/>
      <c r="S62" s="29"/>
      <c r="T62" s="29"/>
      <c r="U62" s="29"/>
      <c r="V62" s="19"/>
      <c r="W62" s="19"/>
      <c r="X62" s="19"/>
      <c r="Y62" s="19"/>
      <c r="Z62" s="19"/>
      <c r="AA62" s="19"/>
      <c r="AB62" s="19"/>
      <c r="AC62" s="19"/>
      <c r="AD62" s="19"/>
      <c r="AE62" s="19"/>
      <c r="AF62" s="19"/>
      <c r="AG62" s="19"/>
      <c r="AH62" s="19"/>
      <c r="AI62" s="19"/>
      <c r="AJ62" s="19"/>
      <c r="AK62" s="22"/>
      <c r="AL62" s="22"/>
      <c r="AM62" s="22"/>
      <c r="AN62" s="22"/>
      <c r="AO62" s="22"/>
      <c r="AP62" s="8"/>
      <c r="AQ62" s="8"/>
      <c r="AR62" s="8"/>
      <c r="AS62" s="8"/>
      <c r="AT62" s="8"/>
      <c r="AU62" s="8"/>
      <c r="AV62" s="8"/>
      <c r="AW62" s="8"/>
      <c r="AX62" s="8"/>
      <c r="AY62" s="8"/>
      <c r="AZ62" s="8"/>
      <c r="BA62" s="8"/>
      <c r="BB62" s="8"/>
      <c r="BC62" s="8"/>
      <c r="BD62" s="8"/>
      <c r="BE62" s="8"/>
      <c r="BF62" s="8"/>
      <c r="BG62" s="8"/>
      <c r="BH62" s="8"/>
      <c r="BI62" s="8"/>
      <c r="BJ62" s="8"/>
      <c r="BK62" s="8"/>
      <c r="BL62" s="8"/>
      <c r="BM62" s="8"/>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row>
    <row r="63" spans="1:113" ht="15.6">
      <c r="A63" s="20" t="s">
        <v>92</v>
      </c>
      <c r="B63" s="17" t="s">
        <v>60</v>
      </c>
      <c r="C63" s="114">
        <v>70112</v>
      </c>
      <c r="D63" s="33">
        <f t="shared" si="4"/>
        <v>7.8378327015325308E-2</v>
      </c>
      <c r="E63" s="88">
        <f t="shared" si="1"/>
        <v>187.08906658558152</v>
      </c>
      <c r="F63" s="38">
        <v>0</v>
      </c>
      <c r="G63" s="95">
        <f t="shared" si="5"/>
        <v>70299.089066585584</v>
      </c>
      <c r="H63" s="19"/>
      <c r="I63" s="19"/>
      <c r="J63" s="19"/>
      <c r="K63" s="19"/>
      <c r="L63" s="19"/>
      <c r="M63" s="19"/>
      <c r="N63" s="19"/>
      <c r="O63" s="20"/>
      <c r="P63" s="26"/>
      <c r="Q63" s="29"/>
      <c r="R63" s="29"/>
      <c r="S63" s="29"/>
      <c r="T63" s="29"/>
      <c r="U63" s="29"/>
      <c r="V63" s="19"/>
      <c r="W63" s="19"/>
      <c r="X63" s="19"/>
      <c r="Y63" s="19"/>
      <c r="Z63" s="19"/>
      <c r="AA63" s="19"/>
      <c r="AB63" s="19"/>
      <c r="AC63" s="19"/>
      <c r="AD63" s="19"/>
      <c r="AE63" s="19"/>
      <c r="AF63" s="19"/>
      <c r="AG63" s="19"/>
      <c r="AH63" s="19"/>
      <c r="AI63" s="19"/>
      <c r="AJ63" s="19"/>
      <c r="AK63" s="22"/>
      <c r="AL63" s="22"/>
      <c r="AM63" s="22"/>
      <c r="AN63" s="22"/>
      <c r="AO63" s="22"/>
      <c r="AP63" s="8"/>
      <c r="AQ63" s="8"/>
      <c r="AR63" s="8"/>
      <c r="AS63" s="8"/>
      <c r="AT63" s="8"/>
      <c r="AU63" s="8"/>
      <c r="AV63" s="8"/>
      <c r="AW63" s="8"/>
      <c r="AX63" s="8"/>
      <c r="AY63" s="8"/>
      <c r="AZ63" s="8"/>
      <c r="BA63" s="8"/>
      <c r="BB63" s="8"/>
      <c r="BC63" s="8"/>
      <c r="BD63" s="8"/>
      <c r="BE63" s="8"/>
      <c r="BF63" s="8"/>
      <c r="BG63" s="8"/>
      <c r="BH63" s="8"/>
      <c r="BI63" s="8"/>
      <c r="BJ63" s="8"/>
      <c r="BK63" s="8"/>
      <c r="BL63" s="8"/>
      <c r="BM63" s="8"/>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row>
    <row r="64" spans="1:113" ht="15.6">
      <c r="A64" s="20" t="s">
        <v>92</v>
      </c>
      <c r="B64" s="17" t="s">
        <v>61</v>
      </c>
      <c r="C64" s="114">
        <v>7549</v>
      </c>
      <c r="D64" s="33">
        <f t="shared" si="4"/>
        <v>8.4390402589954762E-3</v>
      </c>
      <c r="E64" s="88">
        <f>$E$2*D64-1</f>
        <v>19.143989098222203</v>
      </c>
      <c r="F64" s="38">
        <v>99</v>
      </c>
      <c r="G64" s="95">
        <f t="shared" si="5"/>
        <v>7667.1439890982219</v>
      </c>
      <c r="H64" s="19"/>
      <c r="I64" s="19"/>
      <c r="J64" s="19"/>
      <c r="K64" s="19"/>
      <c r="L64" s="19"/>
      <c r="M64" s="19"/>
      <c r="N64" s="19"/>
      <c r="O64" s="20"/>
      <c r="P64" s="26"/>
      <c r="Q64" s="29"/>
      <c r="R64" s="29"/>
      <c r="S64" s="29"/>
      <c r="T64" s="29"/>
      <c r="U64" s="29"/>
      <c r="V64" s="19"/>
      <c r="W64" s="19"/>
      <c r="X64" s="19"/>
      <c r="Y64" s="19"/>
      <c r="Z64" s="19"/>
      <c r="AA64" s="19"/>
      <c r="AB64" s="19"/>
      <c r="AC64" s="19"/>
      <c r="AD64" s="19"/>
      <c r="AE64" s="19"/>
      <c r="AF64" s="19"/>
      <c r="AG64" s="19"/>
      <c r="AH64" s="19"/>
      <c r="AI64" s="19"/>
      <c r="AJ64" s="19"/>
      <c r="AK64" s="22"/>
      <c r="AL64" s="22"/>
      <c r="AM64" s="22"/>
      <c r="AN64" s="22"/>
      <c r="AO64" s="22"/>
      <c r="AP64" s="8"/>
      <c r="AQ64" s="8"/>
      <c r="AR64" s="8"/>
      <c r="AS64" s="8"/>
      <c r="AT64" s="8"/>
      <c r="AU64" s="8"/>
      <c r="AV64" s="8"/>
      <c r="AW64" s="8"/>
      <c r="AX64" s="8"/>
      <c r="AY64" s="8"/>
      <c r="AZ64" s="8"/>
      <c r="BA64" s="8"/>
      <c r="BB64" s="8"/>
      <c r="BC64" s="8"/>
      <c r="BD64" s="8"/>
      <c r="BE64" s="8"/>
      <c r="BF64" s="8"/>
      <c r="BG64" s="8"/>
      <c r="BH64" s="8"/>
      <c r="BI64" s="8"/>
      <c r="BJ64" s="8"/>
      <c r="BK64" s="8"/>
      <c r="BL64" s="8"/>
      <c r="BM64" s="8"/>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row>
    <row r="65" spans="1:113" ht="15.6">
      <c r="A65" s="20" t="s">
        <v>92</v>
      </c>
      <c r="B65" s="17" t="s">
        <v>62</v>
      </c>
      <c r="C65" s="114">
        <v>9708</v>
      </c>
      <c r="D65" s="33">
        <f t="shared" si="4"/>
        <v>1.0852590122443778E-2</v>
      </c>
      <c r="E65" s="88">
        <f t="shared" si="1"/>
        <v>25.905132622273296</v>
      </c>
      <c r="F65" s="38">
        <v>0</v>
      </c>
      <c r="G65" s="95">
        <f t="shared" si="5"/>
        <v>9733.9051326222725</v>
      </c>
      <c r="H65" s="19"/>
      <c r="I65" s="19"/>
      <c r="J65" s="19"/>
      <c r="K65" s="19"/>
      <c r="L65" s="19"/>
      <c r="M65" s="19"/>
      <c r="N65" s="19"/>
      <c r="O65" s="20"/>
      <c r="P65" s="26"/>
      <c r="Q65" s="29"/>
      <c r="R65" s="29"/>
      <c r="S65" s="29"/>
      <c r="T65" s="29"/>
      <c r="U65" s="29"/>
      <c r="V65" s="19"/>
      <c r="W65" s="19"/>
      <c r="X65" s="19"/>
      <c r="Y65" s="19"/>
      <c r="Z65" s="19"/>
      <c r="AA65" s="19"/>
      <c r="AB65" s="19"/>
      <c r="AC65" s="19"/>
      <c r="AD65" s="19"/>
      <c r="AE65" s="19"/>
      <c r="AF65" s="19"/>
      <c r="AG65" s="19"/>
      <c r="AH65" s="19"/>
      <c r="AI65" s="19"/>
      <c r="AJ65" s="19"/>
      <c r="AK65" s="22"/>
      <c r="AL65" s="22"/>
      <c r="AM65" s="22"/>
      <c r="AN65" s="22"/>
      <c r="AO65" s="22"/>
      <c r="AP65" s="8"/>
      <c r="AQ65" s="8"/>
      <c r="AR65" s="8"/>
      <c r="AS65" s="8"/>
      <c r="AT65" s="8"/>
      <c r="AU65" s="8"/>
      <c r="AV65" s="8"/>
      <c r="AW65" s="8"/>
      <c r="AX65" s="8"/>
      <c r="AY65" s="8"/>
      <c r="AZ65" s="8"/>
      <c r="BA65" s="8"/>
      <c r="BB65" s="8"/>
      <c r="BC65" s="8"/>
      <c r="BD65" s="8"/>
      <c r="BE65" s="8"/>
      <c r="BF65" s="8"/>
      <c r="BG65" s="8"/>
      <c r="BH65" s="8"/>
      <c r="BI65" s="8"/>
      <c r="BJ65" s="8"/>
      <c r="BK65" s="8"/>
      <c r="BL65" s="8"/>
      <c r="BM65" s="8"/>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row>
    <row r="66" spans="1:113" ht="15.9" thickBot="1">
      <c r="A66" s="20" t="s">
        <v>92</v>
      </c>
      <c r="B66" s="17" t="s">
        <v>63</v>
      </c>
      <c r="C66" s="114">
        <v>1078</v>
      </c>
      <c r="D66" s="33">
        <f t="shared" si="4"/>
        <v>1.2050980791094346E-3</v>
      </c>
      <c r="E66" s="88">
        <f t="shared" si="1"/>
        <v>2.8765691148342203</v>
      </c>
      <c r="F66" s="38">
        <v>14</v>
      </c>
      <c r="G66" s="95">
        <f t="shared" si="5"/>
        <v>1094.8765691148342</v>
      </c>
      <c r="H66" s="19"/>
      <c r="I66" s="19"/>
      <c r="J66" s="19"/>
      <c r="K66" s="19"/>
      <c r="L66" s="19"/>
      <c r="M66" s="19"/>
      <c r="N66" s="19"/>
      <c r="O66" s="20"/>
      <c r="P66" s="26"/>
      <c r="Q66" s="29"/>
      <c r="R66" s="29"/>
      <c r="S66" s="29"/>
      <c r="T66" s="29"/>
      <c r="U66" s="29"/>
      <c r="V66" s="19"/>
      <c r="W66" s="19"/>
      <c r="X66" s="19"/>
      <c r="Y66" s="19"/>
      <c r="Z66" s="19"/>
      <c r="AA66" s="19"/>
      <c r="AB66" s="19"/>
      <c r="AC66" s="19"/>
      <c r="AD66" s="19"/>
      <c r="AE66" s="19"/>
      <c r="AF66" s="19"/>
      <c r="AG66" s="19"/>
      <c r="AH66" s="19"/>
      <c r="AI66" s="19"/>
      <c r="AJ66" s="19"/>
      <c r="AK66" s="22"/>
      <c r="AL66" s="22"/>
      <c r="AM66" s="22"/>
      <c r="AN66" s="22"/>
      <c r="AO66" s="22"/>
      <c r="AP66" s="8"/>
      <c r="AQ66" s="8"/>
      <c r="AR66" s="8"/>
      <c r="AS66" s="8"/>
      <c r="AT66" s="8"/>
      <c r="AU66" s="8"/>
      <c r="AV66" s="8"/>
      <c r="AW66" s="8"/>
      <c r="AX66" s="8"/>
      <c r="AY66" s="8"/>
      <c r="AZ66" s="8"/>
      <c r="BA66" s="8"/>
      <c r="BB66" s="8"/>
      <c r="BC66" s="8"/>
      <c r="BD66" s="8"/>
      <c r="BE66" s="8"/>
      <c r="BF66" s="8"/>
      <c r="BG66" s="8"/>
      <c r="BH66" s="8"/>
      <c r="BI66" s="8"/>
      <c r="BJ66" s="8"/>
      <c r="BK66" s="8"/>
      <c r="BL66" s="8"/>
      <c r="BM66" s="8"/>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row>
    <row r="67" spans="1:113" ht="15.9" hidden="1" thickBot="1">
      <c r="A67" s="4" t="s">
        <v>92</v>
      </c>
      <c r="B67" s="17" t="s">
        <v>64</v>
      </c>
      <c r="C67" s="18">
        <v>0</v>
      </c>
      <c r="D67" s="13">
        <f t="shared" si="4"/>
        <v>0</v>
      </c>
      <c r="E67" s="14">
        <f t="shared" si="1"/>
        <v>0</v>
      </c>
      <c r="F67" s="85">
        <f>C67+E67</f>
        <v>0</v>
      </c>
      <c r="G67" s="19"/>
      <c r="H67" s="19"/>
      <c r="I67" s="19"/>
      <c r="J67" s="19"/>
      <c r="K67" s="19"/>
      <c r="L67" s="19"/>
      <c r="M67" s="19"/>
      <c r="N67" s="19"/>
      <c r="O67" s="20"/>
      <c r="P67" s="26"/>
      <c r="Q67" s="29"/>
      <c r="R67" s="29"/>
      <c r="S67" s="29"/>
      <c r="T67" s="29"/>
      <c r="U67" s="29"/>
      <c r="V67" s="19"/>
      <c r="W67" s="19"/>
      <c r="X67" s="19"/>
      <c r="Y67" s="19"/>
      <c r="Z67" s="19"/>
      <c r="AA67" s="19"/>
      <c r="AB67" s="19"/>
      <c r="AC67" s="19"/>
      <c r="AD67" s="19"/>
      <c r="AE67" s="19"/>
      <c r="AF67" s="19"/>
      <c r="AG67" s="19"/>
      <c r="AH67" s="19"/>
      <c r="AI67" s="19"/>
      <c r="AJ67" s="19"/>
      <c r="AK67" s="22"/>
      <c r="AL67" s="22"/>
      <c r="AM67" s="22"/>
      <c r="AN67" s="22"/>
      <c r="AO67" s="22"/>
      <c r="AP67" s="8"/>
      <c r="AQ67" s="8"/>
      <c r="AR67" s="8"/>
      <c r="AS67" s="8"/>
      <c r="AT67" s="8"/>
      <c r="AU67" s="8"/>
      <c r="AV67" s="8"/>
      <c r="AW67" s="8"/>
      <c r="AX67" s="8"/>
      <c r="AY67" s="8"/>
      <c r="AZ67" s="8"/>
      <c r="BA67" s="8"/>
      <c r="BB67" s="8"/>
      <c r="BC67" s="8"/>
      <c r="BD67" s="8"/>
      <c r="BE67" s="8"/>
      <c r="BF67" s="8"/>
      <c r="BG67" s="8"/>
      <c r="BH67" s="8"/>
      <c r="BI67" s="8"/>
      <c r="BJ67" s="8"/>
      <c r="BK67" s="8"/>
      <c r="BL67" s="8"/>
      <c r="BM67" s="8"/>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row>
    <row r="68" spans="1:113" ht="15.9" hidden="1" thickBot="1">
      <c r="A68" s="4" t="s">
        <v>92</v>
      </c>
      <c r="B68" s="17" t="s">
        <v>65</v>
      </c>
      <c r="C68" s="18">
        <v>0</v>
      </c>
      <c r="D68" s="13">
        <f t="shared" si="4"/>
        <v>0</v>
      </c>
      <c r="E68" s="14">
        <f t="shared" ref="E68:E83" si="6">$E$2*D68</f>
        <v>0</v>
      </c>
      <c r="F68" s="85">
        <f t="shared" ref="F68:F83" si="7">C68+E68</f>
        <v>0</v>
      </c>
      <c r="G68" s="19"/>
      <c r="H68" s="19"/>
      <c r="I68" s="19"/>
      <c r="J68" s="19"/>
      <c r="K68" s="19"/>
      <c r="L68" s="19"/>
      <c r="M68" s="19"/>
      <c r="N68" s="19"/>
      <c r="O68" s="20"/>
      <c r="P68" s="26"/>
      <c r="Q68" s="29"/>
      <c r="R68" s="29"/>
      <c r="S68" s="29"/>
      <c r="T68" s="29"/>
      <c r="U68" s="29"/>
      <c r="V68" s="19"/>
      <c r="W68" s="19"/>
      <c r="X68" s="19"/>
      <c r="Y68" s="19"/>
      <c r="Z68" s="19"/>
      <c r="AA68" s="19"/>
      <c r="AB68" s="19"/>
      <c r="AC68" s="19"/>
      <c r="AD68" s="19"/>
      <c r="AE68" s="19"/>
      <c r="AF68" s="19"/>
      <c r="AG68" s="19"/>
      <c r="AH68" s="19"/>
      <c r="AI68" s="19"/>
      <c r="AJ68" s="19"/>
      <c r="AK68" s="22"/>
      <c r="AL68" s="22"/>
      <c r="AM68" s="22"/>
      <c r="AN68" s="22"/>
      <c r="AO68" s="22"/>
      <c r="AP68" s="8"/>
      <c r="AQ68" s="8"/>
      <c r="AR68" s="8"/>
      <c r="AS68" s="8"/>
      <c r="AT68" s="8"/>
      <c r="AU68" s="8"/>
      <c r="AV68" s="8"/>
      <c r="AW68" s="8"/>
      <c r="AX68" s="8"/>
      <c r="AY68" s="8"/>
      <c r="AZ68" s="8"/>
      <c r="BA68" s="8"/>
      <c r="BB68" s="8"/>
      <c r="BC68" s="8"/>
      <c r="BD68" s="8"/>
      <c r="BE68" s="8"/>
      <c r="BF68" s="8"/>
      <c r="BG68" s="8"/>
      <c r="BH68" s="8"/>
      <c r="BI68" s="8"/>
      <c r="BJ68" s="8"/>
      <c r="BK68" s="8"/>
      <c r="BL68" s="8"/>
      <c r="BM68" s="8"/>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row>
    <row r="69" spans="1:113" ht="15.9" hidden="1" thickBot="1">
      <c r="A69" s="4" t="s">
        <v>92</v>
      </c>
      <c r="B69" s="17" t="s">
        <v>66</v>
      </c>
      <c r="C69" s="18">
        <v>0</v>
      </c>
      <c r="D69" s="13">
        <f t="shared" ref="D69:D83" si="8">C69/$C$84</f>
        <v>0</v>
      </c>
      <c r="E69" s="14">
        <f t="shared" si="6"/>
        <v>0</v>
      </c>
      <c r="F69" s="85">
        <f t="shared" si="7"/>
        <v>0</v>
      </c>
      <c r="G69" s="19"/>
      <c r="H69" s="19"/>
      <c r="I69" s="19"/>
      <c r="J69" s="19"/>
      <c r="K69" s="19"/>
      <c r="L69" s="19"/>
      <c r="M69" s="19"/>
      <c r="N69" s="19"/>
      <c r="O69" s="20"/>
      <c r="P69" s="26"/>
      <c r="Q69" s="29"/>
      <c r="R69" s="29"/>
      <c r="S69" s="29"/>
      <c r="T69" s="29"/>
      <c r="U69" s="29"/>
      <c r="V69" s="19"/>
      <c r="W69" s="19"/>
      <c r="X69" s="19"/>
      <c r="Y69" s="19"/>
      <c r="Z69" s="19"/>
      <c r="AA69" s="19"/>
      <c r="AB69" s="19"/>
      <c r="AC69" s="19"/>
      <c r="AD69" s="19"/>
      <c r="AE69" s="19"/>
      <c r="AF69" s="19"/>
      <c r="AG69" s="19"/>
      <c r="AH69" s="19"/>
      <c r="AI69" s="19"/>
      <c r="AJ69" s="19"/>
      <c r="AK69" s="22"/>
      <c r="AL69" s="22"/>
      <c r="AM69" s="22"/>
      <c r="AN69" s="22"/>
      <c r="AO69" s="22"/>
      <c r="AP69" s="8"/>
      <c r="AQ69" s="8"/>
      <c r="AR69" s="8"/>
      <c r="AS69" s="8"/>
      <c r="AT69" s="8"/>
      <c r="AU69" s="8"/>
      <c r="AV69" s="8"/>
      <c r="AW69" s="8"/>
      <c r="AX69" s="8"/>
      <c r="AY69" s="8"/>
      <c r="AZ69" s="8"/>
      <c r="BA69" s="8"/>
      <c r="BB69" s="8"/>
      <c r="BC69" s="8"/>
      <c r="BD69" s="8"/>
      <c r="BE69" s="8"/>
      <c r="BF69" s="8"/>
      <c r="BG69" s="8"/>
      <c r="BH69" s="8"/>
      <c r="BI69" s="8"/>
      <c r="BJ69" s="8"/>
      <c r="BK69" s="8"/>
      <c r="BL69" s="8"/>
      <c r="BM69" s="8"/>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row>
    <row r="70" spans="1:113" ht="15.9" hidden="1" thickBot="1">
      <c r="A70" s="4" t="s">
        <v>92</v>
      </c>
      <c r="B70" s="17" t="s">
        <v>67</v>
      </c>
      <c r="C70" s="18">
        <v>0</v>
      </c>
      <c r="D70" s="13">
        <f t="shared" si="8"/>
        <v>0</v>
      </c>
      <c r="E70" s="14">
        <f t="shared" si="6"/>
        <v>0</v>
      </c>
      <c r="F70" s="85">
        <f t="shared" si="7"/>
        <v>0</v>
      </c>
      <c r="G70" s="19"/>
      <c r="H70" s="19"/>
      <c r="I70" s="19"/>
      <c r="J70" s="19"/>
      <c r="K70" s="19"/>
      <c r="L70" s="19"/>
      <c r="M70" s="19"/>
      <c r="N70" s="19"/>
      <c r="O70" s="20"/>
      <c r="P70" s="26"/>
      <c r="Q70" s="29"/>
      <c r="R70" s="29"/>
      <c r="S70" s="29"/>
      <c r="T70" s="29"/>
      <c r="U70" s="29"/>
      <c r="V70" s="19"/>
      <c r="W70" s="19"/>
      <c r="X70" s="19"/>
      <c r="Y70" s="19"/>
      <c r="Z70" s="19"/>
      <c r="AA70" s="19"/>
      <c r="AB70" s="19"/>
      <c r="AC70" s="19"/>
      <c r="AD70" s="19"/>
      <c r="AE70" s="19"/>
      <c r="AF70" s="19"/>
      <c r="AG70" s="19"/>
      <c r="AH70" s="19"/>
      <c r="AI70" s="19"/>
      <c r="AJ70" s="19"/>
      <c r="AK70" s="22"/>
      <c r="AL70" s="22"/>
      <c r="AM70" s="22"/>
      <c r="AN70" s="22"/>
      <c r="AO70" s="22"/>
      <c r="AP70" s="8"/>
      <c r="AQ70" s="8"/>
      <c r="AR70" s="8"/>
      <c r="AS70" s="8"/>
      <c r="AT70" s="8"/>
      <c r="AU70" s="8"/>
      <c r="AV70" s="8"/>
      <c r="AW70" s="8"/>
      <c r="AX70" s="8"/>
      <c r="AY70" s="8"/>
      <c r="AZ70" s="8"/>
      <c r="BA70" s="8"/>
      <c r="BB70" s="8"/>
      <c r="BC70" s="8"/>
      <c r="BD70" s="8"/>
      <c r="BE70" s="8"/>
      <c r="BF70" s="8"/>
      <c r="BG70" s="8"/>
      <c r="BH70" s="8"/>
      <c r="BI70" s="8"/>
      <c r="BJ70" s="8"/>
      <c r="BK70" s="8"/>
      <c r="BL70" s="8"/>
      <c r="BM70" s="8"/>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row>
    <row r="71" spans="1:113" ht="15.9" hidden="1" thickBot="1">
      <c r="A71" s="4" t="s">
        <v>92</v>
      </c>
      <c r="B71" s="17" t="s">
        <v>68</v>
      </c>
      <c r="C71" s="18">
        <v>0</v>
      </c>
      <c r="D71" s="13">
        <f t="shared" si="8"/>
        <v>0</v>
      </c>
      <c r="E71" s="14">
        <f t="shared" si="6"/>
        <v>0</v>
      </c>
      <c r="F71" s="85">
        <f t="shared" si="7"/>
        <v>0</v>
      </c>
      <c r="G71" s="19"/>
      <c r="H71" s="19"/>
      <c r="I71" s="19"/>
      <c r="J71" s="19"/>
      <c r="K71" s="19"/>
      <c r="L71" s="19"/>
      <c r="M71" s="19"/>
      <c r="N71" s="19"/>
      <c r="O71" s="20"/>
      <c r="P71" s="26"/>
      <c r="Q71" s="29"/>
      <c r="R71" s="29"/>
      <c r="S71" s="29"/>
      <c r="T71" s="29"/>
      <c r="U71" s="29"/>
      <c r="V71" s="19"/>
      <c r="W71" s="19"/>
      <c r="X71" s="19"/>
      <c r="Y71" s="19"/>
      <c r="Z71" s="19"/>
      <c r="AA71" s="19"/>
      <c r="AB71" s="19"/>
      <c r="AC71" s="19"/>
      <c r="AD71" s="19"/>
      <c r="AE71" s="19"/>
      <c r="AF71" s="19"/>
      <c r="AG71" s="19"/>
      <c r="AH71" s="19"/>
      <c r="AI71" s="19"/>
      <c r="AJ71" s="19"/>
      <c r="AK71" s="22"/>
      <c r="AL71" s="22"/>
      <c r="AM71" s="22"/>
      <c r="AN71" s="22"/>
      <c r="AO71" s="22"/>
      <c r="AP71" s="8"/>
      <c r="AQ71" s="8"/>
      <c r="AR71" s="8"/>
      <c r="AS71" s="8"/>
      <c r="AT71" s="8"/>
      <c r="AU71" s="8"/>
      <c r="AV71" s="8"/>
      <c r="AW71" s="8"/>
      <c r="AX71" s="8"/>
      <c r="AY71" s="8"/>
      <c r="AZ71" s="8"/>
      <c r="BA71" s="8"/>
      <c r="BB71" s="8"/>
      <c r="BC71" s="8"/>
      <c r="BD71" s="8"/>
      <c r="BE71" s="8"/>
      <c r="BF71" s="8"/>
      <c r="BG71" s="8"/>
      <c r="BH71" s="8"/>
      <c r="BI71" s="8"/>
      <c r="BJ71" s="8"/>
      <c r="BK71" s="8"/>
      <c r="BL71" s="8"/>
      <c r="BM71" s="8"/>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row>
    <row r="72" spans="1:113" ht="15.9" hidden="1" thickBot="1">
      <c r="A72" s="4" t="s">
        <v>92</v>
      </c>
      <c r="B72" s="17" t="s">
        <v>69</v>
      </c>
      <c r="C72" s="18">
        <v>0</v>
      </c>
      <c r="D72" s="13">
        <f t="shared" si="8"/>
        <v>0</v>
      </c>
      <c r="E72" s="14">
        <f t="shared" si="6"/>
        <v>0</v>
      </c>
      <c r="F72" s="85">
        <f t="shared" si="7"/>
        <v>0</v>
      </c>
      <c r="G72" s="19"/>
      <c r="H72" s="19"/>
      <c r="I72" s="19"/>
      <c r="J72" s="19"/>
      <c r="K72" s="19"/>
      <c r="L72" s="19"/>
      <c r="M72" s="19"/>
      <c r="N72" s="19"/>
      <c r="O72" s="20"/>
      <c r="P72" s="26"/>
      <c r="Q72" s="29"/>
      <c r="R72" s="29"/>
      <c r="S72" s="29"/>
      <c r="T72" s="29"/>
      <c r="U72" s="29"/>
      <c r="V72" s="19"/>
      <c r="W72" s="19"/>
      <c r="X72" s="19"/>
      <c r="Y72" s="19"/>
      <c r="Z72" s="19"/>
      <c r="AA72" s="19"/>
      <c r="AB72" s="19"/>
      <c r="AC72" s="19"/>
      <c r="AD72" s="19"/>
      <c r="AE72" s="19"/>
      <c r="AF72" s="19"/>
      <c r="AG72" s="19"/>
      <c r="AH72" s="19"/>
      <c r="AI72" s="19"/>
      <c r="AJ72" s="19"/>
      <c r="AK72" s="22"/>
      <c r="AL72" s="22"/>
      <c r="AM72" s="22"/>
      <c r="AN72" s="22"/>
      <c r="AO72" s="22"/>
      <c r="AP72" s="8"/>
      <c r="AQ72" s="8"/>
      <c r="AR72" s="8"/>
      <c r="AS72" s="8"/>
      <c r="AT72" s="8"/>
      <c r="AU72" s="8"/>
      <c r="AV72" s="8"/>
      <c r="AW72" s="8"/>
      <c r="AX72" s="8"/>
      <c r="AY72" s="8"/>
      <c r="AZ72" s="8"/>
      <c r="BA72" s="8"/>
      <c r="BB72" s="8"/>
      <c r="BC72" s="8"/>
      <c r="BD72" s="8"/>
      <c r="BE72" s="8"/>
      <c r="BF72" s="8"/>
      <c r="BG72" s="8"/>
      <c r="BH72" s="8"/>
      <c r="BI72" s="8"/>
      <c r="BJ72" s="8"/>
      <c r="BK72" s="8"/>
      <c r="BL72" s="8"/>
      <c r="BM72" s="8"/>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row>
    <row r="73" spans="1:113" ht="15.9" hidden="1" thickBot="1">
      <c r="A73" s="4" t="s">
        <v>92</v>
      </c>
      <c r="B73" s="17" t="s">
        <v>70</v>
      </c>
      <c r="C73" s="18">
        <v>0</v>
      </c>
      <c r="D73" s="13">
        <f t="shared" si="8"/>
        <v>0</v>
      </c>
      <c r="E73" s="14">
        <f t="shared" si="6"/>
        <v>0</v>
      </c>
      <c r="F73" s="85">
        <f t="shared" si="7"/>
        <v>0</v>
      </c>
      <c r="G73" s="19"/>
      <c r="H73" s="19"/>
      <c r="I73" s="19"/>
      <c r="J73" s="19"/>
      <c r="K73" s="19"/>
      <c r="L73" s="19"/>
      <c r="M73" s="19"/>
      <c r="N73" s="19"/>
      <c r="O73" s="20"/>
      <c r="P73" s="26"/>
      <c r="Q73" s="29"/>
      <c r="R73" s="29"/>
      <c r="S73" s="29"/>
      <c r="T73" s="29"/>
      <c r="U73" s="29"/>
      <c r="V73" s="19"/>
      <c r="W73" s="19"/>
      <c r="X73" s="19"/>
      <c r="Y73" s="19"/>
      <c r="Z73" s="19"/>
      <c r="AA73" s="19"/>
      <c r="AB73" s="19"/>
      <c r="AC73" s="19"/>
      <c r="AD73" s="19"/>
      <c r="AE73" s="19"/>
      <c r="AF73" s="19"/>
      <c r="AG73" s="19"/>
      <c r="AH73" s="19"/>
      <c r="AI73" s="19"/>
      <c r="AJ73" s="19"/>
      <c r="AK73" s="22"/>
      <c r="AL73" s="22"/>
      <c r="AM73" s="22"/>
      <c r="AN73" s="22"/>
      <c r="AO73" s="22"/>
      <c r="AP73" s="8"/>
      <c r="AQ73" s="8"/>
      <c r="AR73" s="8"/>
      <c r="AS73" s="8"/>
      <c r="AT73" s="8"/>
      <c r="AU73" s="8"/>
      <c r="AV73" s="8"/>
      <c r="AW73" s="8"/>
      <c r="AX73" s="8"/>
      <c r="AY73" s="8"/>
      <c r="AZ73" s="8"/>
      <c r="BA73" s="8"/>
      <c r="BB73" s="8"/>
      <c r="BC73" s="8"/>
      <c r="BD73" s="8"/>
      <c r="BE73" s="8"/>
      <c r="BF73" s="8"/>
      <c r="BG73" s="8"/>
      <c r="BH73" s="8"/>
      <c r="BI73" s="8"/>
      <c r="BJ73" s="8"/>
      <c r="BK73" s="8"/>
      <c r="BL73" s="8"/>
      <c r="BM73" s="8"/>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row>
    <row r="74" spans="1:113" ht="15.9" hidden="1" thickBot="1">
      <c r="A74" s="4" t="s">
        <v>92</v>
      </c>
      <c r="B74" s="17" t="s">
        <v>71</v>
      </c>
      <c r="C74" s="18">
        <v>0</v>
      </c>
      <c r="D74" s="13">
        <f t="shared" si="8"/>
        <v>0</v>
      </c>
      <c r="E74" s="14">
        <f t="shared" si="6"/>
        <v>0</v>
      </c>
      <c r="F74" s="85">
        <f t="shared" si="7"/>
        <v>0</v>
      </c>
      <c r="G74" s="19"/>
      <c r="H74" s="19"/>
      <c r="I74" s="19"/>
      <c r="J74" s="19"/>
      <c r="K74" s="19"/>
      <c r="L74" s="19"/>
      <c r="M74" s="19"/>
      <c r="N74" s="19"/>
      <c r="O74" s="20"/>
      <c r="P74" s="26"/>
      <c r="Q74" s="29"/>
      <c r="R74" s="29"/>
      <c r="S74" s="29"/>
      <c r="T74" s="29"/>
      <c r="U74" s="29"/>
      <c r="V74" s="19"/>
      <c r="W74" s="19"/>
      <c r="X74" s="19"/>
      <c r="Y74" s="19"/>
      <c r="Z74" s="19"/>
      <c r="AA74" s="19"/>
      <c r="AB74" s="19"/>
      <c r="AC74" s="19"/>
      <c r="AD74" s="19"/>
      <c r="AE74" s="19"/>
      <c r="AF74" s="19"/>
      <c r="AG74" s="19"/>
      <c r="AH74" s="19"/>
      <c r="AI74" s="19"/>
      <c r="AJ74" s="19"/>
      <c r="AK74" s="22"/>
      <c r="AL74" s="22"/>
      <c r="AM74" s="22"/>
      <c r="AN74" s="22"/>
      <c r="AO74" s="22"/>
      <c r="AP74" s="8"/>
      <c r="AQ74" s="8"/>
      <c r="AR74" s="8"/>
      <c r="AS74" s="8"/>
      <c r="AT74" s="8"/>
      <c r="AU74" s="8"/>
      <c r="AV74" s="8"/>
      <c r="AW74" s="8"/>
      <c r="AX74" s="8"/>
      <c r="AY74" s="8"/>
      <c r="AZ74" s="8"/>
      <c r="BA74" s="8"/>
      <c r="BB74" s="8"/>
      <c r="BC74" s="8"/>
      <c r="BD74" s="8"/>
      <c r="BE74" s="8"/>
      <c r="BF74" s="8"/>
      <c r="BG74" s="8"/>
      <c r="BH74" s="8"/>
      <c r="BI74" s="8"/>
      <c r="BJ74" s="8"/>
      <c r="BK74" s="8"/>
      <c r="BL74" s="8"/>
      <c r="BM74" s="8"/>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row>
    <row r="75" spans="1:113" ht="15.9" hidden="1" thickBot="1">
      <c r="A75" s="4" t="s">
        <v>89</v>
      </c>
      <c r="B75" s="17" t="s">
        <v>72</v>
      </c>
      <c r="C75" s="18">
        <v>0</v>
      </c>
      <c r="D75" s="13">
        <f t="shared" si="8"/>
        <v>0</v>
      </c>
      <c r="E75" s="14">
        <f t="shared" si="6"/>
        <v>0</v>
      </c>
      <c r="F75" s="85">
        <f t="shared" si="7"/>
        <v>0</v>
      </c>
      <c r="G75" s="19"/>
      <c r="H75" s="19"/>
      <c r="I75" s="19"/>
      <c r="J75" s="19"/>
      <c r="K75" s="19"/>
      <c r="L75" s="19"/>
      <c r="M75" s="19"/>
      <c r="N75" s="19"/>
      <c r="O75" s="20"/>
      <c r="P75" s="26"/>
      <c r="Q75" s="29"/>
      <c r="R75" s="29"/>
      <c r="S75" s="29"/>
      <c r="T75" s="29"/>
      <c r="U75" s="29"/>
      <c r="V75" s="19"/>
      <c r="W75" s="19"/>
      <c r="X75" s="19"/>
      <c r="Y75" s="19"/>
      <c r="Z75" s="19"/>
      <c r="AA75" s="19"/>
      <c r="AB75" s="19"/>
      <c r="AC75" s="19"/>
      <c r="AD75" s="19"/>
      <c r="AE75" s="19"/>
      <c r="AF75" s="19"/>
      <c r="AG75" s="19"/>
      <c r="AH75" s="19"/>
      <c r="AI75" s="19"/>
      <c r="AJ75" s="19"/>
      <c r="AK75" s="22"/>
      <c r="AL75" s="22"/>
      <c r="AM75" s="22"/>
      <c r="AN75" s="22"/>
      <c r="AO75" s="22"/>
      <c r="AP75" s="8"/>
      <c r="AQ75" s="8"/>
      <c r="AR75" s="8"/>
      <c r="AS75" s="8"/>
      <c r="AT75" s="8"/>
      <c r="AU75" s="8"/>
      <c r="AV75" s="8"/>
      <c r="AW75" s="8"/>
      <c r="AX75" s="8"/>
      <c r="AY75" s="8"/>
      <c r="AZ75" s="8"/>
      <c r="BA75" s="8"/>
      <c r="BB75" s="8"/>
      <c r="BC75" s="8"/>
      <c r="BD75" s="8"/>
      <c r="BE75" s="8"/>
      <c r="BF75" s="8"/>
      <c r="BG75" s="8"/>
      <c r="BH75" s="8"/>
      <c r="BI75" s="8"/>
      <c r="BJ75" s="8"/>
      <c r="BK75" s="8"/>
      <c r="BL75" s="8"/>
      <c r="BM75" s="8"/>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row>
    <row r="76" spans="1:113" ht="15.9" hidden="1" thickBot="1">
      <c r="A76" s="4" t="s">
        <v>89</v>
      </c>
      <c r="B76" s="17" t="s">
        <v>73</v>
      </c>
      <c r="C76" s="18">
        <v>0</v>
      </c>
      <c r="D76" s="13">
        <f t="shared" si="8"/>
        <v>0</v>
      </c>
      <c r="E76" s="14">
        <f t="shared" si="6"/>
        <v>0</v>
      </c>
      <c r="F76" s="85">
        <f t="shared" si="7"/>
        <v>0</v>
      </c>
      <c r="G76" s="19"/>
      <c r="H76" s="19"/>
      <c r="I76" s="19"/>
      <c r="J76" s="19"/>
      <c r="K76" s="19"/>
      <c r="L76" s="19"/>
      <c r="M76" s="19"/>
      <c r="N76" s="19"/>
      <c r="O76" s="20"/>
      <c r="P76" s="26"/>
      <c r="Q76" s="29"/>
      <c r="R76" s="29"/>
      <c r="S76" s="29"/>
      <c r="T76" s="29"/>
      <c r="U76" s="29"/>
      <c r="V76" s="19"/>
      <c r="W76" s="19"/>
      <c r="X76" s="19"/>
      <c r="Y76" s="19"/>
      <c r="Z76" s="19"/>
      <c r="AA76" s="19"/>
      <c r="AB76" s="19"/>
      <c r="AC76" s="19"/>
      <c r="AD76" s="19"/>
      <c r="AE76" s="19"/>
      <c r="AF76" s="19"/>
      <c r="AG76" s="19"/>
      <c r="AH76" s="19"/>
      <c r="AI76" s="19"/>
      <c r="AJ76" s="19"/>
      <c r="AK76" s="22"/>
      <c r="AL76" s="22"/>
      <c r="AM76" s="22"/>
      <c r="AN76" s="22"/>
      <c r="AO76" s="22"/>
      <c r="AP76" s="8"/>
      <c r="AQ76" s="8"/>
      <c r="AR76" s="8"/>
      <c r="AS76" s="8"/>
      <c r="AT76" s="8"/>
      <c r="AU76" s="8"/>
      <c r="AV76" s="8"/>
      <c r="AW76" s="8"/>
      <c r="AX76" s="8"/>
      <c r="AY76" s="8"/>
      <c r="AZ76" s="8"/>
      <c r="BA76" s="8"/>
      <c r="BB76" s="8"/>
      <c r="BC76" s="8"/>
      <c r="BD76" s="8"/>
      <c r="BE76" s="8"/>
      <c r="BF76" s="8"/>
      <c r="BG76" s="8"/>
      <c r="BH76" s="8"/>
      <c r="BI76" s="8"/>
      <c r="BJ76" s="8"/>
      <c r="BK76" s="8"/>
      <c r="BL76" s="8"/>
      <c r="BM76" s="8"/>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row>
    <row r="77" spans="1:113" ht="15.9" hidden="1" thickBot="1">
      <c r="A77" s="4" t="s">
        <v>92</v>
      </c>
      <c r="B77" s="17" t="s">
        <v>74</v>
      </c>
      <c r="C77" s="18">
        <v>0</v>
      </c>
      <c r="D77" s="13">
        <f t="shared" si="8"/>
        <v>0</v>
      </c>
      <c r="E77" s="14">
        <f t="shared" si="6"/>
        <v>0</v>
      </c>
      <c r="F77" s="85">
        <f t="shared" si="7"/>
        <v>0</v>
      </c>
      <c r="G77" s="19"/>
      <c r="H77" s="19"/>
      <c r="I77" s="19"/>
      <c r="J77" s="19"/>
      <c r="K77" s="19"/>
      <c r="L77" s="19"/>
      <c r="M77" s="19"/>
      <c r="N77" s="19"/>
      <c r="O77" s="20"/>
      <c r="P77" s="26"/>
      <c r="Q77" s="29"/>
      <c r="R77" s="29"/>
      <c r="S77" s="29"/>
      <c r="T77" s="29"/>
      <c r="U77" s="29"/>
      <c r="V77" s="19"/>
      <c r="W77" s="19"/>
      <c r="X77" s="19"/>
      <c r="Y77" s="19"/>
      <c r="Z77" s="19"/>
      <c r="AA77" s="19"/>
      <c r="AB77" s="19"/>
      <c r="AC77" s="19"/>
      <c r="AD77" s="19"/>
      <c r="AE77" s="19"/>
      <c r="AF77" s="19"/>
      <c r="AG77" s="19"/>
      <c r="AH77" s="19"/>
      <c r="AI77" s="19"/>
      <c r="AJ77" s="19"/>
      <c r="AK77" s="22"/>
      <c r="AL77" s="22"/>
      <c r="AM77" s="22"/>
      <c r="AN77" s="22"/>
      <c r="AO77" s="22"/>
      <c r="AP77" s="8"/>
      <c r="AQ77" s="8"/>
      <c r="AR77" s="8"/>
      <c r="AS77" s="8"/>
      <c r="AT77" s="8"/>
      <c r="AU77" s="8"/>
      <c r="AV77" s="8"/>
      <c r="AW77" s="8"/>
      <c r="AX77" s="8"/>
      <c r="AY77" s="8"/>
      <c r="AZ77" s="8"/>
      <c r="BA77" s="8"/>
      <c r="BB77" s="8"/>
      <c r="BC77" s="8"/>
      <c r="BD77" s="8"/>
      <c r="BE77" s="8"/>
      <c r="BF77" s="8"/>
      <c r="BG77" s="8"/>
      <c r="BH77" s="8"/>
      <c r="BI77" s="8"/>
      <c r="BJ77" s="8"/>
      <c r="BK77" s="8"/>
      <c r="BL77" s="8"/>
      <c r="BM77" s="8"/>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row>
    <row r="78" spans="1:113" ht="15.9" hidden="1" thickBot="1">
      <c r="A78" s="4" t="s">
        <v>92</v>
      </c>
      <c r="B78" s="17" t="s">
        <v>75</v>
      </c>
      <c r="C78" s="18">
        <v>0</v>
      </c>
      <c r="D78" s="13">
        <f t="shared" si="8"/>
        <v>0</v>
      </c>
      <c r="E78" s="14">
        <f t="shared" si="6"/>
        <v>0</v>
      </c>
      <c r="F78" s="85">
        <f t="shared" si="7"/>
        <v>0</v>
      </c>
      <c r="G78" s="19"/>
      <c r="H78" s="19"/>
      <c r="I78" s="19"/>
      <c r="J78" s="19"/>
      <c r="K78" s="19"/>
      <c r="L78" s="19"/>
      <c r="M78" s="19"/>
      <c r="N78" s="19"/>
      <c r="O78" s="20"/>
      <c r="P78" s="26"/>
      <c r="Q78" s="29"/>
      <c r="R78" s="29"/>
      <c r="S78" s="29"/>
      <c r="T78" s="29"/>
      <c r="U78" s="29"/>
      <c r="V78" s="19"/>
      <c r="W78" s="19"/>
      <c r="X78" s="19"/>
      <c r="Y78" s="19"/>
      <c r="Z78" s="19"/>
      <c r="AA78" s="19"/>
      <c r="AB78" s="19"/>
      <c r="AC78" s="19"/>
      <c r="AD78" s="19"/>
      <c r="AE78" s="19"/>
      <c r="AF78" s="19"/>
      <c r="AG78" s="19"/>
      <c r="AH78" s="19"/>
      <c r="AI78" s="19"/>
      <c r="AJ78" s="19"/>
      <c r="AK78" s="22"/>
      <c r="AL78" s="22"/>
      <c r="AM78" s="22"/>
      <c r="AN78" s="22"/>
      <c r="AO78" s="22"/>
      <c r="AP78" s="8"/>
      <c r="AQ78" s="8"/>
      <c r="AR78" s="8"/>
      <c r="AS78" s="8"/>
      <c r="AT78" s="8"/>
      <c r="AU78" s="8"/>
      <c r="AV78" s="8"/>
      <c r="AW78" s="8"/>
      <c r="AX78" s="8"/>
      <c r="AY78" s="8"/>
      <c r="AZ78" s="8"/>
      <c r="BA78" s="8"/>
      <c r="BB78" s="8"/>
      <c r="BC78" s="8"/>
      <c r="BD78" s="8"/>
      <c r="BE78" s="8"/>
      <c r="BF78" s="8"/>
      <c r="BG78" s="8"/>
      <c r="BH78" s="8"/>
      <c r="BI78" s="8"/>
      <c r="BJ78" s="8"/>
      <c r="BK78" s="8"/>
      <c r="BL78" s="8"/>
      <c r="BM78" s="8"/>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row>
    <row r="79" spans="1:113" ht="15.9" hidden="1" thickBot="1">
      <c r="A79" s="4" t="s">
        <v>92</v>
      </c>
      <c r="B79" s="17" t="s">
        <v>76</v>
      </c>
      <c r="C79" s="18">
        <v>0</v>
      </c>
      <c r="D79" s="13">
        <f t="shared" si="8"/>
        <v>0</v>
      </c>
      <c r="E79" s="14">
        <f t="shared" si="6"/>
        <v>0</v>
      </c>
      <c r="F79" s="85">
        <f t="shared" si="7"/>
        <v>0</v>
      </c>
      <c r="G79" s="19"/>
      <c r="H79" s="19"/>
      <c r="I79" s="19"/>
      <c r="J79" s="19"/>
      <c r="K79" s="19"/>
      <c r="L79" s="19"/>
      <c r="M79" s="19"/>
      <c r="N79" s="19"/>
      <c r="O79" s="20"/>
      <c r="P79" s="26"/>
      <c r="Q79" s="29"/>
      <c r="R79" s="29"/>
      <c r="S79" s="29"/>
      <c r="T79" s="29"/>
      <c r="U79" s="29"/>
      <c r="V79" s="19"/>
      <c r="W79" s="19"/>
      <c r="X79" s="19"/>
      <c r="Y79" s="19"/>
      <c r="Z79" s="19"/>
      <c r="AA79" s="19"/>
      <c r="AB79" s="19"/>
      <c r="AC79" s="19"/>
      <c r="AD79" s="19"/>
      <c r="AE79" s="19"/>
      <c r="AF79" s="19"/>
      <c r="AG79" s="19"/>
      <c r="AH79" s="19"/>
      <c r="AI79" s="19"/>
      <c r="AJ79" s="19"/>
      <c r="AK79" s="22"/>
      <c r="AL79" s="22"/>
      <c r="AM79" s="22"/>
      <c r="AN79" s="22"/>
      <c r="AO79" s="22"/>
      <c r="AP79" s="8"/>
      <c r="AQ79" s="8"/>
      <c r="AR79" s="8"/>
      <c r="AS79" s="8"/>
      <c r="AT79" s="8"/>
      <c r="AU79" s="8"/>
      <c r="AV79" s="8"/>
      <c r="AW79" s="8"/>
      <c r="AX79" s="8"/>
      <c r="AY79" s="8"/>
      <c r="AZ79" s="8"/>
      <c r="BA79" s="8"/>
      <c r="BB79" s="8"/>
      <c r="BC79" s="8"/>
      <c r="BD79" s="8"/>
      <c r="BE79" s="8"/>
      <c r="BF79" s="8"/>
      <c r="BG79" s="8"/>
      <c r="BH79" s="8"/>
      <c r="BI79" s="8"/>
      <c r="BJ79" s="8"/>
      <c r="BK79" s="8"/>
      <c r="BL79" s="8"/>
      <c r="BM79" s="8"/>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row>
    <row r="80" spans="1:113" ht="15.9" hidden="1" thickBot="1">
      <c r="A80" s="4" t="s">
        <v>92</v>
      </c>
      <c r="B80" s="17" t="s">
        <v>77</v>
      </c>
      <c r="C80" s="18">
        <v>0</v>
      </c>
      <c r="D80" s="13">
        <f t="shared" si="8"/>
        <v>0</v>
      </c>
      <c r="E80" s="14">
        <f t="shared" si="6"/>
        <v>0</v>
      </c>
      <c r="F80" s="85">
        <f t="shared" si="7"/>
        <v>0</v>
      </c>
      <c r="G80" s="19"/>
      <c r="H80" s="19"/>
      <c r="I80" s="19"/>
      <c r="J80" s="19"/>
      <c r="K80" s="19"/>
      <c r="L80" s="19"/>
      <c r="M80" s="19"/>
      <c r="N80" s="19"/>
      <c r="O80" s="20"/>
      <c r="P80" s="26"/>
      <c r="Q80" s="29"/>
      <c r="R80" s="29"/>
      <c r="S80" s="29"/>
      <c r="T80" s="29"/>
      <c r="U80" s="29"/>
      <c r="V80" s="19"/>
      <c r="W80" s="19"/>
      <c r="X80" s="19"/>
      <c r="Y80" s="19"/>
      <c r="Z80" s="19"/>
      <c r="AA80" s="19"/>
      <c r="AB80" s="19"/>
      <c r="AC80" s="19"/>
      <c r="AD80" s="19"/>
      <c r="AE80" s="19"/>
      <c r="AF80" s="19"/>
      <c r="AG80" s="19"/>
      <c r="AH80" s="19"/>
      <c r="AI80" s="19"/>
      <c r="AJ80" s="19"/>
      <c r="AK80" s="22"/>
      <c r="AL80" s="22"/>
      <c r="AM80" s="22"/>
      <c r="AN80" s="22"/>
      <c r="AO80" s="22"/>
      <c r="AP80" s="8"/>
      <c r="AQ80" s="8"/>
      <c r="AR80" s="8"/>
      <c r="AS80" s="8"/>
      <c r="AT80" s="8"/>
      <c r="AU80" s="8"/>
      <c r="AV80" s="8"/>
      <c r="AW80" s="8"/>
      <c r="AX80" s="8"/>
      <c r="AY80" s="8"/>
      <c r="AZ80" s="8"/>
      <c r="BA80" s="8"/>
      <c r="BB80" s="8"/>
      <c r="BC80" s="8"/>
      <c r="BD80" s="8"/>
      <c r="BE80" s="8"/>
      <c r="BF80" s="8"/>
      <c r="BG80" s="8"/>
      <c r="BH80" s="8"/>
      <c r="BI80" s="8"/>
      <c r="BJ80" s="8"/>
      <c r="BK80" s="8"/>
      <c r="BL80" s="8"/>
      <c r="BM80" s="8"/>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row>
    <row r="81" spans="1:113" ht="15.9" hidden="1" thickBot="1">
      <c r="A81" s="4" t="s">
        <v>93</v>
      </c>
      <c r="B81" s="17" t="s">
        <v>78</v>
      </c>
      <c r="C81" s="18">
        <v>0</v>
      </c>
      <c r="D81" s="13">
        <f t="shared" si="8"/>
        <v>0</v>
      </c>
      <c r="E81" s="14">
        <f t="shared" si="6"/>
        <v>0</v>
      </c>
      <c r="F81" s="85">
        <f t="shared" si="7"/>
        <v>0</v>
      </c>
      <c r="G81" s="19"/>
      <c r="H81" s="19"/>
      <c r="I81" s="19"/>
      <c r="J81" s="19"/>
      <c r="K81" s="19"/>
      <c r="L81" s="19"/>
      <c r="M81" s="19"/>
      <c r="N81" s="19"/>
      <c r="O81" s="20"/>
      <c r="P81" s="26"/>
      <c r="Q81" s="29"/>
      <c r="R81" s="29"/>
      <c r="S81" s="29"/>
      <c r="T81" s="29"/>
      <c r="U81" s="29"/>
      <c r="V81" s="19"/>
      <c r="W81" s="19"/>
      <c r="X81" s="19"/>
      <c r="Y81" s="19"/>
      <c r="Z81" s="19"/>
      <c r="AA81" s="19"/>
      <c r="AB81" s="19"/>
      <c r="AC81" s="19"/>
      <c r="AD81" s="19"/>
      <c r="AE81" s="19"/>
      <c r="AF81" s="19"/>
      <c r="AG81" s="19"/>
      <c r="AH81" s="19"/>
      <c r="AI81" s="19"/>
      <c r="AJ81" s="19"/>
      <c r="AK81" s="22"/>
      <c r="AL81" s="22"/>
      <c r="AM81" s="22"/>
      <c r="AN81" s="22"/>
      <c r="AO81" s="22"/>
      <c r="AP81" s="8"/>
      <c r="AQ81" s="8"/>
      <c r="AR81" s="8"/>
      <c r="AS81" s="8"/>
      <c r="AT81" s="8"/>
      <c r="AU81" s="8"/>
      <c r="AV81" s="8"/>
      <c r="AW81" s="8"/>
      <c r="AX81" s="8"/>
      <c r="AY81" s="8"/>
      <c r="AZ81" s="8"/>
      <c r="BA81" s="8"/>
      <c r="BB81" s="8"/>
      <c r="BC81" s="8"/>
      <c r="BD81" s="8"/>
      <c r="BE81" s="8"/>
      <c r="BF81" s="8"/>
      <c r="BG81" s="8"/>
      <c r="BH81" s="8"/>
      <c r="BI81" s="8"/>
      <c r="BJ81" s="8"/>
      <c r="BK81" s="8"/>
      <c r="BL81" s="8"/>
      <c r="BM81" s="8"/>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row>
    <row r="82" spans="1:113" ht="15.9" hidden="1" thickBot="1">
      <c r="A82" s="4" t="s">
        <v>93</v>
      </c>
      <c r="B82" s="17" t="s">
        <v>79</v>
      </c>
      <c r="C82" s="18">
        <f>42057-42057</f>
        <v>0</v>
      </c>
      <c r="D82" s="13">
        <f t="shared" si="8"/>
        <v>0</v>
      </c>
      <c r="E82" s="14">
        <f t="shared" si="6"/>
        <v>0</v>
      </c>
      <c r="F82" s="85">
        <f t="shared" si="7"/>
        <v>0</v>
      </c>
      <c r="G82" s="19"/>
      <c r="H82" s="19"/>
      <c r="I82" s="19"/>
      <c r="J82" s="19"/>
      <c r="K82" s="19"/>
      <c r="L82" s="19"/>
      <c r="M82" s="19"/>
      <c r="N82" s="19"/>
      <c r="O82" s="20"/>
      <c r="P82" s="26"/>
      <c r="Q82" s="29"/>
      <c r="R82" s="29"/>
      <c r="S82" s="29"/>
      <c r="T82" s="29"/>
      <c r="U82" s="29"/>
      <c r="V82" s="19"/>
      <c r="W82" s="19"/>
      <c r="X82" s="19"/>
      <c r="Y82" s="19"/>
      <c r="Z82" s="19"/>
      <c r="AA82" s="19"/>
      <c r="AB82" s="19"/>
      <c r="AC82" s="19"/>
      <c r="AD82" s="19"/>
      <c r="AE82" s="19"/>
      <c r="AF82" s="19"/>
      <c r="AG82" s="19"/>
      <c r="AH82" s="19"/>
      <c r="AI82" s="19"/>
      <c r="AJ82" s="19"/>
      <c r="AK82" s="22"/>
      <c r="AL82" s="22"/>
      <c r="AM82" s="22"/>
      <c r="AN82" s="22"/>
      <c r="AO82" s="22"/>
      <c r="AP82" s="8"/>
      <c r="AQ82" s="8"/>
      <c r="AR82" s="8"/>
      <c r="AS82" s="8"/>
      <c r="AT82" s="8"/>
      <c r="AU82" s="8"/>
      <c r="AV82" s="8"/>
      <c r="AW82" s="8"/>
      <c r="AX82" s="8"/>
      <c r="AY82" s="8"/>
      <c r="AZ82" s="8"/>
      <c r="BA82" s="8"/>
      <c r="BB82" s="8"/>
      <c r="BC82" s="8"/>
      <c r="BD82" s="8"/>
      <c r="BE82" s="8"/>
      <c r="BF82" s="8"/>
      <c r="BG82" s="8"/>
      <c r="BH82" s="8"/>
      <c r="BI82" s="8"/>
      <c r="BJ82" s="8"/>
      <c r="BK82" s="8"/>
      <c r="BL82" s="8"/>
      <c r="BM82" s="8"/>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row>
    <row r="83" spans="1:113" ht="15.9" hidden="1" thickBot="1">
      <c r="A83" s="4" t="s">
        <v>93</v>
      </c>
      <c r="B83" s="17" t="s">
        <v>23</v>
      </c>
      <c r="C83" s="18">
        <v>0</v>
      </c>
      <c r="D83" s="13">
        <f t="shared" si="8"/>
        <v>0</v>
      </c>
      <c r="E83" s="14">
        <f t="shared" si="6"/>
        <v>0</v>
      </c>
      <c r="F83" s="85">
        <f t="shared" si="7"/>
        <v>0</v>
      </c>
      <c r="G83" s="19"/>
      <c r="H83" s="19"/>
      <c r="I83" s="19"/>
      <c r="J83" s="19"/>
      <c r="K83" s="19"/>
      <c r="L83" s="19"/>
      <c r="M83" s="19"/>
      <c r="N83" s="19"/>
      <c r="O83" s="20"/>
      <c r="P83" s="26"/>
      <c r="Q83" s="29"/>
      <c r="R83" s="29"/>
      <c r="S83" s="29"/>
      <c r="T83" s="29"/>
      <c r="U83" s="29"/>
      <c r="V83" s="19"/>
      <c r="W83" s="19"/>
      <c r="X83" s="19"/>
      <c r="Y83" s="19"/>
      <c r="Z83" s="19"/>
      <c r="AA83" s="19"/>
      <c r="AB83" s="19"/>
      <c r="AC83" s="19"/>
      <c r="AD83" s="19"/>
      <c r="AE83" s="19"/>
      <c r="AF83" s="19"/>
      <c r="AG83" s="19"/>
      <c r="AH83" s="19"/>
      <c r="AI83" s="19"/>
      <c r="AJ83" s="19"/>
      <c r="AK83" s="22"/>
      <c r="AL83" s="22"/>
      <c r="AM83" s="22"/>
      <c r="AN83" s="22"/>
      <c r="AO83" s="22"/>
      <c r="AP83" s="8"/>
      <c r="AQ83" s="8"/>
      <c r="AR83" s="8"/>
      <c r="AS83" s="8"/>
      <c r="AT83" s="8"/>
      <c r="AU83" s="8"/>
      <c r="AV83" s="8"/>
      <c r="AW83" s="8"/>
      <c r="AX83" s="8"/>
      <c r="AY83" s="8"/>
      <c r="AZ83" s="8"/>
      <c r="BA83" s="8"/>
      <c r="BB83" s="8"/>
      <c r="BC83" s="8"/>
      <c r="BD83" s="8"/>
      <c r="BE83" s="8"/>
      <c r="BF83" s="8"/>
      <c r="BG83" s="8"/>
      <c r="BH83" s="8"/>
      <c r="BI83" s="8"/>
      <c r="BJ83" s="8"/>
      <c r="BK83" s="8"/>
      <c r="BL83" s="8"/>
      <c r="BM83" s="8"/>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row>
    <row r="84" spans="1:113" ht="16.2" thickTop="1" thickBot="1">
      <c r="A84" s="20"/>
      <c r="B84" s="30" t="s">
        <v>80</v>
      </c>
      <c r="C84" s="115">
        <f>SUM(C5:C83)</f>
        <v>894533</v>
      </c>
      <c r="D84" s="31">
        <f>SUM(D5:D83)</f>
        <v>0.99999999999999967</v>
      </c>
      <c r="E84" s="89">
        <f>SUM(E5:E83)-1</f>
        <v>2387.3142131145523</v>
      </c>
      <c r="F84" s="89">
        <f>SUM(F5:F83)</f>
        <v>20373</v>
      </c>
      <c r="G84" s="103">
        <f>SUM(G5:G83)</f>
        <v>917294.31421311502</v>
      </c>
      <c r="H84" s="19"/>
      <c r="I84" s="19"/>
      <c r="J84" s="19"/>
      <c r="K84" s="19"/>
      <c r="L84" s="19"/>
      <c r="M84" s="19"/>
      <c r="N84" s="19"/>
      <c r="O84" s="20"/>
      <c r="P84" s="26"/>
      <c r="Q84" s="29"/>
      <c r="R84" s="29"/>
      <c r="S84" s="29"/>
      <c r="T84" s="29"/>
      <c r="U84" s="29"/>
      <c r="V84" s="19"/>
      <c r="W84" s="19"/>
      <c r="X84" s="19"/>
      <c r="Y84" s="19"/>
      <c r="Z84" s="19"/>
      <c r="AA84" s="19"/>
      <c r="AB84" s="19"/>
      <c r="AC84" s="19"/>
      <c r="AD84" s="19"/>
      <c r="AE84" s="19"/>
      <c r="AF84" s="19"/>
      <c r="AG84" s="19"/>
      <c r="AH84" s="19"/>
      <c r="AI84" s="19"/>
      <c r="AJ84" s="19"/>
      <c r="AK84" s="22"/>
      <c r="AL84" s="22"/>
      <c r="AM84" s="22"/>
      <c r="AN84" s="22"/>
      <c r="AO84" s="22"/>
      <c r="AP84" s="8"/>
      <c r="AQ84" s="8"/>
      <c r="AR84" s="8"/>
      <c r="AS84" s="8"/>
      <c r="AT84" s="8"/>
      <c r="AU84" s="8"/>
      <c r="AV84" s="8"/>
      <c r="AW84" s="8"/>
      <c r="AX84" s="8"/>
      <c r="AY84" s="8"/>
      <c r="AZ84" s="8"/>
      <c r="BA84" s="8"/>
      <c r="BB84" s="8"/>
      <c r="BC84" s="8"/>
      <c r="BD84" s="8"/>
      <c r="BE84" s="8"/>
      <c r="BF84" s="8"/>
      <c r="BG84" s="8"/>
      <c r="BH84" s="8"/>
      <c r="BI84" s="8"/>
      <c r="BJ84" s="8"/>
      <c r="BK84" s="8"/>
      <c r="BL84" s="8"/>
      <c r="BM84" s="8"/>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row>
    <row r="85" spans="1:113" ht="15.6">
      <c r="B85" s="20"/>
      <c r="C85" s="114"/>
      <c r="D85" s="33"/>
      <c r="E85" s="34"/>
      <c r="F85" s="19"/>
      <c r="G85" s="96"/>
      <c r="H85" s="19"/>
      <c r="I85" s="19"/>
      <c r="J85" s="19"/>
      <c r="K85" s="19"/>
      <c r="L85" s="19"/>
      <c r="M85" s="19"/>
      <c r="N85" s="19"/>
      <c r="O85" s="20"/>
      <c r="P85" s="26"/>
      <c r="Q85" s="29"/>
      <c r="R85" s="29"/>
      <c r="S85" s="29"/>
      <c r="T85" s="29"/>
      <c r="U85" s="29"/>
      <c r="V85" s="19"/>
      <c r="W85" s="19"/>
      <c r="X85" s="19"/>
      <c r="Y85" s="19"/>
      <c r="Z85" s="19"/>
      <c r="AA85" s="19"/>
      <c r="AB85" s="19"/>
      <c r="AC85" s="19"/>
      <c r="AD85" s="19"/>
      <c r="AE85" s="19"/>
      <c r="AF85" s="19"/>
      <c r="AG85" s="19"/>
      <c r="AH85" s="19"/>
      <c r="AI85" s="19"/>
      <c r="AJ85" s="19"/>
      <c r="AK85" s="22"/>
      <c r="AL85" s="22"/>
      <c r="AM85" s="22"/>
      <c r="AN85" s="22"/>
      <c r="AO85" s="22"/>
      <c r="AP85" s="8"/>
      <c r="AQ85" s="8"/>
      <c r="AR85" s="8"/>
      <c r="AS85" s="8"/>
      <c r="AT85" s="8"/>
      <c r="AU85" s="8"/>
      <c r="AV85" s="8"/>
      <c r="AW85" s="8"/>
      <c r="AX85" s="8"/>
      <c r="AY85" s="8"/>
      <c r="AZ85" s="8"/>
      <c r="BA85" s="8"/>
      <c r="BB85" s="8"/>
      <c r="BC85" s="8"/>
      <c r="BD85" s="8"/>
      <c r="BE85" s="8"/>
      <c r="BF85" s="8"/>
      <c r="BG85" s="8"/>
      <c r="BH85" s="8"/>
      <c r="BI85" s="8"/>
      <c r="BJ85" s="8"/>
      <c r="BK85" s="8"/>
      <c r="BL85" s="8"/>
      <c r="BM85" s="8"/>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row>
    <row r="86" spans="1:113" ht="15.6">
      <c r="B86" s="20"/>
      <c r="C86" s="114"/>
      <c r="D86" s="33"/>
      <c r="E86" s="35"/>
      <c r="F86" s="19"/>
      <c r="G86" s="96"/>
      <c r="H86" s="19"/>
      <c r="I86" s="19"/>
      <c r="J86" s="19"/>
      <c r="K86" s="19"/>
      <c r="L86" s="19"/>
      <c r="M86" s="19"/>
      <c r="N86" s="19"/>
      <c r="O86" s="20"/>
      <c r="P86" s="26"/>
      <c r="Q86" s="29"/>
      <c r="R86" s="29"/>
      <c r="S86" s="29"/>
      <c r="T86" s="29"/>
      <c r="U86" s="29"/>
      <c r="V86" s="19"/>
      <c r="W86" s="19"/>
      <c r="X86" s="19"/>
      <c r="Y86" s="19"/>
      <c r="Z86" s="19"/>
      <c r="AA86" s="19"/>
      <c r="AB86" s="19"/>
      <c r="AC86" s="19"/>
      <c r="AD86" s="19"/>
      <c r="AE86" s="19"/>
      <c r="AF86" s="19"/>
      <c r="AG86" s="19"/>
      <c r="AH86" s="19"/>
      <c r="AI86" s="19"/>
      <c r="AJ86" s="19"/>
      <c r="AK86" s="22"/>
      <c r="AL86" s="22"/>
      <c r="AM86" s="22"/>
      <c r="AN86" s="22"/>
      <c r="AO86" s="22"/>
      <c r="AP86" s="8"/>
      <c r="AQ86" s="8"/>
      <c r="AR86" s="8"/>
      <c r="AS86" s="8"/>
      <c r="AT86" s="8"/>
      <c r="AU86" s="8"/>
      <c r="AV86" s="8"/>
      <c r="AW86" s="8"/>
      <c r="AX86" s="8"/>
      <c r="AY86" s="8"/>
      <c r="AZ86" s="8"/>
      <c r="BA86" s="8"/>
      <c r="BB86" s="8"/>
      <c r="BC86" s="8"/>
      <c r="BD86" s="8"/>
      <c r="BE86" s="8"/>
      <c r="BF86" s="8"/>
      <c r="BG86" s="8"/>
      <c r="BH86" s="8"/>
      <c r="BI86" s="8"/>
      <c r="BJ86" s="8"/>
      <c r="BK86" s="8"/>
      <c r="BL86" s="8"/>
      <c r="BM86" s="8"/>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row>
    <row r="87" spans="1:113" ht="15.6">
      <c r="B87" s="20"/>
      <c r="C87" s="114"/>
      <c r="D87" s="33"/>
      <c r="E87" s="35"/>
      <c r="F87" s="19"/>
      <c r="G87" s="96"/>
      <c r="H87" s="19"/>
      <c r="I87" s="19"/>
      <c r="J87" s="19"/>
      <c r="K87" s="19"/>
      <c r="L87" s="19"/>
      <c r="M87" s="19"/>
      <c r="N87" s="19"/>
      <c r="O87" s="20"/>
      <c r="P87" s="26"/>
      <c r="Q87" s="29"/>
      <c r="R87" s="29"/>
      <c r="S87" s="29"/>
      <c r="T87" s="29"/>
      <c r="U87" s="29"/>
      <c r="V87" s="19"/>
      <c r="W87" s="19"/>
      <c r="X87" s="19"/>
      <c r="Y87" s="19"/>
      <c r="Z87" s="19"/>
      <c r="AA87" s="19"/>
      <c r="AB87" s="19"/>
      <c r="AC87" s="19"/>
      <c r="AD87" s="19"/>
      <c r="AE87" s="19"/>
      <c r="AF87" s="19"/>
      <c r="AG87" s="19"/>
      <c r="AH87" s="19"/>
      <c r="AI87" s="19"/>
      <c r="AJ87" s="19"/>
      <c r="AK87" s="22"/>
      <c r="AL87" s="22"/>
      <c r="AM87" s="22"/>
      <c r="AN87" s="22"/>
      <c r="AO87" s="22"/>
      <c r="AP87" s="8"/>
      <c r="AQ87" s="8"/>
      <c r="AR87" s="8"/>
      <c r="AS87" s="8"/>
      <c r="AT87" s="8"/>
      <c r="AU87" s="8"/>
      <c r="AV87" s="8"/>
      <c r="AW87" s="8"/>
      <c r="AX87" s="8"/>
      <c r="AY87" s="8"/>
      <c r="AZ87" s="8"/>
      <c r="BA87" s="8"/>
      <c r="BB87" s="8"/>
      <c r="BC87" s="8"/>
      <c r="BD87" s="8"/>
      <c r="BE87" s="8"/>
      <c r="BF87" s="8"/>
      <c r="BG87" s="8"/>
      <c r="BH87" s="8"/>
      <c r="BI87" s="8"/>
      <c r="BJ87" s="8"/>
      <c r="BK87" s="8"/>
      <c r="BL87" s="8"/>
      <c r="BM87" s="8"/>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row>
    <row r="88" spans="1:113" ht="15.6">
      <c r="B88" s="19"/>
      <c r="C88" s="114"/>
      <c r="D88" s="33"/>
      <c r="E88" s="35"/>
      <c r="F88" s="19"/>
      <c r="G88" s="96"/>
      <c r="H88" s="19"/>
      <c r="I88" s="19"/>
      <c r="J88" s="19"/>
      <c r="K88" s="19"/>
      <c r="L88" s="19"/>
      <c r="M88" s="19"/>
      <c r="N88" s="19"/>
      <c r="O88" s="20"/>
      <c r="P88" s="26"/>
      <c r="Q88" s="29"/>
      <c r="R88" s="29"/>
      <c r="S88" s="29"/>
      <c r="T88" s="29"/>
      <c r="U88" s="29"/>
      <c r="V88" s="19"/>
      <c r="W88" s="19"/>
      <c r="X88" s="19"/>
      <c r="Y88" s="19"/>
      <c r="Z88" s="19"/>
      <c r="AA88" s="19"/>
      <c r="AB88" s="19"/>
      <c r="AC88" s="19"/>
      <c r="AD88" s="19"/>
      <c r="AE88" s="19"/>
      <c r="AF88" s="19"/>
      <c r="AG88" s="19"/>
      <c r="AH88" s="19"/>
      <c r="AI88" s="19"/>
      <c r="AJ88" s="19"/>
      <c r="AK88" s="22"/>
      <c r="AL88" s="22"/>
      <c r="AM88" s="22"/>
      <c r="AN88" s="22"/>
      <c r="AO88" s="22"/>
      <c r="AP88" s="8"/>
      <c r="AQ88" s="8"/>
      <c r="AR88" s="8"/>
      <c r="AS88" s="8"/>
      <c r="AT88" s="8"/>
      <c r="AU88" s="8"/>
      <c r="AV88" s="8"/>
      <c r="AW88" s="8"/>
      <c r="AX88" s="8"/>
      <c r="AY88" s="8"/>
      <c r="AZ88" s="8"/>
      <c r="BA88" s="8"/>
      <c r="BB88" s="8"/>
      <c r="BC88" s="8"/>
      <c r="BD88" s="8"/>
      <c r="BE88" s="8"/>
      <c r="BF88" s="8"/>
      <c r="BG88" s="8"/>
      <c r="BH88" s="8"/>
      <c r="BI88" s="8"/>
      <c r="BJ88" s="8"/>
      <c r="BK88" s="8"/>
      <c r="BL88" s="8"/>
      <c r="BM88" s="8"/>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row>
    <row r="89" spans="1:113" ht="15.6">
      <c r="B89" s="19"/>
      <c r="C89" s="114"/>
      <c r="D89" s="33"/>
      <c r="E89" s="35"/>
      <c r="F89" s="19"/>
      <c r="G89" s="96"/>
      <c r="H89" s="19"/>
      <c r="I89" s="19"/>
      <c r="J89" s="19"/>
      <c r="K89" s="19"/>
      <c r="L89" s="19"/>
      <c r="M89" s="19"/>
      <c r="N89" s="19"/>
      <c r="O89" s="20"/>
      <c r="P89" s="26"/>
      <c r="Q89" s="29"/>
      <c r="R89" s="29"/>
      <c r="S89" s="29"/>
      <c r="T89" s="29"/>
      <c r="U89" s="29"/>
      <c r="V89" s="19"/>
      <c r="W89" s="19"/>
      <c r="X89" s="19"/>
      <c r="Y89" s="19"/>
      <c r="Z89" s="19"/>
      <c r="AA89" s="19"/>
      <c r="AB89" s="19"/>
      <c r="AC89" s="19"/>
      <c r="AD89" s="19"/>
      <c r="AE89" s="19"/>
      <c r="AF89" s="19"/>
      <c r="AG89" s="19"/>
      <c r="AH89" s="19"/>
      <c r="AI89" s="19"/>
      <c r="AJ89" s="19"/>
      <c r="AK89" s="22"/>
      <c r="AL89" s="22"/>
      <c r="AM89" s="22"/>
      <c r="AN89" s="22"/>
      <c r="AO89" s="22"/>
      <c r="AP89" s="8"/>
      <c r="AQ89" s="8"/>
      <c r="AR89" s="8"/>
      <c r="AS89" s="8"/>
      <c r="AT89" s="8"/>
      <c r="AU89" s="8"/>
      <c r="AV89" s="8"/>
      <c r="AW89" s="8"/>
      <c r="AX89" s="8"/>
      <c r="AY89" s="8"/>
      <c r="AZ89" s="8"/>
      <c r="BA89" s="8"/>
      <c r="BB89" s="8"/>
      <c r="BC89" s="8"/>
      <c r="BD89" s="8"/>
      <c r="BE89" s="8"/>
      <c r="BF89" s="8"/>
      <c r="BG89" s="8"/>
      <c r="BH89" s="8"/>
      <c r="BI89" s="8"/>
      <c r="BJ89" s="8"/>
      <c r="BK89" s="8"/>
      <c r="BL89" s="8"/>
      <c r="BM89" s="8"/>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row>
    <row r="90" spans="1:113" ht="15.6">
      <c r="B90" s="19"/>
      <c r="C90" s="114"/>
      <c r="D90" s="33"/>
      <c r="E90" s="35"/>
      <c r="F90" s="19"/>
      <c r="G90" s="96"/>
      <c r="H90" s="19"/>
      <c r="I90" s="19"/>
      <c r="J90" s="19"/>
      <c r="K90" s="19"/>
      <c r="L90" s="19"/>
      <c r="M90" s="19"/>
      <c r="N90" s="19"/>
      <c r="O90" s="20"/>
      <c r="P90" s="26"/>
      <c r="Q90" s="29"/>
      <c r="R90" s="29"/>
      <c r="S90" s="29"/>
      <c r="T90" s="29"/>
      <c r="U90" s="29"/>
      <c r="V90" s="19"/>
      <c r="W90" s="19"/>
      <c r="X90" s="19"/>
      <c r="Y90" s="19"/>
      <c r="Z90" s="19"/>
      <c r="AA90" s="19"/>
      <c r="AB90" s="19"/>
      <c r="AC90" s="19"/>
      <c r="AD90" s="19"/>
      <c r="AE90" s="19"/>
      <c r="AF90" s="19"/>
      <c r="AG90" s="19"/>
      <c r="AH90" s="19"/>
      <c r="AI90" s="19"/>
      <c r="AJ90" s="19"/>
      <c r="AK90" s="22"/>
      <c r="AL90" s="22"/>
      <c r="AM90" s="22"/>
      <c r="AN90" s="22"/>
      <c r="AO90" s="22"/>
      <c r="AP90" s="8"/>
      <c r="AQ90" s="8"/>
      <c r="AR90" s="8"/>
      <c r="AS90" s="8"/>
      <c r="AT90" s="8"/>
      <c r="AU90" s="8"/>
      <c r="AV90" s="8"/>
      <c r="AW90" s="8"/>
      <c r="AX90" s="8"/>
      <c r="AY90" s="8"/>
      <c r="AZ90" s="8"/>
      <c r="BA90" s="8"/>
      <c r="BB90" s="8"/>
      <c r="BC90" s="8"/>
      <c r="BD90" s="8"/>
      <c r="BE90" s="8"/>
      <c r="BF90" s="8"/>
      <c r="BG90" s="8"/>
      <c r="BH90" s="8"/>
      <c r="BI90" s="8"/>
      <c r="BJ90" s="8"/>
      <c r="BK90" s="8"/>
      <c r="BL90" s="8"/>
      <c r="BM90" s="8"/>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row>
    <row r="91" spans="1:113" ht="15.6">
      <c r="B91" s="19"/>
      <c r="C91" s="114"/>
      <c r="D91" s="33"/>
      <c r="E91" s="35"/>
      <c r="F91" s="19"/>
      <c r="G91" s="96"/>
      <c r="H91" s="19"/>
      <c r="I91" s="19"/>
      <c r="J91" s="19"/>
      <c r="K91" s="19"/>
      <c r="L91" s="19"/>
      <c r="M91" s="19"/>
      <c r="N91" s="19"/>
      <c r="O91" s="20"/>
      <c r="P91" s="26"/>
      <c r="Q91" s="29"/>
      <c r="R91" s="29"/>
      <c r="S91" s="29"/>
      <c r="T91" s="29"/>
      <c r="U91" s="29"/>
      <c r="V91" s="19"/>
      <c r="W91" s="19"/>
      <c r="X91" s="19"/>
      <c r="Y91" s="19"/>
      <c r="Z91" s="19"/>
      <c r="AA91" s="19"/>
      <c r="AB91" s="19"/>
      <c r="AC91" s="19"/>
      <c r="AD91" s="19"/>
      <c r="AE91" s="19"/>
      <c r="AF91" s="19"/>
      <c r="AG91" s="19"/>
      <c r="AH91" s="19"/>
      <c r="AI91" s="19"/>
      <c r="AJ91" s="19"/>
      <c r="AK91" s="22"/>
      <c r="AL91" s="22"/>
      <c r="AM91" s="22"/>
      <c r="AN91" s="22"/>
      <c r="AO91" s="22"/>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row>
    <row r="92" spans="1:113" ht="15.6">
      <c r="B92" s="19"/>
      <c r="C92" s="114"/>
      <c r="D92" s="33"/>
      <c r="E92" s="35"/>
      <c r="F92" s="19"/>
      <c r="G92" s="96"/>
      <c r="H92" s="19"/>
      <c r="I92" s="19"/>
      <c r="J92" s="19"/>
      <c r="K92" s="19"/>
      <c r="L92" s="19"/>
      <c r="M92" s="19"/>
      <c r="N92" s="19"/>
      <c r="O92" s="20"/>
      <c r="P92" s="26"/>
      <c r="Q92" s="29"/>
      <c r="R92" s="29"/>
      <c r="S92" s="29"/>
      <c r="T92" s="29"/>
      <c r="U92" s="29"/>
      <c r="V92" s="19"/>
      <c r="W92" s="19"/>
      <c r="X92" s="19"/>
      <c r="Y92" s="19"/>
      <c r="Z92" s="19"/>
      <c r="AA92" s="19"/>
      <c r="AB92" s="19"/>
      <c r="AC92" s="19"/>
      <c r="AD92" s="19"/>
      <c r="AE92" s="19"/>
      <c r="AF92" s="19"/>
      <c r="AG92" s="19"/>
      <c r="AH92" s="19"/>
      <c r="AI92" s="19"/>
      <c r="AJ92" s="19"/>
      <c r="AK92" s="22"/>
      <c r="AL92" s="22"/>
      <c r="AM92" s="22"/>
      <c r="AN92" s="22"/>
      <c r="AO92" s="22"/>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row>
    <row r="93" spans="1:113" ht="15.6">
      <c r="B93" s="19"/>
      <c r="C93" s="114"/>
      <c r="D93" s="33"/>
      <c r="E93" s="35"/>
      <c r="F93" s="19"/>
      <c r="G93" s="96"/>
      <c r="H93" s="19"/>
      <c r="I93" s="19"/>
      <c r="J93" s="19"/>
      <c r="K93" s="19"/>
      <c r="L93" s="19"/>
      <c r="M93" s="19"/>
      <c r="N93" s="19"/>
      <c r="O93" s="20"/>
      <c r="P93" s="26"/>
      <c r="Q93" s="29"/>
      <c r="R93" s="29"/>
      <c r="S93" s="29"/>
      <c r="T93" s="29"/>
      <c r="U93" s="29"/>
      <c r="V93" s="19"/>
      <c r="W93" s="19"/>
      <c r="X93" s="19"/>
      <c r="Y93" s="19"/>
      <c r="Z93" s="19"/>
      <c r="AA93" s="19"/>
      <c r="AB93" s="19"/>
      <c r="AC93" s="19"/>
      <c r="AD93" s="19"/>
      <c r="AE93" s="19"/>
      <c r="AF93" s="19"/>
      <c r="AG93" s="19"/>
      <c r="AH93" s="19"/>
      <c r="AI93" s="19"/>
      <c r="AJ93" s="19"/>
      <c r="AK93" s="22"/>
      <c r="AL93" s="22"/>
      <c r="AM93" s="22"/>
      <c r="AN93" s="22"/>
      <c r="AO93" s="22"/>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row>
    <row r="94" spans="1:113" ht="15.6">
      <c r="B94" s="19"/>
      <c r="C94" s="114"/>
      <c r="D94" s="33"/>
      <c r="E94" s="35"/>
      <c r="F94" s="19"/>
      <c r="G94" s="96"/>
      <c r="H94" s="19"/>
      <c r="I94" s="19"/>
      <c r="J94" s="19"/>
      <c r="K94" s="19"/>
      <c r="L94" s="19"/>
      <c r="M94" s="19"/>
      <c r="N94" s="19"/>
      <c r="O94" s="20"/>
      <c r="P94" s="26"/>
      <c r="Q94" s="29"/>
      <c r="R94" s="29"/>
      <c r="S94" s="29"/>
      <c r="T94" s="29"/>
      <c r="U94" s="29"/>
      <c r="V94" s="19"/>
      <c r="W94" s="19"/>
      <c r="X94" s="19"/>
      <c r="Y94" s="19"/>
      <c r="Z94" s="19"/>
      <c r="AA94" s="19"/>
      <c r="AB94" s="19"/>
      <c r="AC94" s="19"/>
      <c r="AD94" s="19"/>
      <c r="AE94" s="19"/>
      <c r="AF94" s="19"/>
      <c r="AG94" s="19"/>
      <c r="AH94" s="19"/>
      <c r="AI94" s="19"/>
      <c r="AJ94" s="19"/>
      <c r="AK94" s="22"/>
      <c r="AL94" s="22"/>
      <c r="AM94" s="22"/>
      <c r="AN94" s="22"/>
      <c r="AO94" s="22"/>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row>
    <row r="95" spans="1:113" ht="15.6">
      <c r="B95" s="20"/>
      <c r="C95" s="114"/>
      <c r="D95" s="33"/>
      <c r="E95" s="35"/>
      <c r="F95" s="19"/>
      <c r="G95" s="96"/>
      <c r="H95" s="19"/>
      <c r="I95" s="19"/>
      <c r="J95" s="19"/>
      <c r="K95" s="19"/>
      <c r="L95" s="19"/>
      <c r="M95" s="19"/>
      <c r="N95" s="19"/>
      <c r="O95" s="20"/>
      <c r="P95" s="26"/>
      <c r="Q95" s="29"/>
      <c r="R95" s="29"/>
      <c r="S95" s="29"/>
      <c r="T95" s="29"/>
      <c r="U95" s="29"/>
      <c r="V95" s="19"/>
      <c r="W95" s="19"/>
      <c r="X95" s="19"/>
      <c r="Y95" s="19"/>
      <c r="Z95" s="19"/>
      <c r="AA95" s="19"/>
      <c r="AB95" s="19"/>
      <c r="AC95" s="19"/>
      <c r="AD95" s="19"/>
      <c r="AE95" s="19"/>
      <c r="AF95" s="19"/>
      <c r="AG95" s="19"/>
      <c r="AH95" s="19"/>
      <c r="AI95" s="19"/>
      <c r="AJ95" s="19"/>
      <c r="AK95" s="22"/>
      <c r="AL95" s="22"/>
      <c r="AM95" s="22"/>
      <c r="AN95" s="22"/>
      <c r="AO95" s="22"/>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row>
    <row r="96" spans="1:113" ht="15.6">
      <c r="B96" s="20"/>
      <c r="C96" s="114"/>
      <c r="D96" s="33"/>
      <c r="E96" s="18"/>
      <c r="F96" s="19"/>
      <c r="G96" s="96"/>
      <c r="H96" s="19"/>
      <c r="I96" s="19"/>
      <c r="J96" s="19"/>
      <c r="K96" s="19"/>
      <c r="L96" s="19"/>
      <c r="M96" s="19"/>
      <c r="N96" s="19"/>
      <c r="O96" s="20"/>
      <c r="P96" s="26"/>
      <c r="Q96" s="29"/>
      <c r="R96" s="29"/>
      <c r="S96" s="29"/>
      <c r="T96" s="29"/>
      <c r="U96" s="29"/>
      <c r="V96" s="19"/>
      <c r="W96" s="19"/>
      <c r="X96" s="19"/>
      <c r="Y96" s="19"/>
      <c r="Z96" s="19"/>
      <c r="AA96" s="19"/>
      <c r="AB96" s="19"/>
      <c r="AC96" s="19"/>
      <c r="AD96" s="19"/>
      <c r="AE96" s="19"/>
      <c r="AF96" s="19"/>
      <c r="AG96" s="19"/>
      <c r="AH96" s="19"/>
      <c r="AI96" s="19"/>
      <c r="AJ96" s="19"/>
      <c r="AK96" s="22"/>
      <c r="AL96" s="22"/>
      <c r="AM96" s="22"/>
      <c r="AN96" s="22"/>
      <c r="AO96" s="22"/>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row>
    <row r="97" spans="2:113" ht="15.6">
      <c r="B97" s="19"/>
      <c r="C97" s="96"/>
      <c r="D97" s="19"/>
      <c r="E97" s="37"/>
      <c r="F97" s="35"/>
      <c r="G97" s="96"/>
      <c r="H97" s="19"/>
      <c r="I97" s="19"/>
      <c r="J97" s="19"/>
      <c r="K97" s="19"/>
      <c r="L97" s="19"/>
      <c r="M97" s="19"/>
      <c r="N97" s="19"/>
      <c r="O97" s="20"/>
      <c r="P97" s="26"/>
      <c r="Q97" s="29"/>
      <c r="R97" s="29"/>
      <c r="S97" s="29"/>
      <c r="T97" s="29"/>
      <c r="U97" s="29"/>
      <c r="V97" s="19"/>
      <c r="W97" s="19"/>
      <c r="X97" s="19"/>
      <c r="Y97" s="19"/>
      <c r="Z97" s="19"/>
      <c r="AA97" s="19"/>
      <c r="AB97" s="19"/>
      <c r="AC97" s="19"/>
      <c r="AD97" s="19"/>
      <c r="AE97" s="19"/>
      <c r="AF97" s="19"/>
      <c r="AG97" s="19"/>
      <c r="AH97" s="19"/>
      <c r="AI97" s="19"/>
      <c r="AJ97" s="19"/>
      <c r="AK97" s="22"/>
      <c r="AL97" s="22"/>
      <c r="AM97" s="22"/>
      <c r="AN97" s="22"/>
      <c r="AO97" s="22"/>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row>
    <row r="98" spans="2:113" ht="15.6">
      <c r="B98" s="19"/>
      <c r="C98" s="96"/>
      <c r="D98" s="36"/>
      <c r="E98" s="37"/>
      <c r="F98" s="19"/>
      <c r="G98" s="96"/>
      <c r="H98" s="19"/>
      <c r="I98" s="19"/>
      <c r="J98" s="19"/>
      <c r="K98" s="19"/>
      <c r="L98" s="19"/>
      <c r="M98" s="19"/>
      <c r="N98" s="19"/>
      <c r="O98" s="20"/>
      <c r="P98" s="26"/>
      <c r="Q98" s="29"/>
      <c r="R98" s="29"/>
      <c r="S98" s="29"/>
      <c r="T98" s="29"/>
      <c r="U98" s="29"/>
      <c r="V98" s="19"/>
      <c r="W98" s="19"/>
      <c r="X98" s="19"/>
      <c r="Y98" s="19"/>
      <c r="Z98" s="19"/>
      <c r="AA98" s="19"/>
      <c r="AB98" s="19"/>
      <c r="AC98" s="19"/>
      <c r="AD98" s="19"/>
      <c r="AE98" s="19"/>
      <c r="AF98" s="19"/>
      <c r="AG98" s="19"/>
      <c r="AH98" s="19"/>
      <c r="AI98" s="19"/>
      <c r="AJ98" s="19"/>
      <c r="AK98" s="22"/>
      <c r="AL98" s="22"/>
      <c r="AM98" s="22"/>
      <c r="AN98" s="22"/>
      <c r="AO98" s="22"/>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row>
    <row r="99" spans="2:113" ht="15.6">
      <c r="B99" s="19"/>
      <c r="C99" s="96"/>
      <c r="D99" s="19"/>
      <c r="E99" s="35"/>
      <c r="F99" s="19"/>
      <c r="G99" s="96"/>
      <c r="H99" s="19"/>
      <c r="I99" s="19"/>
      <c r="J99" s="19"/>
      <c r="K99" s="19"/>
      <c r="L99" s="19"/>
      <c r="M99" s="19"/>
      <c r="N99" s="19"/>
      <c r="O99" s="20"/>
      <c r="P99" s="26"/>
      <c r="Q99" s="29"/>
      <c r="R99" s="29"/>
      <c r="S99" s="29"/>
      <c r="T99" s="29"/>
      <c r="U99" s="29"/>
      <c r="V99" s="19"/>
      <c r="W99" s="19"/>
      <c r="X99" s="19"/>
      <c r="Y99" s="19"/>
      <c r="Z99" s="19"/>
      <c r="AA99" s="19"/>
      <c r="AB99" s="19"/>
      <c r="AC99" s="19"/>
      <c r="AD99" s="19"/>
      <c r="AE99" s="19"/>
      <c r="AF99" s="19"/>
      <c r="AG99" s="19"/>
      <c r="AH99" s="19"/>
      <c r="AI99" s="19"/>
      <c r="AJ99" s="19"/>
      <c r="AK99" s="22"/>
      <c r="AL99" s="22"/>
      <c r="AM99" s="22"/>
      <c r="AN99" s="22"/>
      <c r="AO99" s="22"/>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row>
    <row r="100" spans="2:113" ht="15.6">
      <c r="B100" s="19"/>
      <c r="C100" s="96"/>
      <c r="D100" s="19"/>
      <c r="E100" s="35"/>
      <c r="F100" s="19"/>
      <c r="G100" s="96"/>
      <c r="H100" s="19"/>
      <c r="I100" s="19"/>
      <c r="J100" s="19"/>
      <c r="K100" s="19"/>
      <c r="L100" s="19"/>
      <c r="M100" s="19"/>
      <c r="N100" s="19"/>
      <c r="O100" s="20"/>
      <c r="P100" s="26"/>
      <c r="Q100" s="29"/>
      <c r="R100" s="29"/>
      <c r="S100" s="29"/>
      <c r="T100" s="29"/>
      <c r="U100" s="29"/>
      <c r="V100" s="19"/>
      <c r="W100" s="19"/>
      <c r="X100" s="19"/>
      <c r="Y100" s="19"/>
      <c r="Z100" s="19"/>
      <c r="AA100" s="19"/>
      <c r="AB100" s="19"/>
      <c r="AC100" s="19"/>
      <c r="AD100" s="19"/>
      <c r="AE100" s="19"/>
      <c r="AF100" s="19"/>
      <c r="AG100" s="19"/>
      <c r="AH100" s="19"/>
      <c r="AI100" s="19"/>
      <c r="AJ100" s="19"/>
      <c r="AK100" s="22"/>
      <c r="AL100" s="22"/>
      <c r="AM100" s="22"/>
      <c r="AN100" s="22"/>
      <c r="AO100" s="22"/>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row>
    <row r="101" spans="2:113" ht="15.6">
      <c r="B101" s="19"/>
      <c r="C101" s="96"/>
      <c r="D101" s="38"/>
      <c r="E101" s="39"/>
      <c r="F101" s="40"/>
      <c r="G101" s="97"/>
      <c r="H101" s="40"/>
      <c r="I101" s="40"/>
      <c r="J101" s="40"/>
      <c r="K101" s="40"/>
      <c r="L101" s="40"/>
      <c r="M101" s="40"/>
      <c r="N101" s="40"/>
      <c r="O101" s="20"/>
      <c r="P101" s="26"/>
      <c r="Q101" s="29"/>
      <c r="R101" s="29"/>
      <c r="S101" s="29"/>
      <c r="T101" s="29"/>
      <c r="U101" s="29"/>
      <c r="V101" s="40"/>
      <c r="W101" s="40"/>
      <c r="X101" s="40"/>
      <c r="Y101" s="40"/>
      <c r="Z101" s="40"/>
      <c r="AA101" s="40"/>
      <c r="AB101" s="40"/>
      <c r="AC101" s="40"/>
      <c r="AD101" s="40"/>
      <c r="AE101" s="40"/>
      <c r="AF101" s="40"/>
      <c r="AG101" s="40"/>
      <c r="AH101" s="40"/>
      <c r="AI101" s="40"/>
      <c r="AJ101" s="40"/>
      <c r="AK101" s="41"/>
      <c r="AL101" s="41"/>
      <c r="AM101" s="41"/>
      <c r="AN101" s="41"/>
      <c r="AO101" s="41"/>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row>
    <row r="102" spans="2:113" ht="15.6">
      <c r="B102" s="19"/>
      <c r="C102" s="96"/>
      <c r="D102" s="38"/>
      <c r="E102" s="42"/>
      <c r="F102" s="40"/>
      <c r="G102" s="97"/>
      <c r="H102" s="40"/>
      <c r="I102" s="40"/>
      <c r="J102" s="40"/>
      <c r="K102" s="40"/>
      <c r="L102" s="40"/>
      <c r="M102" s="40"/>
      <c r="N102" s="40"/>
      <c r="O102" s="20"/>
      <c r="P102" s="26"/>
      <c r="Q102" s="29"/>
      <c r="R102" s="29"/>
      <c r="S102" s="29"/>
      <c r="T102" s="29"/>
      <c r="U102" s="29"/>
      <c r="V102" s="40"/>
      <c r="W102" s="40"/>
      <c r="X102" s="40"/>
      <c r="Y102" s="40"/>
      <c r="Z102" s="40"/>
      <c r="AA102" s="40"/>
      <c r="AB102" s="40"/>
      <c r="AC102" s="40"/>
      <c r="AD102" s="40"/>
      <c r="AE102" s="40"/>
      <c r="AF102" s="40"/>
      <c r="AG102" s="40"/>
      <c r="AH102" s="40"/>
      <c r="AI102" s="40"/>
      <c r="AJ102" s="40"/>
      <c r="AK102" s="41"/>
      <c r="AL102" s="41"/>
      <c r="AM102" s="41"/>
      <c r="AN102" s="41"/>
      <c r="AO102" s="41"/>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row>
    <row r="103" spans="2:113" ht="15.6">
      <c r="B103" s="19"/>
      <c r="C103" s="96"/>
      <c r="D103" s="38"/>
      <c r="E103" s="19"/>
      <c r="F103" s="40"/>
      <c r="G103" s="97"/>
      <c r="H103" s="40"/>
      <c r="I103" s="40"/>
      <c r="J103" s="40"/>
      <c r="K103" s="40"/>
      <c r="L103" s="40"/>
      <c r="M103" s="40"/>
      <c r="N103" s="40"/>
      <c r="O103" s="20"/>
      <c r="P103" s="26"/>
      <c r="Q103" s="29"/>
      <c r="R103" s="26"/>
      <c r="S103" s="29"/>
      <c r="T103" s="29"/>
      <c r="U103" s="29"/>
      <c r="V103" s="40"/>
      <c r="W103" s="40"/>
      <c r="X103" s="40"/>
      <c r="Y103" s="40"/>
      <c r="Z103" s="40"/>
      <c r="AA103" s="40"/>
      <c r="AB103" s="40"/>
      <c r="AC103" s="40"/>
      <c r="AD103" s="40"/>
      <c r="AE103" s="40"/>
      <c r="AF103" s="40"/>
      <c r="AG103" s="40"/>
      <c r="AH103" s="40"/>
      <c r="AI103" s="40"/>
      <c r="AJ103" s="40"/>
      <c r="AK103" s="41"/>
      <c r="AL103" s="41"/>
      <c r="AM103" s="41"/>
      <c r="AN103" s="41"/>
      <c r="AO103" s="41"/>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row>
    <row r="104" spans="2:113" ht="15.6">
      <c r="B104" s="19"/>
      <c r="C104" s="117"/>
      <c r="D104" s="43"/>
      <c r="E104" s="19"/>
      <c r="F104" s="40"/>
      <c r="G104" s="97"/>
      <c r="H104" s="40"/>
      <c r="I104" s="40"/>
      <c r="J104" s="40"/>
      <c r="K104" s="40"/>
      <c r="L104" s="40"/>
      <c r="M104" s="40"/>
      <c r="N104" s="40"/>
      <c r="O104" s="20"/>
      <c r="P104" s="26"/>
      <c r="Q104" s="29"/>
      <c r="R104" s="29"/>
      <c r="S104" s="29"/>
      <c r="T104" s="29"/>
      <c r="U104" s="29"/>
      <c r="V104" s="40"/>
      <c r="W104" s="40"/>
      <c r="X104" s="40"/>
      <c r="Y104" s="40"/>
      <c r="Z104" s="40"/>
      <c r="AA104" s="40"/>
      <c r="AB104" s="40"/>
      <c r="AC104" s="40"/>
      <c r="AD104" s="40"/>
      <c r="AE104" s="40"/>
      <c r="AF104" s="40"/>
      <c r="AG104" s="40"/>
      <c r="AH104" s="40"/>
      <c r="AI104" s="40"/>
      <c r="AJ104" s="40"/>
      <c r="AK104" s="41"/>
      <c r="AL104" s="41"/>
      <c r="AM104" s="41"/>
      <c r="AN104" s="41"/>
      <c r="AO104" s="41"/>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row>
    <row r="105" spans="2:113" ht="15.6">
      <c r="B105" s="19"/>
      <c r="C105" s="96"/>
      <c r="D105" s="38"/>
      <c r="E105" s="19"/>
      <c r="F105" s="40"/>
      <c r="G105" s="97"/>
      <c r="H105" s="40"/>
      <c r="I105" s="40"/>
      <c r="J105" s="40"/>
      <c r="K105" s="40"/>
      <c r="L105" s="40"/>
      <c r="M105" s="40"/>
      <c r="N105" s="40"/>
      <c r="O105" s="20"/>
      <c r="P105" s="18"/>
      <c r="Q105" s="18"/>
      <c r="R105" s="18"/>
      <c r="S105" s="18"/>
      <c r="T105" s="18"/>
      <c r="U105" s="18"/>
      <c r="V105" s="40"/>
      <c r="W105" s="40"/>
      <c r="X105" s="40"/>
      <c r="Y105" s="40"/>
      <c r="Z105" s="40"/>
      <c r="AA105" s="40"/>
      <c r="AB105" s="40"/>
      <c r="AC105" s="40"/>
      <c r="AD105" s="40"/>
      <c r="AE105" s="40"/>
      <c r="AF105" s="40"/>
      <c r="AG105" s="40"/>
      <c r="AH105" s="40"/>
      <c r="AI105" s="40"/>
      <c r="AJ105" s="40"/>
      <c r="AK105" s="41"/>
      <c r="AL105" s="41"/>
      <c r="AM105" s="41"/>
      <c r="AN105" s="41"/>
      <c r="AO105" s="41"/>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row>
    <row r="106" spans="2:113" ht="15.6">
      <c r="B106" s="19"/>
      <c r="C106" s="96"/>
      <c r="D106" s="38"/>
      <c r="E106" s="19"/>
      <c r="F106" s="40"/>
      <c r="G106" s="97"/>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1"/>
      <c r="AL106" s="41"/>
      <c r="AM106" s="41"/>
      <c r="AN106" s="41"/>
      <c r="AO106" s="41"/>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row>
    <row r="107" spans="2:113" ht="15.6">
      <c r="B107" s="44"/>
      <c r="C107" s="118"/>
      <c r="D107" s="44"/>
      <c r="E107" s="44"/>
      <c r="F107" s="40"/>
      <c r="G107" s="97"/>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1"/>
      <c r="AL107" s="41"/>
      <c r="AM107" s="41"/>
      <c r="AN107" s="41"/>
      <c r="AO107" s="41"/>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row>
    <row r="108" spans="2:113" ht="15.6">
      <c r="B108" s="44"/>
      <c r="C108" s="118"/>
      <c r="D108" s="44"/>
      <c r="E108" s="44"/>
      <c r="F108" s="40"/>
      <c r="G108" s="97"/>
      <c r="H108" s="40"/>
      <c r="I108" s="40"/>
      <c r="J108" s="40"/>
      <c r="K108" s="40"/>
      <c r="L108" s="40"/>
      <c r="M108" s="40"/>
      <c r="N108" s="40"/>
      <c r="O108" s="19"/>
      <c r="P108" s="27"/>
      <c r="Q108" s="27"/>
      <c r="R108" s="27"/>
      <c r="S108" s="19"/>
      <c r="T108" s="19"/>
      <c r="U108" s="19"/>
      <c r="V108" s="40"/>
      <c r="W108" s="40"/>
      <c r="X108" s="40"/>
      <c r="Y108" s="40"/>
      <c r="Z108" s="40"/>
      <c r="AA108" s="40"/>
      <c r="AB108" s="40"/>
      <c r="AC108" s="40"/>
      <c r="AD108" s="40"/>
      <c r="AE108" s="40"/>
      <c r="AF108" s="40"/>
      <c r="AG108" s="40"/>
      <c r="AH108" s="40"/>
      <c r="AI108" s="40"/>
      <c r="AJ108" s="40"/>
      <c r="AK108" s="41"/>
      <c r="AL108" s="41"/>
      <c r="AM108" s="41"/>
      <c r="AN108" s="41"/>
      <c r="AO108" s="41"/>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row>
    <row r="109" spans="2:113" ht="15.6">
      <c r="B109" s="44"/>
      <c r="C109" s="118"/>
      <c r="D109" s="44"/>
      <c r="E109" s="44"/>
      <c r="F109" s="40"/>
      <c r="G109" s="97"/>
      <c r="H109" s="40"/>
      <c r="I109" s="40"/>
      <c r="J109" s="40"/>
      <c r="K109" s="40"/>
      <c r="L109" s="40"/>
      <c r="M109" s="40"/>
      <c r="N109" s="40"/>
      <c r="O109" s="20"/>
      <c r="P109" s="21"/>
      <c r="Q109" s="21"/>
      <c r="R109" s="21"/>
      <c r="S109" s="18"/>
      <c r="T109" s="18"/>
      <c r="U109" s="19"/>
      <c r="V109" s="40"/>
      <c r="W109" s="40"/>
      <c r="X109" s="40"/>
      <c r="Y109" s="40"/>
      <c r="Z109" s="40"/>
      <c r="AA109" s="40"/>
      <c r="AB109" s="40"/>
      <c r="AC109" s="40"/>
      <c r="AD109" s="40"/>
      <c r="AE109" s="40"/>
      <c r="AF109" s="40"/>
      <c r="AG109" s="40"/>
      <c r="AH109" s="40"/>
      <c r="AI109" s="40"/>
      <c r="AJ109" s="40"/>
      <c r="AK109" s="41"/>
      <c r="AL109" s="41"/>
      <c r="AM109" s="41"/>
      <c r="AN109" s="41"/>
      <c r="AO109" s="41"/>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row>
    <row r="110" spans="2:113" ht="15.6">
      <c r="B110" s="44"/>
      <c r="C110" s="118"/>
      <c r="D110" s="44"/>
      <c r="E110" s="44"/>
      <c r="F110" s="40"/>
      <c r="G110" s="97"/>
      <c r="H110" s="40"/>
      <c r="I110" s="40"/>
      <c r="J110" s="40"/>
      <c r="K110" s="40"/>
      <c r="L110" s="40"/>
      <c r="M110" s="40"/>
      <c r="N110" s="40"/>
      <c r="O110" s="19"/>
      <c r="P110" s="19"/>
      <c r="Q110" s="19"/>
      <c r="R110" s="19"/>
      <c r="S110" s="19"/>
      <c r="T110" s="19"/>
      <c r="U110" s="19"/>
      <c r="V110" s="40"/>
      <c r="W110" s="40"/>
      <c r="X110" s="40"/>
      <c r="Y110" s="40"/>
      <c r="Z110" s="40"/>
      <c r="AA110" s="40"/>
      <c r="AB110" s="40"/>
      <c r="AC110" s="40"/>
      <c r="AD110" s="40"/>
      <c r="AE110" s="40"/>
      <c r="AF110" s="40"/>
      <c r="AG110" s="40"/>
      <c r="AH110" s="40"/>
      <c r="AI110" s="40"/>
      <c r="AJ110" s="40"/>
      <c r="AK110" s="41"/>
      <c r="AL110" s="41"/>
      <c r="AM110" s="41"/>
      <c r="AN110" s="41"/>
      <c r="AO110" s="41"/>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row>
    <row r="111" spans="2:113" ht="15.6">
      <c r="B111" s="44"/>
      <c r="C111" s="118"/>
      <c r="D111" s="44"/>
      <c r="E111" s="44"/>
      <c r="F111" s="40"/>
      <c r="G111" s="97"/>
      <c r="H111" s="40"/>
      <c r="I111" s="40"/>
      <c r="J111" s="40"/>
      <c r="K111" s="40"/>
      <c r="L111" s="40"/>
      <c r="M111" s="40"/>
      <c r="N111" s="40"/>
      <c r="O111" s="20"/>
      <c r="P111" s="20"/>
      <c r="Q111" s="23"/>
      <c r="R111" s="21"/>
      <c r="S111" s="18"/>
      <c r="T111" s="18"/>
      <c r="U111" s="19"/>
      <c r="V111" s="40"/>
      <c r="W111" s="40"/>
      <c r="X111" s="40"/>
      <c r="Y111" s="40"/>
      <c r="Z111" s="40"/>
      <c r="AA111" s="40"/>
      <c r="AB111" s="40"/>
      <c r="AC111" s="40"/>
      <c r="AD111" s="40"/>
      <c r="AE111" s="40"/>
      <c r="AF111" s="40"/>
      <c r="AG111" s="40"/>
      <c r="AH111" s="40"/>
      <c r="AI111" s="40"/>
      <c r="AJ111" s="40"/>
      <c r="AK111" s="41"/>
      <c r="AL111" s="41"/>
      <c r="AM111" s="41"/>
      <c r="AN111" s="41"/>
      <c r="AO111" s="41"/>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row>
    <row r="112" spans="2:113" ht="15.6">
      <c r="B112" s="44"/>
      <c r="C112" s="118"/>
      <c r="D112" s="44"/>
      <c r="E112" s="44"/>
      <c r="F112" s="40"/>
      <c r="G112" s="97"/>
      <c r="H112" s="40"/>
      <c r="I112" s="40"/>
      <c r="J112" s="40"/>
      <c r="K112" s="40"/>
      <c r="L112" s="40"/>
      <c r="M112" s="40"/>
      <c r="N112" s="40"/>
      <c r="O112" s="19"/>
      <c r="P112" s="19"/>
      <c r="Q112" s="19"/>
      <c r="R112" s="19"/>
      <c r="S112" s="19"/>
      <c r="T112" s="27"/>
      <c r="U112" s="28"/>
      <c r="V112" s="40"/>
      <c r="W112" s="40"/>
      <c r="X112" s="40"/>
      <c r="Y112" s="40"/>
      <c r="Z112" s="40"/>
      <c r="AA112" s="40"/>
      <c r="AB112" s="40"/>
      <c r="AC112" s="40"/>
      <c r="AD112" s="40"/>
      <c r="AE112" s="40"/>
      <c r="AF112" s="40"/>
      <c r="AG112" s="40"/>
      <c r="AH112" s="40"/>
      <c r="AI112" s="40"/>
      <c r="AJ112" s="40"/>
      <c r="AK112" s="41"/>
      <c r="AL112" s="41"/>
      <c r="AM112" s="41"/>
      <c r="AN112" s="41"/>
      <c r="AO112" s="41"/>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row>
    <row r="113" spans="2:113" ht="15.6">
      <c r="B113" s="44"/>
      <c r="C113" s="118"/>
      <c r="D113" s="44"/>
      <c r="E113" s="44"/>
      <c r="F113" s="40"/>
      <c r="G113" s="97"/>
      <c r="H113" s="40"/>
      <c r="I113" s="40"/>
      <c r="J113" s="40"/>
      <c r="K113" s="40"/>
      <c r="L113" s="40"/>
      <c r="M113" s="40"/>
      <c r="N113" s="40"/>
      <c r="O113" s="19"/>
      <c r="P113" s="25"/>
      <c r="Q113" s="25"/>
      <c r="R113" s="26"/>
      <c r="S113" s="26"/>
      <c r="T113" s="27"/>
      <c r="U113" s="28"/>
      <c r="V113" s="40"/>
      <c r="W113" s="40"/>
      <c r="X113" s="40"/>
      <c r="Y113" s="40"/>
      <c r="Z113" s="40"/>
      <c r="AA113" s="40"/>
      <c r="AB113" s="40"/>
      <c r="AC113" s="40"/>
      <c r="AD113" s="40"/>
      <c r="AE113" s="40"/>
      <c r="AF113" s="40"/>
      <c r="AG113" s="40"/>
      <c r="AH113" s="40"/>
      <c r="AI113" s="40"/>
      <c r="AJ113" s="40"/>
      <c r="AK113" s="41"/>
      <c r="AL113" s="41"/>
      <c r="AM113" s="41"/>
      <c r="AN113" s="41"/>
      <c r="AO113" s="41"/>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row>
    <row r="114" spans="2:113" ht="15.9" thickBot="1">
      <c r="B114" s="44"/>
      <c r="C114" s="118"/>
      <c r="D114" s="44"/>
      <c r="E114" s="44"/>
      <c r="F114" s="40"/>
      <c r="G114" s="97"/>
      <c r="H114" s="40"/>
      <c r="I114" s="40"/>
      <c r="J114" s="40"/>
      <c r="K114" s="40"/>
      <c r="L114" s="40"/>
      <c r="M114" s="40"/>
      <c r="N114" s="40"/>
      <c r="O114" s="45"/>
      <c r="P114" s="46"/>
      <c r="Q114" s="46"/>
      <c r="R114" s="46"/>
      <c r="S114" s="47"/>
      <c r="T114" s="47"/>
      <c r="U114" s="48"/>
      <c r="V114" s="40"/>
      <c r="W114" s="40"/>
      <c r="X114" s="40"/>
      <c r="Y114" s="40"/>
      <c r="Z114" s="40"/>
      <c r="AA114" s="40"/>
      <c r="AB114" s="40"/>
      <c r="AC114" s="40"/>
      <c r="AD114" s="40"/>
      <c r="AE114" s="40"/>
      <c r="AF114" s="40"/>
      <c r="AG114" s="40"/>
      <c r="AH114" s="40"/>
      <c r="AI114" s="40"/>
      <c r="AJ114" s="40"/>
      <c r="AK114" s="41"/>
      <c r="AL114" s="41"/>
      <c r="AM114" s="41"/>
      <c r="AN114" s="41"/>
      <c r="AO114" s="41"/>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row>
    <row r="115" spans="2:113" ht="15.6">
      <c r="B115" s="44"/>
      <c r="C115" s="118"/>
      <c r="D115" s="44"/>
      <c r="E115" s="44"/>
      <c r="F115" s="40"/>
      <c r="G115" s="97"/>
      <c r="H115" s="40"/>
      <c r="I115" s="40"/>
      <c r="J115" s="40"/>
      <c r="K115" s="40"/>
      <c r="L115" s="40"/>
      <c r="M115" s="40"/>
      <c r="N115" s="40"/>
      <c r="O115" s="20"/>
      <c r="P115" s="26"/>
      <c r="Q115" s="29"/>
      <c r="R115" s="29"/>
      <c r="S115" s="29"/>
      <c r="T115" s="28"/>
      <c r="U115" s="29"/>
      <c r="V115" s="40"/>
      <c r="W115" s="40"/>
      <c r="X115" s="40"/>
      <c r="Y115" s="40"/>
      <c r="Z115" s="40"/>
      <c r="AA115" s="40"/>
      <c r="AB115" s="40"/>
      <c r="AC115" s="40"/>
      <c r="AD115" s="40"/>
      <c r="AE115" s="40"/>
      <c r="AF115" s="40"/>
      <c r="AG115" s="40"/>
      <c r="AH115" s="40"/>
      <c r="AI115" s="40"/>
      <c r="AJ115" s="40"/>
      <c r="AK115" s="41"/>
      <c r="AL115" s="41"/>
      <c r="AM115" s="41"/>
      <c r="AN115" s="41"/>
      <c r="AO115" s="41"/>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row>
    <row r="116" spans="2:113" ht="15.6">
      <c r="B116" s="44"/>
      <c r="C116" s="118"/>
      <c r="D116" s="44"/>
      <c r="E116" s="44"/>
      <c r="F116" s="40"/>
      <c r="G116" s="97"/>
      <c r="H116" s="40"/>
      <c r="I116" s="40"/>
      <c r="J116" s="40"/>
      <c r="K116" s="40"/>
      <c r="L116" s="40"/>
      <c r="M116" s="40"/>
      <c r="N116" s="40"/>
      <c r="O116" s="20"/>
      <c r="P116" s="26"/>
      <c r="Q116" s="29"/>
      <c r="R116" s="29"/>
      <c r="S116" s="29"/>
      <c r="T116" s="28"/>
      <c r="U116" s="29"/>
      <c r="V116" s="40"/>
      <c r="W116" s="40"/>
      <c r="X116" s="40"/>
      <c r="Y116" s="40"/>
      <c r="Z116" s="40"/>
      <c r="AA116" s="40"/>
      <c r="AB116" s="40"/>
      <c r="AC116" s="40"/>
      <c r="AD116" s="40"/>
      <c r="AE116" s="40"/>
      <c r="AF116" s="40"/>
      <c r="AG116" s="40"/>
      <c r="AH116" s="40"/>
      <c r="AI116" s="40"/>
      <c r="AJ116" s="40"/>
      <c r="AK116" s="41"/>
      <c r="AL116" s="41"/>
      <c r="AM116" s="41"/>
      <c r="AN116" s="41"/>
      <c r="AO116" s="41"/>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row>
    <row r="117" spans="2:113" ht="15.6">
      <c r="B117" s="44"/>
      <c r="C117" s="118"/>
      <c r="D117" s="44"/>
      <c r="E117" s="44"/>
      <c r="F117" s="40"/>
      <c r="G117" s="97"/>
      <c r="H117" s="40"/>
      <c r="I117" s="40"/>
      <c r="J117" s="40"/>
      <c r="K117" s="40"/>
      <c r="L117" s="40"/>
      <c r="M117" s="40"/>
      <c r="N117" s="40"/>
      <c r="O117" s="20"/>
      <c r="P117" s="26"/>
      <c r="Q117" s="29"/>
      <c r="R117" s="29"/>
      <c r="S117" s="29"/>
      <c r="T117" s="28"/>
      <c r="U117" s="29"/>
      <c r="V117" s="40"/>
      <c r="W117" s="40"/>
      <c r="X117" s="40"/>
      <c r="Y117" s="40"/>
      <c r="Z117" s="40"/>
      <c r="AA117" s="40"/>
      <c r="AB117" s="40"/>
      <c r="AC117" s="40"/>
      <c r="AD117" s="40"/>
      <c r="AE117" s="40"/>
      <c r="AF117" s="40"/>
      <c r="AG117" s="40"/>
      <c r="AH117" s="40"/>
      <c r="AI117" s="40"/>
      <c r="AJ117" s="40"/>
      <c r="AK117" s="41"/>
      <c r="AL117" s="41"/>
      <c r="AM117" s="41"/>
      <c r="AN117" s="41"/>
      <c r="AO117" s="41"/>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row>
    <row r="118" spans="2:113" ht="15.6">
      <c r="B118" s="44"/>
      <c r="C118" s="118"/>
      <c r="D118" s="44"/>
      <c r="E118" s="44"/>
      <c r="F118" s="40"/>
      <c r="G118" s="97"/>
      <c r="H118" s="40"/>
      <c r="I118" s="40"/>
      <c r="J118" s="40"/>
      <c r="K118" s="40"/>
      <c r="L118" s="40"/>
      <c r="M118" s="40"/>
      <c r="N118" s="40"/>
      <c r="O118" s="20"/>
      <c r="P118" s="26"/>
      <c r="Q118" s="29"/>
      <c r="R118" s="29"/>
      <c r="S118" s="29"/>
      <c r="T118" s="28"/>
      <c r="U118" s="29"/>
      <c r="V118" s="40"/>
      <c r="W118" s="40"/>
      <c r="X118" s="40"/>
      <c r="Y118" s="40"/>
      <c r="Z118" s="40"/>
      <c r="AA118" s="40"/>
      <c r="AB118" s="40"/>
      <c r="AC118" s="40"/>
      <c r="AD118" s="40"/>
      <c r="AE118" s="40"/>
      <c r="AF118" s="40"/>
      <c r="AG118" s="40"/>
      <c r="AH118" s="40"/>
      <c r="AI118" s="40"/>
      <c r="AJ118" s="40"/>
      <c r="AK118" s="41"/>
      <c r="AL118" s="41"/>
      <c r="AM118" s="41"/>
      <c r="AN118" s="41"/>
      <c r="AO118" s="41"/>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row>
    <row r="119" spans="2:113" ht="15.6">
      <c r="B119" s="44"/>
      <c r="C119" s="118"/>
      <c r="D119" s="44"/>
      <c r="E119" s="44"/>
      <c r="F119" s="40"/>
      <c r="G119" s="97"/>
      <c r="H119" s="40"/>
      <c r="I119" s="40"/>
      <c r="J119" s="40"/>
      <c r="K119" s="40"/>
      <c r="L119" s="40"/>
      <c r="M119" s="40"/>
      <c r="N119" s="40"/>
      <c r="O119" s="20"/>
      <c r="P119" s="26"/>
      <c r="Q119" s="29"/>
      <c r="R119" s="29"/>
      <c r="S119" s="29"/>
      <c r="T119" s="28"/>
      <c r="U119" s="29"/>
      <c r="V119" s="40"/>
      <c r="W119" s="40"/>
      <c r="X119" s="40"/>
      <c r="Y119" s="40"/>
      <c r="Z119" s="40"/>
      <c r="AA119" s="40"/>
      <c r="AB119" s="40"/>
      <c r="AC119" s="40"/>
      <c r="AD119" s="40"/>
      <c r="AE119" s="40"/>
      <c r="AF119" s="40"/>
      <c r="AG119" s="40"/>
      <c r="AH119" s="40"/>
      <c r="AI119" s="40"/>
      <c r="AJ119" s="40"/>
      <c r="AK119" s="41"/>
      <c r="AL119" s="41"/>
      <c r="AM119" s="41"/>
      <c r="AN119" s="41"/>
      <c r="AO119" s="41"/>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row>
    <row r="120" spans="2:113" ht="15.6">
      <c r="B120" s="44"/>
      <c r="C120" s="118"/>
      <c r="D120" s="44"/>
      <c r="E120" s="44"/>
      <c r="F120" s="40"/>
      <c r="G120" s="97"/>
      <c r="H120" s="40"/>
      <c r="I120" s="40"/>
      <c r="J120" s="40"/>
      <c r="K120" s="40"/>
      <c r="L120" s="40"/>
      <c r="M120" s="40"/>
      <c r="N120" s="40"/>
      <c r="O120" s="20"/>
      <c r="P120" s="26"/>
      <c r="Q120" s="29"/>
      <c r="R120" s="29"/>
      <c r="S120" s="29"/>
      <c r="T120" s="28"/>
      <c r="U120" s="29"/>
      <c r="V120" s="40"/>
      <c r="W120" s="40"/>
      <c r="X120" s="40"/>
      <c r="Y120" s="40"/>
      <c r="Z120" s="40"/>
      <c r="AA120" s="40"/>
      <c r="AB120" s="40"/>
      <c r="AC120" s="40"/>
      <c r="AD120" s="40"/>
      <c r="AE120" s="40"/>
      <c r="AF120" s="40"/>
      <c r="AG120" s="40"/>
      <c r="AH120" s="40"/>
      <c r="AI120" s="40"/>
      <c r="AJ120" s="40"/>
      <c r="AK120" s="41"/>
      <c r="AL120" s="41"/>
      <c r="AM120" s="41"/>
      <c r="AN120" s="41"/>
      <c r="AO120" s="41"/>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row>
    <row r="121" spans="2:113" ht="15.6">
      <c r="B121" s="44"/>
      <c r="C121" s="118"/>
      <c r="D121" s="44"/>
      <c r="E121" s="44"/>
      <c r="F121" s="40"/>
      <c r="G121" s="97"/>
      <c r="H121" s="40"/>
      <c r="I121" s="40"/>
      <c r="J121" s="40"/>
      <c r="K121" s="40"/>
      <c r="L121" s="40"/>
      <c r="M121" s="40"/>
      <c r="N121" s="40"/>
      <c r="O121" s="20"/>
      <c r="P121" s="26"/>
      <c r="Q121" s="29"/>
      <c r="R121" s="29"/>
      <c r="S121" s="29"/>
      <c r="T121" s="28"/>
      <c r="U121" s="29"/>
      <c r="V121" s="40"/>
      <c r="W121" s="40"/>
      <c r="X121" s="40"/>
      <c r="Y121" s="40"/>
      <c r="Z121" s="40"/>
      <c r="AA121" s="40"/>
      <c r="AB121" s="40"/>
      <c r="AC121" s="40"/>
      <c r="AD121" s="40"/>
      <c r="AE121" s="40"/>
      <c r="AF121" s="40"/>
      <c r="AG121" s="40"/>
      <c r="AH121" s="40"/>
      <c r="AI121" s="40"/>
      <c r="AJ121" s="40"/>
      <c r="AK121" s="41"/>
      <c r="AL121" s="41"/>
      <c r="AM121" s="41"/>
      <c r="AN121" s="41"/>
      <c r="AO121" s="41"/>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row>
    <row r="122" spans="2:113" ht="15.6">
      <c r="B122" s="44"/>
      <c r="C122" s="118"/>
      <c r="D122" s="44"/>
      <c r="E122" s="44"/>
      <c r="F122" s="40"/>
      <c r="G122" s="97"/>
      <c r="H122" s="40"/>
      <c r="I122" s="40"/>
      <c r="J122" s="40"/>
      <c r="K122" s="40"/>
      <c r="L122" s="40"/>
      <c r="M122" s="40"/>
      <c r="N122" s="40"/>
      <c r="O122" s="20"/>
      <c r="P122" s="26"/>
      <c r="Q122" s="29"/>
      <c r="R122" s="29"/>
      <c r="S122" s="29"/>
      <c r="T122" s="28"/>
      <c r="U122" s="29"/>
      <c r="V122" s="40"/>
      <c r="W122" s="40"/>
      <c r="X122" s="40"/>
      <c r="Y122" s="40"/>
      <c r="Z122" s="40"/>
      <c r="AA122" s="40"/>
      <c r="AB122" s="40"/>
      <c r="AC122" s="40"/>
      <c r="AD122" s="40"/>
      <c r="AE122" s="40"/>
      <c r="AF122" s="40"/>
      <c r="AG122" s="40"/>
      <c r="AH122" s="40"/>
      <c r="AI122" s="40"/>
      <c r="AJ122" s="40"/>
      <c r="AK122" s="41"/>
      <c r="AL122" s="41"/>
      <c r="AM122" s="41"/>
      <c r="AN122" s="41"/>
      <c r="AO122" s="41"/>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row>
    <row r="123" spans="2:113" ht="15.6">
      <c r="B123" s="44"/>
      <c r="C123" s="118"/>
      <c r="D123" s="44"/>
      <c r="E123" s="44"/>
      <c r="F123" s="40"/>
      <c r="G123" s="97"/>
      <c r="H123" s="40"/>
      <c r="I123" s="40"/>
      <c r="J123" s="40"/>
      <c r="K123" s="40"/>
      <c r="L123" s="40"/>
      <c r="M123" s="40"/>
      <c r="N123" s="40"/>
      <c r="O123" s="20"/>
      <c r="P123" s="26"/>
      <c r="Q123" s="29"/>
      <c r="R123" s="29"/>
      <c r="S123" s="29"/>
      <c r="T123" s="28"/>
      <c r="U123" s="29"/>
      <c r="V123" s="40"/>
      <c r="W123" s="40"/>
      <c r="X123" s="40"/>
      <c r="Y123" s="40"/>
      <c r="Z123" s="40"/>
      <c r="AA123" s="40"/>
      <c r="AB123" s="40"/>
      <c r="AC123" s="40"/>
      <c r="AD123" s="40"/>
      <c r="AE123" s="40"/>
      <c r="AF123" s="40"/>
      <c r="AG123" s="40"/>
      <c r="AH123" s="40"/>
      <c r="AI123" s="40"/>
      <c r="AJ123" s="40"/>
      <c r="AK123" s="41"/>
      <c r="AL123" s="41"/>
      <c r="AM123" s="41"/>
      <c r="AN123" s="41"/>
      <c r="AO123" s="41"/>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row>
    <row r="124" spans="2:113" ht="15.6">
      <c r="B124" s="44"/>
      <c r="C124" s="118"/>
      <c r="D124" s="44"/>
      <c r="E124" s="44"/>
      <c r="F124" s="40"/>
      <c r="G124" s="97"/>
      <c r="H124" s="40"/>
      <c r="I124" s="40"/>
      <c r="J124" s="40"/>
      <c r="K124" s="40"/>
      <c r="L124" s="40"/>
      <c r="M124" s="40"/>
      <c r="N124" s="40"/>
      <c r="O124" s="20"/>
      <c r="P124" s="26"/>
      <c r="Q124" s="29"/>
      <c r="R124" s="29"/>
      <c r="S124" s="29"/>
      <c r="T124" s="28"/>
      <c r="U124" s="29"/>
      <c r="V124" s="40"/>
      <c r="W124" s="40"/>
      <c r="X124" s="40"/>
      <c r="Y124" s="40"/>
      <c r="Z124" s="40"/>
      <c r="AA124" s="40"/>
      <c r="AB124" s="40"/>
      <c r="AC124" s="40"/>
      <c r="AD124" s="40"/>
      <c r="AE124" s="40"/>
      <c r="AF124" s="40"/>
      <c r="AG124" s="40"/>
      <c r="AH124" s="40"/>
      <c r="AI124" s="40"/>
      <c r="AJ124" s="40"/>
      <c r="AK124" s="41"/>
      <c r="AL124" s="41"/>
      <c r="AM124" s="41"/>
      <c r="AN124" s="41"/>
      <c r="AO124" s="41"/>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row>
    <row r="125" spans="2:113" ht="15.6">
      <c r="B125" s="44"/>
      <c r="C125" s="118"/>
      <c r="D125" s="44"/>
      <c r="E125" s="44"/>
      <c r="F125" s="40"/>
      <c r="G125" s="97"/>
      <c r="H125" s="40"/>
      <c r="I125" s="40"/>
      <c r="J125" s="40"/>
      <c r="K125" s="40"/>
      <c r="L125" s="40"/>
      <c r="M125" s="40"/>
      <c r="N125" s="40"/>
      <c r="O125" s="20"/>
      <c r="P125" s="26"/>
      <c r="Q125" s="29"/>
      <c r="R125" s="29"/>
      <c r="S125" s="29"/>
      <c r="T125" s="28"/>
      <c r="U125" s="29"/>
      <c r="V125" s="40"/>
      <c r="W125" s="40"/>
      <c r="X125" s="40"/>
      <c r="Y125" s="40"/>
      <c r="Z125" s="40"/>
      <c r="AA125" s="40"/>
      <c r="AB125" s="40"/>
      <c r="AC125" s="40"/>
      <c r="AD125" s="40"/>
      <c r="AE125" s="40"/>
      <c r="AF125" s="40"/>
      <c r="AG125" s="40"/>
      <c r="AH125" s="40"/>
      <c r="AI125" s="40"/>
      <c r="AJ125" s="40"/>
      <c r="AK125" s="41"/>
      <c r="AL125" s="41"/>
      <c r="AM125" s="41"/>
      <c r="AN125" s="41"/>
      <c r="AO125" s="41"/>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row>
    <row r="126" spans="2:113" ht="15.6">
      <c r="B126" s="44"/>
      <c r="C126" s="118"/>
      <c r="D126" s="44"/>
      <c r="E126" s="44"/>
      <c r="F126" s="40"/>
      <c r="G126" s="97"/>
      <c r="H126" s="40"/>
      <c r="I126" s="40"/>
      <c r="J126" s="40"/>
      <c r="K126" s="40"/>
      <c r="L126" s="40"/>
      <c r="M126" s="40"/>
      <c r="N126" s="40"/>
      <c r="O126" s="20"/>
      <c r="P126" s="26"/>
      <c r="Q126" s="29"/>
      <c r="R126" s="29"/>
      <c r="S126" s="29"/>
      <c r="T126" s="28"/>
      <c r="U126" s="29"/>
      <c r="V126" s="40"/>
      <c r="W126" s="40"/>
      <c r="X126" s="40"/>
      <c r="Y126" s="40"/>
      <c r="Z126" s="40"/>
      <c r="AA126" s="40"/>
      <c r="AB126" s="40"/>
      <c r="AC126" s="40"/>
      <c r="AD126" s="40"/>
      <c r="AE126" s="40"/>
      <c r="AF126" s="40"/>
      <c r="AG126" s="40"/>
      <c r="AH126" s="40"/>
      <c r="AI126" s="40"/>
      <c r="AJ126" s="40"/>
      <c r="AK126" s="41"/>
      <c r="AL126" s="41"/>
      <c r="AM126" s="41"/>
      <c r="AN126" s="41"/>
      <c r="AO126" s="41"/>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row>
    <row r="127" spans="2:113" ht="15.6">
      <c r="B127" s="44"/>
      <c r="C127" s="118"/>
      <c r="D127" s="44"/>
      <c r="E127" s="44"/>
      <c r="F127" s="40"/>
      <c r="G127" s="97"/>
      <c r="H127" s="40"/>
      <c r="I127" s="40"/>
      <c r="J127" s="40"/>
      <c r="K127" s="40"/>
      <c r="L127" s="40"/>
      <c r="M127" s="40"/>
      <c r="N127" s="40"/>
      <c r="O127" s="20"/>
      <c r="P127" s="26"/>
      <c r="Q127" s="29"/>
      <c r="R127" s="29"/>
      <c r="S127" s="29"/>
      <c r="T127" s="28"/>
      <c r="U127" s="29"/>
      <c r="V127" s="40"/>
      <c r="W127" s="40"/>
      <c r="X127" s="40"/>
      <c r="Y127" s="40"/>
      <c r="Z127" s="40"/>
      <c r="AA127" s="40"/>
      <c r="AB127" s="40"/>
      <c r="AC127" s="40"/>
      <c r="AD127" s="40"/>
      <c r="AE127" s="40"/>
      <c r="AF127" s="40"/>
      <c r="AG127" s="40"/>
      <c r="AH127" s="40"/>
      <c r="AI127" s="40"/>
      <c r="AJ127" s="40"/>
      <c r="AK127" s="41"/>
      <c r="AL127" s="41"/>
      <c r="AM127" s="41"/>
      <c r="AN127" s="41"/>
      <c r="AO127" s="41"/>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row>
    <row r="128" spans="2:113" ht="15.6">
      <c r="B128" s="44"/>
      <c r="C128" s="118"/>
      <c r="D128" s="44"/>
      <c r="E128" s="44"/>
      <c r="F128" s="40"/>
      <c r="G128" s="97"/>
      <c r="H128" s="40"/>
      <c r="I128" s="40"/>
      <c r="J128" s="40"/>
      <c r="K128" s="40"/>
      <c r="L128" s="40"/>
      <c r="M128" s="40"/>
      <c r="N128" s="40"/>
      <c r="O128" s="20"/>
      <c r="P128" s="26"/>
      <c r="Q128" s="29"/>
      <c r="R128" s="29"/>
      <c r="S128" s="29"/>
      <c r="T128" s="28"/>
      <c r="U128" s="29"/>
      <c r="V128" s="40"/>
      <c r="W128" s="40"/>
      <c r="X128" s="40"/>
      <c r="Y128" s="40"/>
      <c r="Z128" s="40"/>
      <c r="AA128" s="40"/>
      <c r="AB128" s="40"/>
      <c r="AC128" s="40"/>
      <c r="AD128" s="40"/>
      <c r="AE128" s="40"/>
      <c r="AF128" s="40"/>
      <c r="AG128" s="40"/>
      <c r="AH128" s="40"/>
      <c r="AI128" s="40"/>
      <c r="AJ128" s="40"/>
      <c r="AK128" s="41"/>
      <c r="AL128" s="41"/>
      <c r="AM128" s="41"/>
      <c r="AN128" s="41"/>
      <c r="AO128" s="41"/>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row>
    <row r="129" spans="2:113" ht="15.6">
      <c r="B129" s="44"/>
      <c r="C129" s="118"/>
      <c r="D129" s="44"/>
      <c r="E129" s="44"/>
      <c r="F129" s="40"/>
      <c r="G129" s="97"/>
      <c r="H129" s="40"/>
      <c r="I129" s="40"/>
      <c r="J129" s="40"/>
      <c r="K129" s="40"/>
      <c r="L129" s="40"/>
      <c r="M129" s="40"/>
      <c r="N129" s="40"/>
      <c r="O129" s="20"/>
      <c r="P129" s="26"/>
      <c r="Q129" s="29"/>
      <c r="R129" s="29"/>
      <c r="S129" s="29"/>
      <c r="T129" s="28"/>
      <c r="U129" s="29"/>
      <c r="V129" s="40"/>
      <c r="W129" s="40"/>
      <c r="X129" s="40"/>
      <c r="Y129" s="40"/>
      <c r="Z129" s="40"/>
      <c r="AA129" s="40"/>
      <c r="AB129" s="40"/>
      <c r="AC129" s="40"/>
      <c r="AD129" s="40"/>
      <c r="AE129" s="40"/>
      <c r="AF129" s="40"/>
      <c r="AG129" s="40"/>
      <c r="AH129" s="40"/>
      <c r="AI129" s="40"/>
      <c r="AJ129" s="40"/>
      <c r="AK129" s="41"/>
      <c r="AL129" s="41"/>
      <c r="AM129" s="41"/>
      <c r="AN129" s="41"/>
      <c r="AO129" s="41"/>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row>
    <row r="130" spans="2:113" ht="15.6">
      <c r="B130" s="44"/>
      <c r="C130" s="118"/>
      <c r="D130" s="44"/>
      <c r="E130" s="44"/>
      <c r="F130" s="40"/>
      <c r="G130" s="97"/>
      <c r="H130" s="40"/>
      <c r="I130" s="40"/>
      <c r="J130" s="40"/>
      <c r="K130" s="40"/>
      <c r="L130" s="40"/>
      <c r="M130" s="40"/>
      <c r="N130" s="40"/>
      <c r="O130" s="20"/>
      <c r="P130" s="26"/>
      <c r="Q130" s="29"/>
      <c r="R130" s="29"/>
      <c r="S130" s="29"/>
      <c r="T130" s="28"/>
      <c r="U130" s="29"/>
      <c r="V130" s="40"/>
      <c r="W130" s="40"/>
      <c r="X130" s="40"/>
      <c r="Y130" s="40"/>
      <c r="Z130" s="40"/>
      <c r="AA130" s="40"/>
      <c r="AB130" s="40"/>
      <c r="AC130" s="40"/>
      <c r="AD130" s="40"/>
      <c r="AE130" s="40"/>
      <c r="AF130" s="40"/>
      <c r="AG130" s="40"/>
      <c r="AH130" s="40"/>
      <c r="AI130" s="40"/>
      <c r="AJ130" s="40"/>
      <c r="AK130" s="41"/>
      <c r="AL130" s="41"/>
      <c r="AM130" s="41"/>
      <c r="AN130" s="41"/>
      <c r="AO130" s="41"/>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row>
    <row r="131" spans="2:113" ht="15.6">
      <c r="B131" s="44"/>
      <c r="C131" s="118"/>
      <c r="D131" s="44"/>
      <c r="E131" s="44"/>
      <c r="F131" s="40"/>
      <c r="G131" s="97"/>
      <c r="H131" s="40"/>
      <c r="I131" s="40"/>
      <c r="J131" s="40"/>
      <c r="K131" s="40"/>
      <c r="L131" s="40"/>
      <c r="M131" s="40"/>
      <c r="N131" s="40"/>
      <c r="O131" s="20"/>
      <c r="P131" s="26"/>
      <c r="Q131" s="29"/>
      <c r="R131" s="29"/>
      <c r="S131" s="29"/>
      <c r="T131" s="28"/>
      <c r="U131" s="29"/>
      <c r="V131" s="40"/>
      <c r="W131" s="40"/>
      <c r="X131" s="40"/>
      <c r="Y131" s="40"/>
      <c r="Z131" s="40"/>
      <c r="AA131" s="40"/>
      <c r="AB131" s="40"/>
      <c r="AC131" s="40"/>
      <c r="AD131" s="40"/>
      <c r="AE131" s="40"/>
      <c r="AF131" s="40"/>
      <c r="AG131" s="40"/>
      <c r="AH131" s="40"/>
      <c r="AI131" s="40"/>
      <c r="AJ131" s="40"/>
      <c r="AK131" s="41"/>
      <c r="AL131" s="41"/>
      <c r="AM131" s="41"/>
      <c r="AN131" s="41"/>
      <c r="AO131" s="41"/>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row>
    <row r="132" spans="2:113" ht="15.6">
      <c r="B132" s="44"/>
      <c r="C132" s="118"/>
      <c r="D132" s="44"/>
      <c r="E132" s="44"/>
      <c r="F132" s="40"/>
      <c r="G132" s="97"/>
      <c r="H132" s="40"/>
      <c r="I132" s="40"/>
      <c r="J132" s="40"/>
      <c r="K132" s="40"/>
      <c r="L132" s="40"/>
      <c r="M132" s="40"/>
      <c r="N132" s="40"/>
      <c r="O132" s="20"/>
      <c r="P132" s="26"/>
      <c r="Q132" s="29"/>
      <c r="R132" s="29"/>
      <c r="S132" s="29"/>
      <c r="T132" s="28"/>
      <c r="U132" s="29"/>
      <c r="V132" s="40"/>
      <c r="W132" s="40"/>
      <c r="X132" s="40"/>
      <c r="Y132" s="40"/>
      <c r="Z132" s="40"/>
      <c r="AA132" s="40"/>
      <c r="AB132" s="40"/>
      <c r="AC132" s="40"/>
      <c r="AD132" s="40"/>
      <c r="AE132" s="40"/>
      <c r="AF132" s="40"/>
      <c r="AG132" s="40"/>
      <c r="AH132" s="40"/>
      <c r="AI132" s="40"/>
      <c r="AJ132" s="40"/>
      <c r="AK132" s="41"/>
      <c r="AL132" s="41"/>
      <c r="AM132" s="41"/>
      <c r="AN132" s="41"/>
      <c r="AO132" s="41"/>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row>
    <row r="133" spans="2:113" ht="15.6">
      <c r="B133" s="44"/>
      <c r="C133" s="118"/>
      <c r="D133" s="44"/>
      <c r="E133" s="44"/>
      <c r="F133" s="40"/>
      <c r="G133" s="97"/>
      <c r="H133" s="40"/>
      <c r="I133" s="40"/>
      <c r="J133" s="40"/>
      <c r="K133" s="40"/>
      <c r="L133" s="40"/>
      <c r="M133" s="40"/>
      <c r="N133" s="40"/>
      <c r="O133" s="20"/>
      <c r="P133" s="26"/>
      <c r="Q133" s="29"/>
      <c r="R133" s="29"/>
      <c r="S133" s="29"/>
      <c r="T133" s="28"/>
      <c r="U133" s="29"/>
      <c r="V133" s="40"/>
      <c r="W133" s="40"/>
      <c r="X133" s="40"/>
      <c r="Y133" s="40"/>
      <c r="Z133" s="40"/>
      <c r="AA133" s="40"/>
      <c r="AB133" s="40"/>
      <c r="AC133" s="40"/>
      <c r="AD133" s="40"/>
      <c r="AE133" s="40"/>
      <c r="AF133" s="40"/>
      <c r="AG133" s="40"/>
      <c r="AH133" s="40"/>
      <c r="AI133" s="40"/>
      <c r="AJ133" s="40"/>
      <c r="AK133" s="41"/>
      <c r="AL133" s="41"/>
      <c r="AM133" s="41"/>
      <c r="AN133" s="41"/>
      <c r="AO133" s="41"/>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row>
    <row r="134" spans="2:113" ht="15.6">
      <c r="B134" s="44"/>
      <c r="C134" s="118"/>
      <c r="D134" s="44"/>
      <c r="E134" s="44"/>
      <c r="F134" s="40"/>
      <c r="G134" s="97"/>
      <c r="H134" s="40"/>
      <c r="I134" s="40"/>
      <c r="J134" s="40"/>
      <c r="K134" s="40"/>
      <c r="L134" s="40"/>
      <c r="M134" s="40"/>
      <c r="N134" s="40"/>
      <c r="O134" s="20"/>
      <c r="P134" s="26"/>
      <c r="Q134" s="29"/>
      <c r="R134" s="29"/>
      <c r="S134" s="29"/>
      <c r="T134" s="28"/>
      <c r="U134" s="29"/>
      <c r="V134" s="40"/>
      <c r="W134" s="40"/>
      <c r="X134" s="40"/>
      <c r="Y134" s="40"/>
      <c r="Z134" s="40"/>
      <c r="AA134" s="40"/>
      <c r="AB134" s="40"/>
      <c r="AC134" s="40"/>
      <c r="AD134" s="40"/>
      <c r="AE134" s="40"/>
      <c r="AF134" s="40"/>
      <c r="AG134" s="40"/>
      <c r="AH134" s="40"/>
      <c r="AI134" s="40"/>
      <c r="AJ134" s="40"/>
      <c r="AK134" s="41"/>
      <c r="AL134" s="41"/>
      <c r="AM134" s="41"/>
      <c r="AN134" s="41"/>
      <c r="AO134" s="41"/>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row>
    <row r="135" spans="2:113" ht="15.6">
      <c r="B135" s="44"/>
      <c r="C135" s="118"/>
      <c r="D135" s="44"/>
      <c r="E135" s="44"/>
      <c r="F135" s="40"/>
      <c r="G135" s="97"/>
      <c r="H135" s="40"/>
      <c r="I135" s="40"/>
      <c r="J135" s="40"/>
      <c r="K135" s="40"/>
      <c r="L135" s="40"/>
      <c r="M135" s="40"/>
      <c r="N135" s="40"/>
      <c r="O135" s="20"/>
      <c r="P135" s="26"/>
      <c r="Q135" s="29"/>
      <c r="R135" s="29"/>
      <c r="S135" s="29"/>
      <c r="T135" s="28"/>
      <c r="U135" s="29"/>
      <c r="V135" s="40"/>
      <c r="W135" s="40"/>
      <c r="X135" s="40"/>
      <c r="Y135" s="40"/>
      <c r="Z135" s="40"/>
      <c r="AA135" s="40"/>
      <c r="AB135" s="40"/>
      <c r="AC135" s="40"/>
      <c r="AD135" s="40"/>
      <c r="AE135" s="40"/>
      <c r="AF135" s="40"/>
      <c r="AG135" s="40"/>
      <c r="AH135" s="40"/>
      <c r="AI135" s="40"/>
      <c r="AJ135" s="40"/>
      <c r="AK135" s="41"/>
      <c r="AL135" s="41"/>
      <c r="AM135" s="41"/>
      <c r="AN135" s="41"/>
      <c r="AO135" s="41"/>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row>
    <row r="136" spans="2:113" ht="15.6">
      <c r="B136" s="44"/>
      <c r="C136" s="118"/>
      <c r="D136" s="44"/>
      <c r="E136" s="44"/>
      <c r="F136" s="40"/>
      <c r="G136" s="97"/>
      <c r="H136" s="40"/>
      <c r="I136" s="40"/>
      <c r="J136" s="40"/>
      <c r="K136" s="40"/>
      <c r="L136" s="40"/>
      <c r="M136" s="40"/>
      <c r="N136" s="40"/>
      <c r="O136" s="20"/>
      <c r="P136" s="26"/>
      <c r="Q136" s="29"/>
      <c r="R136" s="29"/>
      <c r="S136" s="29"/>
      <c r="T136" s="28"/>
      <c r="U136" s="29"/>
      <c r="V136" s="40"/>
      <c r="W136" s="40"/>
      <c r="X136" s="40"/>
      <c r="Y136" s="40"/>
      <c r="Z136" s="40"/>
      <c r="AA136" s="40"/>
      <c r="AB136" s="40"/>
      <c r="AC136" s="40"/>
      <c r="AD136" s="40"/>
      <c r="AE136" s="40"/>
      <c r="AF136" s="40"/>
      <c r="AG136" s="40"/>
      <c r="AH136" s="40"/>
      <c r="AI136" s="40"/>
      <c r="AJ136" s="40"/>
      <c r="AK136" s="41"/>
      <c r="AL136" s="41"/>
      <c r="AM136" s="41"/>
      <c r="AN136" s="41"/>
      <c r="AO136" s="41"/>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row>
    <row r="137" spans="2:113" ht="15.6">
      <c r="B137" s="44"/>
      <c r="C137" s="118"/>
      <c r="D137" s="44"/>
      <c r="E137" s="44"/>
      <c r="F137" s="40"/>
      <c r="G137" s="97"/>
      <c r="H137" s="40"/>
      <c r="I137" s="40"/>
      <c r="J137" s="40"/>
      <c r="K137" s="40"/>
      <c r="L137" s="40"/>
      <c r="M137" s="40"/>
      <c r="N137" s="40"/>
      <c r="O137" s="20"/>
      <c r="P137" s="26"/>
      <c r="Q137" s="29"/>
      <c r="R137" s="29"/>
      <c r="S137" s="29"/>
      <c r="T137" s="28"/>
      <c r="U137" s="29"/>
      <c r="V137" s="40"/>
      <c r="W137" s="40"/>
      <c r="X137" s="40"/>
      <c r="Y137" s="40"/>
      <c r="Z137" s="40"/>
      <c r="AA137" s="40"/>
      <c r="AB137" s="40"/>
      <c r="AC137" s="40"/>
      <c r="AD137" s="40"/>
      <c r="AE137" s="40"/>
      <c r="AF137" s="40"/>
      <c r="AG137" s="40"/>
      <c r="AH137" s="40"/>
      <c r="AI137" s="40"/>
      <c r="AJ137" s="40"/>
      <c r="AK137" s="41"/>
      <c r="AL137" s="41"/>
      <c r="AM137" s="41"/>
      <c r="AN137" s="41"/>
      <c r="AO137" s="41"/>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row>
    <row r="138" spans="2:113" ht="15.6">
      <c r="B138" s="44"/>
      <c r="C138" s="118"/>
      <c r="D138" s="44"/>
      <c r="E138" s="44"/>
      <c r="F138" s="40"/>
      <c r="G138" s="97"/>
      <c r="H138" s="40"/>
      <c r="I138" s="40"/>
      <c r="J138" s="40"/>
      <c r="K138" s="40"/>
      <c r="L138" s="40"/>
      <c r="M138" s="40"/>
      <c r="N138" s="40"/>
      <c r="O138" s="20"/>
      <c r="P138" s="26"/>
      <c r="Q138" s="29"/>
      <c r="R138" s="29"/>
      <c r="S138" s="29"/>
      <c r="T138" s="28"/>
      <c r="U138" s="29"/>
      <c r="V138" s="40"/>
      <c r="W138" s="40"/>
      <c r="X138" s="40"/>
      <c r="Y138" s="40"/>
      <c r="Z138" s="40"/>
      <c r="AA138" s="40"/>
      <c r="AB138" s="40"/>
      <c r="AC138" s="40"/>
      <c r="AD138" s="40"/>
      <c r="AE138" s="40"/>
      <c r="AF138" s="40"/>
      <c r="AG138" s="40"/>
      <c r="AH138" s="40"/>
      <c r="AI138" s="40"/>
      <c r="AJ138" s="40"/>
      <c r="AK138" s="41"/>
      <c r="AL138" s="41"/>
      <c r="AM138" s="41"/>
      <c r="AN138" s="41"/>
      <c r="AO138" s="41"/>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row>
    <row r="139" spans="2:113" ht="15.6">
      <c r="B139" s="44"/>
      <c r="C139" s="118"/>
      <c r="D139" s="44"/>
      <c r="E139" s="44"/>
      <c r="F139" s="40"/>
      <c r="G139" s="97"/>
      <c r="H139" s="40"/>
      <c r="I139" s="40"/>
      <c r="J139" s="40"/>
      <c r="K139" s="40"/>
      <c r="L139" s="40"/>
      <c r="M139" s="40"/>
      <c r="N139" s="40"/>
      <c r="O139" s="20"/>
      <c r="P139" s="26"/>
      <c r="Q139" s="29"/>
      <c r="R139" s="29"/>
      <c r="S139" s="29"/>
      <c r="T139" s="28"/>
      <c r="U139" s="29"/>
      <c r="V139" s="40"/>
      <c r="W139" s="40"/>
      <c r="X139" s="40"/>
      <c r="Y139" s="40"/>
      <c r="Z139" s="40"/>
      <c r="AA139" s="40"/>
      <c r="AB139" s="40"/>
      <c r="AC139" s="40"/>
      <c r="AD139" s="40"/>
      <c r="AE139" s="40"/>
      <c r="AF139" s="40"/>
      <c r="AG139" s="40"/>
      <c r="AH139" s="40"/>
      <c r="AI139" s="40"/>
      <c r="AJ139" s="40"/>
      <c r="AK139" s="41"/>
      <c r="AL139" s="41"/>
      <c r="AM139" s="41"/>
      <c r="AN139" s="41"/>
      <c r="AO139" s="41"/>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row>
    <row r="140" spans="2:113" ht="15.6">
      <c r="B140" s="44"/>
      <c r="C140" s="118"/>
      <c r="D140" s="44"/>
      <c r="E140" s="44"/>
      <c r="F140" s="40"/>
      <c r="G140" s="97"/>
      <c r="H140" s="40"/>
      <c r="I140" s="40"/>
      <c r="J140" s="40"/>
      <c r="K140" s="40"/>
      <c r="L140" s="40"/>
      <c r="M140" s="40"/>
      <c r="N140" s="40"/>
      <c r="O140" s="20"/>
      <c r="P140" s="26"/>
      <c r="Q140" s="29"/>
      <c r="R140" s="29"/>
      <c r="S140" s="29"/>
      <c r="T140" s="28"/>
      <c r="U140" s="29"/>
      <c r="V140" s="40"/>
      <c r="W140" s="40"/>
      <c r="X140" s="40"/>
      <c r="Y140" s="40"/>
      <c r="Z140" s="40"/>
      <c r="AA140" s="40"/>
      <c r="AB140" s="40"/>
      <c r="AC140" s="40"/>
      <c r="AD140" s="40"/>
      <c r="AE140" s="40"/>
      <c r="AF140" s="40"/>
      <c r="AG140" s="40"/>
      <c r="AH140" s="40"/>
      <c r="AI140" s="40"/>
      <c r="AJ140" s="40"/>
      <c r="AK140" s="41"/>
      <c r="AL140" s="41"/>
      <c r="AM140" s="41"/>
      <c r="AN140" s="41"/>
      <c r="AO140" s="41"/>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row>
    <row r="141" spans="2:113" ht="15.6">
      <c r="B141" s="44"/>
      <c r="C141" s="118"/>
      <c r="D141" s="44"/>
      <c r="E141" s="44"/>
      <c r="F141" s="40"/>
      <c r="G141" s="97"/>
      <c r="H141" s="40"/>
      <c r="I141" s="40"/>
      <c r="J141" s="40"/>
      <c r="K141" s="40"/>
      <c r="L141" s="40"/>
      <c r="M141" s="40"/>
      <c r="N141" s="40"/>
      <c r="O141" s="20"/>
      <c r="P141" s="26"/>
      <c r="Q141" s="29"/>
      <c r="R141" s="29"/>
      <c r="S141" s="29"/>
      <c r="T141" s="28"/>
      <c r="U141" s="29"/>
      <c r="V141" s="40"/>
      <c r="W141" s="40"/>
      <c r="X141" s="40"/>
      <c r="Y141" s="40"/>
      <c r="Z141" s="40"/>
      <c r="AA141" s="40"/>
      <c r="AB141" s="40"/>
      <c r="AC141" s="40"/>
      <c r="AD141" s="40"/>
      <c r="AE141" s="40"/>
      <c r="AF141" s="40"/>
      <c r="AG141" s="40"/>
      <c r="AH141" s="40"/>
      <c r="AI141" s="40"/>
      <c r="AJ141" s="40"/>
      <c r="AK141" s="41"/>
      <c r="AL141" s="41"/>
      <c r="AM141" s="41"/>
      <c r="AN141" s="41"/>
      <c r="AO141" s="41"/>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row>
    <row r="142" spans="2:113" ht="15.6">
      <c r="B142" s="44"/>
      <c r="C142" s="118"/>
      <c r="D142" s="44"/>
      <c r="E142" s="44"/>
      <c r="F142" s="40"/>
      <c r="G142" s="97"/>
      <c r="H142" s="40"/>
      <c r="I142" s="40"/>
      <c r="J142" s="40"/>
      <c r="K142" s="40"/>
      <c r="L142" s="40"/>
      <c r="M142" s="40"/>
      <c r="N142" s="40"/>
      <c r="O142" s="20"/>
      <c r="P142" s="26"/>
      <c r="Q142" s="29"/>
      <c r="R142" s="29"/>
      <c r="S142" s="29"/>
      <c r="T142" s="28"/>
      <c r="U142" s="29"/>
      <c r="V142" s="40"/>
      <c r="W142" s="40"/>
      <c r="X142" s="40"/>
      <c r="Y142" s="40"/>
      <c r="Z142" s="40"/>
      <c r="AA142" s="40"/>
      <c r="AB142" s="40"/>
      <c r="AC142" s="40"/>
      <c r="AD142" s="40"/>
      <c r="AE142" s="40"/>
      <c r="AF142" s="40"/>
      <c r="AG142" s="40"/>
      <c r="AH142" s="40"/>
      <c r="AI142" s="40"/>
      <c r="AJ142" s="40"/>
      <c r="AK142" s="41"/>
      <c r="AL142" s="41"/>
      <c r="AM142" s="41"/>
      <c r="AN142" s="41"/>
      <c r="AO142" s="41"/>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row>
    <row r="143" spans="2:113" ht="15.6">
      <c r="B143" s="44"/>
      <c r="C143" s="118"/>
      <c r="D143" s="44"/>
      <c r="E143" s="44"/>
      <c r="F143" s="40"/>
      <c r="G143" s="97"/>
      <c r="H143" s="40"/>
      <c r="I143" s="40"/>
      <c r="J143" s="40"/>
      <c r="K143" s="40"/>
      <c r="L143" s="40"/>
      <c r="M143" s="40"/>
      <c r="N143" s="40"/>
      <c r="O143" s="20"/>
      <c r="P143" s="26"/>
      <c r="Q143" s="29"/>
      <c r="R143" s="29"/>
      <c r="S143" s="29"/>
      <c r="T143" s="28"/>
      <c r="U143" s="29"/>
      <c r="V143" s="40"/>
      <c r="W143" s="40"/>
      <c r="X143" s="40"/>
      <c r="Y143" s="40"/>
      <c r="Z143" s="40"/>
      <c r="AA143" s="40"/>
      <c r="AB143" s="40"/>
      <c r="AC143" s="40"/>
      <c r="AD143" s="40"/>
      <c r="AE143" s="40"/>
      <c r="AF143" s="40"/>
      <c r="AG143" s="40"/>
      <c r="AH143" s="40"/>
      <c r="AI143" s="40"/>
      <c r="AJ143" s="40"/>
      <c r="AK143" s="41"/>
      <c r="AL143" s="41"/>
      <c r="AM143" s="41"/>
      <c r="AN143" s="41"/>
      <c r="AO143" s="41"/>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row>
    <row r="144" spans="2:113" ht="15.6">
      <c r="B144" s="44"/>
      <c r="C144" s="118"/>
      <c r="D144" s="44"/>
      <c r="E144" s="44"/>
      <c r="F144" s="40"/>
      <c r="G144" s="97"/>
      <c r="H144" s="40"/>
      <c r="I144" s="40"/>
      <c r="J144" s="40"/>
      <c r="K144" s="40"/>
      <c r="L144" s="40"/>
      <c r="M144" s="40"/>
      <c r="N144" s="40"/>
      <c r="O144" s="20"/>
      <c r="P144" s="26"/>
      <c r="Q144" s="49"/>
      <c r="R144" s="50"/>
      <c r="S144" s="29"/>
      <c r="T144" s="28"/>
      <c r="U144" s="29"/>
      <c r="V144" s="51"/>
      <c r="W144" s="40"/>
      <c r="X144" s="40"/>
      <c r="Y144" s="40"/>
      <c r="Z144" s="40"/>
      <c r="AA144" s="40"/>
      <c r="AB144" s="40"/>
      <c r="AC144" s="40"/>
      <c r="AD144" s="40"/>
      <c r="AE144" s="40"/>
      <c r="AF144" s="40"/>
      <c r="AG144" s="40"/>
      <c r="AH144" s="40"/>
      <c r="AI144" s="40"/>
      <c r="AJ144" s="40"/>
      <c r="AK144" s="41"/>
      <c r="AL144" s="41"/>
      <c r="AM144" s="41"/>
      <c r="AN144" s="41"/>
      <c r="AO144" s="41"/>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row>
    <row r="145" spans="2:113" ht="15.6">
      <c r="B145" s="44"/>
      <c r="C145" s="118"/>
      <c r="D145" s="44"/>
      <c r="E145" s="44"/>
      <c r="F145" s="40"/>
      <c r="G145" s="97"/>
      <c r="H145" s="40"/>
      <c r="I145" s="40"/>
      <c r="J145" s="40"/>
      <c r="K145" s="40"/>
      <c r="L145" s="40"/>
      <c r="M145" s="40"/>
      <c r="N145" s="40"/>
      <c r="O145" s="20"/>
      <c r="P145" s="26"/>
      <c r="Q145" s="49"/>
      <c r="R145" s="52"/>
      <c r="S145" s="29"/>
      <c r="T145" s="28"/>
      <c r="U145" s="29"/>
      <c r="V145" s="51"/>
      <c r="W145" s="40"/>
      <c r="X145" s="40"/>
      <c r="Y145" s="40"/>
      <c r="Z145" s="40"/>
      <c r="AA145" s="40"/>
      <c r="AB145" s="40"/>
      <c r="AC145" s="40"/>
      <c r="AD145" s="40"/>
      <c r="AE145" s="40"/>
      <c r="AF145" s="40"/>
      <c r="AG145" s="40"/>
      <c r="AH145" s="40"/>
      <c r="AI145" s="40"/>
      <c r="AJ145" s="40"/>
      <c r="AK145" s="41"/>
      <c r="AL145" s="41"/>
      <c r="AM145" s="41"/>
      <c r="AN145" s="41"/>
      <c r="AO145" s="41"/>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row>
    <row r="146" spans="2:113" ht="15.6">
      <c r="B146" s="44"/>
      <c r="C146" s="118"/>
      <c r="D146" s="44"/>
      <c r="E146" s="44"/>
      <c r="F146" s="40"/>
      <c r="G146" s="97"/>
      <c r="H146" s="40"/>
      <c r="I146" s="40"/>
      <c r="J146" s="40"/>
      <c r="K146" s="40"/>
      <c r="L146" s="40"/>
      <c r="M146" s="40"/>
      <c r="N146" s="40"/>
      <c r="O146" s="20"/>
      <c r="P146" s="26"/>
      <c r="Q146" s="49"/>
      <c r="R146" s="51"/>
      <c r="S146" s="29"/>
      <c r="T146" s="28"/>
      <c r="U146" s="29"/>
      <c r="V146" s="51"/>
      <c r="W146" s="40"/>
      <c r="X146" s="40"/>
      <c r="Y146" s="40"/>
      <c r="Z146" s="40"/>
      <c r="AA146" s="40"/>
      <c r="AB146" s="40"/>
      <c r="AC146" s="40"/>
      <c r="AD146" s="40"/>
      <c r="AE146" s="40"/>
      <c r="AF146" s="40"/>
      <c r="AG146" s="40"/>
      <c r="AH146" s="40"/>
      <c r="AI146" s="40"/>
      <c r="AJ146" s="40"/>
      <c r="AK146" s="41"/>
      <c r="AL146" s="41"/>
      <c r="AM146" s="41"/>
      <c r="AN146" s="41"/>
      <c r="AO146" s="41"/>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row>
    <row r="147" spans="2:113" ht="15.6">
      <c r="B147" s="44"/>
      <c r="C147" s="118"/>
      <c r="D147" s="44"/>
      <c r="E147" s="44"/>
      <c r="F147" s="40"/>
      <c r="G147" s="97"/>
      <c r="H147" s="40"/>
      <c r="I147" s="40"/>
      <c r="J147" s="40"/>
      <c r="K147" s="40"/>
      <c r="L147" s="40"/>
      <c r="M147" s="40"/>
      <c r="N147" s="40"/>
      <c r="O147" s="20"/>
      <c r="P147" s="26"/>
      <c r="Q147" s="49"/>
      <c r="R147" s="29"/>
      <c r="S147" s="29"/>
      <c r="T147" s="28"/>
      <c r="U147" s="29"/>
      <c r="V147" s="51"/>
      <c r="W147" s="40"/>
      <c r="X147" s="40"/>
      <c r="Y147" s="40"/>
      <c r="Z147" s="40"/>
      <c r="AA147" s="40"/>
      <c r="AB147" s="40"/>
      <c r="AC147" s="40"/>
      <c r="AD147" s="40"/>
      <c r="AE147" s="40"/>
      <c r="AF147" s="40"/>
      <c r="AG147" s="40"/>
      <c r="AH147" s="40"/>
      <c r="AI147" s="40"/>
      <c r="AJ147" s="40"/>
      <c r="AK147" s="41"/>
      <c r="AL147" s="41"/>
      <c r="AM147" s="41"/>
      <c r="AN147" s="41"/>
      <c r="AO147" s="41"/>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row>
    <row r="148" spans="2:113" ht="15.6">
      <c r="B148" s="44"/>
      <c r="C148" s="118"/>
      <c r="D148" s="44"/>
      <c r="E148" s="44"/>
      <c r="F148" s="40"/>
      <c r="G148" s="97"/>
      <c r="H148" s="40"/>
      <c r="I148" s="40"/>
      <c r="J148" s="40"/>
      <c r="K148" s="40"/>
      <c r="L148" s="40"/>
      <c r="M148" s="40"/>
      <c r="N148" s="40"/>
      <c r="O148" s="20"/>
      <c r="P148" s="26"/>
      <c r="Q148" s="49"/>
      <c r="R148" s="29"/>
      <c r="S148" s="29"/>
      <c r="T148" s="28"/>
      <c r="U148" s="29"/>
      <c r="V148" s="51"/>
      <c r="W148" s="40"/>
      <c r="X148" s="40"/>
      <c r="Y148" s="40"/>
      <c r="Z148" s="40"/>
      <c r="AA148" s="40"/>
      <c r="AB148" s="40"/>
      <c r="AC148" s="40"/>
      <c r="AD148" s="40"/>
      <c r="AE148" s="40"/>
      <c r="AF148" s="40"/>
      <c r="AG148" s="40"/>
      <c r="AH148" s="40"/>
      <c r="AI148" s="40"/>
      <c r="AJ148" s="40"/>
      <c r="AK148" s="41"/>
      <c r="AL148" s="41"/>
      <c r="AM148" s="41"/>
      <c r="AN148" s="41"/>
      <c r="AO148" s="41"/>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row>
    <row r="149" spans="2:113" ht="15.6">
      <c r="B149" s="44"/>
      <c r="C149" s="118"/>
      <c r="D149" s="44"/>
      <c r="E149" s="44"/>
      <c r="F149" s="40"/>
      <c r="G149" s="97"/>
      <c r="H149" s="40"/>
      <c r="I149" s="40"/>
      <c r="J149" s="40"/>
      <c r="K149" s="40"/>
      <c r="L149" s="40"/>
      <c r="M149" s="40"/>
      <c r="N149" s="40"/>
      <c r="O149" s="20"/>
      <c r="P149" s="26"/>
      <c r="Q149" s="49"/>
      <c r="R149" s="29"/>
      <c r="S149" s="29"/>
      <c r="T149" s="28"/>
      <c r="U149" s="29"/>
      <c r="V149" s="51"/>
      <c r="W149" s="40"/>
      <c r="X149" s="40"/>
      <c r="Y149" s="40"/>
      <c r="Z149" s="40"/>
      <c r="AA149" s="40"/>
      <c r="AB149" s="40"/>
      <c r="AC149" s="40"/>
      <c r="AD149" s="40"/>
      <c r="AE149" s="40"/>
      <c r="AF149" s="40"/>
      <c r="AG149" s="40"/>
      <c r="AH149" s="40"/>
      <c r="AI149" s="40"/>
      <c r="AJ149" s="40"/>
      <c r="AK149" s="41"/>
      <c r="AL149" s="41"/>
      <c r="AM149" s="41"/>
      <c r="AN149" s="41"/>
      <c r="AO149" s="41"/>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row>
    <row r="150" spans="2:113" ht="15.6">
      <c r="B150" s="44"/>
      <c r="C150" s="118"/>
      <c r="D150" s="44"/>
      <c r="E150" s="44"/>
      <c r="F150" s="40"/>
      <c r="G150" s="97"/>
      <c r="H150" s="40"/>
      <c r="I150" s="40"/>
      <c r="J150" s="40"/>
      <c r="K150" s="40"/>
      <c r="L150" s="40"/>
      <c r="M150" s="40"/>
      <c r="N150" s="40"/>
      <c r="O150" s="20"/>
      <c r="P150" s="26"/>
      <c r="Q150" s="49"/>
      <c r="R150" s="29"/>
      <c r="S150" s="29"/>
      <c r="T150" s="28"/>
      <c r="U150" s="29"/>
      <c r="V150" s="51"/>
      <c r="W150" s="40"/>
      <c r="X150" s="40"/>
      <c r="Y150" s="40"/>
      <c r="Z150" s="40"/>
      <c r="AA150" s="40"/>
      <c r="AB150" s="40"/>
      <c r="AC150" s="40"/>
      <c r="AD150" s="40"/>
      <c r="AE150" s="40"/>
      <c r="AF150" s="40"/>
      <c r="AG150" s="40"/>
      <c r="AH150" s="40"/>
      <c r="AI150" s="40"/>
      <c r="AJ150" s="40"/>
      <c r="AK150" s="41"/>
      <c r="AL150" s="41"/>
      <c r="AM150" s="41"/>
      <c r="AN150" s="41"/>
      <c r="AO150" s="41"/>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row>
    <row r="151" spans="2:113" ht="15.6">
      <c r="B151" s="44"/>
      <c r="C151" s="118"/>
      <c r="D151" s="44"/>
      <c r="E151" s="44"/>
      <c r="F151" s="40"/>
      <c r="G151" s="97"/>
      <c r="H151" s="40"/>
      <c r="I151" s="40"/>
      <c r="J151" s="40"/>
      <c r="K151" s="40"/>
      <c r="L151" s="40"/>
      <c r="M151" s="40"/>
      <c r="N151" s="40"/>
      <c r="O151" s="20"/>
      <c r="P151" s="26"/>
      <c r="Q151" s="49"/>
      <c r="R151" s="29"/>
      <c r="S151" s="29"/>
      <c r="T151" s="28"/>
      <c r="U151" s="29"/>
      <c r="V151" s="51"/>
      <c r="W151" s="40"/>
      <c r="X151" s="40"/>
      <c r="Y151" s="40"/>
      <c r="Z151" s="40"/>
      <c r="AA151" s="40"/>
      <c r="AB151" s="40"/>
      <c r="AC151" s="40"/>
      <c r="AD151" s="40"/>
      <c r="AE151" s="40"/>
      <c r="AF151" s="40"/>
      <c r="AG151" s="40"/>
      <c r="AH151" s="40"/>
      <c r="AI151" s="40"/>
      <c r="AJ151" s="40"/>
      <c r="AK151" s="41"/>
      <c r="AL151" s="41"/>
      <c r="AM151" s="41"/>
      <c r="AN151" s="41"/>
      <c r="AO151" s="41"/>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row>
    <row r="152" spans="2:113" ht="15.6">
      <c r="B152" s="44"/>
      <c r="C152" s="118"/>
      <c r="D152" s="44"/>
      <c r="E152" s="44"/>
      <c r="F152" s="40"/>
      <c r="G152" s="97"/>
      <c r="H152" s="40"/>
      <c r="I152" s="40"/>
      <c r="J152" s="40"/>
      <c r="K152" s="40"/>
      <c r="L152" s="40"/>
      <c r="M152" s="40"/>
      <c r="N152" s="40"/>
      <c r="O152" s="20"/>
      <c r="P152" s="26"/>
      <c r="Q152" s="49"/>
      <c r="R152" s="29"/>
      <c r="S152" s="29"/>
      <c r="T152" s="28"/>
      <c r="U152" s="29"/>
      <c r="V152" s="51"/>
      <c r="W152" s="40"/>
      <c r="X152" s="40"/>
      <c r="Y152" s="40"/>
      <c r="Z152" s="40"/>
      <c r="AA152" s="40"/>
      <c r="AB152" s="40"/>
      <c r="AC152" s="40"/>
      <c r="AD152" s="40"/>
      <c r="AE152" s="40"/>
      <c r="AF152" s="40"/>
      <c r="AG152" s="40"/>
      <c r="AH152" s="40"/>
      <c r="AI152" s="40"/>
      <c r="AJ152" s="40"/>
      <c r="AK152" s="41"/>
      <c r="AL152" s="41"/>
      <c r="AM152" s="41"/>
      <c r="AN152" s="41"/>
      <c r="AO152" s="41"/>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row>
    <row r="153" spans="2:113" ht="15.6">
      <c r="B153" s="44"/>
      <c r="C153" s="118"/>
      <c r="D153" s="44"/>
      <c r="E153" s="44"/>
      <c r="F153" s="40"/>
      <c r="G153" s="97"/>
      <c r="H153" s="40"/>
      <c r="I153" s="40"/>
      <c r="J153" s="40"/>
      <c r="K153" s="40"/>
      <c r="L153" s="40"/>
      <c r="M153" s="40"/>
      <c r="N153" s="40"/>
      <c r="O153" s="20"/>
      <c r="P153" s="26"/>
      <c r="Q153" s="49"/>
      <c r="R153" s="29"/>
      <c r="S153" s="29"/>
      <c r="T153" s="28"/>
      <c r="U153" s="29"/>
      <c r="V153" s="51"/>
      <c r="W153" s="40"/>
      <c r="X153" s="40"/>
      <c r="Y153" s="40"/>
      <c r="Z153" s="40"/>
      <c r="AA153" s="40"/>
      <c r="AB153" s="40"/>
      <c r="AC153" s="40"/>
      <c r="AD153" s="40"/>
      <c r="AE153" s="40"/>
      <c r="AF153" s="40"/>
      <c r="AG153" s="40"/>
      <c r="AH153" s="40"/>
      <c r="AI153" s="40"/>
      <c r="AJ153" s="40"/>
      <c r="AK153" s="41"/>
      <c r="AL153" s="41"/>
      <c r="AM153" s="41"/>
      <c r="AN153" s="41"/>
      <c r="AO153" s="41"/>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row>
    <row r="154" spans="2:113" ht="15.6">
      <c r="B154" s="44"/>
      <c r="C154" s="118"/>
      <c r="D154" s="44"/>
      <c r="E154" s="44"/>
      <c r="F154" s="40"/>
      <c r="G154" s="97"/>
      <c r="H154" s="40"/>
      <c r="I154" s="40"/>
      <c r="J154" s="40"/>
      <c r="K154" s="40"/>
      <c r="L154" s="40"/>
      <c r="M154" s="40"/>
      <c r="N154" s="40"/>
      <c r="O154" s="20"/>
      <c r="P154" s="26"/>
      <c r="Q154" s="49"/>
      <c r="R154" s="29"/>
      <c r="S154" s="29"/>
      <c r="T154" s="28"/>
      <c r="U154" s="29"/>
      <c r="V154" s="51"/>
      <c r="W154" s="40"/>
      <c r="X154" s="40"/>
      <c r="Y154" s="40"/>
      <c r="Z154" s="40"/>
      <c r="AA154" s="40"/>
      <c r="AB154" s="40"/>
      <c r="AC154" s="40"/>
      <c r="AD154" s="40"/>
      <c r="AE154" s="40"/>
      <c r="AF154" s="40"/>
      <c r="AG154" s="40"/>
      <c r="AH154" s="40"/>
      <c r="AI154" s="40"/>
      <c r="AJ154" s="40"/>
      <c r="AK154" s="41"/>
      <c r="AL154" s="41"/>
      <c r="AM154" s="41"/>
      <c r="AN154" s="41"/>
      <c r="AO154" s="41"/>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row>
    <row r="155" spans="2:113" ht="15.6">
      <c r="B155" s="44"/>
      <c r="C155" s="118"/>
      <c r="D155" s="44"/>
      <c r="E155" s="44"/>
      <c r="F155" s="40"/>
      <c r="G155" s="97"/>
      <c r="H155" s="40"/>
      <c r="I155" s="40"/>
      <c r="J155" s="40"/>
      <c r="K155" s="40"/>
      <c r="L155" s="40"/>
      <c r="M155" s="40"/>
      <c r="N155" s="40"/>
      <c r="O155" s="20"/>
      <c r="P155" s="26"/>
      <c r="Q155" s="49"/>
      <c r="R155" s="29"/>
      <c r="S155" s="29"/>
      <c r="T155" s="28"/>
      <c r="U155" s="29"/>
      <c r="V155" s="51"/>
      <c r="W155" s="40"/>
      <c r="X155" s="40"/>
      <c r="Y155" s="40"/>
      <c r="Z155" s="40"/>
      <c r="AA155" s="40"/>
      <c r="AB155" s="40"/>
      <c r="AC155" s="40"/>
      <c r="AD155" s="40"/>
      <c r="AE155" s="40"/>
      <c r="AF155" s="40"/>
      <c r="AG155" s="40"/>
      <c r="AH155" s="40"/>
      <c r="AI155" s="40"/>
      <c r="AJ155" s="40"/>
      <c r="AK155" s="41"/>
      <c r="AL155" s="41"/>
      <c r="AM155" s="41"/>
      <c r="AN155" s="41"/>
      <c r="AO155" s="41"/>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row>
    <row r="156" spans="2:113" ht="15.6">
      <c r="B156" s="44"/>
      <c r="C156" s="118"/>
      <c r="D156" s="44"/>
      <c r="E156" s="44"/>
      <c r="F156" s="40"/>
      <c r="G156" s="97"/>
      <c r="H156" s="40"/>
      <c r="I156" s="40"/>
      <c r="J156" s="40"/>
      <c r="K156" s="40"/>
      <c r="L156" s="40"/>
      <c r="M156" s="40"/>
      <c r="N156" s="40"/>
      <c r="O156" s="20"/>
      <c r="P156" s="26"/>
      <c r="Q156" s="49"/>
      <c r="R156" s="29"/>
      <c r="S156" s="29"/>
      <c r="T156" s="28"/>
      <c r="U156" s="29"/>
      <c r="V156" s="51"/>
      <c r="W156" s="40"/>
      <c r="X156" s="40"/>
      <c r="Y156" s="40"/>
      <c r="Z156" s="40"/>
      <c r="AA156" s="40"/>
      <c r="AB156" s="40"/>
      <c r="AC156" s="40"/>
      <c r="AD156" s="40"/>
      <c r="AE156" s="40"/>
      <c r="AF156" s="40"/>
      <c r="AG156" s="40"/>
      <c r="AH156" s="40"/>
      <c r="AI156" s="40"/>
      <c r="AJ156" s="40"/>
      <c r="AK156" s="41"/>
      <c r="AL156" s="41"/>
      <c r="AM156" s="41"/>
      <c r="AN156" s="41"/>
      <c r="AO156" s="41"/>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row>
    <row r="157" spans="2:113" ht="15.6">
      <c r="B157" s="44"/>
      <c r="C157" s="118"/>
      <c r="D157" s="44"/>
      <c r="E157" s="44"/>
      <c r="F157" s="40"/>
      <c r="G157" s="97"/>
      <c r="H157" s="40"/>
      <c r="I157" s="40"/>
      <c r="J157" s="40"/>
      <c r="K157" s="40"/>
      <c r="L157" s="40"/>
      <c r="M157" s="40"/>
      <c r="N157" s="40"/>
      <c r="O157" s="20"/>
      <c r="P157" s="26"/>
      <c r="Q157" s="49"/>
      <c r="R157" s="29"/>
      <c r="S157" s="29"/>
      <c r="T157" s="28"/>
      <c r="U157" s="29"/>
      <c r="V157" s="51"/>
      <c r="W157" s="40"/>
      <c r="X157" s="40"/>
      <c r="Y157" s="40"/>
      <c r="Z157" s="40"/>
      <c r="AA157" s="40"/>
      <c r="AB157" s="40"/>
      <c r="AC157" s="40"/>
      <c r="AD157" s="40"/>
      <c r="AE157" s="40"/>
      <c r="AF157" s="40"/>
      <c r="AG157" s="40"/>
      <c r="AH157" s="40"/>
      <c r="AI157" s="40"/>
      <c r="AJ157" s="40"/>
      <c r="AK157" s="41"/>
      <c r="AL157" s="41"/>
      <c r="AM157" s="41"/>
      <c r="AN157" s="41"/>
      <c r="AO157" s="41"/>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row>
    <row r="158" spans="2:113" ht="15.6">
      <c r="B158" s="44"/>
      <c r="C158" s="118"/>
      <c r="D158" s="44"/>
      <c r="E158" s="44"/>
      <c r="F158" s="40"/>
      <c r="G158" s="97"/>
      <c r="H158" s="40"/>
      <c r="I158" s="40"/>
      <c r="J158" s="40"/>
      <c r="K158" s="40"/>
      <c r="L158" s="40"/>
      <c r="M158" s="40"/>
      <c r="N158" s="40"/>
      <c r="O158" s="20"/>
      <c r="P158" s="26"/>
      <c r="Q158" s="49"/>
      <c r="R158" s="29"/>
      <c r="S158" s="29"/>
      <c r="T158" s="28"/>
      <c r="U158" s="29"/>
      <c r="V158" s="51"/>
      <c r="W158" s="40"/>
      <c r="X158" s="40"/>
      <c r="Y158" s="40"/>
      <c r="Z158" s="40"/>
      <c r="AA158" s="40"/>
      <c r="AB158" s="40"/>
      <c r="AC158" s="40"/>
      <c r="AD158" s="40"/>
      <c r="AE158" s="40"/>
      <c r="AF158" s="40"/>
      <c r="AG158" s="40"/>
      <c r="AH158" s="40"/>
      <c r="AI158" s="40"/>
      <c r="AJ158" s="40"/>
      <c r="AK158" s="41"/>
      <c r="AL158" s="41"/>
      <c r="AM158" s="41"/>
      <c r="AN158" s="41"/>
      <c r="AO158" s="41"/>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row>
    <row r="159" spans="2:113" ht="15.6">
      <c r="B159" s="44"/>
      <c r="C159" s="118"/>
      <c r="D159" s="44"/>
      <c r="E159" s="44"/>
      <c r="F159" s="40"/>
      <c r="G159" s="97"/>
      <c r="H159" s="40"/>
      <c r="I159" s="40"/>
      <c r="J159" s="40"/>
      <c r="K159" s="40"/>
      <c r="L159" s="40"/>
      <c r="M159" s="40"/>
      <c r="N159" s="40"/>
      <c r="O159" s="20"/>
      <c r="P159" s="26"/>
      <c r="Q159" s="49"/>
      <c r="R159" s="29"/>
      <c r="S159" s="29"/>
      <c r="T159" s="28"/>
      <c r="U159" s="29"/>
      <c r="V159" s="51"/>
      <c r="W159" s="40"/>
      <c r="X159" s="40"/>
      <c r="Y159" s="40"/>
      <c r="Z159" s="40"/>
      <c r="AA159" s="40"/>
      <c r="AB159" s="40"/>
      <c r="AC159" s="40"/>
      <c r="AD159" s="40"/>
      <c r="AE159" s="40"/>
      <c r="AF159" s="40"/>
      <c r="AG159" s="40"/>
      <c r="AH159" s="40"/>
      <c r="AI159" s="40"/>
      <c r="AJ159" s="40"/>
      <c r="AK159" s="41"/>
      <c r="AL159" s="41"/>
      <c r="AM159" s="41"/>
      <c r="AN159" s="41"/>
      <c r="AO159" s="41"/>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row>
    <row r="160" spans="2:113" ht="15.9" thickBot="1">
      <c r="B160" s="44"/>
      <c r="C160" s="118"/>
      <c r="D160" s="44"/>
      <c r="E160" s="44"/>
      <c r="F160" s="40"/>
      <c r="G160" s="97"/>
      <c r="H160" s="40"/>
      <c r="I160" s="40"/>
      <c r="J160" s="40"/>
      <c r="K160" s="40"/>
      <c r="L160" s="40"/>
      <c r="M160" s="40"/>
      <c r="N160" s="40"/>
      <c r="O160" s="53"/>
      <c r="P160" s="45"/>
      <c r="Q160" s="54"/>
      <c r="R160" s="55"/>
      <c r="S160" s="55"/>
      <c r="T160" s="48"/>
      <c r="U160" s="55"/>
      <c r="V160" s="51"/>
      <c r="W160" s="40"/>
      <c r="X160" s="40"/>
      <c r="Y160" s="40"/>
      <c r="Z160" s="40"/>
      <c r="AA160" s="40"/>
      <c r="AB160" s="40"/>
      <c r="AC160" s="40"/>
      <c r="AD160" s="40"/>
      <c r="AE160" s="40"/>
      <c r="AF160" s="40"/>
      <c r="AG160" s="40"/>
      <c r="AH160" s="40"/>
      <c r="AI160" s="40"/>
      <c r="AJ160" s="40"/>
      <c r="AK160" s="41"/>
      <c r="AL160" s="41"/>
      <c r="AM160" s="41"/>
      <c r="AN160" s="41"/>
      <c r="AO160" s="41"/>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row>
    <row r="161" spans="2:113" ht="15.6">
      <c r="B161" s="44"/>
      <c r="C161" s="118"/>
      <c r="D161" s="44"/>
      <c r="E161" s="44"/>
      <c r="F161" s="40"/>
      <c r="G161" s="97"/>
      <c r="H161" s="40"/>
      <c r="I161" s="40"/>
      <c r="J161" s="40"/>
      <c r="K161" s="40"/>
      <c r="L161" s="40"/>
      <c r="M161" s="40"/>
      <c r="N161" s="40"/>
      <c r="O161" s="40"/>
      <c r="P161" s="26"/>
      <c r="Q161" s="49"/>
      <c r="R161" s="49"/>
      <c r="S161" s="29"/>
      <c r="T161" s="51"/>
      <c r="U161" s="29"/>
      <c r="V161" s="51"/>
      <c r="W161" s="40"/>
      <c r="X161" s="40"/>
      <c r="Y161" s="40"/>
      <c r="Z161" s="40"/>
      <c r="AA161" s="40"/>
      <c r="AB161" s="40"/>
      <c r="AC161" s="40"/>
      <c r="AD161" s="40"/>
      <c r="AE161" s="40"/>
      <c r="AF161" s="40"/>
      <c r="AG161" s="40"/>
      <c r="AH161" s="40"/>
      <c r="AI161" s="40"/>
      <c r="AJ161" s="40"/>
      <c r="AK161" s="41"/>
      <c r="AL161" s="41"/>
      <c r="AM161" s="41"/>
      <c r="AN161" s="41"/>
      <c r="AO161" s="41"/>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row>
    <row r="162" spans="2:113" ht="15.6">
      <c r="B162" s="44"/>
      <c r="C162" s="118"/>
      <c r="D162" s="44"/>
      <c r="E162" s="44"/>
      <c r="F162" s="40"/>
      <c r="G162" s="97"/>
      <c r="H162" s="40"/>
      <c r="I162" s="40"/>
      <c r="J162" s="40"/>
      <c r="K162" s="40"/>
      <c r="L162" s="40"/>
      <c r="M162" s="40"/>
      <c r="N162" s="40"/>
      <c r="O162" s="40"/>
      <c r="P162" s="26"/>
      <c r="Q162" s="51"/>
      <c r="R162" s="51"/>
      <c r="S162" s="29"/>
      <c r="T162" s="51"/>
      <c r="U162" s="51"/>
      <c r="V162" s="51"/>
      <c r="W162" s="40"/>
      <c r="X162" s="40"/>
      <c r="Y162" s="40"/>
      <c r="Z162" s="40"/>
      <c r="AA162" s="40"/>
      <c r="AB162" s="40"/>
      <c r="AC162" s="40"/>
      <c r="AD162" s="40"/>
      <c r="AE162" s="40"/>
      <c r="AF162" s="40"/>
      <c r="AG162" s="40"/>
      <c r="AH162" s="40"/>
      <c r="AI162" s="40"/>
      <c r="AJ162" s="40"/>
      <c r="AK162" s="41"/>
      <c r="AL162" s="41"/>
      <c r="AM162" s="41"/>
      <c r="AN162" s="41"/>
      <c r="AO162" s="41"/>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row>
    <row r="163" spans="2:113" ht="15.6">
      <c r="B163" s="44"/>
      <c r="C163" s="118"/>
      <c r="D163" s="44"/>
      <c r="E163" s="44"/>
      <c r="F163" s="40"/>
      <c r="G163" s="97"/>
      <c r="H163" s="40"/>
      <c r="I163" s="40"/>
      <c r="J163" s="40"/>
      <c r="K163" s="40"/>
      <c r="L163" s="40"/>
      <c r="M163" s="40"/>
      <c r="N163" s="40"/>
      <c r="O163" s="40"/>
      <c r="P163" s="26"/>
      <c r="Q163" s="51"/>
      <c r="R163" s="51"/>
      <c r="S163" s="29"/>
      <c r="T163" s="51"/>
      <c r="U163" s="51"/>
      <c r="V163" s="51"/>
      <c r="W163" s="40"/>
      <c r="X163" s="40"/>
      <c r="Y163" s="40"/>
      <c r="Z163" s="40"/>
      <c r="AA163" s="40"/>
      <c r="AB163" s="40"/>
      <c r="AC163" s="40"/>
      <c r="AD163" s="40"/>
      <c r="AE163" s="40"/>
      <c r="AF163" s="40"/>
      <c r="AG163" s="40"/>
      <c r="AH163" s="40"/>
      <c r="AI163" s="40"/>
      <c r="AJ163" s="40"/>
      <c r="AK163" s="41"/>
      <c r="AL163" s="41"/>
      <c r="AM163" s="41"/>
      <c r="AN163" s="41"/>
      <c r="AO163" s="41"/>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row>
    <row r="164" spans="2:113" ht="15.6">
      <c r="B164" s="44"/>
      <c r="C164" s="118"/>
      <c r="D164" s="44"/>
      <c r="E164" s="44"/>
      <c r="F164" s="40"/>
      <c r="G164" s="97"/>
      <c r="H164" s="40"/>
      <c r="I164" s="40"/>
      <c r="J164" s="40"/>
      <c r="K164" s="40"/>
      <c r="L164" s="40"/>
      <c r="M164" s="40"/>
      <c r="N164" s="40"/>
      <c r="O164" s="19"/>
      <c r="P164" s="27"/>
      <c r="Q164" s="27"/>
      <c r="R164" s="27"/>
      <c r="S164" s="19"/>
      <c r="T164" s="19"/>
      <c r="U164" s="19"/>
      <c r="V164" s="51"/>
      <c r="W164" s="40"/>
      <c r="X164" s="40"/>
      <c r="Y164" s="40"/>
      <c r="Z164" s="40"/>
      <c r="AA164" s="40"/>
      <c r="AB164" s="40"/>
      <c r="AC164" s="40"/>
      <c r="AD164" s="40"/>
      <c r="AE164" s="40"/>
      <c r="AF164" s="40"/>
      <c r="AG164" s="40"/>
      <c r="AH164" s="40"/>
      <c r="AI164" s="40"/>
      <c r="AJ164" s="40"/>
      <c r="AK164" s="41"/>
      <c r="AL164" s="41"/>
      <c r="AM164" s="41"/>
      <c r="AN164" s="41"/>
      <c r="AO164" s="41"/>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row>
    <row r="165" spans="2:113" ht="15.6">
      <c r="B165" s="44"/>
      <c r="C165" s="118"/>
      <c r="D165" s="44"/>
      <c r="E165" s="44"/>
      <c r="F165" s="40"/>
      <c r="G165" s="97"/>
      <c r="H165" s="40"/>
      <c r="I165" s="40"/>
      <c r="J165" s="40"/>
      <c r="K165" s="40"/>
      <c r="L165" s="40"/>
      <c r="M165" s="40"/>
      <c r="N165" s="40"/>
      <c r="O165" s="20"/>
      <c r="P165" s="21"/>
      <c r="Q165" s="21"/>
      <c r="R165" s="21"/>
      <c r="S165" s="18"/>
      <c r="T165" s="18"/>
      <c r="U165" s="19"/>
      <c r="V165" s="51"/>
      <c r="W165" s="40"/>
      <c r="X165" s="40"/>
      <c r="Y165" s="40"/>
      <c r="Z165" s="40"/>
      <c r="AA165" s="40"/>
      <c r="AB165" s="40"/>
      <c r="AC165" s="40"/>
      <c r="AD165" s="40"/>
      <c r="AE165" s="40"/>
      <c r="AF165" s="40"/>
      <c r="AG165" s="40"/>
      <c r="AH165" s="40"/>
      <c r="AI165" s="40"/>
      <c r="AJ165" s="40"/>
      <c r="AK165" s="41"/>
      <c r="AL165" s="41"/>
      <c r="AM165" s="41"/>
      <c r="AN165" s="41"/>
      <c r="AO165" s="41"/>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row>
    <row r="166" spans="2:113" ht="15.6">
      <c r="B166" s="44"/>
      <c r="C166" s="118"/>
      <c r="D166" s="44"/>
      <c r="E166" s="44"/>
      <c r="F166" s="40"/>
      <c r="G166" s="97"/>
      <c r="H166" s="40"/>
      <c r="I166" s="40"/>
      <c r="J166" s="40"/>
      <c r="K166" s="40"/>
      <c r="L166" s="40"/>
      <c r="M166" s="40"/>
      <c r="N166" s="40"/>
      <c r="O166" s="19"/>
      <c r="P166" s="19"/>
      <c r="Q166" s="19"/>
      <c r="R166" s="19"/>
      <c r="S166" s="19"/>
      <c r="T166" s="19"/>
      <c r="U166" s="19"/>
      <c r="V166" s="51"/>
      <c r="W166" s="40"/>
      <c r="X166" s="40"/>
      <c r="Y166" s="40"/>
      <c r="Z166" s="40"/>
      <c r="AA166" s="40"/>
      <c r="AB166" s="40"/>
      <c r="AC166" s="40"/>
      <c r="AD166" s="40"/>
      <c r="AE166" s="40"/>
      <c r="AF166" s="40"/>
      <c r="AG166" s="40"/>
      <c r="AH166" s="40"/>
      <c r="AI166" s="40"/>
      <c r="AJ166" s="40"/>
      <c r="AK166" s="41"/>
      <c r="AL166" s="41"/>
      <c r="AM166" s="41"/>
      <c r="AN166" s="41"/>
      <c r="AO166" s="41"/>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row>
    <row r="167" spans="2:113" ht="15.6">
      <c r="B167" s="44"/>
      <c r="C167" s="118"/>
      <c r="D167" s="44"/>
      <c r="E167" s="44"/>
      <c r="F167" s="40"/>
      <c r="G167" s="97"/>
      <c r="H167" s="40"/>
      <c r="I167" s="40"/>
      <c r="J167" s="40"/>
      <c r="K167" s="40"/>
      <c r="L167" s="40"/>
      <c r="M167" s="40"/>
      <c r="N167" s="40"/>
      <c r="O167" s="20"/>
      <c r="P167" s="20"/>
      <c r="Q167" s="23"/>
      <c r="R167" s="21"/>
      <c r="S167" s="18"/>
      <c r="T167" s="18"/>
      <c r="U167" s="19"/>
      <c r="V167" s="51"/>
      <c r="W167" s="40"/>
      <c r="X167" s="40"/>
      <c r="Y167" s="40"/>
      <c r="Z167" s="40"/>
      <c r="AA167" s="40"/>
      <c r="AB167" s="40"/>
      <c r="AC167" s="40"/>
      <c r="AD167" s="40"/>
      <c r="AE167" s="40"/>
      <c r="AF167" s="40"/>
      <c r="AG167" s="40"/>
      <c r="AH167" s="40"/>
      <c r="AI167" s="40"/>
      <c r="AJ167" s="40"/>
      <c r="AK167" s="41"/>
      <c r="AL167" s="41"/>
      <c r="AM167" s="41"/>
      <c r="AN167" s="41"/>
      <c r="AO167" s="41"/>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row>
    <row r="168" spans="2:113" ht="15.6">
      <c r="B168" s="44"/>
      <c r="C168" s="118"/>
      <c r="D168" s="44"/>
      <c r="E168" s="44"/>
      <c r="F168" s="40"/>
      <c r="G168" s="97"/>
      <c r="H168" s="40"/>
      <c r="I168" s="40"/>
      <c r="J168" s="40"/>
      <c r="K168" s="40"/>
      <c r="L168" s="40"/>
      <c r="M168" s="40"/>
      <c r="N168" s="40"/>
      <c r="O168" s="19"/>
      <c r="P168" s="19"/>
      <c r="Q168" s="19"/>
      <c r="R168" s="19"/>
      <c r="S168" s="19"/>
      <c r="T168" s="27"/>
      <c r="U168" s="28"/>
      <c r="V168" s="51"/>
      <c r="W168" s="40"/>
      <c r="X168" s="40"/>
      <c r="Y168" s="40"/>
      <c r="Z168" s="40"/>
      <c r="AA168" s="40"/>
      <c r="AB168" s="40"/>
      <c r="AC168" s="40"/>
      <c r="AD168" s="40"/>
      <c r="AE168" s="40"/>
      <c r="AF168" s="40"/>
      <c r="AG168" s="40"/>
      <c r="AH168" s="40"/>
      <c r="AI168" s="40"/>
      <c r="AJ168" s="40"/>
      <c r="AK168" s="41"/>
      <c r="AL168" s="41"/>
      <c r="AM168" s="41"/>
      <c r="AN168" s="41"/>
      <c r="AO168" s="41"/>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row>
    <row r="169" spans="2:113" ht="15.6">
      <c r="B169" s="44"/>
      <c r="C169" s="118"/>
      <c r="D169" s="44"/>
      <c r="E169" s="44"/>
      <c r="F169" s="40"/>
      <c r="G169" s="97"/>
      <c r="H169" s="40"/>
      <c r="I169" s="40"/>
      <c r="J169" s="40"/>
      <c r="K169" s="40"/>
      <c r="L169" s="40"/>
      <c r="M169" s="40"/>
      <c r="N169" s="40"/>
      <c r="O169" s="19"/>
      <c r="P169" s="25"/>
      <c r="Q169" s="25"/>
      <c r="R169" s="26"/>
      <c r="S169" s="26"/>
      <c r="T169" s="27"/>
      <c r="U169" s="28"/>
      <c r="V169" s="51"/>
      <c r="W169" s="40"/>
      <c r="X169" s="40"/>
      <c r="Y169" s="40"/>
      <c r="Z169" s="40"/>
      <c r="AA169" s="40"/>
      <c r="AB169" s="40"/>
      <c r="AC169" s="40"/>
      <c r="AD169" s="40"/>
      <c r="AE169" s="40"/>
      <c r="AF169" s="40"/>
      <c r="AG169" s="40"/>
      <c r="AH169" s="40"/>
      <c r="AI169" s="40"/>
      <c r="AJ169" s="40"/>
      <c r="AK169" s="41"/>
      <c r="AL169" s="41"/>
      <c r="AM169" s="41"/>
      <c r="AN169" s="41"/>
      <c r="AO169" s="41"/>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row>
    <row r="170" spans="2:113" ht="15.9" thickBot="1">
      <c r="B170" s="44"/>
      <c r="C170" s="118"/>
      <c r="D170" s="44"/>
      <c r="E170" s="44"/>
      <c r="F170" s="40"/>
      <c r="G170" s="97"/>
      <c r="H170" s="40"/>
      <c r="I170" s="40"/>
      <c r="J170" s="40"/>
      <c r="K170" s="40"/>
      <c r="L170" s="40"/>
      <c r="M170" s="40"/>
      <c r="N170" s="40"/>
      <c r="O170" s="45"/>
      <c r="P170" s="46"/>
      <c r="Q170" s="46"/>
      <c r="R170" s="46"/>
      <c r="S170" s="47"/>
      <c r="T170" s="47"/>
      <c r="U170" s="48"/>
      <c r="V170" s="51"/>
      <c r="W170" s="40"/>
      <c r="X170" s="40"/>
      <c r="Y170" s="40"/>
      <c r="Z170" s="40"/>
      <c r="AA170" s="40"/>
      <c r="AB170" s="40"/>
      <c r="AC170" s="40"/>
      <c r="AD170" s="40"/>
      <c r="AE170" s="40"/>
      <c r="AF170" s="40"/>
      <c r="AG170" s="40"/>
      <c r="AH170" s="40"/>
      <c r="AI170" s="40"/>
      <c r="AJ170" s="40"/>
      <c r="AK170" s="41"/>
      <c r="AL170" s="41"/>
      <c r="AM170" s="41"/>
      <c r="AN170" s="41"/>
      <c r="AO170" s="41"/>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row>
    <row r="171" spans="2:113" ht="15.6">
      <c r="B171" s="44"/>
      <c r="C171" s="118"/>
      <c r="D171" s="44"/>
      <c r="E171" s="44"/>
      <c r="F171" s="40"/>
      <c r="G171" s="97"/>
      <c r="H171" s="40"/>
      <c r="I171" s="40"/>
      <c r="J171" s="40"/>
      <c r="K171" s="40"/>
      <c r="L171" s="40"/>
      <c r="M171" s="40"/>
      <c r="N171" s="40"/>
      <c r="O171" s="20"/>
      <c r="P171" s="21"/>
      <c r="Q171" s="21"/>
      <c r="R171" s="21"/>
      <c r="S171" s="18"/>
      <c r="T171" s="18"/>
      <c r="U171" s="28"/>
      <c r="V171" s="51"/>
      <c r="W171" s="40"/>
      <c r="X171" s="40"/>
      <c r="Y171" s="40"/>
      <c r="Z171" s="40"/>
      <c r="AA171" s="40"/>
      <c r="AB171" s="40"/>
      <c r="AC171" s="40"/>
      <c r="AD171" s="40"/>
      <c r="AE171" s="40"/>
      <c r="AF171" s="40"/>
      <c r="AG171" s="40"/>
      <c r="AH171" s="40"/>
      <c r="AI171" s="40"/>
      <c r="AJ171" s="40"/>
      <c r="AK171" s="41"/>
      <c r="AL171" s="41"/>
      <c r="AM171" s="41"/>
      <c r="AN171" s="41"/>
      <c r="AO171" s="41"/>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row>
    <row r="172" spans="2:113" ht="15.6">
      <c r="B172" s="44"/>
      <c r="C172" s="118"/>
      <c r="D172" s="44"/>
      <c r="E172" s="44"/>
      <c r="F172" s="40"/>
      <c r="G172" s="97"/>
      <c r="H172" s="40"/>
      <c r="I172" s="40"/>
      <c r="J172" s="40"/>
      <c r="K172" s="40"/>
      <c r="L172" s="40"/>
      <c r="M172" s="40"/>
      <c r="N172" s="40"/>
      <c r="O172" s="20"/>
      <c r="P172" s="26"/>
      <c r="Q172" s="29"/>
      <c r="R172" s="29"/>
      <c r="S172" s="29"/>
      <c r="T172" s="28"/>
      <c r="U172" s="29"/>
      <c r="V172" s="51"/>
      <c r="W172" s="40"/>
      <c r="X172" s="40"/>
      <c r="Y172" s="40"/>
      <c r="Z172" s="40"/>
      <c r="AA172" s="40"/>
      <c r="AB172" s="40"/>
      <c r="AC172" s="40"/>
      <c r="AD172" s="40"/>
      <c r="AE172" s="40"/>
      <c r="AF172" s="40"/>
      <c r="AG172" s="40"/>
      <c r="AH172" s="40"/>
      <c r="AI172" s="40"/>
      <c r="AJ172" s="40"/>
      <c r="AK172" s="41"/>
      <c r="AL172" s="41"/>
      <c r="AM172" s="41"/>
      <c r="AN172" s="41"/>
      <c r="AO172" s="41"/>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row>
    <row r="173" spans="2:113" ht="15.6">
      <c r="B173" s="44"/>
      <c r="C173" s="118"/>
      <c r="D173" s="44"/>
      <c r="E173" s="44"/>
      <c r="F173" s="40"/>
      <c r="G173" s="97"/>
      <c r="H173" s="40"/>
      <c r="I173" s="40"/>
      <c r="J173" s="40"/>
      <c r="K173" s="40"/>
      <c r="L173" s="40"/>
      <c r="M173" s="40"/>
      <c r="N173" s="40"/>
      <c r="O173" s="20"/>
      <c r="P173" s="26"/>
      <c r="Q173" s="29"/>
      <c r="R173" s="29"/>
      <c r="S173" s="29"/>
      <c r="T173" s="28"/>
      <c r="U173" s="29"/>
      <c r="V173" s="51"/>
      <c r="W173" s="40"/>
      <c r="X173" s="40"/>
      <c r="Y173" s="40"/>
      <c r="Z173" s="40"/>
      <c r="AA173" s="40"/>
      <c r="AB173" s="40"/>
      <c r="AC173" s="40"/>
      <c r="AD173" s="40"/>
      <c r="AE173" s="40"/>
      <c r="AF173" s="40"/>
      <c r="AG173" s="40"/>
      <c r="AH173" s="40"/>
      <c r="AI173" s="40"/>
      <c r="AJ173" s="40"/>
      <c r="AK173" s="41"/>
      <c r="AL173" s="41"/>
      <c r="AM173" s="41"/>
      <c r="AN173" s="41"/>
      <c r="AO173" s="41"/>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row>
    <row r="174" spans="2:113" ht="15.6">
      <c r="B174" s="44"/>
      <c r="C174" s="118"/>
      <c r="D174" s="44"/>
      <c r="E174" s="44"/>
      <c r="F174" s="40"/>
      <c r="G174" s="97"/>
      <c r="H174" s="40"/>
      <c r="I174" s="40"/>
      <c r="J174" s="40"/>
      <c r="K174" s="40"/>
      <c r="L174" s="40"/>
      <c r="M174" s="40"/>
      <c r="N174" s="40"/>
      <c r="O174" s="20"/>
      <c r="P174" s="26"/>
      <c r="Q174" s="29"/>
      <c r="R174" s="29"/>
      <c r="S174" s="29"/>
      <c r="T174" s="28"/>
      <c r="U174" s="29"/>
      <c r="V174" s="51"/>
      <c r="W174" s="40"/>
      <c r="X174" s="40"/>
      <c r="Y174" s="40"/>
      <c r="Z174" s="40"/>
      <c r="AA174" s="40"/>
      <c r="AB174" s="40"/>
      <c r="AC174" s="40"/>
      <c r="AD174" s="40"/>
      <c r="AE174" s="40"/>
      <c r="AF174" s="40"/>
      <c r="AG174" s="40"/>
      <c r="AH174" s="40"/>
      <c r="AI174" s="40"/>
      <c r="AJ174" s="40"/>
      <c r="AK174" s="41"/>
      <c r="AL174" s="41"/>
      <c r="AM174" s="41"/>
      <c r="AN174" s="41"/>
      <c r="AO174" s="41"/>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row>
    <row r="175" spans="2:113" ht="15.6">
      <c r="B175" s="44"/>
      <c r="C175" s="118"/>
      <c r="D175" s="44"/>
      <c r="E175" s="44"/>
      <c r="F175" s="40"/>
      <c r="G175" s="97"/>
      <c r="H175" s="40"/>
      <c r="I175" s="40"/>
      <c r="J175" s="40"/>
      <c r="K175" s="40"/>
      <c r="L175" s="40"/>
      <c r="M175" s="40"/>
      <c r="N175" s="40"/>
      <c r="O175" s="20"/>
      <c r="P175" s="26"/>
      <c r="Q175" s="29"/>
      <c r="R175" s="29"/>
      <c r="S175" s="29"/>
      <c r="T175" s="28"/>
      <c r="U175" s="29"/>
      <c r="V175" s="51"/>
      <c r="W175" s="40"/>
      <c r="X175" s="40"/>
      <c r="Y175" s="40"/>
      <c r="Z175" s="40"/>
      <c r="AA175" s="40"/>
      <c r="AB175" s="40"/>
      <c r="AC175" s="40"/>
      <c r="AD175" s="40"/>
      <c r="AE175" s="40"/>
      <c r="AF175" s="40"/>
      <c r="AG175" s="40"/>
      <c r="AH175" s="40"/>
      <c r="AI175" s="40"/>
      <c r="AJ175" s="40"/>
      <c r="AK175" s="41"/>
      <c r="AL175" s="41"/>
      <c r="AM175" s="41"/>
      <c r="AN175" s="41"/>
      <c r="AO175" s="41"/>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row>
    <row r="176" spans="2:113" ht="15.6">
      <c r="B176" s="44"/>
      <c r="C176" s="118"/>
      <c r="D176" s="44"/>
      <c r="E176" s="44"/>
      <c r="F176" s="40"/>
      <c r="G176" s="97"/>
      <c r="H176" s="40"/>
      <c r="I176" s="40"/>
      <c r="J176" s="40"/>
      <c r="K176" s="40"/>
      <c r="L176" s="40"/>
      <c r="M176" s="40"/>
      <c r="N176" s="40"/>
      <c r="O176" s="20"/>
      <c r="P176" s="26"/>
      <c r="Q176" s="29"/>
      <c r="R176" s="29"/>
      <c r="S176" s="29"/>
      <c r="T176" s="28"/>
      <c r="U176" s="29"/>
      <c r="V176" s="51"/>
      <c r="W176" s="40"/>
      <c r="X176" s="40"/>
      <c r="Y176" s="40"/>
      <c r="Z176" s="40"/>
      <c r="AA176" s="40"/>
      <c r="AB176" s="40"/>
      <c r="AC176" s="40"/>
      <c r="AD176" s="40"/>
      <c r="AE176" s="40"/>
      <c r="AF176" s="40"/>
      <c r="AG176" s="40"/>
      <c r="AH176" s="40"/>
      <c r="AI176" s="40"/>
      <c r="AJ176" s="40"/>
      <c r="AK176" s="41"/>
      <c r="AL176" s="41"/>
      <c r="AM176" s="41"/>
      <c r="AN176" s="41"/>
      <c r="AO176" s="41"/>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row>
    <row r="177" spans="2:113" ht="15.6">
      <c r="B177" s="44"/>
      <c r="C177" s="118"/>
      <c r="D177" s="44"/>
      <c r="E177" s="44"/>
      <c r="F177" s="40"/>
      <c r="G177" s="97"/>
      <c r="H177" s="40"/>
      <c r="I177" s="40"/>
      <c r="J177" s="40"/>
      <c r="K177" s="40"/>
      <c r="L177" s="40"/>
      <c r="M177" s="40"/>
      <c r="N177" s="40"/>
      <c r="O177" s="20"/>
      <c r="P177" s="26"/>
      <c r="Q177" s="29"/>
      <c r="R177" s="29"/>
      <c r="S177" s="29"/>
      <c r="T177" s="28"/>
      <c r="U177" s="29"/>
      <c r="V177" s="28"/>
      <c r="W177" s="40"/>
      <c r="X177" s="40"/>
      <c r="Y177" s="40"/>
      <c r="Z177" s="40"/>
      <c r="AA177" s="40"/>
      <c r="AB177" s="40"/>
      <c r="AC177" s="40"/>
      <c r="AD177" s="40"/>
      <c r="AE177" s="40"/>
      <c r="AF177" s="40"/>
      <c r="AG177" s="40"/>
      <c r="AH177" s="40"/>
      <c r="AI177" s="40"/>
      <c r="AJ177" s="40"/>
      <c r="AK177" s="41"/>
      <c r="AL177" s="41"/>
      <c r="AM177" s="41"/>
      <c r="AN177" s="41"/>
      <c r="AO177" s="41"/>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row>
    <row r="178" spans="2:113" ht="15.6">
      <c r="B178" s="44"/>
      <c r="C178" s="118"/>
      <c r="D178" s="44"/>
      <c r="E178" s="44"/>
      <c r="F178" s="40"/>
      <c r="G178" s="97"/>
      <c r="H178" s="40"/>
      <c r="I178" s="40"/>
      <c r="J178" s="40"/>
      <c r="K178" s="40"/>
      <c r="L178" s="40"/>
      <c r="M178" s="40"/>
      <c r="N178" s="40"/>
      <c r="O178" s="20"/>
      <c r="P178" s="26"/>
      <c r="Q178" s="29"/>
      <c r="R178" s="29"/>
      <c r="S178" s="29"/>
      <c r="T178" s="28"/>
      <c r="U178" s="29"/>
      <c r="V178" s="51"/>
      <c r="W178" s="40"/>
      <c r="X178" s="40"/>
      <c r="Y178" s="40"/>
      <c r="Z178" s="40"/>
      <c r="AA178" s="40"/>
      <c r="AB178" s="40"/>
      <c r="AC178" s="40"/>
      <c r="AD178" s="40"/>
      <c r="AE178" s="40"/>
      <c r="AF178" s="40"/>
      <c r="AG178" s="40"/>
      <c r="AH178" s="40"/>
      <c r="AI178" s="40"/>
      <c r="AJ178" s="40"/>
      <c r="AK178" s="41"/>
      <c r="AL178" s="41"/>
      <c r="AM178" s="41"/>
      <c r="AN178" s="41"/>
      <c r="AO178" s="41"/>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row>
    <row r="179" spans="2:113" ht="15.6">
      <c r="B179" s="44"/>
      <c r="C179" s="118"/>
      <c r="D179" s="44"/>
      <c r="E179" s="44"/>
      <c r="F179" s="40"/>
      <c r="G179" s="97"/>
      <c r="H179" s="40"/>
      <c r="I179" s="40"/>
      <c r="J179" s="40"/>
      <c r="K179" s="40"/>
      <c r="L179" s="40"/>
      <c r="M179" s="40"/>
      <c r="N179" s="40"/>
      <c r="O179" s="20"/>
      <c r="P179" s="26"/>
      <c r="Q179" s="29"/>
      <c r="R179" s="29"/>
      <c r="S179" s="29"/>
      <c r="T179" s="28"/>
      <c r="U179" s="29"/>
      <c r="V179" s="51"/>
      <c r="W179" s="40"/>
      <c r="X179" s="40"/>
      <c r="Y179" s="40"/>
      <c r="Z179" s="40"/>
      <c r="AA179" s="40"/>
      <c r="AB179" s="40"/>
      <c r="AC179" s="40"/>
      <c r="AD179" s="40"/>
      <c r="AE179" s="40"/>
      <c r="AF179" s="40"/>
      <c r="AG179" s="40"/>
      <c r="AH179" s="40"/>
      <c r="AI179" s="40"/>
      <c r="AJ179" s="40"/>
      <c r="AK179" s="41"/>
      <c r="AL179" s="41"/>
      <c r="AM179" s="41"/>
      <c r="AN179" s="41"/>
      <c r="AO179" s="41"/>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row>
    <row r="180" spans="2:113" ht="15.9" thickBot="1">
      <c r="B180" s="44"/>
      <c r="C180" s="118"/>
      <c r="D180" s="44"/>
      <c r="E180" s="44"/>
      <c r="F180" s="40"/>
      <c r="G180" s="97"/>
      <c r="H180" s="40"/>
      <c r="I180" s="40"/>
      <c r="J180" s="40"/>
      <c r="K180" s="40"/>
      <c r="L180" s="40"/>
      <c r="M180" s="40"/>
      <c r="N180" s="40"/>
      <c r="O180" s="20"/>
      <c r="P180" s="26"/>
      <c r="Q180" s="29"/>
      <c r="R180" s="29"/>
      <c r="S180" s="29"/>
      <c r="T180" s="28"/>
      <c r="U180" s="29"/>
      <c r="V180" s="51"/>
      <c r="W180" s="40"/>
      <c r="X180" s="40"/>
      <c r="Y180" s="40"/>
      <c r="Z180" s="40"/>
      <c r="AA180" s="40"/>
      <c r="AB180" s="40"/>
      <c r="AC180" s="40"/>
      <c r="AD180" s="40"/>
      <c r="AE180" s="40"/>
      <c r="AF180" s="40"/>
      <c r="AG180" s="40"/>
      <c r="AH180" s="40"/>
      <c r="AI180" s="40"/>
      <c r="AJ180" s="40"/>
      <c r="AK180" s="41"/>
      <c r="AL180" s="41"/>
      <c r="AM180" s="41"/>
      <c r="AN180" s="41"/>
      <c r="AO180" s="41"/>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9"/>
      <c r="BO180" s="56" t="s">
        <v>1</v>
      </c>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row>
    <row r="181" spans="2:113" ht="15.6">
      <c r="B181" s="44"/>
      <c r="C181" s="118"/>
      <c r="D181" s="44"/>
      <c r="E181" s="44"/>
      <c r="F181" s="40"/>
      <c r="G181" s="97"/>
      <c r="H181" s="40"/>
      <c r="I181" s="40"/>
      <c r="J181" s="40"/>
      <c r="K181" s="40"/>
      <c r="L181" s="40"/>
      <c r="M181" s="40"/>
      <c r="N181" s="40"/>
      <c r="O181" s="20"/>
      <c r="P181" s="26"/>
      <c r="Q181" s="57"/>
      <c r="R181" s="29"/>
      <c r="S181" s="29"/>
      <c r="T181" s="28"/>
      <c r="U181" s="29"/>
      <c r="V181" s="51"/>
      <c r="W181" s="40"/>
      <c r="X181" s="40"/>
      <c r="Y181" s="40"/>
      <c r="Z181" s="40"/>
      <c r="AA181" s="40"/>
      <c r="AB181" s="40"/>
      <c r="AC181" s="40"/>
      <c r="AD181" s="40"/>
      <c r="AE181" s="40"/>
      <c r="AF181" s="40"/>
      <c r="AG181" s="40"/>
      <c r="AH181" s="40"/>
      <c r="AI181" s="40"/>
      <c r="AJ181" s="40"/>
      <c r="AK181" s="41"/>
      <c r="AL181" s="41"/>
      <c r="AM181" s="41"/>
      <c r="AN181" s="41"/>
      <c r="AO181" s="41"/>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row>
    <row r="182" spans="2:113" ht="15.6">
      <c r="B182" s="44"/>
      <c r="C182" s="118"/>
      <c r="D182" s="44"/>
      <c r="E182" s="44"/>
      <c r="F182" s="40"/>
      <c r="G182" s="97"/>
      <c r="H182" s="40"/>
      <c r="I182" s="40"/>
      <c r="J182" s="40"/>
      <c r="K182" s="40"/>
      <c r="L182" s="40"/>
      <c r="M182" s="40"/>
      <c r="N182" s="40"/>
      <c r="O182" s="20"/>
      <c r="P182" s="26"/>
      <c r="Q182" s="58"/>
      <c r="R182" s="29"/>
      <c r="S182" s="29"/>
      <c r="T182" s="28"/>
      <c r="U182" s="29"/>
      <c r="V182" s="51"/>
      <c r="W182" s="40"/>
      <c r="X182" s="40"/>
      <c r="Y182" s="40"/>
      <c r="Z182" s="40"/>
      <c r="AA182" s="40"/>
      <c r="AB182" s="40"/>
      <c r="AC182" s="40"/>
      <c r="AD182" s="40"/>
      <c r="AE182" s="40"/>
      <c r="AF182" s="40"/>
      <c r="AG182" s="40"/>
      <c r="AH182" s="40"/>
      <c r="AI182" s="40"/>
      <c r="AJ182" s="40"/>
      <c r="AK182" s="41"/>
      <c r="AL182" s="41"/>
      <c r="AM182" s="41"/>
      <c r="AN182" s="41"/>
      <c r="AO182" s="41"/>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row>
    <row r="183" spans="2:113" ht="15.9" thickBot="1">
      <c r="B183" s="44"/>
      <c r="C183" s="118"/>
      <c r="D183" s="44"/>
      <c r="E183" s="44"/>
      <c r="F183" s="40"/>
      <c r="G183" s="97"/>
      <c r="H183" s="40"/>
      <c r="I183" s="40"/>
      <c r="J183" s="40"/>
      <c r="K183" s="40"/>
      <c r="L183" s="40"/>
      <c r="M183" s="40"/>
      <c r="N183" s="40"/>
      <c r="O183" s="20"/>
      <c r="P183" s="26"/>
      <c r="Q183" s="55"/>
      <c r="R183" s="55"/>
      <c r="S183" s="55"/>
      <c r="T183" s="48"/>
      <c r="U183" s="55"/>
      <c r="V183" s="51"/>
      <c r="W183" s="40"/>
      <c r="X183" s="40"/>
      <c r="Y183" s="40"/>
      <c r="Z183" s="40"/>
      <c r="AA183" s="40"/>
      <c r="AB183" s="40"/>
      <c r="AC183" s="40"/>
      <c r="AD183" s="40"/>
      <c r="AE183" s="40"/>
      <c r="AF183" s="40"/>
      <c r="AG183" s="40"/>
      <c r="AH183" s="40"/>
      <c r="AI183" s="40"/>
      <c r="AJ183" s="40"/>
      <c r="AK183" s="41"/>
      <c r="AL183" s="41"/>
      <c r="AM183" s="41"/>
      <c r="AN183" s="41"/>
      <c r="AO183" s="41"/>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row>
    <row r="184" spans="2:113" ht="15.6">
      <c r="B184" s="44"/>
      <c r="C184" s="118"/>
      <c r="D184" s="44"/>
      <c r="E184" s="44"/>
      <c r="F184" s="40"/>
      <c r="G184" s="97"/>
      <c r="H184" s="40"/>
      <c r="I184" s="40"/>
      <c r="J184" s="40"/>
      <c r="K184" s="40"/>
      <c r="L184" s="40"/>
      <c r="M184" s="40"/>
      <c r="N184" s="40"/>
      <c r="O184" s="20"/>
      <c r="P184" s="26"/>
      <c r="Q184" s="29"/>
      <c r="R184" s="29"/>
      <c r="S184" s="29"/>
      <c r="T184" s="28"/>
      <c r="U184" s="29"/>
      <c r="V184" s="51"/>
      <c r="W184" s="40"/>
      <c r="X184" s="40"/>
      <c r="Y184" s="40"/>
      <c r="Z184" s="40"/>
      <c r="AA184" s="40"/>
      <c r="AB184" s="40"/>
      <c r="AC184" s="40"/>
      <c r="AD184" s="40"/>
      <c r="AE184" s="40"/>
      <c r="AF184" s="40"/>
      <c r="AG184" s="40"/>
      <c r="AH184" s="40"/>
      <c r="AI184" s="40"/>
      <c r="AJ184" s="40"/>
      <c r="AK184" s="41"/>
      <c r="AL184" s="41"/>
      <c r="AM184" s="41"/>
      <c r="AN184" s="41"/>
      <c r="AO184" s="41"/>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row>
    <row r="185" spans="2:113" ht="15.6">
      <c r="B185" s="44"/>
      <c r="C185" s="118"/>
      <c r="D185" s="44"/>
      <c r="E185" s="44"/>
      <c r="F185" s="40"/>
      <c r="G185" s="97"/>
      <c r="H185" s="40"/>
      <c r="I185" s="40"/>
      <c r="J185" s="40"/>
      <c r="K185" s="40"/>
      <c r="L185" s="40"/>
      <c r="M185" s="40"/>
      <c r="N185" s="40"/>
      <c r="O185" s="20"/>
      <c r="P185" s="26"/>
      <c r="Q185" s="29"/>
      <c r="R185" s="29"/>
      <c r="S185" s="29"/>
      <c r="T185" s="28"/>
      <c r="U185" s="29"/>
      <c r="V185" s="51"/>
      <c r="W185" s="40"/>
      <c r="X185" s="40"/>
      <c r="Y185" s="40"/>
      <c r="Z185" s="40"/>
      <c r="AA185" s="40"/>
      <c r="AB185" s="40"/>
      <c r="AC185" s="40"/>
      <c r="AD185" s="40"/>
      <c r="AE185" s="40"/>
      <c r="AF185" s="40"/>
      <c r="AG185" s="40"/>
      <c r="AH185" s="40"/>
      <c r="AI185" s="40"/>
      <c r="AJ185" s="40"/>
      <c r="AK185" s="41"/>
      <c r="AL185" s="41"/>
      <c r="AM185" s="41"/>
      <c r="AN185" s="41"/>
      <c r="AO185" s="41"/>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row>
    <row r="186" spans="2:113" ht="15.6">
      <c r="B186" s="44"/>
      <c r="C186" s="118"/>
      <c r="D186" s="44"/>
      <c r="E186" s="44"/>
      <c r="F186" s="40"/>
      <c r="G186" s="97"/>
      <c r="H186" s="40"/>
      <c r="I186" s="40"/>
      <c r="J186" s="40"/>
      <c r="K186" s="40"/>
      <c r="L186" s="40"/>
      <c r="M186" s="40"/>
      <c r="N186" s="40"/>
      <c r="O186" s="20"/>
      <c r="P186" s="26"/>
      <c r="Q186" s="29"/>
      <c r="R186" s="29"/>
      <c r="S186" s="29"/>
      <c r="T186" s="28"/>
      <c r="U186" s="29"/>
      <c r="V186" s="51"/>
      <c r="W186" s="40"/>
      <c r="X186" s="40"/>
      <c r="Y186" s="40"/>
      <c r="Z186" s="40"/>
      <c r="AA186" s="40"/>
      <c r="AB186" s="40"/>
      <c r="AC186" s="40"/>
      <c r="AD186" s="40"/>
      <c r="AE186" s="40"/>
      <c r="AF186" s="40"/>
      <c r="AG186" s="40"/>
      <c r="AH186" s="40"/>
      <c r="AI186" s="40"/>
      <c r="AJ186" s="40"/>
      <c r="AK186" s="41"/>
      <c r="AL186" s="41"/>
      <c r="AM186" s="41"/>
      <c r="AN186" s="41"/>
      <c r="AO186" s="41"/>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row>
    <row r="187" spans="2:113" ht="15.6">
      <c r="B187" s="44"/>
      <c r="C187" s="118"/>
      <c r="D187" s="44"/>
      <c r="E187" s="44"/>
      <c r="F187" s="40"/>
      <c r="G187" s="97"/>
      <c r="H187" s="40"/>
      <c r="I187" s="40"/>
      <c r="J187" s="40"/>
      <c r="K187" s="40"/>
      <c r="L187" s="40"/>
      <c r="M187" s="40"/>
      <c r="N187" s="40"/>
      <c r="O187" s="20"/>
      <c r="P187" s="26"/>
      <c r="Q187" s="29"/>
      <c r="R187" s="29"/>
      <c r="S187" s="29"/>
      <c r="T187" s="28"/>
      <c r="U187" s="29"/>
      <c r="V187" s="51"/>
      <c r="W187" s="40"/>
      <c r="X187" s="40"/>
      <c r="Y187" s="40"/>
      <c r="Z187" s="40"/>
      <c r="AA187" s="40"/>
      <c r="AB187" s="40"/>
      <c r="AC187" s="40"/>
      <c r="AD187" s="40"/>
      <c r="AE187" s="40"/>
      <c r="AF187" s="40"/>
      <c r="AG187" s="40"/>
      <c r="AH187" s="40"/>
      <c r="AI187" s="40"/>
      <c r="AJ187" s="40"/>
      <c r="AK187" s="41"/>
      <c r="AL187" s="41"/>
      <c r="AM187" s="41"/>
      <c r="AN187" s="41"/>
      <c r="AO187" s="41"/>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row>
    <row r="188" spans="2:113" ht="15.6">
      <c r="B188" s="44"/>
      <c r="C188" s="118"/>
      <c r="D188" s="44"/>
      <c r="E188" s="44"/>
      <c r="F188" s="40"/>
      <c r="G188" s="97"/>
      <c r="H188" s="40"/>
      <c r="I188" s="40"/>
      <c r="J188" s="40"/>
      <c r="K188" s="40"/>
      <c r="L188" s="40"/>
      <c r="M188" s="40"/>
      <c r="N188" s="40"/>
      <c r="O188" s="20"/>
      <c r="P188" s="26"/>
      <c r="Q188" s="29"/>
      <c r="R188" s="29"/>
      <c r="S188" s="29"/>
      <c r="T188" s="28"/>
      <c r="U188" s="29"/>
      <c r="V188" s="51"/>
      <c r="W188" s="40"/>
      <c r="X188" s="40"/>
      <c r="Y188" s="40"/>
      <c r="Z188" s="40"/>
      <c r="AA188" s="40"/>
      <c r="AB188" s="40"/>
      <c r="AC188" s="40"/>
      <c r="AD188" s="40"/>
      <c r="AE188" s="40"/>
      <c r="AF188" s="40"/>
      <c r="AG188" s="40"/>
      <c r="AH188" s="40"/>
      <c r="AI188" s="40"/>
      <c r="AJ188" s="40"/>
      <c r="AK188" s="41"/>
      <c r="AL188" s="41"/>
      <c r="AM188" s="41"/>
      <c r="AN188" s="41"/>
      <c r="AO188" s="41"/>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row>
    <row r="189" spans="2:113" ht="15.6">
      <c r="B189" s="44"/>
      <c r="C189" s="118"/>
      <c r="D189" s="44"/>
      <c r="E189" s="44"/>
      <c r="F189" s="40"/>
      <c r="G189" s="97"/>
      <c r="H189" s="40"/>
      <c r="I189" s="40"/>
      <c r="J189" s="40"/>
      <c r="K189" s="40"/>
      <c r="L189" s="40"/>
      <c r="M189" s="40"/>
      <c r="N189" s="40"/>
      <c r="O189" s="20"/>
      <c r="P189" s="26"/>
      <c r="Q189" s="29"/>
      <c r="R189" s="29"/>
      <c r="S189" s="29"/>
      <c r="T189" s="28"/>
      <c r="U189" s="29"/>
      <c r="V189" s="51"/>
      <c r="W189" s="40"/>
      <c r="X189" s="40"/>
      <c r="Y189" s="40"/>
      <c r="Z189" s="40"/>
      <c r="AA189" s="40"/>
      <c r="AB189" s="40"/>
      <c r="AC189" s="40"/>
      <c r="AD189" s="40"/>
      <c r="AE189" s="40"/>
      <c r="AF189" s="40"/>
      <c r="AG189" s="40"/>
      <c r="AH189" s="40"/>
      <c r="AI189" s="40"/>
      <c r="AJ189" s="40"/>
      <c r="AK189" s="41"/>
      <c r="AL189" s="41"/>
      <c r="AM189" s="41"/>
      <c r="AN189" s="41"/>
      <c r="AO189" s="41"/>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row>
    <row r="190" spans="2:113" ht="15.6">
      <c r="B190" s="44"/>
      <c r="C190" s="118"/>
      <c r="D190" s="44"/>
      <c r="E190" s="44"/>
      <c r="F190" s="40"/>
      <c r="G190" s="97"/>
      <c r="H190" s="40"/>
      <c r="I190" s="40"/>
      <c r="J190" s="40"/>
      <c r="K190" s="40"/>
      <c r="L190" s="40"/>
      <c r="M190" s="40"/>
      <c r="N190" s="40"/>
      <c r="O190" s="20"/>
      <c r="P190" s="26"/>
      <c r="Q190" s="29"/>
      <c r="R190" s="29"/>
      <c r="S190" s="29"/>
      <c r="T190" s="28"/>
      <c r="U190" s="29"/>
      <c r="V190" s="51"/>
      <c r="W190" s="40"/>
      <c r="X190" s="40"/>
      <c r="Y190" s="40"/>
      <c r="Z190" s="40"/>
      <c r="AA190" s="40"/>
      <c r="AB190" s="40"/>
      <c r="AC190" s="40"/>
      <c r="AD190" s="40"/>
      <c r="AE190" s="40"/>
      <c r="AF190" s="40"/>
      <c r="AG190" s="40"/>
      <c r="AH190" s="40"/>
      <c r="AI190" s="40"/>
      <c r="AJ190" s="40"/>
      <c r="AK190" s="41"/>
      <c r="AL190" s="41"/>
      <c r="AM190" s="41"/>
      <c r="AN190" s="41"/>
      <c r="AO190" s="41"/>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row>
    <row r="191" spans="2:113" ht="15.6">
      <c r="B191" s="44"/>
      <c r="C191" s="118"/>
      <c r="D191" s="44"/>
      <c r="E191" s="44"/>
      <c r="F191" s="40"/>
      <c r="G191" s="97"/>
      <c r="H191" s="40"/>
      <c r="I191" s="40"/>
      <c r="J191" s="40"/>
      <c r="K191" s="40"/>
      <c r="L191" s="40"/>
      <c r="M191" s="40"/>
      <c r="N191" s="40"/>
      <c r="O191" s="20"/>
      <c r="P191" s="26"/>
      <c r="Q191" s="29"/>
      <c r="R191" s="29"/>
      <c r="S191" s="29"/>
      <c r="T191" s="28"/>
      <c r="U191" s="29"/>
      <c r="V191" s="40"/>
      <c r="W191" s="40"/>
      <c r="X191" s="40"/>
      <c r="Y191" s="40"/>
      <c r="Z191" s="40"/>
      <c r="AA191" s="40"/>
      <c r="AB191" s="40"/>
      <c r="AC191" s="40"/>
      <c r="AD191" s="40"/>
      <c r="AE191" s="40"/>
      <c r="AF191" s="40"/>
      <c r="AG191" s="40"/>
      <c r="AH191" s="40"/>
      <c r="AI191" s="40"/>
      <c r="AJ191" s="40"/>
      <c r="AK191" s="41"/>
      <c r="AL191" s="41"/>
      <c r="AM191" s="41"/>
      <c r="AN191" s="41"/>
      <c r="AO191" s="41"/>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row>
    <row r="192" spans="2:113" ht="15.6">
      <c r="B192" s="44"/>
      <c r="C192" s="118"/>
      <c r="D192" s="44"/>
      <c r="E192" s="44"/>
      <c r="F192" s="40"/>
      <c r="G192" s="97"/>
      <c r="H192" s="40"/>
      <c r="I192" s="40"/>
      <c r="J192" s="40"/>
      <c r="K192" s="40"/>
      <c r="L192" s="40"/>
      <c r="M192" s="40"/>
      <c r="N192" s="40"/>
      <c r="O192" s="20"/>
      <c r="P192" s="26"/>
      <c r="Q192" s="29"/>
      <c r="R192" s="29"/>
      <c r="S192" s="29"/>
      <c r="T192" s="28"/>
      <c r="U192" s="29"/>
      <c r="V192" s="40"/>
      <c r="W192" s="40"/>
      <c r="X192" s="40"/>
      <c r="Y192" s="40"/>
      <c r="Z192" s="40"/>
      <c r="AA192" s="40"/>
      <c r="AB192" s="40"/>
      <c r="AC192" s="40"/>
      <c r="AD192" s="40"/>
      <c r="AE192" s="40"/>
      <c r="AF192" s="40"/>
      <c r="AG192" s="40"/>
      <c r="AH192" s="40"/>
      <c r="AI192" s="40"/>
      <c r="AJ192" s="40"/>
      <c r="AK192" s="41"/>
      <c r="AL192" s="41"/>
      <c r="AM192" s="41"/>
      <c r="AN192" s="41"/>
      <c r="AO192" s="41"/>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row>
    <row r="193" spans="2:113" ht="15.6">
      <c r="B193" s="44"/>
      <c r="C193" s="118"/>
      <c r="D193" s="44"/>
      <c r="E193" s="44"/>
      <c r="F193" s="40"/>
      <c r="G193" s="97"/>
      <c r="H193" s="40"/>
      <c r="I193" s="40"/>
      <c r="J193" s="40"/>
      <c r="K193" s="40"/>
      <c r="L193" s="40"/>
      <c r="M193" s="40"/>
      <c r="N193" s="40"/>
      <c r="O193" s="20"/>
      <c r="P193" s="26"/>
      <c r="Q193" s="29"/>
      <c r="R193" s="29"/>
      <c r="S193" s="29"/>
      <c r="T193" s="28"/>
      <c r="U193" s="29"/>
      <c r="V193" s="40"/>
      <c r="W193" s="40"/>
      <c r="X193" s="40"/>
      <c r="Y193" s="40"/>
      <c r="Z193" s="40"/>
      <c r="AA193" s="40"/>
      <c r="AB193" s="40"/>
      <c r="AC193" s="40"/>
      <c r="AD193" s="40"/>
      <c r="AE193" s="40"/>
      <c r="AF193" s="40"/>
      <c r="AG193" s="40"/>
      <c r="AH193" s="40"/>
      <c r="AI193" s="40"/>
      <c r="AJ193" s="40"/>
      <c r="AK193" s="41"/>
      <c r="AL193" s="41"/>
      <c r="AM193" s="41"/>
      <c r="AN193" s="41"/>
      <c r="AO193" s="41"/>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row>
    <row r="194" spans="2:113" ht="15.6">
      <c r="B194" s="44"/>
      <c r="C194" s="118"/>
      <c r="D194" s="44"/>
      <c r="E194" s="44"/>
      <c r="F194" s="40"/>
      <c r="G194" s="97"/>
      <c r="H194" s="40"/>
      <c r="I194" s="40"/>
      <c r="J194" s="40"/>
      <c r="K194" s="40"/>
      <c r="L194" s="40"/>
      <c r="M194" s="40"/>
      <c r="N194" s="40"/>
      <c r="O194" s="20"/>
      <c r="P194" s="26"/>
      <c r="Q194" s="29"/>
      <c r="R194" s="29"/>
      <c r="S194" s="29"/>
      <c r="T194" s="28"/>
      <c r="U194" s="29"/>
      <c r="V194" s="40"/>
      <c r="W194" s="40"/>
      <c r="X194" s="40"/>
      <c r="Y194" s="40"/>
      <c r="Z194" s="40"/>
      <c r="AA194" s="40"/>
      <c r="AB194" s="40"/>
      <c r="AC194" s="40"/>
      <c r="AD194" s="40"/>
      <c r="AE194" s="40"/>
      <c r="AF194" s="40"/>
      <c r="AG194" s="40"/>
      <c r="AH194" s="40"/>
      <c r="AI194" s="40"/>
      <c r="AJ194" s="40"/>
      <c r="AK194" s="41"/>
      <c r="AL194" s="41"/>
      <c r="AM194" s="41"/>
      <c r="AN194" s="41"/>
      <c r="AO194" s="41"/>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row>
    <row r="195" spans="2:113" ht="15.6">
      <c r="B195" s="44"/>
      <c r="C195" s="118"/>
      <c r="D195" s="44"/>
      <c r="E195" s="44"/>
      <c r="F195" s="40"/>
      <c r="G195" s="97"/>
      <c r="H195" s="40"/>
      <c r="I195" s="40"/>
      <c r="J195" s="40"/>
      <c r="K195" s="40"/>
      <c r="L195" s="40"/>
      <c r="M195" s="40"/>
      <c r="N195" s="40"/>
      <c r="O195" s="20"/>
      <c r="P195" s="26"/>
      <c r="Q195" s="29"/>
      <c r="R195" s="29"/>
      <c r="S195" s="29"/>
      <c r="T195" s="28"/>
      <c r="U195" s="29"/>
      <c r="V195" s="40"/>
      <c r="W195" s="40"/>
      <c r="X195" s="40"/>
      <c r="Y195" s="40"/>
      <c r="Z195" s="40"/>
      <c r="AA195" s="40"/>
      <c r="AB195" s="40"/>
      <c r="AC195" s="40"/>
      <c r="AD195" s="40"/>
      <c r="AE195" s="40"/>
      <c r="AF195" s="40"/>
      <c r="AG195" s="40"/>
      <c r="AH195" s="40"/>
      <c r="AI195" s="40"/>
      <c r="AJ195" s="40"/>
      <c r="AK195" s="41"/>
      <c r="AL195" s="41"/>
      <c r="AM195" s="41"/>
      <c r="AN195" s="41"/>
      <c r="AO195" s="41"/>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row>
    <row r="196" spans="2:113" ht="15.9" thickBot="1">
      <c r="B196" s="44"/>
      <c r="C196" s="118"/>
      <c r="D196" s="44"/>
      <c r="E196" s="44"/>
      <c r="F196" s="40"/>
      <c r="G196" s="97"/>
      <c r="H196" s="40"/>
      <c r="I196" s="40"/>
      <c r="J196" s="40"/>
      <c r="K196" s="40"/>
      <c r="L196" s="40"/>
      <c r="M196" s="40"/>
      <c r="N196" s="40"/>
      <c r="O196" s="20"/>
      <c r="P196" s="26"/>
      <c r="Q196" s="55"/>
      <c r="R196" s="55"/>
      <c r="S196" s="55"/>
      <c r="T196" s="48"/>
      <c r="U196" s="55"/>
      <c r="V196" s="40"/>
      <c r="W196" s="40"/>
      <c r="X196" s="40"/>
      <c r="Y196" s="40"/>
      <c r="Z196" s="40"/>
      <c r="AA196" s="40"/>
      <c r="AB196" s="40"/>
      <c r="AC196" s="40"/>
      <c r="AD196" s="40"/>
      <c r="AE196" s="40"/>
      <c r="AF196" s="40"/>
      <c r="AG196" s="40"/>
      <c r="AH196" s="40"/>
      <c r="AI196" s="40"/>
      <c r="AJ196" s="40"/>
      <c r="AK196" s="41"/>
      <c r="AL196" s="41"/>
      <c r="AM196" s="41"/>
      <c r="AN196" s="41"/>
      <c r="AO196" s="41"/>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row>
    <row r="197" spans="2:113" ht="15.6">
      <c r="B197" s="44"/>
      <c r="C197" s="118"/>
      <c r="D197" s="44"/>
      <c r="E197" s="44"/>
      <c r="F197" s="40"/>
      <c r="G197" s="97"/>
      <c r="H197" s="40"/>
      <c r="I197" s="40"/>
      <c r="J197" s="40"/>
      <c r="K197" s="40"/>
      <c r="L197" s="40"/>
      <c r="M197" s="40"/>
      <c r="N197" s="40"/>
      <c r="O197" s="20"/>
      <c r="P197" s="26"/>
      <c r="Q197" s="29"/>
      <c r="R197" s="29"/>
      <c r="S197" s="29"/>
      <c r="T197" s="28"/>
      <c r="U197" s="29"/>
      <c r="V197" s="40"/>
      <c r="W197" s="40"/>
      <c r="X197" s="40"/>
      <c r="Y197" s="40"/>
      <c r="Z197" s="40"/>
      <c r="AA197" s="40"/>
      <c r="AB197" s="40"/>
      <c r="AC197" s="40"/>
      <c r="AD197" s="40"/>
      <c r="AE197" s="40"/>
      <c r="AF197" s="40"/>
      <c r="AG197" s="40"/>
      <c r="AH197" s="40"/>
      <c r="AI197" s="40"/>
      <c r="AJ197" s="40"/>
      <c r="AK197" s="41"/>
      <c r="AL197" s="41"/>
      <c r="AM197" s="41"/>
      <c r="AN197" s="41"/>
      <c r="AO197" s="41"/>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2:113" ht="15.6">
      <c r="B198" s="44"/>
      <c r="C198" s="118"/>
      <c r="D198" s="44"/>
      <c r="E198" s="44"/>
      <c r="F198" s="40"/>
      <c r="G198" s="97"/>
      <c r="H198" s="40"/>
      <c r="I198" s="40"/>
      <c r="J198" s="40"/>
      <c r="K198" s="40"/>
      <c r="L198" s="40"/>
      <c r="M198" s="40"/>
      <c r="N198" s="40"/>
      <c r="O198" s="20"/>
      <c r="P198" s="26"/>
      <c r="Q198" s="29"/>
      <c r="R198" s="29"/>
      <c r="S198" s="29"/>
      <c r="T198" s="28"/>
      <c r="U198" s="29"/>
      <c r="V198" s="40"/>
      <c r="W198" s="40"/>
      <c r="X198" s="40"/>
      <c r="Y198" s="40"/>
      <c r="Z198" s="40"/>
      <c r="AA198" s="40"/>
      <c r="AB198" s="40"/>
      <c r="AC198" s="40"/>
      <c r="AD198" s="40"/>
      <c r="AE198" s="40"/>
      <c r="AF198" s="40"/>
      <c r="AG198" s="40"/>
      <c r="AH198" s="40"/>
      <c r="AI198" s="40"/>
      <c r="AJ198" s="40"/>
      <c r="AK198" s="41"/>
      <c r="AL198" s="41"/>
      <c r="AM198" s="41"/>
      <c r="AN198" s="41"/>
      <c r="AO198" s="41"/>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row>
    <row r="199" spans="2:113" ht="15.6">
      <c r="B199" s="44"/>
      <c r="C199" s="118"/>
      <c r="D199" s="44"/>
      <c r="E199" s="44"/>
      <c r="F199" s="40"/>
      <c r="G199" s="97"/>
      <c r="H199" s="40"/>
      <c r="I199" s="40"/>
      <c r="J199" s="40"/>
      <c r="K199" s="40"/>
      <c r="L199" s="40"/>
      <c r="M199" s="40"/>
      <c r="N199" s="40"/>
      <c r="O199" s="20"/>
      <c r="P199" s="26"/>
      <c r="Q199" s="29"/>
      <c r="R199" s="29"/>
      <c r="S199" s="29"/>
      <c r="T199" s="28"/>
      <c r="U199" s="29"/>
      <c r="V199" s="40"/>
      <c r="W199" s="40"/>
      <c r="X199" s="40"/>
      <c r="Y199" s="40"/>
      <c r="Z199" s="40"/>
      <c r="AA199" s="40"/>
      <c r="AB199" s="40"/>
      <c r="AC199" s="40"/>
      <c r="AD199" s="40"/>
      <c r="AE199" s="40"/>
      <c r="AF199" s="40"/>
      <c r="AG199" s="40"/>
      <c r="AH199" s="40"/>
      <c r="AI199" s="40"/>
      <c r="AJ199" s="40"/>
      <c r="AK199" s="41"/>
      <c r="AL199" s="41"/>
      <c r="AM199" s="41"/>
      <c r="AN199" s="41"/>
      <c r="AO199" s="41"/>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row>
    <row r="200" spans="2:113" ht="15.6">
      <c r="B200" s="44"/>
      <c r="C200" s="118"/>
      <c r="D200" s="44"/>
      <c r="E200" s="44"/>
      <c r="F200" s="40"/>
      <c r="G200" s="97"/>
      <c r="H200" s="40"/>
      <c r="I200" s="40"/>
      <c r="J200" s="40"/>
      <c r="K200" s="40"/>
      <c r="L200" s="40"/>
      <c r="M200" s="40"/>
      <c r="N200" s="40"/>
      <c r="O200" s="20"/>
      <c r="P200" s="26"/>
      <c r="Q200" s="29"/>
      <c r="R200" s="29"/>
      <c r="S200" s="29"/>
      <c r="T200" s="28"/>
      <c r="U200" s="29"/>
      <c r="V200" s="40"/>
      <c r="W200" s="40"/>
      <c r="X200" s="40"/>
      <c r="Y200" s="40"/>
      <c r="Z200" s="40"/>
      <c r="AA200" s="40"/>
      <c r="AB200" s="40"/>
      <c r="AC200" s="40"/>
      <c r="AD200" s="40"/>
      <c r="AE200" s="40"/>
      <c r="AF200" s="40"/>
      <c r="AG200" s="40"/>
      <c r="AH200" s="40"/>
      <c r="AI200" s="40"/>
      <c r="AJ200" s="40"/>
      <c r="AK200" s="41"/>
      <c r="AL200" s="41"/>
      <c r="AM200" s="41"/>
      <c r="AN200" s="41"/>
      <c r="AO200" s="41"/>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row>
    <row r="201" spans="2:113" ht="15.6">
      <c r="B201" s="44"/>
      <c r="C201" s="118"/>
      <c r="D201" s="44"/>
      <c r="E201" s="44"/>
      <c r="F201" s="40"/>
      <c r="G201" s="97"/>
      <c r="H201" s="40"/>
      <c r="I201" s="40"/>
      <c r="J201" s="40"/>
      <c r="K201" s="40"/>
      <c r="L201" s="40"/>
      <c r="M201" s="40"/>
      <c r="N201" s="40"/>
      <c r="O201" s="20"/>
      <c r="P201" s="26"/>
      <c r="Q201" s="29"/>
      <c r="R201" s="29"/>
      <c r="S201" s="29"/>
      <c r="T201" s="28"/>
      <c r="U201" s="29"/>
      <c r="V201" s="40"/>
      <c r="W201" s="40"/>
      <c r="X201" s="40"/>
      <c r="Y201" s="40"/>
      <c r="Z201" s="40"/>
      <c r="AA201" s="40"/>
      <c r="AB201" s="40"/>
      <c r="AC201" s="40"/>
      <c r="AD201" s="40"/>
      <c r="AE201" s="40"/>
      <c r="AF201" s="40"/>
      <c r="AG201" s="40"/>
      <c r="AH201" s="40"/>
      <c r="AI201" s="40"/>
      <c r="AJ201" s="40"/>
      <c r="AK201" s="41"/>
      <c r="AL201" s="41"/>
      <c r="AM201" s="41"/>
      <c r="AN201" s="41"/>
      <c r="AO201" s="41"/>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row>
    <row r="202" spans="2:113" ht="15.6">
      <c r="B202" s="44"/>
      <c r="C202" s="118"/>
      <c r="D202" s="44"/>
      <c r="E202" s="44"/>
      <c r="F202" s="40"/>
      <c r="G202" s="97"/>
      <c r="H202" s="40"/>
      <c r="I202" s="40"/>
      <c r="J202" s="40"/>
      <c r="K202" s="40"/>
      <c r="L202" s="40"/>
      <c r="M202" s="40"/>
      <c r="N202" s="40"/>
      <c r="O202" s="20"/>
      <c r="P202" s="26"/>
      <c r="Q202" s="29"/>
      <c r="R202" s="29"/>
      <c r="S202" s="29"/>
      <c r="T202" s="28"/>
      <c r="U202" s="29"/>
      <c r="V202" s="40"/>
      <c r="W202" s="40"/>
      <c r="X202" s="40"/>
      <c r="Y202" s="40"/>
      <c r="Z202" s="40"/>
      <c r="AA202" s="40"/>
      <c r="AB202" s="40"/>
      <c r="AC202" s="40"/>
      <c r="AD202" s="40"/>
      <c r="AE202" s="40"/>
      <c r="AF202" s="40"/>
      <c r="AG202" s="40"/>
      <c r="AH202" s="40"/>
      <c r="AI202" s="40"/>
      <c r="AJ202" s="40"/>
      <c r="AK202" s="41"/>
      <c r="AL202" s="41"/>
      <c r="AM202" s="41"/>
      <c r="AN202" s="41"/>
      <c r="AO202" s="41"/>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row>
    <row r="203" spans="2:113" ht="15.6">
      <c r="B203" s="44"/>
      <c r="C203" s="118"/>
      <c r="D203" s="44"/>
      <c r="E203" s="44"/>
      <c r="F203" s="40"/>
      <c r="G203" s="97"/>
      <c r="H203" s="40"/>
      <c r="I203" s="40"/>
      <c r="J203" s="40"/>
      <c r="K203" s="40"/>
      <c r="L203" s="40"/>
      <c r="M203" s="40"/>
      <c r="N203" s="40"/>
      <c r="O203" s="20"/>
      <c r="P203" s="26"/>
      <c r="Q203" s="29"/>
      <c r="R203" s="29"/>
      <c r="S203" s="29"/>
      <c r="T203" s="28"/>
      <c r="U203" s="29"/>
      <c r="V203" s="40"/>
      <c r="W203" s="40"/>
      <c r="X203" s="40"/>
      <c r="Y203" s="40"/>
      <c r="Z203" s="40"/>
      <c r="AA203" s="40"/>
      <c r="AB203" s="40"/>
      <c r="AC203" s="40"/>
      <c r="AD203" s="40"/>
      <c r="AE203" s="40"/>
      <c r="AF203" s="40"/>
      <c r="AG203" s="40"/>
      <c r="AH203" s="40"/>
      <c r="AI203" s="40"/>
      <c r="AJ203" s="40"/>
      <c r="AK203" s="41"/>
      <c r="AL203" s="41"/>
      <c r="AM203" s="41"/>
      <c r="AN203" s="41"/>
      <c r="AO203" s="41"/>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row>
    <row r="204" spans="2:113" ht="15.6">
      <c r="B204" s="44"/>
      <c r="C204" s="118"/>
      <c r="D204" s="44"/>
      <c r="E204" s="44"/>
      <c r="F204" s="40"/>
      <c r="G204" s="97"/>
      <c r="H204" s="40"/>
      <c r="I204" s="40"/>
      <c r="J204" s="40"/>
      <c r="K204" s="40"/>
      <c r="L204" s="40"/>
      <c r="M204" s="40"/>
      <c r="N204" s="40"/>
      <c r="O204" s="20"/>
      <c r="P204" s="26"/>
      <c r="Q204" s="29"/>
      <c r="R204" s="29"/>
      <c r="S204" s="29"/>
      <c r="T204" s="28"/>
      <c r="U204" s="29"/>
      <c r="V204" s="40"/>
      <c r="W204" s="40"/>
      <c r="X204" s="40"/>
      <c r="Y204" s="40"/>
      <c r="Z204" s="40"/>
      <c r="AA204" s="40"/>
      <c r="AB204" s="40"/>
      <c r="AC204" s="40"/>
      <c r="AD204" s="40"/>
      <c r="AE204" s="40"/>
      <c r="AF204" s="40"/>
      <c r="AG204" s="40"/>
      <c r="AH204" s="40"/>
      <c r="AI204" s="40"/>
      <c r="AJ204" s="40"/>
      <c r="AK204" s="41"/>
      <c r="AL204" s="41"/>
      <c r="AM204" s="41"/>
      <c r="AN204" s="41"/>
      <c r="AO204" s="41"/>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2:113" ht="15.6">
      <c r="B205" s="44"/>
      <c r="C205" s="118"/>
      <c r="D205" s="44"/>
      <c r="E205" s="44"/>
      <c r="F205" s="40"/>
      <c r="G205" s="97"/>
      <c r="H205" s="40"/>
      <c r="I205" s="40"/>
      <c r="J205" s="40"/>
      <c r="K205" s="40"/>
      <c r="L205" s="40"/>
      <c r="M205" s="40"/>
      <c r="N205" s="40"/>
      <c r="O205" s="20"/>
      <c r="P205" s="26"/>
      <c r="Q205" s="29"/>
      <c r="R205" s="29"/>
      <c r="S205" s="29"/>
      <c r="T205" s="28"/>
      <c r="U205" s="29"/>
      <c r="V205" s="40"/>
      <c r="W205" s="40"/>
      <c r="X205" s="40"/>
      <c r="Y205" s="40"/>
      <c r="Z205" s="40"/>
      <c r="AA205" s="40"/>
      <c r="AB205" s="40"/>
      <c r="AC205" s="40"/>
      <c r="AD205" s="40"/>
      <c r="AE205" s="40"/>
      <c r="AF205" s="40"/>
      <c r="AG205" s="40"/>
      <c r="AH205" s="40"/>
      <c r="AI205" s="40"/>
      <c r="AJ205" s="40"/>
      <c r="AK205" s="41"/>
      <c r="AL205" s="41"/>
      <c r="AM205" s="41"/>
      <c r="AN205" s="41"/>
      <c r="AO205" s="41"/>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row>
    <row r="206" spans="2:113" ht="15.6">
      <c r="B206" s="44"/>
      <c r="C206" s="118"/>
      <c r="D206" s="44"/>
      <c r="E206" s="44"/>
      <c r="F206" s="40"/>
      <c r="G206" s="97"/>
      <c r="H206" s="40"/>
      <c r="I206" s="40"/>
      <c r="J206" s="40"/>
      <c r="K206" s="40"/>
      <c r="L206" s="40"/>
      <c r="M206" s="40"/>
      <c r="N206" s="40"/>
      <c r="O206" s="20"/>
      <c r="P206" s="26"/>
      <c r="Q206" s="29"/>
      <c r="R206" s="29"/>
      <c r="S206" s="29"/>
      <c r="T206" s="28"/>
      <c r="U206" s="29"/>
      <c r="V206" s="40"/>
      <c r="W206" s="40"/>
      <c r="X206" s="40"/>
      <c r="Y206" s="40"/>
      <c r="Z206" s="40"/>
      <c r="AA206" s="40"/>
      <c r="AB206" s="40"/>
      <c r="AC206" s="40"/>
      <c r="AD206" s="40"/>
      <c r="AE206" s="40"/>
      <c r="AF206" s="40"/>
      <c r="AG206" s="40"/>
      <c r="AH206" s="40"/>
      <c r="AI206" s="40"/>
      <c r="AJ206" s="40"/>
      <c r="AK206" s="41"/>
      <c r="AL206" s="41"/>
      <c r="AM206" s="41"/>
      <c r="AN206" s="41"/>
      <c r="AO206" s="41"/>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row>
    <row r="207" spans="2:113" ht="15.6">
      <c r="B207" s="44"/>
      <c r="C207" s="118"/>
      <c r="D207" s="44"/>
      <c r="E207" s="44"/>
      <c r="F207" s="40"/>
      <c r="G207" s="97"/>
      <c r="H207" s="40"/>
      <c r="I207" s="40"/>
      <c r="J207" s="40"/>
      <c r="K207" s="40"/>
      <c r="L207" s="40"/>
      <c r="M207" s="40"/>
      <c r="N207" s="40"/>
      <c r="O207" s="20"/>
      <c r="P207" s="26"/>
      <c r="Q207" s="29"/>
      <c r="R207" s="29"/>
      <c r="S207" s="29"/>
      <c r="T207" s="28"/>
      <c r="U207" s="29"/>
      <c r="V207" s="40"/>
      <c r="W207" s="40"/>
      <c r="X207" s="40"/>
      <c r="Y207" s="40"/>
      <c r="Z207" s="40"/>
      <c r="AA207" s="40"/>
      <c r="AB207" s="40"/>
      <c r="AC207" s="40"/>
      <c r="AD207" s="40"/>
      <c r="AE207" s="40"/>
      <c r="AF207" s="40"/>
      <c r="AG207" s="40"/>
      <c r="AH207" s="40"/>
      <c r="AI207" s="40"/>
      <c r="AJ207" s="40"/>
      <c r="AK207" s="41"/>
      <c r="AL207" s="41"/>
      <c r="AM207" s="41"/>
      <c r="AN207" s="41"/>
      <c r="AO207" s="41"/>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row>
    <row r="208" spans="2:113" ht="15.6">
      <c r="B208" s="44"/>
      <c r="C208" s="118"/>
      <c r="D208" s="44"/>
      <c r="E208" s="44"/>
      <c r="F208" s="40"/>
      <c r="G208" s="97"/>
      <c r="H208" s="40"/>
      <c r="I208" s="40"/>
      <c r="J208" s="40"/>
      <c r="K208" s="40"/>
      <c r="L208" s="40"/>
      <c r="M208" s="40"/>
      <c r="N208" s="40"/>
      <c r="O208" s="20"/>
      <c r="P208" s="26"/>
      <c r="Q208" s="29"/>
      <c r="R208" s="29"/>
      <c r="S208" s="29"/>
      <c r="T208" s="28"/>
      <c r="U208" s="29"/>
      <c r="V208" s="40"/>
      <c r="W208" s="40"/>
      <c r="X208" s="40"/>
      <c r="Y208" s="40"/>
      <c r="Z208" s="40"/>
      <c r="AA208" s="40"/>
      <c r="AB208" s="40"/>
      <c r="AC208" s="40"/>
      <c r="AD208" s="40"/>
      <c r="AE208" s="40"/>
      <c r="AF208" s="40"/>
      <c r="AG208" s="40"/>
      <c r="AH208" s="40"/>
      <c r="AI208" s="40"/>
      <c r="AJ208" s="40"/>
      <c r="AK208" s="41"/>
      <c r="AL208" s="41"/>
      <c r="AM208" s="41"/>
      <c r="AN208" s="41"/>
      <c r="AO208" s="41"/>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row>
    <row r="209" spans="2:113" ht="15.6">
      <c r="B209" s="44"/>
      <c r="C209" s="118"/>
      <c r="D209" s="44"/>
      <c r="E209" s="44"/>
      <c r="F209" s="40"/>
      <c r="G209" s="97"/>
      <c r="H209" s="40"/>
      <c r="I209" s="40"/>
      <c r="J209" s="40"/>
      <c r="K209" s="40"/>
      <c r="L209" s="40"/>
      <c r="M209" s="40"/>
      <c r="N209" s="40"/>
      <c r="O209" s="20"/>
      <c r="P209" s="26"/>
      <c r="Q209" s="29"/>
      <c r="R209" s="29"/>
      <c r="S209" s="29"/>
      <c r="T209" s="28"/>
      <c r="U209" s="29"/>
      <c r="V209" s="40"/>
      <c r="W209" s="40"/>
      <c r="X209" s="40"/>
      <c r="Y209" s="40"/>
      <c r="Z209" s="40"/>
      <c r="AA209" s="40"/>
      <c r="AB209" s="40"/>
      <c r="AC209" s="40"/>
      <c r="AD209" s="40"/>
      <c r="AE209" s="40"/>
      <c r="AF209" s="40"/>
      <c r="AG209" s="40"/>
      <c r="AH209" s="40"/>
      <c r="AI209" s="40"/>
      <c r="AJ209" s="40"/>
      <c r="AK209" s="41"/>
      <c r="AL209" s="41"/>
      <c r="AM209" s="41"/>
      <c r="AN209" s="41"/>
      <c r="AO209" s="41"/>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row>
    <row r="210" spans="2:113" ht="15.6">
      <c r="B210" s="44"/>
      <c r="C210" s="118"/>
      <c r="D210" s="44"/>
      <c r="E210" s="44"/>
      <c r="F210" s="40"/>
      <c r="G210" s="97"/>
      <c r="H210" s="40"/>
      <c r="I210" s="40"/>
      <c r="J210" s="40"/>
      <c r="K210" s="40"/>
      <c r="L210" s="40"/>
      <c r="M210" s="40"/>
      <c r="N210" s="40"/>
      <c r="O210" s="20"/>
      <c r="P210" s="26"/>
      <c r="Q210" s="29"/>
      <c r="R210" s="29"/>
      <c r="S210" s="29"/>
      <c r="T210" s="28"/>
      <c r="U210" s="29"/>
      <c r="V210" s="40"/>
      <c r="W210" s="40"/>
      <c r="X210" s="40"/>
      <c r="Y210" s="40"/>
      <c r="Z210" s="40"/>
      <c r="AA210" s="40"/>
      <c r="AB210" s="40"/>
      <c r="AC210" s="40"/>
      <c r="AD210" s="40"/>
      <c r="AE210" s="40"/>
      <c r="AF210" s="40"/>
      <c r="AG210" s="40"/>
      <c r="AH210" s="40"/>
      <c r="AI210" s="40"/>
      <c r="AJ210" s="40"/>
      <c r="AK210" s="41"/>
      <c r="AL210" s="41"/>
      <c r="AM210" s="41"/>
      <c r="AN210" s="41"/>
      <c r="AO210" s="41"/>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row>
    <row r="211" spans="2:113" ht="15.6">
      <c r="B211" s="44"/>
      <c r="C211" s="118"/>
      <c r="D211" s="44"/>
      <c r="E211" s="44"/>
      <c r="F211" s="40"/>
      <c r="G211" s="97"/>
      <c r="H211" s="40"/>
      <c r="I211" s="40"/>
      <c r="J211" s="40"/>
      <c r="K211" s="40"/>
      <c r="L211" s="40"/>
      <c r="M211" s="40"/>
      <c r="N211" s="40"/>
      <c r="O211" s="20"/>
      <c r="P211" s="26"/>
      <c r="Q211" s="29"/>
      <c r="R211" s="29"/>
      <c r="S211" s="29"/>
      <c r="T211" s="28"/>
      <c r="U211" s="29"/>
      <c r="V211" s="40"/>
      <c r="W211" s="40"/>
      <c r="X211" s="40"/>
      <c r="Y211" s="40"/>
      <c r="Z211" s="40"/>
      <c r="AA211" s="40"/>
      <c r="AB211" s="40"/>
      <c r="AC211" s="40"/>
      <c r="AD211" s="40"/>
      <c r="AE211" s="40"/>
      <c r="AF211" s="40"/>
      <c r="AG211" s="40"/>
      <c r="AH211" s="40"/>
      <c r="AI211" s="40"/>
      <c r="AJ211" s="40"/>
      <c r="AK211" s="41"/>
      <c r="AL211" s="41"/>
      <c r="AM211" s="41"/>
      <c r="AN211" s="41"/>
      <c r="AO211" s="41"/>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row>
    <row r="212" spans="2:113" ht="15.6">
      <c r="B212" s="44"/>
      <c r="C212" s="118"/>
      <c r="D212" s="44"/>
      <c r="E212" s="44"/>
      <c r="F212" s="40"/>
      <c r="G212" s="97"/>
      <c r="H212" s="40"/>
      <c r="I212" s="40"/>
      <c r="J212" s="40"/>
      <c r="K212" s="40"/>
      <c r="L212" s="40"/>
      <c r="M212" s="40"/>
      <c r="N212" s="40"/>
      <c r="O212" s="20"/>
      <c r="P212" s="26"/>
      <c r="Q212" s="29"/>
      <c r="R212" s="29"/>
      <c r="S212" s="29"/>
      <c r="T212" s="28"/>
      <c r="U212" s="29"/>
      <c r="V212" s="40"/>
      <c r="W212" s="40"/>
      <c r="X212" s="40"/>
      <c r="Y212" s="40"/>
      <c r="Z212" s="40"/>
      <c r="AA212" s="40"/>
      <c r="AB212" s="40"/>
      <c r="AC212" s="40"/>
      <c r="AD212" s="40"/>
      <c r="AE212" s="40"/>
      <c r="AF212" s="40"/>
      <c r="AG212" s="40"/>
      <c r="AH212" s="40"/>
      <c r="AI212" s="40"/>
      <c r="AJ212" s="40"/>
      <c r="AK212" s="41"/>
      <c r="AL212" s="41"/>
      <c r="AM212" s="41"/>
      <c r="AN212" s="41"/>
      <c r="AO212" s="41"/>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row>
    <row r="213" spans="2:113" ht="15.6">
      <c r="B213" s="44"/>
      <c r="C213" s="118"/>
      <c r="D213" s="44"/>
      <c r="E213" s="44"/>
      <c r="F213" s="40"/>
      <c r="G213" s="97"/>
      <c r="H213" s="40"/>
      <c r="I213" s="40"/>
      <c r="J213" s="40"/>
      <c r="K213" s="40"/>
      <c r="L213" s="40"/>
      <c r="M213" s="40"/>
      <c r="N213" s="40"/>
      <c r="O213" s="20"/>
      <c r="P213" s="26"/>
      <c r="Q213" s="29"/>
      <c r="R213" s="29"/>
      <c r="S213" s="29"/>
      <c r="T213" s="28"/>
      <c r="U213" s="29"/>
      <c r="V213" s="40"/>
      <c r="W213" s="40"/>
      <c r="X213" s="40"/>
      <c r="Y213" s="40"/>
      <c r="Z213" s="40"/>
      <c r="AA213" s="40"/>
      <c r="AB213" s="40"/>
      <c r="AC213" s="40"/>
      <c r="AD213" s="40"/>
      <c r="AE213" s="40"/>
      <c r="AF213" s="40"/>
      <c r="AG213" s="40"/>
      <c r="AH213" s="40"/>
      <c r="AI213" s="40"/>
      <c r="AJ213" s="40"/>
      <c r="AK213" s="41"/>
      <c r="AL213" s="41"/>
      <c r="AM213" s="41"/>
      <c r="AN213" s="41"/>
      <c r="AO213" s="41"/>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row>
    <row r="214" spans="2:113" ht="15.6">
      <c r="B214" s="44"/>
      <c r="C214" s="118"/>
      <c r="D214" s="44"/>
      <c r="E214" s="44"/>
      <c r="F214" s="40"/>
      <c r="G214" s="97"/>
      <c r="H214" s="40"/>
      <c r="I214" s="40"/>
      <c r="J214" s="40"/>
      <c r="K214" s="40"/>
      <c r="L214" s="40"/>
      <c r="M214" s="40"/>
      <c r="N214" s="40"/>
      <c r="O214" s="20"/>
      <c r="P214" s="26"/>
      <c r="Q214" s="29"/>
      <c r="R214" s="29"/>
      <c r="S214" s="29"/>
      <c r="T214" s="28"/>
      <c r="U214" s="29"/>
      <c r="V214" s="40"/>
      <c r="W214" s="40"/>
      <c r="X214" s="40"/>
      <c r="Y214" s="40"/>
      <c r="Z214" s="40"/>
      <c r="AA214" s="40"/>
      <c r="AB214" s="40"/>
      <c r="AC214" s="40"/>
      <c r="AD214" s="40"/>
      <c r="AE214" s="40"/>
      <c r="AF214" s="40"/>
      <c r="AG214" s="40"/>
      <c r="AH214" s="40"/>
      <c r="AI214" s="40"/>
      <c r="AJ214" s="40"/>
      <c r="AK214" s="41"/>
      <c r="AL214" s="41"/>
      <c r="AM214" s="41"/>
      <c r="AN214" s="41"/>
      <c r="AO214" s="41"/>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row>
    <row r="215" spans="2:113" ht="15.6">
      <c r="B215" s="44"/>
      <c r="C215" s="118"/>
      <c r="D215" s="44"/>
      <c r="E215" s="44"/>
      <c r="F215" s="40"/>
      <c r="G215" s="97"/>
      <c r="H215" s="40"/>
      <c r="I215" s="40"/>
      <c r="J215" s="40"/>
      <c r="K215" s="40"/>
      <c r="L215" s="40"/>
      <c r="M215" s="40"/>
      <c r="N215" s="40"/>
      <c r="O215" s="20"/>
      <c r="P215" s="26"/>
      <c r="Q215" s="29"/>
      <c r="R215" s="29"/>
      <c r="S215" s="29"/>
      <c r="T215" s="28"/>
      <c r="U215" s="29"/>
      <c r="V215" s="40"/>
      <c r="W215" s="40"/>
      <c r="X215" s="40"/>
      <c r="Y215" s="40"/>
      <c r="Z215" s="40"/>
      <c r="AA215" s="40"/>
      <c r="AB215" s="40"/>
      <c r="AC215" s="40"/>
      <c r="AD215" s="40"/>
      <c r="AE215" s="40"/>
      <c r="AF215" s="40"/>
      <c r="AG215" s="40"/>
      <c r="AH215" s="40"/>
      <c r="AI215" s="40"/>
      <c r="AJ215" s="40"/>
      <c r="AK215" s="41"/>
      <c r="AL215" s="41"/>
      <c r="AM215" s="41"/>
      <c r="AN215" s="41"/>
      <c r="AO215" s="41"/>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row>
    <row r="216" spans="2:113" ht="15.6">
      <c r="B216" s="44"/>
      <c r="C216" s="118"/>
      <c r="D216" s="44"/>
      <c r="E216" s="44"/>
      <c r="F216" s="40"/>
      <c r="G216" s="97"/>
      <c r="H216" s="40"/>
      <c r="I216" s="40"/>
      <c r="J216" s="40"/>
      <c r="K216" s="40"/>
      <c r="L216" s="40"/>
      <c r="M216" s="40"/>
      <c r="N216" s="40"/>
      <c r="O216" s="20"/>
      <c r="P216" s="26"/>
      <c r="Q216" s="29"/>
      <c r="R216" s="29"/>
      <c r="S216" s="29"/>
      <c r="T216" s="28"/>
      <c r="U216" s="29"/>
      <c r="V216" s="40"/>
      <c r="W216" s="40"/>
      <c r="X216" s="40"/>
      <c r="Y216" s="40"/>
      <c r="Z216" s="40"/>
      <c r="AA216" s="40"/>
      <c r="AB216" s="40"/>
      <c r="AC216" s="40"/>
      <c r="AD216" s="40"/>
      <c r="AE216" s="40"/>
      <c r="AF216" s="40"/>
      <c r="AG216" s="40"/>
      <c r="AH216" s="40"/>
      <c r="AI216" s="40"/>
      <c r="AJ216" s="40"/>
      <c r="AK216" s="41"/>
      <c r="AL216" s="41"/>
      <c r="AM216" s="41"/>
      <c r="AN216" s="41"/>
      <c r="AO216" s="41"/>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row>
    <row r="217" spans="2:113" ht="15.6">
      <c r="B217" s="44"/>
      <c r="C217" s="118"/>
      <c r="D217" s="44"/>
      <c r="E217" s="44"/>
      <c r="F217" s="40"/>
      <c r="G217" s="97"/>
      <c r="H217" s="40"/>
      <c r="I217" s="40"/>
      <c r="J217" s="40"/>
      <c r="K217" s="40"/>
      <c r="L217" s="40"/>
      <c r="M217" s="40"/>
      <c r="N217" s="40"/>
      <c r="O217" s="20"/>
      <c r="P217" s="26"/>
      <c r="Q217" s="29"/>
      <c r="R217" s="29"/>
      <c r="S217" s="29"/>
      <c r="T217" s="28"/>
      <c r="U217" s="29"/>
      <c r="V217" s="40"/>
      <c r="W217" s="40"/>
      <c r="X217" s="40"/>
      <c r="Y217" s="40"/>
      <c r="Z217" s="40"/>
      <c r="AA217" s="40"/>
      <c r="AB217" s="40"/>
      <c r="AC217" s="40"/>
      <c r="AD217" s="40"/>
      <c r="AE217" s="40"/>
      <c r="AF217" s="40"/>
      <c r="AG217" s="40"/>
      <c r="AH217" s="40"/>
      <c r="AI217" s="40"/>
      <c r="AJ217" s="40"/>
      <c r="AK217" s="41"/>
      <c r="AL217" s="41"/>
      <c r="AM217" s="41"/>
      <c r="AN217" s="41"/>
      <c r="AO217" s="41"/>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2:113" ht="15.6">
      <c r="B218" s="44"/>
      <c r="C218" s="118"/>
      <c r="D218" s="44"/>
      <c r="E218" s="44"/>
      <c r="F218" s="40"/>
      <c r="G218" s="97"/>
      <c r="H218" s="40"/>
      <c r="I218" s="40"/>
      <c r="J218" s="40"/>
      <c r="K218" s="40"/>
      <c r="L218" s="40"/>
      <c r="M218" s="40"/>
      <c r="N218" s="40"/>
      <c r="O218" s="20"/>
      <c r="P218" s="26"/>
      <c r="Q218" s="29"/>
      <c r="R218" s="29"/>
      <c r="S218" s="29"/>
      <c r="T218" s="28"/>
      <c r="U218" s="29"/>
      <c r="V218" s="40"/>
      <c r="W218" s="40"/>
      <c r="X218" s="40"/>
      <c r="Y218" s="40"/>
      <c r="Z218" s="40"/>
      <c r="AA218" s="40"/>
      <c r="AB218" s="40"/>
      <c r="AC218" s="40"/>
      <c r="AD218" s="40"/>
      <c r="AE218" s="40"/>
      <c r="AF218" s="40"/>
      <c r="AG218" s="40"/>
      <c r="AH218" s="40"/>
      <c r="AI218" s="40"/>
      <c r="AJ218" s="40"/>
      <c r="AK218" s="41"/>
      <c r="AL218" s="41"/>
      <c r="AM218" s="41"/>
      <c r="AN218" s="41"/>
      <c r="AO218" s="41"/>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row>
    <row r="219" spans="2:113" ht="15.6">
      <c r="B219" s="44"/>
      <c r="C219" s="118"/>
      <c r="D219" s="44"/>
      <c r="E219" s="44"/>
      <c r="F219" s="40"/>
      <c r="G219" s="97"/>
      <c r="H219" s="40"/>
      <c r="I219" s="40"/>
      <c r="J219" s="40"/>
      <c r="K219" s="40"/>
      <c r="L219" s="40"/>
      <c r="M219" s="40"/>
      <c r="N219" s="40"/>
      <c r="O219" s="20"/>
      <c r="P219" s="26"/>
      <c r="Q219" s="29"/>
      <c r="R219" s="29"/>
      <c r="S219" s="29"/>
      <c r="T219" s="28"/>
      <c r="U219" s="29"/>
      <c r="V219" s="40"/>
      <c r="W219" s="40"/>
      <c r="X219" s="40"/>
      <c r="Y219" s="40"/>
      <c r="Z219" s="40"/>
      <c r="AA219" s="40"/>
      <c r="AB219" s="40"/>
      <c r="AC219" s="40"/>
      <c r="AD219" s="40"/>
      <c r="AE219" s="40"/>
      <c r="AF219" s="40"/>
      <c r="AG219" s="40"/>
      <c r="AH219" s="40"/>
      <c r="AI219" s="40"/>
      <c r="AJ219" s="40"/>
      <c r="AK219" s="41"/>
      <c r="AL219" s="41"/>
      <c r="AM219" s="41"/>
      <c r="AN219" s="41"/>
      <c r="AO219" s="41"/>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2:113" ht="15.6">
      <c r="B220" s="44"/>
      <c r="C220" s="118"/>
      <c r="D220" s="44"/>
      <c r="E220" s="44"/>
      <c r="F220" s="40"/>
      <c r="G220" s="97"/>
      <c r="H220" s="40"/>
      <c r="I220" s="40"/>
      <c r="J220" s="40"/>
      <c r="K220" s="40"/>
      <c r="L220" s="40"/>
      <c r="M220" s="40"/>
      <c r="N220" s="40"/>
      <c r="O220" s="20"/>
      <c r="P220" s="26"/>
      <c r="Q220" s="29"/>
      <c r="R220" s="29"/>
      <c r="S220" s="29"/>
      <c r="T220" s="28"/>
      <c r="U220" s="29"/>
      <c r="V220" s="40"/>
      <c r="W220" s="40"/>
      <c r="X220" s="40"/>
      <c r="Y220" s="40"/>
      <c r="Z220" s="40"/>
      <c r="AA220" s="40"/>
      <c r="AB220" s="40"/>
      <c r="AC220" s="40"/>
      <c r="AD220" s="40"/>
      <c r="AE220" s="40"/>
      <c r="AF220" s="40"/>
      <c r="AG220" s="40"/>
      <c r="AH220" s="40"/>
      <c r="AI220" s="40"/>
      <c r="AJ220" s="40"/>
      <c r="AK220" s="41"/>
      <c r="AL220" s="41"/>
      <c r="AM220" s="41"/>
      <c r="AN220" s="41"/>
      <c r="AO220" s="41"/>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row>
    <row r="221" spans="2:113" ht="15.6">
      <c r="B221" s="44"/>
      <c r="C221" s="118"/>
      <c r="D221" s="44"/>
      <c r="E221" s="44"/>
      <c r="F221" s="40"/>
      <c r="G221" s="97"/>
      <c r="H221" s="40"/>
      <c r="I221" s="40"/>
      <c r="J221" s="40"/>
      <c r="K221" s="40"/>
      <c r="L221" s="40"/>
      <c r="M221" s="40"/>
      <c r="N221" s="40"/>
      <c r="O221" s="20"/>
      <c r="P221" s="26"/>
      <c r="Q221" s="29"/>
      <c r="R221" s="29"/>
      <c r="S221" s="29"/>
      <c r="T221" s="28"/>
      <c r="U221" s="29"/>
      <c r="V221" s="40"/>
      <c r="W221" s="40"/>
      <c r="X221" s="40"/>
      <c r="Y221" s="40"/>
      <c r="Z221" s="40"/>
      <c r="AA221" s="40"/>
      <c r="AB221" s="40"/>
      <c r="AC221" s="40"/>
      <c r="AD221" s="40"/>
      <c r="AE221" s="40"/>
      <c r="AF221" s="40"/>
      <c r="AG221" s="40"/>
      <c r="AH221" s="40"/>
      <c r="AI221" s="40"/>
      <c r="AJ221" s="40"/>
      <c r="AK221" s="41"/>
      <c r="AL221" s="41"/>
      <c r="AM221" s="41"/>
      <c r="AN221" s="41"/>
      <c r="AO221" s="41"/>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row>
    <row r="222" spans="2:113" ht="15.6">
      <c r="B222" s="44"/>
      <c r="C222" s="118"/>
      <c r="D222" s="44"/>
      <c r="E222" s="44"/>
      <c r="F222" s="40"/>
      <c r="G222" s="97"/>
      <c r="H222" s="40"/>
      <c r="I222" s="40"/>
      <c r="J222" s="40"/>
      <c r="K222" s="40"/>
      <c r="L222" s="40"/>
      <c r="M222" s="40"/>
      <c r="N222" s="40"/>
      <c r="O222" s="20"/>
      <c r="P222" s="26"/>
      <c r="Q222" s="29"/>
      <c r="R222" s="29"/>
      <c r="S222" s="29"/>
      <c r="T222" s="28"/>
      <c r="U222" s="29"/>
      <c r="V222" s="40"/>
      <c r="W222" s="40"/>
      <c r="X222" s="40"/>
      <c r="Y222" s="40"/>
      <c r="Z222" s="40"/>
      <c r="AA222" s="40"/>
      <c r="AB222" s="40"/>
      <c r="AC222" s="40"/>
      <c r="AD222" s="40"/>
      <c r="AE222" s="40"/>
      <c r="AF222" s="40"/>
      <c r="AG222" s="40"/>
      <c r="AH222" s="40"/>
      <c r="AI222" s="40"/>
      <c r="AJ222" s="40"/>
      <c r="AK222" s="41"/>
      <c r="AL222" s="41"/>
      <c r="AM222" s="41"/>
      <c r="AN222" s="41"/>
      <c r="AO222" s="41"/>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row>
    <row r="223" spans="2:113" ht="15.6">
      <c r="B223" s="44"/>
      <c r="C223" s="118"/>
      <c r="D223" s="44"/>
      <c r="E223" s="44"/>
      <c r="F223" s="40"/>
      <c r="G223" s="97"/>
      <c r="H223" s="40"/>
      <c r="I223" s="40"/>
      <c r="J223" s="40"/>
      <c r="K223" s="40"/>
      <c r="L223" s="40"/>
      <c r="M223" s="40"/>
      <c r="N223" s="40"/>
      <c r="O223" s="20"/>
      <c r="P223" s="26"/>
      <c r="Q223" s="29"/>
      <c r="R223" s="29"/>
      <c r="S223" s="29"/>
      <c r="T223" s="28"/>
      <c r="U223" s="29"/>
      <c r="V223" s="40"/>
      <c r="W223" s="40"/>
      <c r="X223" s="40"/>
      <c r="Y223" s="40"/>
      <c r="Z223" s="40"/>
      <c r="AA223" s="40"/>
      <c r="AB223" s="40"/>
      <c r="AC223" s="40"/>
      <c r="AD223" s="40"/>
      <c r="AE223" s="40"/>
      <c r="AF223" s="40"/>
      <c r="AG223" s="40"/>
      <c r="AH223" s="40"/>
      <c r="AI223" s="40"/>
      <c r="AJ223" s="40"/>
      <c r="AK223" s="41"/>
      <c r="AL223" s="41"/>
      <c r="AM223" s="41"/>
      <c r="AN223" s="41"/>
      <c r="AO223" s="41"/>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row>
    <row r="224" spans="2:113" ht="15.6">
      <c r="B224" s="44"/>
      <c r="C224" s="118"/>
      <c r="D224" s="44"/>
      <c r="E224" s="44"/>
      <c r="F224" s="40"/>
      <c r="G224" s="97"/>
      <c r="H224" s="40"/>
      <c r="I224" s="40"/>
      <c r="J224" s="40"/>
      <c r="K224" s="40"/>
      <c r="L224" s="40"/>
      <c r="M224" s="40"/>
      <c r="N224" s="40"/>
      <c r="O224" s="20"/>
      <c r="P224" s="26"/>
      <c r="Q224" s="29"/>
      <c r="R224" s="29"/>
      <c r="S224" s="29"/>
      <c r="T224" s="28"/>
      <c r="U224" s="29"/>
      <c r="V224" s="40"/>
      <c r="W224" s="40"/>
      <c r="X224" s="40"/>
      <c r="Y224" s="40"/>
      <c r="Z224" s="40"/>
      <c r="AA224" s="40"/>
      <c r="AB224" s="40"/>
      <c r="AC224" s="40"/>
      <c r="AD224" s="40"/>
      <c r="AE224" s="40"/>
      <c r="AF224" s="40"/>
      <c r="AG224" s="40"/>
      <c r="AH224" s="40"/>
      <c r="AI224" s="40"/>
      <c r="AJ224" s="40"/>
      <c r="AK224" s="41"/>
      <c r="AL224" s="41"/>
      <c r="AM224" s="41"/>
      <c r="AN224" s="41"/>
      <c r="AO224" s="41"/>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row>
    <row r="225" spans="2:113" ht="15.6">
      <c r="B225" s="44"/>
      <c r="C225" s="118"/>
      <c r="D225" s="44"/>
      <c r="E225" s="44"/>
      <c r="F225" s="40"/>
      <c r="G225" s="97"/>
      <c r="H225" s="40"/>
      <c r="I225" s="40"/>
      <c r="J225" s="40"/>
      <c r="K225" s="40"/>
      <c r="L225" s="40"/>
      <c r="M225" s="40"/>
      <c r="N225" s="40"/>
      <c r="O225" s="20"/>
      <c r="P225" s="26"/>
      <c r="Q225" s="29"/>
      <c r="R225" s="29"/>
      <c r="S225" s="29"/>
      <c r="T225" s="28"/>
      <c r="U225" s="29"/>
      <c r="V225" s="40"/>
      <c r="W225" s="40"/>
      <c r="X225" s="40"/>
      <c r="Y225" s="40"/>
      <c r="Z225" s="40"/>
      <c r="AA225" s="40"/>
      <c r="AB225" s="40"/>
      <c r="AC225" s="40"/>
      <c r="AD225" s="40"/>
      <c r="AE225" s="40"/>
      <c r="AF225" s="40"/>
      <c r="AG225" s="40"/>
      <c r="AH225" s="40"/>
      <c r="AI225" s="40"/>
      <c r="AJ225" s="40"/>
      <c r="AK225" s="41"/>
      <c r="AL225" s="41"/>
      <c r="AM225" s="41"/>
      <c r="AN225" s="41"/>
      <c r="AO225" s="41"/>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row>
    <row r="226" spans="2:113" ht="15.6">
      <c r="B226" s="44"/>
      <c r="C226" s="118"/>
      <c r="D226" s="44"/>
      <c r="E226" s="44"/>
      <c r="F226" s="40"/>
      <c r="G226" s="97"/>
      <c r="H226" s="40"/>
      <c r="I226" s="40"/>
      <c r="J226" s="40"/>
      <c r="K226" s="40"/>
      <c r="L226" s="40"/>
      <c r="M226" s="40"/>
      <c r="N226" s="40"/>
      <c r="O226" s="20"/>
      <c r="P226" s="26"/>
      <c r="Q226" s="29"/>
      <c r="R226" s="29"/>
      <c r="S226" s="29"/>
      <c r="T226" s="28"/>
      <c r="U226" s="29"/>
      <c r="V226" s="40"/>
      <c r="W226" s="40"/>
      <c r="X226" s="40"/>
      <c r="Y226" s="40"/>
      <c r="Z226" s="40"/>
      <c r="AA226" s="40"/>
      <c r="AB226" s="40"/>
      <c r="AC226" s="40"/>
      <c r="AD226" s="40"/>
      <c r="AE226" s="40"/>
      <c r="AF226" s="40"/>
      <c r="AG226" s="40"/>
      <c r="AH226" s="40"/>
      <c r="AI226" s="40"/>
      <c r="AJ226" s="40"/>
      <c r="AK226" s="41"/>
      <c r="AL226" s="41"/>
      <c r="AM226" s="41"/>
      <c r="AN226" s="41"/>
      <c r="AO226" s="41"/>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row>
    <row r="227" spans="2:113" ht="15.6">
      <c r="B227" s="44"/>
      <c r="C227" s="118"/>
      <c r="D227" s="44"/>
      <c r="E227" s="44"/>
      <c r="F227" s="40"/>
      <c r="G227" s="97"/>
      <c r="H227" s="40"/>
      <c r="I227" s="40"/>
      <c r="J227" s="40"/>
      <c r="K227" s="40"/>
      <c r="L227" s="40"/>
      <c r="M227" s="40"/>
      <c r="N227" s="40"/>
      <c r="O227" s="20"/>
      <c r="P227" s="26"/>
      <c r="Q227" s="29"/>
      <c r="R227" s="29"/>
      <c r="S227" s="29"/>
      <c r="T227" s="28"/>
      <c r="U227" s="29"/>
      <c r="V227" s="40"/>
      <c r="W227" s="40"/>
      <c r="X227" s="40"/>
      <c r="Y227" s="40"/>
      <c r="Z227" s="40"/>
      <c r="AA227" s="40"/>
      <c r="AB227" s="40"/>
      <c r="AC227" s="40"/>
      <c r="AD227" s="40"/>
      <c r="AE227" s="40"/>
      <c r="AF227" s="40"/>
      <c r="AG227" s="40"/>
      <c r="AH227" s="40"/>
      <c r="AI227" s="40"/>
      <c r="AJ227" s="40"/>
      <c r="AK227" s="41"/>
      <c r="AL227" s="41"/>
      <c r="AM227" s="41"/>
      <c r="AN227" s="41"/>
      <c r="AO227" s="41"/>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row>
    <row r="228" spans="2:113" ht="15.6">
      <c r="B228" s="44"/>
      <c r="C228" s="118"/>
      <c r="D228" s="44"/>
      <c r="E228" s="44"/>
      <c r="F228" s="40"/>
      <c r="G228" s="97"/>
      <c r="H228" s="40"/>
      <c r="I228" s="40"/>
      <c r="J228" s="40"/>
      <c r="K228" s="40"/>
      <c r="L228" s="40"/>
      <c r="M228" s="40"/>
      <c r="N228" s="40"/>
      <c r="O228" s="20"/>
      <c r="P228" s="26"/>
      <c r="Q228" s="29"/>
      <c r="R228" s="29"/>
      <c r="S228" s="29"/>
      <c r="T228" s="28"/>
      <c r="U228" s="29"/>
      <c r="V228" s="40"/>
      <c r="W228" s="40"/>
      <c r="X228" s="40"/>
      <c r="Y228" s="40"/>
      <c r="Z228" s="40"/>
      <c r="AA228" s="40"/>
      <c r="AB228" s="40"/>
      <c r="AC228" s="40"/>
      <c r="AD228" s="40"/>
      <c r="AE228" s="40"/>
      <c r="AF228" s="40"/>
      <c r="AG228" s="40"/>
      <c r="AH228" s="40"/>
      <c r="AI228" s="40"/>
      <c r="AJ228" s="40"/>
      <c r="AK228" s="41"/>
      <c r="AL228" s="41"/>
      <c r="AM228" s="41"/>
      <c r="AN228" s="41"/>
      <c r="AO228" s="41"/>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row>
    <row r="229" spans="2:113" ht="15.6">
      <c r="B229" s="44"/>
      <c r="C229" s="118"/>
      <c r="D229" s="44"/>
      <c r="E229" s="44"/>
      <c r="F229" s="40"/>
      <c r="G229" s="97"/>
      <c r="H229" s="40"/>
      <c r="I229" s="40"/>
      <c r="J229" s="40"/>
      <c r="K229" s="40"/>
      <c r="L229" s="40"/>
      <c r="M229" s="40"/>
      <c r="N229" s="40"/>
      <c r="O229" s="20"/>
      <c r="P229" s="26"/>
      <c r="Q229" s="29"/>
      <c r="R229" s="29"/>
      <c r="S229" s="29"/>
      <c r="T229" s="28"/>
      <c r="U229" s="29"/>
      <c r="V229" s="40"/>
      <c r="W229" s="40"/>
      <c r="X229" s="40"/>
      <c r="Y229" s="40"/>
      <c r="Z229" s="40"/>
      <c r="AA229" s="40"/>
      <c r="AB229" s="40"/>
      <c r="AC229" s="40"/>
      <c r="AD229" s="40"/>
      <c r="AE229" s="40"/>
      <c r="AF229" s="40"/>
      <c r="AG229" s="40"/>
      <c r="AH229" s="40"/>
      <c r="AI229" s="40"/>
      <c r="AJ229" s="40"/>
      <c r="AK229" s="41"/>
      <c r="AL229" s="41"/>
      <c r="AM229" s="41"/>
      <c r="AN229" s="41"/>
      <c r="AO229" s="41"/>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row>
    <row r="230" spans="2:113" ht="15.6">
      <c r="B230" s="44"/>
      <c r="C230" s="118"/>
      <c r="D230" s="44"/>
      <c r="E230" s="44"/>
      <c r="F230" s="40"/>
      <c r="G230" s="97"/>
      <c r="H230" s="40"/>
      <c r="I230" s="40"/>
      <c r="J230" s="40"/>
      <c r="K230" s="40"/>
      <c r="L230" s="40"/>
      <c r="M230" s="40"/>
      <c r="N230" s="40"/>
      <c r="O230" s="20"/>
      <c r="P230" s="26"/>
      <c r="Q230" s="29"/>
      <c r="R230" s="29"/>
      <c r="S230" s="29"/>
      <c r="T230" s="28"/>
      <c r="U230" s="29"/>
      <c r="V230" s="40"/>
      <c r="W230" s="40"/>
      <c r="X230" s="40"/>
      <c r="Y230" s="40"/>
      <c r="Z230" s="40"/>
      <c r="AA230" s="40"/>
      <c r="AB230" s="40"/>
      <c r="AC230" s="40"/>
      <c r="AD230" s="40"/>
      <c r="AE230" s="40"/>
      <c r="AF230" s="40"/>
      <c r="AG230" s="40"/>
      <c r="AH230" s="40"/>
      <c r="AI230" s="40"/>
      <c r="AJ230" s="40"/>
      <c r="AK230" s="41"/>
      <c r="AL230" s="41"/>
      <c r="AM230" s="41"/>
      <c r="AN230" s="41"/>
      <c r="AO230" s="41"/>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row>
    <row r="231" spans="2:113" ht="15.6">
      <c r="B231" s="44"/>
      <c r="C231" s="118"/>
      <c r="D231" s="44"/>
      <c r="E231" s="44"/>
      <c r="F231" s="40"/>
      <c r="G231" s="97"/>
      <c r="H231" s="40"/>
      <c r="I231" s="40"/>
      <c r="J231" s="40"/>
      <c r="K231" s="40"/>
      <c r="L231" s="40"/>
      <c r="M231" s="40"/>
      <c r="N231" s="40"/>
      <c r="O231" s="20"/>
      <c r="P231" s="26"/>
      <c r="Q231" s="29"/>
      <c r="R231" s="29"/>
      <c r="S231" s="29"/>
      <c r="T231" s="28"/>
      <c r="U231" s="29"/>
      <c r="V231" s="40"/>
      <c r="W231" s="40"/>
      <c r="X231" s="40"/>
      <c r="Y231" s="40"/>
      <c r="Z231" s="40"/>
      <c r="AA231" s="40"/>
      <c r="AB231" s="40"/>
      <c r="AC231" s="40"/>
      <c r="AD231" s="40"/>
      <c r="AE231" s="40"/>
      <c r="AF231" s="40"/>
      <c r="AG231" s="40"/>
      <c r="AH231" s="40"/>
      <c r="AI231" s="40"/>
      <c r="AJ231" s="40"/>
      <c r="AK231" s="41"/>
      <c r="AL231" s="41"/>
      <c r="AM231" s="41"/>
      <c r="AN231" s="41"/>
      <c r="AO231" s="41"/>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row>
    <row r="232" spans="2:113" ht="15.6">
      <c r="B232" s="44"/>
      <c r="C232" s="118"/>
      <c r="D232" s="44"/>
      <c r="E232" s="44"/>
      <c r="F232" s="40"/>
      <c r="G232" s="97"/>
      <c r="H232" s="40"/>
      <c r="I232" s="40"/>
      <c r="J232" s="40"/>
      <c r="K232" s="40"/>
      <c r="L232" s="40"/>
      <c r="M232" s="40"/>
      <c r="N232" s="40"/>
      <c r="O232" s="20"/>
      <c r="P232" s="26"/>
      <c r="Q232" s="29"/>
      <c r="R232" s="29"/>
      <c r="S232" s="29"/>
      <c r="T232" s="28"/>
      <c r="U232" s="29"/>
      <c r="V232" s="40"/>
      <c r="W232" s="40"/>
      <c r="X232" s="40"/>
      <c r="Y232" s="40"/>
      <c r="Z232" s="40"/>
      <c r="AA232" s="40"/>
      <c r="AB232" s="40"/>
      <c r="AC232" s="40"/>
      <c r="AD232" s="40"/>
      <c r="AE232" s="40"/>
      <c r="AF232" s="40"/>
      <c r="AG232" s="40"/>
      <c r="AH232" s="40"/>
      <c r="AI232" s="40"/>
      <c r="AJ232" s="40"/>
      <c r="AK232" s="41"/>
      <c r="AL232" s="41"/>
      <c r="AM232" s="41"/>
      <c r="AN232" s="41"/>
      <c r="AO232" s="41"/>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row>
    <row r="233" spans="2:113" ht="15.9" thickBot="1">
      <c r="B233" s="44"/>
      <c r="C233" s="118"/>
      <c r="D233" s="44"/>
      <c r="E233" s="44"/>
      <c r="F233" s="40"/>
      <c r="G233" s="97"/>
      <c r="H233" s="40"/>
      <c r="I233" s="40"/>
      <c r="J233" s="40"/>
      <c r="K233" s="40"/>
      <c r="L233" s="40"/>
      <c r="M233" s="40"/>
      <c r="N233" s="40"/>
      <c r="O233" s="20"/>
      <c r="P233" s="26"/>
      <c r="Q233" s="55"/>
      <c r="R233" s="55"/>
      <c r="S233" s="55"/>
      <c r="T233" s="48"/>
      <c r="U233" s="55"/>
      <c r="V233" s="40"/>
      <c r="W233" s="40"/>
      <c r="X233" s="40"/>
      <c r="Y233" s="40"/>
      <c r="Z233" s="40"/>
      <c r="AA233" s="40"/>
      <c r="AB233" s="40"/>
      <c r="AC233" s="40"/>
      <c r="AD233" s="40"/>
      <c r="AE233" s="40"/>
      <c r="AF233" s="40"/>
      <c r="AG233" s="40"/>
      <c r="AH233" s="40"/>
      <c r="AI233" s="40"/>
      <c r="AJ233" s="40"/>
      <c r="AK233" s="41"/>
      <c r="AL233" s="41"/>
      <c r="AM233" s="41"/>
      <c r="AN233" s="41"/>
      <c r="AO233" s="41"/>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row>
    <row r="234" spans="2:113" ht="15.9" thickBot="1">
      <c r="B234" s="44"/>
      <c r="C234" s="118"/>
      <c r="D234" s="44"/>
      <c r="E234" s="44"/>
      <c r="F234" s="40"/>
      <c r="G234" s="97"/>
      <c r="H234" s="40"/>
      <c r="I234" s="40"/>
      <c r="J234" s="40"/>
      <c r="K234" s="40"/>
      <c r="L234" s="40"/>
      <c r="M234" s="40"/>
      <c r="N234" s="40"/>
      <c r="O234" s="20"/>
      <c r="P234" s="26"/>
      <c r="Q234" s="55"/>
      <c r="R234" s="55"/>
      <c r="S234" s="55"/>
      <c r="T234" s="48"/>
      <c r="U234" s="55"/>
      <c r="V234" s="40"/>
      <c r="W234" s="40"/>
      <c r="X234" s="40"/>
      <c r="Y234" s="40"/>
      <c r="Z234" s="40"/>
      <c r="AA234" s="40"/>
      <c r="AB234" s="40"/>
      <c r="AC234" s="40"/>
      <c r="AD234" s="40"/>
      <c r="AE234" s="40"/>
      <c r="AF234" s="40"/>
      <c r="AG234" s="40"/>
      <c r="AH234" s="40"/>
      <c r="AI234" s="40"/>
      <c r="AJ234" s="40"/>
      <c r="AK234" s="41"/>
      <c r="AL234" s="41"/>
      <c r="AM234" s="41"/>
      <c r="AN234" s="41"/>
      <c r="AO234" s="41"/>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row>
    <row r="235" spans="2:113" ht="15.6">
      <c r="B235" s="44"/>
      <c r="C235" s="118"/>
      <c r="D235" s="44"/>
      <c r="E235" s="44"/>
      <c r="F235" s="40"/>
      <c r="G235" s="97"/>
      <c r="H235" s="40"/>
      <c r="I235" s="40"/>
      <c r="J235" s="40"/>
      <c r="K235" s="40"/>
      <c r="L235" s="40"/>
      <c r="M235" s="40"/>
      <c r="N235" s="40"/>
      <c r="O235" s="40"/>
      <c r="P235" s="26"/>
      <c r="Q235" s="49"/>
      <c r="R235" s="49"/>
      <c r="S235" s="49"/>
      <c r="T235" s="51"/>
      <c r="U235" s="49"/>
      <c r="V235" s="40"/>
      <c r="W235" s="40"/>
      <c r="X235" s="40"/>
      <c r="Y235" s="40"/>
      <c r="Z235" s="40"/>
      <c r="AA235" s="40"/>
      <c r="AB235" s="40"/>
      <c r="AC235" s="40"/>
      <c r="AD235" s="40"/>
      <c r="AE235" s="40"/>
      <c r="AF235" s="40"/>
      <c r="AG235" s="40"/>
      <c r="AH235" s="40"/>
      <c r="AI235" s="40"/>
      <c r="AJ235" s="40"/>
      <c r="AK235" s="41"/>
      <c r="AL235" s="41"/>
      <c r="AM235" s="41"/>
      <c r="AN235" s="41"/>
      <c r="AO235" s="41"/>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row>
    <row r="236" spans="2:113" ht="15.6">
      <c r="B236" s="44"/>
      <c r="C236" s="118"/>
      <c r="D236" s="44"/>
      <c r="E236" s="44"/>
      <c r="F236" s="40"/>
      <c r="G236" s="97"/>
      <c r="H236" s="40"/>
      <c r="I236" s="40"/>
      <c r="J236" s="40"/>
      <c r="K236" s="40"/>
      <c r="L236" s="40"/>
      <c r="M236" s="40"/>
      <c r="N236" s="40"/>
      <c r="O236" s="40"/>
      <c r="P236" s="40"/>
      <c r="Q236" s="40"/>
      <c r="R236" s="40"/>
      <c r="S236" s="40"/>
      <c r="T236" s="40"/>
      <c r="U236" s="40"/>
      <c r="V236" s="40"/>
      <c r="W236" s="40"/>
      <c r="X236" s="40"/>
      <c r="Y236" s="40"/>
      <c r="Z236" s="40"/>
      <c r="AA236" s="40"/>
      <c r="AB236" s="40"/>
      <c r="AC236" s="40"/>
      <c r="AD236" s="40"/>
      <c r="AE236" s="40"/>
      <c r="AF236" s="40"/>
      <c r="AG236" s="40"/>
      <c r="AH236" s="40"/>
      <c r="AI236" s="40"/>
      <c r="AJ236" s="40"/>
      <c r="AK236" s="41"/>
      <c r="AL236" s="41"/>
      <c r="AM236" s="41"/>
      <c r="AN236" s="41"/>
      <c r="AO236" s="41"/>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row>
    <row r="237" spans="2:113" ht="15.6">
      <c r="B237" s="44"/>
      <c r="C237" s="118"/>
      <c r="D237" s="44"/>
      <c r="E237" s="44"/>
      <c r="F237" s="40"/>
      <c r="G237" s="97"/>
      <c r="H237" s="40"/>
      <c r="I237" s="40"/>
      <c r="J237" s="40"/>
      <c r="K237" s="40"/>
      <c r="L237" s="40"/>
      <c r="M237" s="40"/>
      <c r="N237" s="40"/>
      <c r="O237" s="40"/>
      <c r="P237" s="40"/>
      <c r="Q237" s="40"/>
      <c r="R237" s="40"/>
      <c r="S237" s="40"/>
      <c r="T237" s="40"/>
      <c r="U237" s="40"/>
      <c r="V237" s="40"/>
      <c r="W237" s="40"/>
      <c r="X237" s="40"/>
      <c r="Y237" s="40"/>
      <c r="Z237" s="40"/>
      <c r="AA237" s="40"/>
      <c r="AB237" s="40"/>
      <c r="AC237" s="40"/>
      <c r="AD237" s="40"/>
      <c r="AE237" s="40"/>
      <c r="AF237" s="40"/>
      <c r="AG237" s="40"/>
      <c r="AH237" s="40"/>
      <c r="AI237" s="40"/>
      <c r="AJ237" s="40"/>
      <c r="AK237" s="41"/>
      <c r="AL237" s="41"/>
      <c r="AM237" s="41"/>
      <c r="AN237" s="41"/>
      <c r="AO237" s="41"/>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row>
    <row r="238" spans="2:113" ht="15.6">
      <c r="B238" s="44"/>
      <c r="C238" s="118"/>
      <c r="D238" s="44"/>
      <c r="E238" s="44"/>
      <c r="F238" s="40"/>
      <c r="G238" s="97"/>
      <c r="H238" s="40"/>
      <c r="I238" s="40"/>
      <c r="J238" s="40"/>
      <c r="K238" s="40"/>
      <c r="L238" s="40"/>
      <c r="M238" s="40"/>
      <c r="N238" s="40"/>
      <c r="O238" s="19"/>
      <c r="P238" s="27"/>
      <c r="Q238" s="27"/>
      <c r="R238" s="27"/>
      <c r="S238" s="19"/>
      <c r="T238" s="19"/>
      <c r="U238" s="19"/>
      <c r="V238" s="40"/>
      <c r="W238" s="40"/>
      <c r="X238" s="40"/>
      <c r="Y238" s="40"/>
      <c r="Z238" s="40"/>
      <c r="AA238" s="40"/>
      <c r="AB238" s="40"/>
      <c r="AC238" s="40"/>
      <c r="AD238" s="40"/>
      <c r="AE238" s="40"/>
      <c r="AF238" s="40"/>
      <c r="AG238" s="40"/>
      <c r="AH238" s="40"/>
      <c r="AI238" s="40"/>
      <c r="AJ238" s="40"/>
      <c r="AK238" s="41"/>
      <c r="AL238" s="41"/>
      <c r="AM238" s="41"/>
      <c r="AN238" s="41"/>
      <c r="AO238" s="41"/>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row>
    <row r="239" spans="2:113" ht="15.6">
      <c r="B239" s="44"/>
      <c r="C239" s="118"/>
      <c r="D239" s="44"/>
      <c r="E239" s="44"/>
      <c r="F239" s="40"/>
      <c r="G239" s="97"/>
      <c r="H239" s="40"/>
      <c r="I239" s="40"/>
      <c r="J239" s="40"/>
      <c r="K239" s="40"/>
      <c r="L239" s="40"/>
      <c r="M239" s="40"/>
      <c r="N239" s="40"/>
      <c r="O239" s="20"/>
      <c r="P239" s="21"/>
      <c r="Q239" s="21"/>
      <c r="R239" s="21"/>
      <c r="S239" s="18"/>
      <c r="T239" s="18"/>
      <c r="U239" s="19"/>
      <c r="V239" s="40"/>
      <c r="W239" s="40"/>
      <c r="X239" s="40"/>
      <c r="Y239" s="40"/>
      <c r="Z239" s="40"/>
      <c r="AA239" s="40"/>
      <c r="AB239" s="40"/>
      <c r="AC239" s="40"/>
      <c r="AD239" s="40"/>
      <c r="AE239" s="40"/>
      <c r="AF239" s="40"/>
      <c r="AG239" s="40"/>
      <c r="AH239" s="40"/>
      <c r="AI239" s="40"/>
      <c r="AJ239" s="40"/>
      <c r="AK239" s="41"/>
      <c r="AL239" s="41"/>
      <c r="AM239" s="41"/>
      <c r="AN239" s="41"/>
      <c r="AO239" s="41"/>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row>
    <row r="240" spans="2:113" ht="15.6">
      <c r="B240" s="44"/>
      <c r="C240" s="118"/>
      <c r="D240" s="44"/>
      <c r="E240" s="44"/>
      <c r="F240" s="40"/>
      <c r="G240" s="97"/>
      <c r="H240" s="40"/>
      <c r="I240" s="40"/>
      <c r="J240" s="40"/>
      <c r="K240" s="40"/>
      <c r="L240" s="40"/>
      <c r="M240" s="40"/>
      <c r="N240" s="40"/>
      <c r="O240" s="19"/>
      <c r="P240" s="19"/>
      <c r="Q240" s="19"/>
      <c r="R240" s="19"/>
      <c r="S240" s="19"/>
      <c r="T240" s="19"/>
      <c r="U240" s="19"/>
      <c r="V240" s="40"/>
      <c r="W240" s="40"/>
      <c r="X240" s="40"/>
      <c r="Y240" s="40"/>
      <c r="Z240" s="40"/>
      <c r="AA240" s="40"/>
      <c r="AB240" s="40"/>
      <c r="AC240" s="40"/>
      <c r="AD240" s="40"/>
      <c r="AE240" s="40"/>
      <c r="AF240" s="40"/>
      <c r="AG240" s="40"/>
      <c r="AH240" s="40"/>
      <c r="AI240" s="40"/>
      <c r="AJ240" s="40"/>
      <c r="AK240" s="41"/>
      <c r="AL240" s="41"/>
      <c r="AM240" s="41"/>
      <c r="AN240" s="41"/>
      <c r="AO240" s="41"/>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row>
    <row r="241" spans="2:113" ht="15.6">
      <c r="B241" s="44"/>
      <c r="C241" s="118"/>
      <c r="D241" s="44"/>
      <c r="E241" s="44"/>
      <c r="F241" s="40"/>
      <c r="G241" s="97"/>
      <c r="H241" s="40"/>
      <c r="I241" s="40"/>
      <c r="J241" s="40"/>
      <c r="K241" s="40"/>
      <c r="L241" s="40"/>
      <c r="M241" s="40"/>
      <c r="N241" s="40"/>
      <c r="O241" s="20"/>
      <c r="P241" s="20"/>
      <c r="Q241" s="23"/>
      <c r="R241" s="21"/>
      <c r="S241" s="18"/>
      <c r="T241" s="18"/>
      <c r="U241" s="19"/>
      <c r="V241" s="40"/>
      <c r="W241" s="40"/>
      <c r="X241" s="40"/>
      <c r="Y241" s="40"/>
      <c r="Z241" s="40"/>
      <c r="AA241" s="40"/>
      <c r="AB241" s="40"/>
      <c r="AC241" s="40"/>
      <c r="AD241" s="40"/>
      <c r="AE241" s="40"/>
      <c r="AF241" s="40"/>
      <c r="AG241" s="40"/>
      <c r="AH241" s="40"/>
      <c r="AI241" s="40"/>
      <c r="AJ241" s="40"/>
      <c r="AK241" s="41"/>
      <c r="AL241" s="41"/>
      <c r="AM241" s="41"/>
      <c r="AN241" s="41"/>
      <c r="AO241" s="41"/>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row>
    <row r="242" spans="2:113" ht="15.6">
      <c r="B242" s="44"/>
      <c r="C242" s="118"/>
      <c r="D242" s="44"/>
      <c r="E242" s="44"/>
      <c r="F242" s="40"/>
      <c r="G242" s="97"/>
      <c r="H242" s="40"/>
      <c r="I242" s="40"/>
      <c r="J242" s="40"/>
      <c r="K242" s="40"/>
      <c r="L242" s="40"/>
      <c r="M242" s="40"/>
      <c r="N242" s="40"/>
      <c r="O242" s="19"/>
      <c r="P242" s="19"/>
      <c r="Q242" s="19"/>
      <c r="R242" s="19"/>
      <c r="S242" s="19"/>
      <c r="T242" s="27"/>
      <c r="U242" s="28"/>
      <c r="V242" s="40"/>
      <c r="W242" s="40"/>
      <c r="X242" s="40"/>
      <c r="Y242" s="40"/>
      <c r="Z242" s="40"/>
      <c r="AA242" s="40"/>
      <c r="AB242" s="40"/>
      <c r="AC242" s="40"/>
      <c r="AD242" s="40"/>
      <c r="AE242" s="40"/>
      <c r="AF242" s="40"/>
      <c r="AG242" s="40"/>
      <c r="AH242" s="40"/>
      <c r="AI242" s="40"/>
      <c r="AJ242" s="40"/>
      <c r="AK242" s="41"/>
      <c r="AL242" s="41"/>
      <c r="AM242" s="41"/>
      <c r="AN242" s="41"/>
      <c r="AO242" s="41"/>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row>
    <row r="243" spans="2:113" ht="15.6">
      <c r="B243" s="44"/>
      <c r="C243" s="118"/>
      <c r="D243" s="44"/>
      <c r="E243" s="44"/>
      <c r="F243" s="40"/>
      <c r="G243" s="97"/>
      <c r="H243" s="40"/>
      <c r="I243" s="40"/>
      <c r="J243" s="40"/>
      <c r="K243" s="40"/>
      <c r="L243" s="40"/>
      <c r="M243" s="40"/>
      <c r="N243" s="40"/>
      <c r="O243" s="19"/>
      <c r="P243" s="25"/>
      <c r="Q243" s="25"/>
      <c r="R243" s="26"/>
      <c r="S243" s="26"/>
      <c r="T243" s="27"/>
      <c r="U243" s="28"/>
      <c r="V243" s="40"/>
      <c r="W243" s="40"/>
      <c r="X243" s="40"/>
      <c r="Y243" s="40"/>
      <c r="Z243" s="40"/>
      <c r="AA243" s="40"/>
      <c r="AB243" s="40"/>
      <c r="AC243" s="40"/>
      <c r="AD243" s="40"/>
      <c r="AE243" s="40"/>
      <c r="AF243" s="40"/>
      <c r="AG243" s="40"/>
      <c r="AH243" s="40"/>
      <c r="AI243" s="40"/>
      <c r="AJ243" s="40"/>
      <c r="AK243" s="41"/>
      <c r="AL243" s="41"/>
      <c r="AM243" s="41"/>
      <c r="AN243" s="41"/>
      <c r="AO243" s="41"/>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row>
    <row r="244" spans="2:113" ht="15.9" thickBot="1">
      <c r="B244" s="44"/>
      <c r="C244" s="118"/>
      <c r="D244" s="44"/>
      <c r="E244" s="44"/>
      <c r="F244" s="40"/>
      <c r="G244" s="97"/>
      <c r="H244" s="40"/>
      <c r="I244" s="40"/>
      <c r="J244" s="40"/>
      <c r="K244" s="40"/>
      <c r="L244" s="40"/>
      <c r="M244" s="40"/>
      <c r="N244" s="40"/>
      <c r="O244" s="45"/>
      <c r="P244" s="46"/>
      <c r="Q244" s="46"/>
      <c r="R244" s="46"/>
      <c r="S244" s="47"/>
      <c r="T244" s="47"/>
      <c r="U244" s="48"/>
      <c r="V244" s="40"/>
      <c r="W244" s="40"/>
      <c r="X244" s="40"/>
      <c r="Y244" s="40"/>
      <c r="Z244" s="40"/>
      <c r="AA244" s="40"/>
      <c r="AB244" s="40"/>
      <c r="AC244" s="40"/>
      <c r="AD244" s="40"/>
      <c r="AE244" s="40"/>
      <c r="AF244" s="40"/>
      <c r="AG244" s="40"/>
      <c r="AH244" s="40"/>
      <c r="AI244" s="40"/>
      <c r="AJ244" s="40"/>
      <c r="AK244" s="41"/>
      <c r="AL244" s="41"/>
      <c r="AM244" s="41"/>
      <c r="AN244" s="41"/>
      <c r="AO244" s="41"/>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row>
    <row r="245" spans="2:113" ht="15.6">
      <c r="B245" s="44"/>
      <c r="C245" s="118"/>
      <c r="D245" s="44"/>
      <c r="E245" s="44"/>
      <c r="F245" s="40"/>
      <c r="G245" s="97"/>
      <c r="H245" s="40"/>
      <c r="I245" s="40"/>
      <c r="J245" s="40"/>
      <c r="K245" s="40"/>
      <c r="L245" s="40"/>
      <c r="M245" s="40"/>
      <c r="N245" s="40"/>
      <c r="O245" s="20"/>
      <c r="P245" s="26"/>
      <c r="Q245" s="29"/>
      <c r="R245" s="29"/>
      <c r="S245" s="29"/>
      <c r="T245" s="29"/>
      <c r="U245" s="29"/>
      <c r="V245" s="40"/>
      <c r="W245" s="40"/>
      <c r="X245" s="40"/>
      <c r="Y245" s="40"/>
      <c r="Z245" s="40"/>
      <c r="AA245" s="40"/>
      <c r="AB245" s="40"/>
      <c r="AC245" s="40"/>
      <c r="AD245" s="40"/>
      <c r="AE245" s="40"/>
      <c r="AF245" s="40"/>
      <c r="AG245" s="40"/>
      <c r="AH245" s="40"/>
      <c r="AI245" s="40"/>
      <c r="AJ245" s="40"/>
      <c r="AK245" s="41"/>
      <c r="AL245" s="41"/>
      <c r="AM245" s="41"/>
      <c r="AN245" s="41"/>
      <c r="AO245" s="41"/>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c r="DI245" s="9"/>
    </row>
    <row r="246" spans="2:113">
      <c r="B246" s="44"/>
      <c r="C246" s="118"/>
      <c r="D246" s="44"/>
      <c r="E246" s="44"/>
      <c r="F246" s="40"/>
      <c r="G246" s="97"/>
      <c r="H246" s="40"/>
      <c r="I246" s="40"/>
      <c r="J246" s="40"/>
      <c r="K246" s="40"/>
      <c r="L246" s="40"/>
      <c r="M246" s="40"/>
      <c r="N246" s="40"/>
      <c r="O246" s="20"/>
      <c r="P246" s="26"/>
      <c r="Q246" s="29"/>
      <c r="R246" s="29"/>
      <c r="S246" s="29"/>
      <c r="T246" s="29"/>
      <c r="U246" s="29"/>
      <c r="V246" s="40"/>
      <c r="W246" s="40"/>
      <c r="X246" s="40"/>
      <c r="Y246" s="40"/>
      <c r="Z246" s="40"/>
      <c r="AA246" s="40"/>
      <c r="AB246" s="40"/>
      <c r="AC246" s="40"/>
      <c r="AD246" s="40"/>
      <c r="AE246" s="40"/>
      <c r="AF246" s="40"/>
      <c r="AG246" s="40"/>
      <c r="AH246" s="40"/>
      <c r="AI246" s="40"/>
      <c r="AJ246" s="40"/>
      <c r="AK246" s="41"/>
      <c r="AL246" s="41"/>
      <c r="AM246" s="41"/>
      <c r="AN246" s="41"/>
      <c r="AO246" s="41"/>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row>
    <row r="247" spans="2:113">
      <c r="B247" s="44"/>
      <c r="C247" s="118"/>
      <c r="D247" s="44"/>
      <c r="E247" s="44"/>
      <c r="F247" s="40"/>
      <c r="G247" s="97"/>
      <c r="H247" s="40"/>
      <c r="I247" s="40"/>
      <c r="J247" s="40"/>
      <c r="K247" s="40"/>
      <c r="L247" s="40"/>
      <c r="M247" s="40"/>
      <c r="N247" s="40"/>
      <c r="O247" s="20"/>
      <c r="P247" s="26"/>
      <c r="Q247" s="29"/>
      <c r="R247" s="29"/>
      <c r="S247" s="29"/>
      <c r="T247" s="29"/>
      <c r="U247" s="29"/>
      <c r="V247" s="40"/>
      <c r="W247" s="40"/>
      <c r="X247" s="40"/>
      <c r="Y247" s="40"/>
      <c r="Z247" s="40"/>
      <c r="AA247" s="40"/>
      <c r="AB247" s="40"/>
      <c r="AC247" s="40"/>
      <c r="AD247" s="40"/>
      <c r="AE247" s="40"/>
      <c r="AF247" s="40"/>
      <c r="AG247" s="40"/>
      <c r="AH247" s="40"/>
      <c r="AI247" s="40"/>
      <c r="AJ247" s="40"/>
      <c r="AK247" s="41"/>
      <c r="AL247" s="41"/>
      <c r="AM247" s="41"/>
      <c r="AN247" s="41"/>
      <c r="AO247" s="41"/>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row>
    <row r="248" spans="2:113">
      <c r="B248" s="44"/>
      <c r="C248" s="118"/>
      <c r="D248" s="44"/>
      <c r="E248" s="44"/>
      <c r="F248" s="40"/>
      <c r="G248" s="97"/>
      <c r="H248" s="40"/>
      <c r="I248" s="40"/>
      <c r="J248" s="40"/>
      <c r="K248" s="40"/>
      <c r="L248" s="40"/>
      <c r="M248" s="40"/>
      <c r="N248" s="40"/>
      <c r="O248" s="20"/>
      <c r="P248" s="26"/>
      <c r="Q248" s="29"/>
      <c r="R248" s="29"/>
      <c r="S248" s="29"/>
      <c r="T248" s="29"/>
      <c r="U248" s="29"/>
      <c r="V248" s="40"/>
      <c r="W248" s="40"/>
      <c r="X248" s="40"/>
      <c r="Y248" s="40"/>
      <c r="Z248" s="40"/>
      <c r="AA248" s="40"/>
      <c r="AB248" s="40"/>
      <c r="AC248" s="40"/>
      <c r="AD248" s="40"/>
      <c r="AE248" s="40"/>
      <c r="AF248" s="40"/>
      <c r="AG248" s="40"/>
      <c r="AH248" s="40"/>
      <c r="AI248" s="40"/>
      <c r="AJ248" s="40"/>
      <c r="AK248" s="41"/>
      <c r="AL248" s="41"/>
      <c r="AM248" s="41"/>
      <c r="AN248" s="41"/>
      <c r="AO248" s="41"/>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row>
    <row r="249" spans="2:113">
      <c r="B249" s="44"/>
      <c r="C249" s="118"/>
      <c r="D249" s="44"/>
      <c r="E249" s="44"/>
      <c r="F249" s="40"/>
      <c r="G249" s="97"/>
      <c r="H249" s="40"/>
      <c r="I249" s="40"/>
      <c r="J249" s="40"/>
      <c r="K249" s="40"/>
      <c r="L249" s="40"/>
      <c r="M249" s="40"/>
      <c r="N249" s="40"/>
      <c r="O249" s="20"/>
      <c r="P249" s="26"/>
      <c r="Q249" s="29"/>
      <c r="R249" s="29"/>
      <c r="S249" s="29"/>
      <c r="T249" s="29"/>
      <c r="U249" s="29"/>
      <c r="V249" s="40"/>
      <c r="W249" s="40"/>
      <c r="X249" s="40"/>
      <c r="Y249" s="40"/>
      <c r="Z249" s="40"/>
      <c r="AA249" s="40"/>
      <c r="AB249" s="40"/>
      <c r="AC249" s="40"/>
      <c r="AD249" s="40"/>
      <c r="AE249" s="40"/>
      <c r="AF249" s="40"/>
      <c r="AG249" s="40"/>
      <c r="AH249" s="40"/>
      <c r="AI249" s="40"/>
      <c r="AJ249" s="40"/>
      <c r="AK249" s="41"/>
      <c r="AL249" s="41"/>
      <c r="AM249" s="41"/>
      <c r="AN249" s="41"/>
      <c r="AO249" s="41"/>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row>
    <row r="250" spans="2:113">
      <c r="B250" s="44"/>
      <c r="C250" s="118"/>
      <c r="D250" s="44"/>
      <c r="E250" s="44"/>
      <c r="F250" s="40"/>
      <c r="G250" s="97"/>
      <c r="H250" s="40"/>
      <c r="I250" s="40"/>
      <c r="J250" s="40"/>
      <c r="K250" s="40"/>
      <c r="L250" s="40"/>
      <c r="M250" s="40"/>
      <c r="N250" s="40"/>
      <c r="O250" s="20"/>
      <c r="P250" s="26"/>
      <c r="Q250" s="29"/>
      <c r="R250" s="29"/>
      <c r="S250" s="29"/>
      <c r="T250" s="29"/>
      <c r="U250" s="29"/>
      <c r="V250" s="40"/>
      <c r="W250" s="40"/>
      <c r="X250" s="40"/>
      <c r="Y250" s="40"/>
      <c r="Z250" s="40"/>
      <c r="AA250" s="40"/>
      <c r="AB250" s="40"/>
      <c r="AC250" s="40"/>
      <c r="AD250" s="40"/>
      <c r="AE250" s="40"/>
      <c r="AF250" s="40"/>
      <c r="AG250" s="40"/>
      <c r="AH250" s="40"/>
      <c r="AI250" s="40"/>
      <c r="AJ250" s="40"/>
      <c r="AK250" s="41"/>
      <c r="AL250" s="41"/>
      <c r="AM250" s="41"/>
      <c r="AN250" s="41"/>
      <c r="AO250" s="41"/>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row>
    <row r="251" spans="2:113">
      <c r="B251" s="44"/>
      <c r="C251" s="118"/>
      <c r="D251" s="44"/>
      <c r="E251" s="44"/>
      <c r="F251" s="40"/>
      <c r="G251" s="97"/>
      <c r="H251" s="40"/>
      <c r="I251" s="40"/>
      <c r="J251" s="40"/>
      <c r="K251" s="40"/>
      <c r="L251" s="40"/>
      <c r="M251" s="40"/>
      <c r="N251" s="40"/>
      <c r="O251" s="20"/>
      <c r="P251" s="26"/>
      <c r="Q251" s="29"/>
      <c r="R251" s="29"/>
      <c r="S251" s="29"/>
      <c r="T251" s="29"/>
      <c r="U251" s="29"/>
      <c r="V251" s="40"/>
      <c r="W251" s="40"/>
      <c r="X251" s="40"/>
      <c r="Y251" s="40"/>
      <c r="Z251" s="40"/>
      <c r="AA251" s="40"/>
      <c r="AB251" s="40"/>
      <c r="AC251" s="40"/>
      <c r="AD251" s="40"/>
      <c r="AE251" s="40"/>
      <c r="AF251" s="40"/>
      <c r="AG251" s="40"/>
      <c r="AH251" s="40"/>
      <c r="AI251" s="40"/>
      <c r="AJ251" s="40"/>
      <c r="AK251" s="41"/>
      <c r="AL251" s="41"/>
      <c r="AM251" s="41"/>
      <c r="AN251" s="41"/>
      <c r="AO251" s="41"/>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row>
    <row r="252" spans="2:113">
      <c r="B252" s="44"/>
      <c r="C252" s="118"/>
      <c r="D252" s="44"/>
      <c r="E252" s="44"/>
      <c r="F252" s="40"/>
      <c r="G252" s="97"/>
      <c r="H252" s="40"/>
      <c r="I252" s="40"/>
      <c r="J252" s="40"/>
      <c r="K252" s="40"/>
      <c r="L252" s="40"/>
      <c r="M252" s="40"/>
      <c r="N252" s="40"/>
      <c r="O252" s="20"/>
      <c r="P252" s="26"/>
      <c r="Q252" s="29"/>
      <c r="R252" s="29"/>
      <c r="S252" s="29"/>
      <c r="T252" s="29"/>
      <c r="U252" s="29"/>
      <c r="V252" s="40"/>
      <c r="W252" s="40"/>
      <c r="X252" s="40"/>
      <c r="Y252" s="40"/>
      <c r="Z252" s="40"/>
      <c r="AA252" s="40"/>
      <c r="AB252" s="40"/>
      <c r="AC252" s="40"/>
      <c r="AD252" s="40"/>
      <c r="AE252" s="40"/>
      <c r="AF252" s="40"/>
      <c r="AG252" s="40"/>
      <c r="AH252" s="40"/>
      <c r="AI252" s="40"/>
      <c r="AJ252" s="40"/>
      <c r="AK252" s="41"/>
      <c r="AL252" s="41"/>
      <c r="AM252" s="41"/>
      <c r="AN252" s="41"/>
      <c r="AO252" s="41"/>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row>
    <row r="253" spans="2:113">
      <c r="B253" s="44"/>
      <c r="C253" s="118"/>
      <c r="D253" s="44"/>
      <c r="E253" s="44"/>
      <c r="F253" s="40"/>
      <c r="G253" s="97"/>
      <c r="H253" s="40"/>
      <c r="I253" s="40"/>
      <c r="J253" s="40"/>
      <c r="K253" s="40"/>
      <c r="L253" s="40"/>
      <c r="M253" s="40"/>
      <c r="N253" s="40"/>
      <c r="O253" s="20"/>
      <c r="P253" s="26"/>
      <c r="Q253" s="29"/>
      <c r="R253" s="29"/>
      <c r="S253" s="29"/>
      <c r="T253" s="29"/>
      <c r="U253" s="29"/>
      <c r="V253" s="40"/>
      <c r="W253" s="40"/>
      <c r="X253" s="40"/>
      <c r="Y253" s="40"/>
      <c r="Z253" s="40"/>
      <c r="AA253" s="40"/>
      <c r="AB253" s="40"/>
      <c r="AC253" s="40"/>
      <c r="AD253" s="40"/>
      <c r="AE253" s="40"/>
      <c r="AF253" s="40"/>
      <c r="AG253" s="40"/>
      <c r="AH253" s="40"/>
      <c r="AI253" s="40"/>
      <c r="AJ253" s="40"/>
      <c r="AK253" s="41"/>
      <c r="AL253" s="41"/>
      <c r="AM253" s="41"/>
      <c r="AN253" s="41"/>
      <c r="AO253" s="41"/>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row>
    <row r="254" spans="2:113">
      <c r="B254" s="44"/>
      <c r="C254" s="118"/>
      <c r="D254" s="44"/>
      <c r="E254" s="44"/>
      <c r="F254" s="40"/>
      <c r="G254" s="97"/>
      <c r="H254" s="40"/>
      <c r="I254" s="40"/>
      <c r="J254" s="40"/>
      <c r="K254" s="40"/>
      <c r="L254" s="40"/>
      <c r="M254" s="40"/>
      <c r="N254" s="40"/>
      <c r="O254" s="20"/>
      <c r="P254" s="26"/>
      <c r="Q254" s="29"/>
      <c r="R254" s="29"/>
      <c r="S254" s="29"/>
      <c r="T254" s="29"/>
      <c r="U254" s="29"/>
      <c r="V254" s="40"/>
      <c r="W254" s="40"/>
      <c r="X254" s="40"/>
      <c r="Y254" s="40"/>
      <c r="Z254" s="40"/>
      <c r="AA254" s="40"/>
      <c r="AB254" s="40"/>
      <c r="AC254" s="40"/>
      <c r="AD254" s="40"/>
      <c r="AE254" s="40"/>
      <c r="AF254" s="40"/>
      <c r="AG254" s="40"/>
      <c r="AH254" s="40"/>
      <c r="AI254" s="40"/>
      <c r="AJ254" s="40"/>
      <c r="AK254" s="41"/>
      <c r="AL254" s="41"/>
      <c r="AM254" s="41"/>
      <c r="AN254" s="41"/>
      <c r="AO254" s="41"/>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row>
    <row r="255" spans="2:113">
      <c r="B255" s="44"/>
      <c r="C255" s="118"/>
      <c r="D255" s="44"/>
      <c r="E255" s="44"/>
      <c r="F255" s="40"/>
      <c r="G255" s="97"/>
      <c r="H255" s="40"/>
      <c r="I255" s="40"/>
      <c r="J255" s="40"/>
      <c r="K255" s="40"/>
      <c r="L255" s="40"/>
      <c r="M255" s="40"/>
      <c r="N255" s="40"/>
      <c r="O255" s="20"/>
      <c r="P255" s="26"/>
      <c r="Q255" s="29"/>
      <c r="R255" s="29"/>
      <c r="S255" s="29"/>
      <c r="T255" s="29"/>
      <c r="U255" s="29"/>
      <c r="V255" s="40"/>
      <c r="W255" s="40"/>
      <c r="X255" s="40"/>
      <c r="Y255" s="40"/>
      <c r="Z255" s="40"/>
      <c r="AA255" s="40"/>
      <c r="AB255" s="40"/>
      <c r="AC255" s="40"/>
      <c r="AD255" s="40"/>
      <c r="AE255" s="40"/>
      <c r="AF255" s="40"/>
      <c r="AG255" s="40"/>
      <c r="AH255" s="40"/>
      <c r="AI255" s="40"/>
      <c r="AJ255" s="40"/>
      <c r="AK255" s="41"/>
      <c r="AL255" s="41"/>
      <c r="AM255" s="41"/>
      <c r="AN255" s="41"/>
      <c r="AO255" s="41"/>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row>
    <row r="256" spans="2:113">
      <c r="B256" s="44"/>
      <c r="C256" s="118"/>
      <c r="D256" s="44"/>
      <c r="E256" s="44"/>
      <c r="F256" s="40"/>
      <c r="G256" s="97"/>
      <c r="H256" s="40"/>
      <c r="I256" s="40"/>
      <c r="J256" s="40"/>
      <c r="K256" s="40"/>
      <c r="L256" s="40"/>
      <c r="M256" s="40"/>
      <c r="N256" s="40"/>
      <c r="O256" s="20"/>
      <c r="P256" s="26"/>
      <c r="Q256" s="29"/>
      <c r="R256" s="29"/>
      <c r="S256" s="29"/>
      <c r="T256" s="29"/>
      <c r="U256" s="29"/>
      <c r="V256" s="40"/>
      <c r="W256" s="40"/>
      <c r="X256" s="40"/>
      <c r="Y256" s="40"/>
      <c r="Z256" s="40"/>
      <c r="AA256" s="40"/>
      <c r="AB256" s="40"/>
      <c r="AC256" s="40"/>
      <c r="AD256" s="40"/>
      <c r="AE256" s="40"/>
      <c r="AF256" s="40"/>
      <c r="AG256" s="40"/>
      <c r="AH256" s="40"/>
      <c r="AI256" s="40"/>
      <c r="AJ256" s="40"/>
      <c r="AK256" s="41"/>
      <c r="AL256" s="41"/>
      <c r="AM256" s="41"/>
      <c r="AN256" s="41"/>
      <c r="AO256" s="41"/>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row>
    <row r="257" spans="2:65">
      <c r="B257" s="59"/>
      <c r="C257" s="119"/>
      <c r="D257" s="59"/>
      <c r="E257" s="59"/>
      <c r="F257" s="60"/>
      <c r="G257" s="98"/>
      <c r="H257" s="60"/>
      <c r="I257" s="60"/>
      <c r="J257" s="60"/>
      <c r="K257" s="60"/>
      <c r="L257" s="60"/>
      <c r="M257" s="60"/>
      <c r="N257" s="60"/>
      <c r="O257" s="4"/>
      <c r="P257" s="5"/>
      <c r="Q257" s="6"/>
      <c r="R257" s="6"/>
      <c r="S257" s="6"/>
      <c r="T257" s="6"/>
      <c r="U257" s="6"/>
      <c r="V257" s="60"/>
      <c r="W257" s="60"/>
      <c r="X257" s="60"/>
      <c r="Y257" s="60"/>
      <c r="Z257" s="60"/>
      <c r="AA257" s="60"/>
      <c r="AB257" s="60"/>
      <c r="AC257" s="60"/>
      <c r="AD257" s="60"/>
      <c r="AE257" s="60"/>
      <c r="AF257" s="60"/>
      <c r="AG257" s="60"/>
      <c r="AH257" s="60"/>
      <c r="AI257" s="60"/>
      <c r="AJ257" s="60"/>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row>
    <row r="258" spans="2:65">
      <c r="B258" s="59"/>
      <c r="C258" s="119"/>
      <c r="D258" s="59"/>
      <c r="E258" s="59"/>
      <c r="F258" s="60"/>
      <c r="G258" s="98"/>
      <c r="H258" s="60"/>
      <c r="I258" s="60"/>
      <c r="J258" s="60"/>
      <c r="K258" s="60"/>
      <c r="L258" s="60"/>
      <c r="M258" s="60"/>
      <c r="N258" s="60"/>
      <c r="O258" s="4"/>
      <c r="P258" s="5"/>
      <c r="Q258" s="6"/>
      <c r="R258" s="6"/>
      <c r="S258" s="6"/>
      <c r="T258" s="6"/>
      <c r="U258" s="6"/>
      <c r="V258" s="60"/>
      <c r="W258" s="60"/>
      <c r="X258" s="60"/>
      <c r="Y258" s="60"/>
      <c r="Z258" s="60"/>
      <c r="AA258" s="60"/>
      <c r="AB258" s="60"/>
      <c r="AC258" s="60"/>
      <c r="AD258" s="60"/>
      <c r="AE258" s="60"/>
      <c r="AF258" s="60"/>
      <c r="AG258" s="60"/>
      <c r="AH258" s="60"/>
      <c r="AI258" s="60"/>
      <c r="AJ258" s="60"/>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row>
    <row r="259" spans="2:65">
      <c r="B259" s="59"/>
      <c r="C259" s="119"/>
      <c r="D259" s="59"/>
      <c r="E259" s="59"/>
      <c r="F259" s="60"/>
      <c r="G259" s="98"/>
      <c r="H259" s="60"/>
      <c r="I259" s="60"/>
      <c r="J259" s="60"/>
      <c r="K259" s="60"/>
      <c r="L259" s="60"/>
      <c r="M259" s="60"/>
      <c r="N259" s="60"/>
      <c r="O259" s="4"/>
      <c r="P259" s="5"/>
      <c r="Q259" s="6"/>
      <c r="R259" s="6"/>
      <c r="S259" s="6"/>
      <c r="T259" s="6"/>
      <c r="U259" s="6"/>
      <c r="V259" s="60"/>
      <c r="W259" s="60"/>
      <c r="X259" s="60"/>
      <c r="Y259" s="60"/>
      <c r="Z259" s="60"/>
      <c r="AA259" s="60"/>
      <c r="AB259" s="60"/>
      <c r="AC259" s="60"/>
      <c r="AD259" s="60"/>
      <c r="AE259" s="60"/>
      <c r="AF259" s="60"/>
      <c r="AG259" s="60"/>
      <c r="AH259" s="60"/>
      <c r="AI259" s="60"/>
      <c r="AJ259" s="60"/>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row>
    <row r="260" spans="2:65">
      <c r="B260" s="59"/>
      <c r="C260" s="119"/>
      <c r="D260" s="59"/>
      <c r="E260" s="59"/>
      <c r="F260" s="60"/>
      <c r="G260" s="98"/>
      <c r="H260" s="60"/>
      <c r="I260" s="60"/>
      <c r="J260" s="60"/>
      <c r="K260" s="60"/>
      <c r="L260" s="60"/>
      <c r="M260" s="60"/>
      <c r="N260" s="60"/>
      <c r="O260" s="4"/>
      <c r="P260" s="5"/>
      <c r="Q260" s="6"/>
      <c r="R260" s="6"/>
      <c r="S260" s="6"/>
      <c r="T260" s="6"/>
      <c r="U260" s="6"/>
      <c r="V260" s="60"/>
      <c r="W260" s="60"/>
      <c r="X260" s="60"/>
      <c r="Y260" s="60"/>
      <c r="Z260" s="60"/>
      <c r="AA260" s="60"/>
      <c r="AB260" s="60"/>
      <c r="AC260" s="60"/>
      <c r="AD260" s="60"/>
      <c r="AE260" s="60"/>
      <c r="AF260" s="60"/>
      <c r="AG260" s="60"/>
      <c r="AH260" s="60"/>
      <c r="AI260" s="60"/>
      <c r="AJ260" s="60"/>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row>
    <row r="261" spans="2:65">
      <c r="B261" s="59"/>
      <c r="C261" s="119"/>
      <c r="D261" s="59"/>
      <c r="E261" s="59"/>
      <c r="F261" s="60"/>
      <c r="G261" s="98"/>
      <c r="H261" s="60"/>
      <c r="I261" s="60"/>
      <c r="J261" s="60"/>
      <c r="K261" s="60"/>
      <c r="L261" s="60"/>
      <c r="M261" s="60"/>
      <c r="N261" s="60"/>
      <c r="O261" s="4"/>
      <c r="P261" s="5"/>
      <c r="Q261" s="6"/>
      <c r="R261" s="6"/>
      <c r="S261" s="6"/>
      <c r="T261" s="6"/>
      <c r="U261" s="6"/>
      <c r="V261" s="60"/>
      <c r="W261" s="60"/>
      <c r="X261" s="60"/>
      <c r="Y261" s="60"/>
      <c r="Z261" s="60"/>
      <c r="AA261" s="60"/>
      <c r="AB261" s="60"/>
      <c r="AC261" s="60"/>
      <c r="AD261" s="60"/>
      <c r="AE261" s="60"/>
      <c r="AF261" s="60"/>
      <c r="AG261" s="60"/>
      <c r="AH261" s="60"/>
      <c r="AI261" s="60"/>
      <c r="AJ261" s="60"/>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row>
    <row r="262" spans="2:65">
      <c r="B262" s="59"/>
      <c r="C262" s="119"/>
      <c r="D262" s="59"/>
      <c r="E262" s="59"/>
      <c r="F262" s="60"/>
      <c r="G262" s="98"/>
      <c r="H262" s="60"/>
      <c r="I262" s="60"/>
      <c r="J262" s="60"/>
      <c r="K262" s="60"/>
      <c r="L262" s="60"/>
      <c r="M262" s="60"/>
      <c r="N262" s="60"/>
      <c r="O262" s="4"/>
      <c r="P262" s="5"/>
      <c r="Q262" s="6"/>
      <c r="R262" s="6"/>
      <c r="S262" s="6"/>
      <c r="T262" s="6"/>
      <c r="U262" s="6"/>
      <c r="V262" s="60"/>
      <c r="W262" s="60"/>
      <c r="X262" s="60"/>
      <c r="Y262" s="60"/>
      <c r="Z262" s="60"/>
      <c r="AA262" s="60"/>
      <c r="AB262" s="60"/>
      <c r="AC262" s="60"/>
      <c r="AD262" s="60"/>
      <c r="AE262" s="60"/>
      <c r="AF262" s="60"/>
      <c r="AG262" s="60"/>
      <c r="AH262" s="60"/>
      <c r="AI262" s="60"/>
      <c r="AJ262" s="60"/>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row>
    <row r="263" spans="2:65">
      <c r="B263" s="59"/>
      <c r="C263" s="119"/>
      <c r="D263" s="59"/>
      <c r="E263" s="59"/>
      <c r="F263" s="60"/>
      <c r="G263" s="98"/>
      <c r="H263" s="60"/>
      <c r="I263" s="60"/>
      <c r="J263" s="60"/>
      <c r="K263" s="60"/>
      <c r="L263" s="60"/>
      <c r="M263" s="60"/>
      <c r="N263" s="60"/>
      <c r="O263" s="4"/>
      <c r="P263" s="5"/>
      <c r="Q263" s="6"/>
      <c r="R263" s="6"/>
      <c r="S263" s="6"/>
      <c r="T263" s="6"/>
      <c r="U263" s="6"/>
      <c r="V263" s="60"/>
      <c r="W263" s="60"/>
      <c r="X263" s="60"/>
      <c r="Y263" s="60"/>
      <c r="Z263" s="60"/>
      <c r="AA263" s="60"/>
      <c r="AB263" s="60"/>
      <c r="AC263" s="60"/>
      <c r="AD263" s="60"/>
      <c r="AE263" s="60"/>
      <c r="AF263" s="60"/>
      <c r="AG263" s="60"/>
      <c r="AH263" s="60"/>
      <c r="AI263" s="60"/>
      <c r="AJ263" s="60"/>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row>
    <row r="264" spans="2:65">
      <c r="B264" s="59"/>
      <c r="C264" s="119"/>
      <c r="D264" s="59"/>
      <c r="E264" s="59"/>
      <c r="F264" s="60"/>
      <c r="G264" s="98"/>
      <c r="H264" s="60"/>
      <c r="I264" s="60"/>
      <c r="J264" s="60"/>
      <c r="K264" s="60"/>
      <c r="L264" s="60"/>
      <c r="M264" s="60"/>
      <c r="N264" s="60"/>
      <c r="O264" s="4"/>
      <c r="P264" s="5"/>
      <c r="Q264" s="6"/>
      <c r="R264" s="6"/>
      <c r="S264" s="6"/>
      <c r="T264" s="6"/>
      <c r="U264" s="6"/>
      <c r="V264" s="60"/>
      <c r="W264" s="60"/>
      <c r="X264" s="60"/>
      <c r="Y264" s="60"/>
      <c r="Z264" s="60"/>
      <c r="AA264" s="60"/>
      <c r="AB264" s="60"/>
      <c r="AC264" s="60"/>
      <c r="AD264" s="60"/>
      <c r="AE264" s="60"/>
      <c r="AF264" s="60"/>
      <c r="AG264" s="60"/>
      <c r="AH264" s="60"/>
      <c r="AI264" s="60"/>
      <c r="AJ264" s="60"/>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row>
    <row r="265" spans="2:65">
      <c r="B265" s="59"/>
      <c r="C265" s="119"/>
      <c r="D265" s="59"/>
      <c r="E265" s="59"/>
      <c r="F265" s="60"/>
      <c r="G265" s="98"/>
      <c r="H265" s="60"/>
      <c r="I265" s="60"/>
      <c r="J265" s="60"/>
      <c r="K265" s="60"/>
      <c r="L265" s="60"/>
      <c r="M265" s="60"/>
      <c r="N265" s="60"/>
      <c r="O265" s="4"/>
      <c r="P265" s="5"/>
      <c r="Q265" s="6"/>
      <c r="R265" s="6"/>
      <c r="S265" s="6"/>
      <c r="T265" s="6"/>
      <c r="U265" s="6"/>
      <c r="V265" s="60"/>
      <c r="W265" s="60"/>
      <c r="X265" s="60"/>
      <c r="Y265" s="60"/>
      <c r="Z265" s="60"/>
      <c r="AA265" s="60"/>
      <c r="AB265" s="60"/>
      <c r="AC265" s="60"/>
      <c r="AD265" s="60"/>
      <c r="AE265" s="60"/>
      <c r="AF265" s="60"/>
      <c r="AG265" s="60"/>
      <c r="AH265" s="60"/>
      <c r="AI265" s="60"/>
      <c r="AJ265" s="60"/>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row>
    <row r="266" spans="2:65">
      <c r="B266" s="59"/>
      <c r="C266" s="119"/>
      <c r="D266" s="59"/>
      <c r="E266" s="59"/>
      <c r="F266" s="60"/>
      <c r="G266" s="98"/>
      <c r="H266" s="60"/>
      <c r="I266" s="60"/>
      <c r="J266" s="60"/>
      <c r="K266" s="60"/>
      <c r="L266" s="60"/>
      <c r="M266" s="60"/>
      <c r="N266" s="60"/>
      <c r="O266" s="4"/>
      <c r="P266" s="5"/>
      <c r="Q266" s="6"/>
      <c r="R266" s="6"/>
      <c r="S266" s="6"/>
      <c r="T266" s="6"/>
      <c r="U266" s="6"/>
      <c r="V266" s="60"/>
      <c r="W266" s="60"/>
      <c r="X266" s="60"/>
      <c r="Y266" s="60"/>
      <c r="Z266" s="60"/>
      <c r="AA266" s="60"/>
      <c r="AB266" s="60"/>
      <c r="AC266" s="60"/>
      <c r="AD266" s="60"/>
      <c r="AE266" s="60"/>
      <c r="AF266" s="60"/>
      <c r="AG266" s="60"/>
      <c r="AH266" s="60"/>
      <c r="AI266" s="60"/>
      <c r="AJ266" s="60"/>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row>
    <row r="267" spans="2:65">
      <c r="B267" s="59"/>
      <c r="C267" s="119"/>
      <c r="D267" s="59"/>
      <c r="E267" s="59"/>
      <c r="F267" s="60"/>
      <c r="G267" s="98"/>
      <c r="H267" s="60"/>
      <c r="I267" s="60"/>
      <c r="J267" s="60"/>
      <c r="K267" s="60"/>
      <c r="L267" s="60"/>
      <c r="M267" s="60"/>
      <c r="N267" s="60"/>
      <c r="O267" s="4"/>
      <c r="P267" s="5"/>
      <c r="Q267" s="6"/>
      <c r="R267" s="6"/>
      <c r="S267" s="6"/>
      <c r="T267" s="6"/>
      <c r="U267" s="6"/>
      <c r="V267" s="60"/>
      <c r="W267" s="60"/>
      <c r="X267" s="60"/>
      <c r="Y267" s="60"/>
      <c r="Z267" s="60"/>
      <c r="AA267" s="60"/>
      <c r="AB267" s="60"/>
      <c r="AC267" s="60"/>
      <c r="AD267" s="60"/>
      <c r="AE267" s="60"/>
      <c r="AF267" s="60"/>
      <c r="AG267" s="60"/>
      <c r="AH267" s="60"/>
      <c r="AI267" s="60"/>
      <c r="AJ267" s="60"/>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row>
    <row r="268" spans="2:65">
      <c r="B268" s="59"/>
      <c r="C268" s="119"/>
      <c r="D268" s="59"/>
      <c r="E268" s="59"/>
      <c r="F268" s="60"/>
      <c r="G268" s="98"/>
      <c r="H268" s="60"/>
      <c r="I268" s="60"/>
      <c r="J268" s="60"/>
      <c r="K268" s="60"/>
      <c r="L268" s="60"/>
      <c r="M268" s="60"/>
      <c r="N268" s="60"/>
      <c r="O268" s="4"/>
      <c r="P268" s="5"/>
      <c r="Q268" s="6"/>
      <c r="R268" s="6"/>
      <c r="S268" s="6"/>
      <c r="T268" s="6"/>
      <c r="U268" s="6"/>
      <c r="V268" s="60"/>
      <c r="W268" s="60"/>
      <c r="X268" s="60"/>
      <c r="Y268" s="60"/>
      <c r="Z268" s="60"/>
      <c r="AA268" s="60"/>
      <c r="AB268" s="60"/>
      <c r="AC268" s="60"/>
      <c r="AD268" s="60"/>
      <c r="AE268" s="60"/>
      <c r="AF268" s="60"/>
      <c r="AG268" s="60"/>
      <c r="AH268" s="60"/>
      <c r="AI268" s="60"/>
      <c r="AJ268" s="60"/>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row>
    <row r="269" spans="2:65">
      <c r="B269" s="59"/>
      <c r="C269" s="119"/>
      <c r="D269" s="59"/>
      <c r="E269" s="59"/>
      <c r="F269" s="60"/>
      <c r="G269" s="98"/>
      <c r="H269" s="60"/>
      <c r="I269" s="60"/>
      <c r="J269" s="60"/>
      <c r="K269" s="60"/>
      <c r="L269" s="60"/>
      <c r="M269" s="60"/>
      <c r="N269" s="60"/>
      <c r="O269" s="4"/>
      <c r="P269" s="5"/>
      <c r="Q269" s="6"/>
      <c r="R269" s="5"/>
      <c r="S269" s="6"/>
      <c r="T269" s="6"/>
      <c r="U269" s="6"/>
      <c r="V269" s="60"/>
      <c r="W269" s="60"/>
      <c r="X269" s="60"/>
      <c r="Y269" s="60"/>
      <c r="Z269" s="60"/>
      <c r="AA269" s="60"/>
      <c r="AB269" s="60"/>
      <c r="AC269" s="60"/>
      <c r="AD269" s="60"/>
      <c r="AE269" s="60"/>
      <c r="AF269" s="60"/>
      <c r="AG269" s="60"/>
      <c r="AH269" s="60"/>
      <c r="AI269" s="60"/>
      <c r="AJ269" s="60"/>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row>
    <row r="270" spans="2:65">
      <c r="B270" s="59"/>
      <c r="C270" s="119"/>
      <c r="D270" s="59"/>
      <c r="E270" s="59"/>
      <c r="F270" s="60"/>
      <c r="G270" s="98"/>
      <c r="H270" s="60"/>
      <c r="I270" s="60"/>
      <c r="J270" s="60"/>
      <c r="K270" s="60"/>
      <c r="L270" s="60"/>
      <c r="M270" s="60"/>
      <c r="N270" s="60"/>
      <c r="O270" s="4"/>
      <c r="P270" s="5"/>
      <c r="Q270" s="6"/>
      <c r="R270" s="6"/>
      <c r="S270" s="6"/>
      <c r="T270" s="6"/>
      <c r="U270" s="6"/>
      <c r="V270" s="60"/>
      <c r="W270" s="60"/>
      <c r="X270" s="60"/>
      <c r="Y270" s="60"/>
      <c r="Z270" s="60"/>
      <c r="AA270" s="60"/>
      <c r="AB270" s="60"/>
      <c r="AC270" s="60"/>
      <c r="AD270" s="60"/>
      <c r="AE270" s="60"/>
      <c r="AF270" s="60"/>
      <c r="AG270" s="60"/>
      <c r="AH270" s="60"/>
      <c r="AI270" s="60"/>
      <c r="AJ270" s="60"/>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row>
    <row r="271" spans="2:65">
      <c r="B271" s="59"/>
      <c r="C271" s="119"/>
      <c r="D271" s="59"/>
      <c r="E271" s="59"/>
      <c r="F271" s="60"/>
      <c r="G271" s="98"/>
      <c r="H271" s="60"/>
      <c r="I271" s="60"/>
      <c r="J271" s="60"/>
      <c r="K271" s="60"/>
      <c r="L271" s="60"/>
      <c r="M271" s="60"/>
      <c r="N271" s="60"/>
      <c r="O271" s="4"/>
      <c r="P271" s="12"/>
      <c r="Q271" s="12"/>
      <c r="R271" s="12"/>
      <c r="S271" s="12"/>
      <c r="T271" s="12"/>
      <c r="U271" s="12"/>
      <c r="V271" s="60"/>
      <c r="W271" s="60"/>
      <c r="X271" s="60"/>
      <c r="Y271" s="60"/>
      <c r="Z271" s="60"/>
      <c r="AA271" s="60"/>
      <c r="AB271" s="60"/>
      <c r="AC271" s="60"/>
      <c r="AD271" s="60"/>
      <c r="AE271" s="60"/>
      <c r="AF271" s="60"/>
      <c r="AG271" s="60"/>
      <c r="AH271" s="60"/>
      <c r="AI271" s="60"/>
      <c r="AJ271" s="60"/>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row>
    <row r="272" spans="2:65">
      <c r="B272" s="59"/>
      <c r="C272" s="119"/>
      <c r="D272" s="59"/>
      <c r="E272" s="59"/>
      <c r="F272" s="60"/>
      <c r="G272" s="98"/>
      <c r="H272" s="60"/>
      <c r="I272" s="60"/>
      <c r="J272" s="60"/>
      <c r="K272" s="60"/>
      <c r="L272" s="60"/>
      <c r="M272" s="60"/>
      <c r="N272" s="60"/>
      <c r="O272" s="60"/>
      <c r="P272" s="60"/>
      <c r="Q272" s="60"/>
      <c r="R272" s="60"/>
      <c r="S272" s="60"/>
      <c r="T272" s="60"/>
      <c r="U272" s="60"/>
      <c r="V272" s="60"/>
      <c r="W272" s="60"/>
      <c r="X272" s="60"/>
      <c r="Y272" s="60"/>
      <c r="Z272" s="60"/>
      <c r="AA272" s="60"/>
      <c r="AB272" s="60"/>
      <c r="AC272" s="60"/>
      <c r="AD272" s="60"/>
      <c r="AE272" s="60"/>
      <c r="AF272" s="60"/>
      <c r="AG272" s="60"/>
      <c r="AH272" s="60"/>
      <c r="AI272" s="60"/>
      <c r="AJ272" s="60"/>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row>
    <row r="273" spans="2:65">
      <c r="B273" s="59"/>
      <c r="C273" s="119"/>
      <c r="D273" s="59"/>
      <c r="E273" s="59"/>
      <c r="F273" s="60"/>
      <c r="G273" s="98"/>
      <c r="H273" s="60"/>
      <c r="I273" s="60"/>
      <c r="J273" s="60"/>
      <c r="K273" s="60"/>
      <c r="L273" s="60"/>
      <c r="M273" s="60"/>
      <c r="N273" s="60"/>
      <c r="O273" s="60"/>
      <c r="P273" s="60"/>
      <c r="Q273" s="60"/>
      <c r="R273" s="60"/>
      <c r="S273" s="60"/>
      <c r="T273" s="60"/>
      <c r="U273" s="60"/>
      <c r="V273" s="60"/>
      <c r="W273" s="60"/>
      <c r="X273" s="60"/>
      <c r="Y273" s="60"/>
      <c r="Z273" s="60"/>
      <c r="AA273" s="60"/>
      <c r="AB273" s="60"/>
      <c r="AC273" s="60"/>
      <c r="AD273" s="60"/>
      <c r="AE273" s="60"/>
      <c r="AF273" s="60"/>
      <c r="AG273" s="60"/>
      <c r="AH273" s="60"/>
      <c r="AI273" s="60"/>
      <c r="AJ273" s="60"/>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row>
    <row r="274" spans="2:65">
      <c r="B274" s="59"/>
      <c r="C274" s="119"/>
      <c r="D274" s="59"/>
      <c r="E274" s="59"/>
      <c r="F274" s="60"/>
      <c r="G274" s="98"/>
      <c r="H274" s="60"/>
      <c r="I274" s="60"/>
      <c r="J274" s="60"/>
      <c r="K274" s="60"/>
      <c r="L274" s="60"/>
      <c r="M274" s="60"/>
      <c r="N274" s="60"/>
      <c r="O274" s="3"/>
      <c r="P274" s="16"/>
      <c r="Q274" s="16"/>
      <c r="R274" s="16"/>
      <c r="S274" s="3"/>
      <c r="T274" s="3"/>
      <c r="U274" s="3"/>
      <c r="V274" s="60"/>
      <c r="W274" s="60"/>
      <c r="X274" s="60"/>
      <c r="Y274" s="60"/>
      <c r="Z274" s="60"/>
      <c r="AA274" s="60"/>
      <c r="AB274" s="60"/>
      <c r="AC274" s="60"/>
      <c r="AD274" s="60"/>
      <c r="AE274" s="60"/>
      <c r="AF274" s="60"/>
      <c r="AG274" s="60"/>
      <c r="AH274" s="60"/>
      <c r="AI274" s="60"/>
      <c r="AJ274" s="60"/>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row>
    <row r="275" spans="2:65">
      <c r="B275" s="59"/>
      <c r="C275" s="119"/>
      <c r="D275" s="59"/>
      <c r="E275" s="59"/>
      <c r="F275" s="60"/>
      <c r="G275" s="98"/>
      <c r="H275" s="60"/>
      <c r="I275" s="60"/>
      <c r="J275" s="60"/>
      <c r="K275" s="60"/>
      <c r="L275" s="60"/>
      <c r="M275" s="60"/>
      <c r="N275" s="60"/>
      <c r="O275" s="4"/>
      <c r="P275" s="61"/>
      <c r="Q275" s="61"/>
      <c r="R275" s="61"/>
      <c r="S275" s="12"/>
      <c r="T275" s="12"/>
      <c r="U275" s="3"/>
      <c r="V275" s="60"/>
      <c r="W275" s="60"/>
      <c r="X275" s="60"/>
      <c r="Y275" s="60"/>
      <c r="Z275" s="60"/>
      <c r="AA275" s="60"/>
      <c r="AB275" s="60"/>
      <c r="AC275" s="60"/>
      <c r="AD275" s="60"/>
      <c r="AE275" s="60"/>
      <c r="AF275" s="60"/>
      <c r="AG275" s="60"/>
      <c r="AH275" s="60"/>
      <c r="AI275" s="60"/>
      <c r="AJ275" s="60"/>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row>
    <row r="276" spans="2:65">
      <c r="B276" s="59"/>
      <c r="C276" s="119"/>
      <c r="D276" s="59"/>
      <c r="E276" s="59"/>
      <c r="F276" s="60"/>
      <c r="G276" s="98"/>
      <c r="H276" s="60"/>
      <c r="I276" s="60"/>
      <c r="J276" s="60"/>
      <c r="K276" s="60"/>
      <c r="L276" s="60"/>
      <c r="M276" s="60"/>
      <c r="N276" s="60"/>
      <c r="O276" s="3"/>
      <c r="P276" s="3"/>
      <c r="Q276" s="3"/>
      <c r="R276" s="3"/>
      <c r="S276" s="3"/>
      <c r="T276" s="16"/>
      <c r="U276" s="62"/>
      <c r="V276" s="60"/>
      <c r="W276" s="60"/>
      <c r="X276" s="60"/>
      <c r="Y276" s="60"/>
      <c r="Z276" s="60"/>
      <c r="AA276" s="60"/>
      <c r="AB276" s="60"/>
      <c r="AC276" s="60"/>
      <c r="AD276" s="60"/>
      <c r="AE276" s="60"/>
      <c r="AF276" s="60"/>
      <c r="AG276" s="60"/>
      <c r="AH276" s="60"/>
      <c r="AI276" s="60"/>
      <c r="AJ276" s="60"/>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row>
    <row r="277" spans="2:65">
      <c r="B277" s="59"/>
      <c r="C277" s="119"/>
      <c r="D277" s="59"/>
      <c r="E277" s="59"/>
      <c r="F277" s="60"/>
      <c r="G277" s="98"/>
      <c r="H277" s="60"/>
      <c r="I277" s="60"/>
      <c r="J277" s="60"/>
      <c r="K277" s="60"/>
      <c r="L277" s="60"/>
      <c r="M277" s="60"/>
      <c r="N277" s="60"/>
      <c r="O277" s="3"/>
      <c r="P277" s="63"/>
      <c r="Q277" s="63"/>
      <c r="R277" s="5"/>
      <c r="S277" s="5"/>
      <c r="T277" s="16"/>
      <c r="U277" s="62"/>
      <c r="V277" s="60"/>
      <c r="W277" s="60"/>
      <c r="X277" s="60"/>
      <c r="Y277" s="60"/>
      <c r="Z277" s="60"/>
      <c r="AA277" s="60"/>
      <c r="AB277" s="60"/>
      <c r="AC277" s="60"/>
      <c r="AD277" s="60"/>
      <c r="AE277" s="60"/>
      <c r="AF277" s="60"/>
      <c r="AG277" s="60"/>
      <c r="AH277" s="60"/>
      <c r="AI277" s="60"/>
      <c r="AJ277" s="60"/>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row>
    <row r="278" spans="2:65" ht="15.3" thickBot="1">
      <c r="B278" s="59"/>
      <c r="C278" s="119"/>
      <c r="D278" s="59"/>
      <c r="E278" s="59"/>
      <c r="F278" s="60"/>
      <c r="G278" s="98"/>
      <c r="H278" s="60"/>
      <c r="I278" s="60"/>
      <c r="J278" s="60"/>
      <c r="K278" s="60"/>
      <c r="L278" s="60"/>
      <c r="M278" s="60"/>
      <c r="N278" s="60"/>
      <c r="O278" s="64"/>
      <c r="P278" s="65"/>
      <c r="Q278" s="65"/>
      <c r="R278" s="65"/>
      <c r="S278" s="66"/>
      <c r="T278" s="66"/>
      <c r="U278" s="67"/>
      <c r="V278" s="60"/>
      <c r="W278" s="60"/>
      <c r="X278" s="60"/>
      <c r="Y278" s="60"/>
      <c r="Z278" s="60"/>
      <c r="AA278" s="60"/>
      <c r="AB278" s="60"/>
      <c r="AC278" s="60"/>
      <c r="AD278" s="60"/>
      <c r="AE278" s="60"/>
      <c r="AF278" s="60"/>
      <c r="AG278" s="60"/>
      <c r="AH278" s="60"/>
      <c r="AI278" s="60"/>
      <c r="AJ278" s="60"/>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row>
    <row r="279" spans="2:65">
      <c r="B279" s="59"/>
      <c r="C279" s="119"/>
      <c r="D279" s="59"/>
      <c r="E279" s="59"/>
      <c r="F279" s="60"/>
      <c r="G279" s="98"/>
      <c r="H279" s="60"/>
      <c r="I279" s="60"/>
      <c r="J279" s="60"/>
      <c r="K279" s="60"/>
      <c r="L279" s="60"/>
      <c r="M279" s="60"/>
      <c r="N279" s="60"/>
      <c r="O279" s="4"/>
      <c r="P279" s="5"/>
      <c r="Q279" s="6"/>
      <c r="R279" s="6"/>
      <c r="S279" s="6"/>
      <c r="T279" s="6"/>
      <c r="U279" s="6"/>
      <c r="V279" s="60"/>
      <c r="W279" s="60"/>
      <c r="X279" s="60"/>
      <c r="Y279" s="60"/>
      <c r="Z279" s="60"/>
      <c r="AA279" s="60"/>
      <c r="AB279" s="60"/>
      <c r="AC279" s="60"/>
      <c r="AD279" s="60"/>
      <c r="AE279" s="60"/>
      <c r="AF279" s="60"/>
      <c r="AG279" s="60"/>
      <c r="AH279" s="60"/>
      <c r="AI279" s="60"/>
      <c r="AJ279" s="60"/>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row>
    <row r="280" spans="2:65">
      <c r="B280" s="59"/>
      <c r="C280" s="119"/>
      <c r="D280" s="59"/>
      <c r="E280" s="59"/>
      <c r="F280" s="60"/>
      <c r="G280" s="98"/>
      <c r="H280" s="60"/>
      <c r="I280" s="60"/>
      <c r="J280" s="60"/>
      <c r="K280" s="60"/>
      <c r="L280" s="60"/>
      <c r="M280" s="60"/>
      <c r="N280" s="60"/>
      <c r="O280" s="4"/>
      <c r="P280" s="5"/>
      <c r="Q280" s="6"/>
      <c r="R280" s="6"/>
      <c r="S280" s="6"/>
      <c r="T280" s="6"/>
      <c r="U280" s="6"/>
      <c r="V280" s="60"/>
      <c r="W280" s="60"/>
      <c r="X280" s="60"/>
      <c r="Y280" s="60"/>
      <c r="Z280" s="60"/>
      <c r="AA280" s="60"/>
      <c r="AB280" s="60"/>
      <c r="AC280" s="60"/>
      <c r="AD280" s="60"/>
      <c r="AE280" s="60"/>
      <c r="AF280" s="60"/>
      <c r="AG280" s="60"/>
      <c r="AH280" s="60"/>
      <c r="AI280" s="60"/>
      <c r="AJ280" s="60"/>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row>
    <row r="281" spans="2:65">
      <c r="B281" s="59"/>
      <c r="C281" s="119"/>
      <c r="D281" s="59"/>
      <c r="E281" s="59"/>
      <c r="F281" s="60"/>
      <c r="G281" s="98"/>
      <c r="H281" s="60"/>
      <c r="I281" s="60"/>
      <c r="J281" s="60"/>
      <c r="K281" s="60"/>
      <c r="L281" s="60"/>
      <c r="M281" s="60"/>
      <c r="N281" s="60"/>
      <c r="O281" s="4"/>
      <c r="P281" s="5"/>
      <c r="Q281" s="6"/>
      <c r="R281" s="6"/>
      <c r="S281" s="6"/>
      <c r="T281" s="6"/>
      <c r="U281" s="6"/>
      <c r="V281" s="60"/>
      <c r="W281" s="60"/>
      <c r="X281" s="60"/>
      <c r="Y281" s="60"/>
      <c r="Z281" s="60"/>
      <c r="AA281" s="60"/>
      <c r="AB281" s="60"/>
      <c r="AC281" s="60"/>
      <c r="AD281" s="60"/>
      <c r="AE281" s="60"/>
      <c r="AF281" s="60"/>
      <c r="AG281" s="60"/>
      <c r="AH281" s="60"/>
      <c r="AI281" s="60"/>
      <c r="AJ281" s="60"/>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row>
    <row r="282" spans="2:65">
      <c r="B282" s="59"/>
      <c r="C282" s="119"/>
      <c r="D282" s="59"/>
      <c r="E282" s="59"/>
      <c r="F282" s="60"/>
      <c r="G282" s="98"/>
      <c r="H282" s="60"/>
      <c r="I282" s="60"/>
      <c r="J282" s="60"/>
      <c r="K282" s="60"/>
      <c r="L282" s="60"/>
      <c r="M282" s="60"/>
      <c r="N282" s="60"/>
      <c r="O282" s="4"/>
      <c r="P282" s="5"/>
      <c r="Q282" s="6"/>
      <c r="R282" s="6"/>
      <c r="S282" s="6"/>
      <c r="T282" s="6"/>
      <c r="U282" s="6"/>
      <c r="V282" s="60"/>
      <c r="W282" s="60"/>
      <c r="X282" s="60"/>
      <c r="Y282" s="60"/>
      <c r="Z282" s="60"/>
      <c r="AA282" s="60"/>
      <c r="AB282" s="60"/>
      <c r="AC282" s="60"/>
      <c r="AD282" s="60"/>
      <c r="AE282" s="60"/>
      <c r="AF282" s="60"/>
      <c r="AG282" s="60"/>
      <c r="AH282" s="60"/>
      <c r="AI282" s="60"/>
      <c r="AJ282" s="60"/>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row>
    <row r="283" spans="2:65">
      <c r="B283" s="59"/>
      <c r="C283" s="119"/>
      <c r="D283" s="59"/>
      <c r="E283" s="59"/>
      <c r="F283" s="60"/>
      <c r="G283" s="98"/>
      <c r="H283" s="60"/>
      <c r="I283" s="60"/>
      <c r="J283" s="60"/>
      <c r="K283" s="60"/>
      <c r="L283" s="60"/>
      <c r="M283" s="60"/>
      <c r="N283" s="60"/>
      <c r="O283" s="4"/>
      <c r="P283" s="5"/>
      <c r="Q283" s="6"/>
      <c r="R283" s="6"/>
      <c r="S283" s="6"/>
      <c r="T283" s="6"/>
      <c r="U283" s="6"/>
      <c r="V283" s="60"/>
      <c r="W283" s="60"/>
      <c r="X283" s="60"/>
      <c r="Y283" s="60"/>
      <c r="Z283" s="60"/>
      <c r="AA283" s="60"/>
      <c r="AB283" s="60"/>
      <c r="AC283" s="60"/>
      <c r="AD283" s="60"/>
      <c r="AE283" s="60"/>
      <c r="AF283" s="60"/>
      <c r="AG283" s="60"/>
      <c r="AH283" s="60"/>
      <c r="AI283" s="60"/>
      <c r="AJ283" s="60"/>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row>
    <row r="284" spans="2:65">
      <c r="B284" s="59"/>
      <c r="C284" s="119"/>
      <c r="D284" s="59"/>
      <c r="E284" s="59"/>
      <c r="F284" s="60"/>
      <c r="G284" s="98"/>
      <c r="H284" s="60"/>
      <c r="I284" s="60"/>
      <c r="J284" s="60"/>
      <c r="K284" s="60"/>
      <c r="L284" s="60"/>
      <c r="M284" s="60"/>
      <c r="N284" s="60"/>
      <c r="O284" s="4"/>
      <c r="P284" s="5"/>
      <c r="Q284" s="6"/>
      <c r="R284" s="6"/>
      <c r="S284" s="6"/>
      <c r="T284" s="6"/>
      <c r="U284" s="6"/>
      <c r="V284" s="60"/>
      <c r="W284" s="60"/>
      <c r="X284" s="60"/>
      <c r="Y284" s="60"/>
      <c r="Z284" s="60"/>
      <c r="AA284" s="60"/>
      <c r="AB284" s="60"/>
      <c r="AC284" s="60"/>
      <c r="AD284" s="60"/>
      <c r="AE284" s="60"/>
      <c r="AF284" s="60"/>
      <c r="AG284" s="60"/>
      <c r="AH284" s="60"/>
      <c r="AI284" s="60"/>
      <c r="AJ284" s="60"/>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row>
    <row r="285" spans="2:65">
      <c r="B285" s="59"/>
      <c r="C285" s="119"/>
      <c r="D285" s="59"/>
      <c r="E285" s="59"/>
      <c r="F285" s="60"/>
      <c r="G285" s="98"/>
      <c r="H285" s="60"/>
      <c r="I285" s="60"/>
      <c r="J285" s="60"/>
      <c r="K285" s="60"/>
      <c r="L285" s="60"/>
      <c r="M285" s="60"/>
      <c r="N285" s="60"/>
      <c r="O285" s="4"/>
      <c r="P285" s="5"/>
      <c r="Q285" s="6"/>
      <c r="R285" s="6"/>
      <c r="S285" s="6"/>
      <c r="T285" s="6"/>
      <c r="U285" s="6"/>
      <c r="V285" s="60"/>
      <c r="W285" s="60"/>
      <c r="X285" s="60"/>
      <c r="Y285" s="60"/>
      <c r="Z285" s="60"/>
      <c r="AA285" s="60"/>
      <c r="AB285" s="60"/>
      <c r="AC285" s="60"/>
      <c r="AD285" s="60"/>
      <c r="AE285" s="60"/>
      <c r="AF285" s="60"/>
      <c r="AG285" s="60"/>
      <c r="AH285" s="60"/>
      <c r="AI285" s="60"/>
      <c r="AJ285" s="60"/>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row>
    <row r="286" spans="2:65">
      <c r="B286" s="59"/>
      <c r="C286" s="119"/>
      <c r="D286" s="59"/>
      <c r="E286" s="59"/>
      <c r="F286" s="60"/>
      <c r="G286" s="98"/>
      <c r="H286" s="60"/>
      <c r="I286" s="60"/>
      <c r="J286" s="60"/>
      <c r="K286" s="60"/>
      <c r="L286" s="60"/>
      <c r="M286" s="60"/>
      <c r="N286" s="60"/>
      <c r="O286" s="4"/>
      <c r="P286" s="5"/>
      <c r="Q286" s="6"/>
      <c r="R286" s="6"/>
      <c r="S286" s="6"/>
      <c r="T286" s="6"/>
      <c r="U286" s="6"/>
      <c r="V286" s="60"/>
      <c r="W286" s="60"/>
      <c r="X286" s="60"/>
      <c r="Y286" s="60"/>
      <c r="Z286" s="60"/>
      <c r="AA286" s="60"/>
      <c r="AB286" s="60"/>
      <c r="AC286" s="60"/>
      <c r="AD286" s="60"/>
      <c r="AE286" s="60"/>
      <c r="AF286" s="60"/>
      <c r="AG286" s="60"/>
      <c r="AH286" s="60"/>
      <c r="AI286" s="60"/>
      <c r="AJ286" s="60"/>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row>
    <row r="287" spans="2:65">
      <c r="B287" s="59"/>
      <c r="C287" s="119"/>
      <c r="D287" s="59"/>
      <c r="E287" s="59"/>
      <c r="F287" s="60"/>
      <c r="G287" s="98"/>
      <c r="H287" s="60"/>
      <c r="I287" s="60"/>
      <c r="J287" s="60"/>
      <c r="K287" s="60"/>
      <c r="L287" s="60"/>
      <c r="M287" s="60"/>
      <c r="N287" s="60"/>
      <c r="O287" s="4"/>
      <c r="P287" s="5"/>
      <c r="Q287" s="6"/>
      <c r="R287" s="6"/>
      <c r="S287" s="6"/>
      <c r="T287" s="6"/>
      <c r="U287" s="6"/>
      <c r="V287" s="60"/>
      <c r="W287" s="60"/>
      <c r="X287" s="60"/>
      <c r="Y287" s="60"/>
      <c r="Z287" s="60"/>
      <c r="AA287" s="60"/>
      <c r="AB287" s="60"/>
      <c r="AC287" s="60"/>
      <c r="AD287" s="60"/>
      <c r="AE287" s="60"/>
      <c r="AF287" s="60"/>
      <c r="AG287" s="60"/>
      <c r="AH287" s="60"/>
      <c r="AI287" s="60"/>
      <c r="AJ287" s="60"/>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row>
    <row r="288" spans="2:65">
      <c r="B288" s="59"/>
      <c r="C288" s="119"/>
      <c r="D288" s="59"/>
      <c r="E288" s="59"/>
      <c r="F288" s="60"/>
      <c r="G288" s="98"/>
      <c r="H288" s="60"/>
      <c r="I288" s="60"/>
      <c r="J288" s="60"/>
      <c r="K288" s="60"/>
      <c r="L288" s="60"/>
      <c r="M288" s="60"/>
      <c r="N288" s="60"/>
      <c r="O288" s="4"/>
      <c r="P288" s="5"/>
      <c r="Q288" s="6"/>
      <c r="R288" s="6"/>
      <c r="S288" s="6"/>
      <c r="T288" s="6"/>
      <c r="U288" s="6"/>
      <c r="V288" s="60"/>
      <c r="W288" s="60"/>
      <c r="X288" s="60"/>
      <c r="Y288" s="60"/>
      <c r="Z288" s="60"/>
      <c r="AA288" s="60"/>
      <c r="AB288" s="60"/>
      <c r="AC288" s="60"/>
      <c r="AD288" s="60"/>
      <c r="AE288" s="60"/>
      <c r="AF288" s="60"/>
      <c r="AG288" s="60"/>
      <c r="AH288" s="60"/>
      <c r="AI288" s="60"/>
      <c r="AJ288" s="60"/>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row>
    <row r="289" spans="2:65">
      <c r="B289" s="59"/>
      <c r="C289" s="119"/>
      <c r="D289" s="59"/>
      <c r="E289" s="59"/>
      <c r="F289" s="60"/>
      <c r="G289" s="98"/>
      <c r="H289" s="60"/>
      <c r="I289" s="60"/>
      <c r="J289" s="60"/>
      <c r="K289" s="60"/>
      <c r="L289" s="60"/>
      <c r="M289" s="60"/>
      <c r="N289" s="60"/>
      <c r="O289" s="4"/>
      <c r="P289" s="5"/>
      <c r="Q289" s="6"/>
      <c r="R289" s="6"/>
      <c r="S289" s="6"/>
      <c r="T289" s="6"/>
      <c r="U289" s="6"/>
      <c r="V289" s="60"/>
      <c r="W289" s="60"/>
      <c r="X289" s="60"/>
      <c r="Y289" s="60"/>
      <c r="Z289" s="60"/>
      <c r="AA289" s="60"/>
      <c r="AB289" s="60"/>
      <c r="AC289" s="60"/>
      <c r="AD289" s="60"/>
      <c r="AE289" s="60"/>
      <c r="AF289" s="60"/>
      <c r="AG289" s="60"/>
      <c r="AH289" s="60"/>
      <c r="AI289" s="60"/>
      <c r="AJ289" s="60"/>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row>
    <row r="290" spans="2:65">
      <c r="B290" s="59"/>
      <c r="C290" s="119"/>
      <c r="D290" s="59"/>
      <c r="E290" s="59"/>
      <c r="F290" s="60"/>
      <c r="G290" s="98"/>
      <c r="H290" s="60"/>
      <c r="I290" s="60"/>
      <c r="J290" s="60"/>
      <c r="K290" s="60"/>
      <c r="L290" s="60"/>
      <c r="M290" s="60"/>
      <c r="N290" s="60"/>
      <c r="O290" s="4"/>
      <c r="P290" s="5"/>
      <c r="Q290" s="6"/>
      <c r="R290" s="6"/>
      <c r="S290" s="6"/>
      <c r="T290" s="6"/>
      <c r="U290" s="6"/>
      <c r="V290" s="60"/>
      <c r="W290" s="60"/>
      <c r="X290" s="60"/>
      <c r="Y290" s="60"/>
      <c r="Z290" s="60"/>
      <c r="AA290" s="60"/>
      <c r="AB290" s="60"/>
      <c r="AC290" s="60"/>
      <c r="AD290" s="60"/>
      <c r="AE290" s="60"/>
      <c r="AF290" s="60"/>
      <c r="AG290" s="60"/>
      <c r="AH290" s="60"/>
      <c r="AI290" s="60"/>
      <c r="AJ290" s="60"/>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row>
    <row r="291" spans="2:65">
      <c r="B291" s="59"/>
      <c r="C291" s="119"/>
      <c r="D291" s="59"/>
      <c r="E291" s="59"/>
      <c r="F291" s="60"/>
      <c r="G291" s="98"/>
      <c r="H291" s="60"/>
      <c r="I291" s="60"/>
      <c r="J291" s="60"/>
      <c r="K291" s="60"/>
      <c r="L291" s="60"/>
      <c r="M291" s="60"/>
      <c r="N291" s="60"/>
      <c r="O291" s="4"/>
      <c r="P291" s="5"/>
      <c r="Q291" s="6"/>
      <c r="R291" s="6"/>
      <c r="S291" s="6"/>
      <c r="T291" s="6"/>
      <c r="U291" s="6"/>
      <c r="V291" s="60"/>
      <c r="W291" s="60"/>
      <c r="X291" s="60"/>
      <c r="Y291" s="60"/>
      <c r="Z291" s="60"/>
      <c r="AA291" s="60"/>
      <c r="AB291" s="60"/>
      <c r="AC291" s="60"/>
      <c r="AD291" s="60"/>
      <c r="AE291" s="60"/>
      <c r="AF291" s="60"/>
      <c r="AG291" s="60"/>
      <c r="AH291" s="60"/>
      <c r="AI291" s="60"/>
      <c r="AJ291" s="60"/>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row>
    <row r="292" spans="2:65">
      <c r="B292" s="59"/>
      <c r="C292" s="119"/>
      <c r="D292" s="59"/>
      <c r="E292" s="59"/>
      <c r="F292" s="60"/>
      <c r="G292" s="98"/>
      <c r="H292" s="60"/>
      <c r="I292" s="60"/>
      <c r="J292" s="60"/>
      <c r="K292" s="60"/>
      <c r="L292" s="60"/>
      <c r="M292" s="60"/>
      <c r="N292" s="60"/>
      <c r="O292" s="4"/>
      <c r="P292" s="5"/>
      <c r="Q292" s="6"/>
      <c r="R292" s="6"/>
      <c r="S292" s="6"/>
      <c r="T292" s="6"/>
      <c r="U292" s="6"/>
      <c r="V292" s="60"/>
      <c r="W292" s="60"/>
      <c r="X292" s="60"/>
      <c r="Y292" s="60"/>
      <c r="Z292" s="60"/>
      <c r="AA292" s="60"/>
      <c r="AB292" s="60"/>
      <c r="AC292" s="60"/>
      <c r="AD292" s="60"/>
      <c r="AE292" s="60"/>
      <c r="AF292" s="60"/>
      <c r="AG292" s="60"/>
      <c r="AH292" s="60"/>
      <c r="AI292" s="60"/>
      <c r="AJ292" s="60"/>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row>
    <row r="293" spans="2:65">
      <c r="B293" s="59"/>
      <c r="C293" s="119"/>
      <c r="D293" s="59"/>
      <c r="E293" s="59"/>
      <c r="F293" s="60"/>
      <c r="G293" s="98"/>
      <c r="H293" s="60"/>
      <c r="I293" s="60"/>
      <c r="J293" s="60"/>
      <c r="K293" s="60"/>
      <c r="L293" s="60"/>
      <c r="M293" s="60"/>
      <c r="N293" s="60"/>
      <c r="O293" s="4"/>
      <c r="P293" s="5"/>
      <c r="Q293" s="6"/>
      <c r="R293" s="6"/>
      <c r="S293" s="6"/>
      <c r="T293" s="6"/>
      <c r="U293" s="6"/>
      <c r="V293" s="60"/>
      <c r="W293" s="60"/>
      <c r="X293" s="60"/>
      <c r="Y293" s="60"/>
      <c r="Z293" s="60"/>
      <c r="AA293" s="60"/>
      <c r="AB293" s="60"/>
      <c r="AC293" s="60"/>
      <c r="AD293" s="60"/>
      <c r="AE293" s="60"/>
      <c r="AF293" s="60"/>
      <c r="AG293" s="60"/>
      <c r="AH293" s="60"/>
      <c r="AI293" s="60"/>
      <c r="AJ293" s="60"/>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row>
    <row r="294" spans="2:65">
      <c r="B294" s="59"/>
      <c r="C294" s="119"/>
      <c r="D294" s="59"/>
      <c r="E294" s="59"/>
      <c r="F294" s="60"/>
      <c r="G294" s="98"/>
      <c r="H294" s="60"/>
      <c r="I294" s="60"/>
      <c r="J294" s="60"/>
      <c r="K294" s="60"/>
      <c r="L294" s="60"/>
      <c r="M294" s="60"/>
      <c r="N294" s="60"/>
      <c r="O294" s="4"/>
      <c r="P294" s="5"/>
      <c r="Q294" s="6"/>
      <c r="R294" s="6"/>
      <c r="S294" s="6"/>
      <c r="T294" s="6"/>
      <c r="U294" s="6"/>
      <c r="V294" s="60"/>
      <c r="W294" s="60"/>
      <c r="X294" s="60"/>
      <c r="Y294" s="60"/>
      <c r="Z294" s="60"/>
      <c r="AA294" s="60"/>
      <c r="AB294" s="60"/>
      <c r="AC294" s="60"/>
      <c r="AD294" s="60"/>
      <c r="AE294" s="60"/>
      <c r="AF294" s="60"/>
      <c r="AG294" s="60"/>
      <c r="AH294" s="60"/>
      <c r="AI294" s="60"/>
      <c r="AJ294" s="60"/>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row>
    <row r="295" spans="2:65">
      <c r="B295" s="59"/>
      <c r="C295" s="119"/>
      <c r="D295" s="59"/>
      <c r="E295" s="59"/>
      <c r="F295" s="60"/>
      <c r="G295" s="98"/>
      <c r="H295" s="60"/>
      <c r="I295" s="60"/>
      <c r="J295" s="60"/>
      <c r="K295" s="60"/>
      <c r="L295" s="60"/>
      <c r="M295" s="60"/>
      <c r="N295" s="60"/>
      <c r="O295" s="4"/>
      <c r="P295" s="5"/>
      <c r="Q295" s="6"/>
      <c r="R295" s="6"/>
      <c r="S295" s="6"/>
      <c r="T295" s="6"/>
      <c r="U295" s="6"/>
      <c r="V295" s="60"/>
      <c r="W295" s="60"/>
      <c r="X295" s="60"/>
      <c r="Y295" s="60"/>
      <c r="Z295" s="60"/>
      <c r="AA295" s="60"/>
      <c r="AB295" s="60"/>
      <c r="AC295" s="60"/>
      <c r="AD295" s="60"/>
      <c r="AE295" s="60"/>
      <c r="AF295" s="60"/>
      <c r="AG295" s="60"/>
      <c r="AH295" s="60"/>
      <c r="AI295" s="60"/>
      <c r="AJ295" s="60"/>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row>
    <row r="296" spans="2:65">
      <c r="B296" s="59"/>
      <c r="C296" s="119"/>
      <c r="D296" s="59"/>
      <c r="E296" s="59"/>
      <c r="F296" s="60"/>
      <c r="G296" s="98"/>
      <c r="H296" s="60"/>
      <c r="I296" s="60"/>
      <c r="J296" s="60"/>
      <c r="K296" s="60"/>
      <c r="L296" s="60"/>
      <c r="M296" s="60"/>
      <c r="N296" s="60"/>
      <c r="O296" s="4"/>
      <c r="P296" s="5"/>
      <c r="Q296" s="6"/>
      <c r="R296" s="6"/>
      <c r="S296" s="6"/>
      <c r="T296" s="6"/>
      <c r="U296" s="6"/>
      <c r="V296" s="60"/>
      <c r="W296" s="60"/>
      <c r="X296" s="60"/>
      <c r="Y296" s="60"/>
      <c r="Z296" s="60"/>
      <c r="AA296" s="60"/>
      <c r="AB296" s="60"/>
      <c r="AC296" s="60"/>
      <c r="AD296" s="60"/>
      <c r="AE296" s="60"/>
      <c r="AF296" s="60"/>
      <c r="AG296" s="60"/>
      <c r="AH296" s="60"/>
      <c r="AI296" s="60"/>
      <c r="AJ296" s="60"/>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row>
    <row r="297" spans="2:65">
      <c r="B297" s="59"/>
      <c r="C297" s="119"/>
      <c r="D297" s="59"/>
      <c r="E297" s="59"/>
      <c r="F297" s="60"/>
      <c r="G297" s="98"/>
      <c r="H297" s="60"/>
      <c r="I297" s="60"/>
      <c r="J297" s="60"/>
      <c r="K297" s="60"/>
      <c r="L297" s="60"/>
      <c r="M297" s="60"/>
      <c r="N297" s="60"/>
      <c r="O297" s="4"/>
      <c r="P297" s="5"/>
      <c r="Q297" s="6"/>
      <c r="R297" s="6"/>
      <c r="S297" s="6"/>
      <c r="T297" s="6"/>
      <c r="U297" s="6"/>
      <c r="V297" s="60"/>
      <c r="W297" s="60"/>
      <c r="X297" s="60"/>
      <c r="Y297" s="60"/>
      <c r="Z297" s="60"/>
      <c r="AA297" s="60"/>
      <c r="AB297" s="60"/>
      <c r="AC297" s="60"/>
      <c r="AD297" s="60"/>
      <c r="AE297" s="60"/>
      <c r="AF297" s="60"/>
      <c r="AG297" s="60"/>
      <c r="AH297" s="60"/>
      <c r="AI297" s="60"/>
      <c r="AJ297" s="60"/>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row>
    <row r="298" spans="2:65">
      <c r="B298" s="59"/>
      <c r="C298" s="119"/>
      <c r="D298" s="59"/>
      <c r="E298" s="59"/>
      <c r="F298" s="60"/>
      <c r="G298" s="98"/>
      <c r="H298" s="60"/>
      <c r="I298" s="60"/>
      <c r="J298" s="60"/>
      <c r="K298" s="60"/>
      <c r="L298" s="60"/>
      <c r="M298" s="60"/>
      <c r="N298" s="60"/>
      <c r="O298" s="4"/>
      <c r="P298" s="5"/>
      <c r="Q298" s="6"/>
      <c r="R298" s="6"/>
      <c r="S298" s="6"/>
      <c r="T298" s="6"/>
      <c r="U298" s="6"/>
      <c r="V298" s="60"/>
      <c r="W298" s="60"/>
      <c r="X298" s="60"/>
      <c r="Y298" s="60"/>
      <c r="Z298" s="60"/>
      <c r="AA298" s="60"/>
      <c r="AB298" s="60"/>
      <c r="AC298" s="60"/>
      <c r="AD298" s="60"/>
      <c r="AE298" s="60"/>
      <c r="AF298" s="60"/>
      <c r="AG298" s="60"/>
      <c r="AH298" s="60"/>
      <c r="AI298" s="60"/>
      <c r="AJ298" s="60"/>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row>
    <row r="299" spans="2:65">
      <c r="B299" s="59"/>
      <c r="C299" s="119"/>
      <c r="D299" s="59"/>
      <c r="E299" s="59"/>
      <c r="F299" s="60"/>
      <c r="G299" s="98"/>
      <c r="H299" s="60"/>
      <c r="I299" s="60"/>
      <c r="J299" s="60"/>
      <c r="K299" s="60"/>
      <c r="L299" s="60"/>
      <c r="M299" s="60"/>
      <c r="N299" s="60"/>
      <c r="O299" s="4"/>
      <c r="P299" s="5"/>
      <c r="Q299" s="6"/>
      <c r="R299" s="6"/>
      <c r="S299" s="6"/>
      <c r="T299" s="6"/>
      <c r="U299" s="6"/>
      <c r="V299" s="60"/>
      <c r="W299" s="60"/>
      <c r="X299" s="60"/>
      <c r="Y299" s="60"/>
      <c r="Z299" s="60"/>
      <c r="AA299" s="60"/>
      <c r="AB299" s="60"/>
      <c r="AC299" s="60"/>
      <c r="AD299" s="60"/>
      <c r="AE299" s="60"/>
      <c r="AF299" s="60"/>
      <c r="AG299" s="60"/>
      <c r="AH299" s="60"/>
      <c r="AI299" s="60"/>
      <c r="AJ299" s="60"/>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row>
    <row r="300" spans="2:65">
      <c r="B300" s="59"/>
      <c r="C300" s="119"/>
      <c r="D300" s="59"/>
      <c r="E300" s="59"/>
      <c r="F300" s="60"/>
      <c r="G300" s="98"/>
      <c r="H300" s="60"/>
      <c r="I300" s="60"/>
      <c r="J300" s="60"/>
      <c r="K300" s="60"/>
      <c r="L300" s="60"/>
      <c r="M300" s="60"/>
      <c r="N300" s="60"/>
      <c r="O300" s="4"/>
      <c r="P300" s="5"/>
      <c r="Q300" s="6"/>
      <c r="R300" s="6"/>
      <c r="S300" s="6"/>
      <c r="T300" s="6"/>
      <c r="U300" s="6"/>
      <c r="V300" s="60"/>
      <c r="W300" s="60"/>
      <c r="X300" s="60"/>
      <c r="Y300" s="60"/>
      <c r="Z300" s="60"/>
      <c r="AA300" s="60"/>
      <c r="AB300" s="60"/>
      <c r="AC300" s="60"/>
      <c r="AD300" s="60"/>
      <c r="AE300" s="60"/>
      <c r="AF300" s="60"/>
      <c r="AG300" s="60"/>
      <c r="AH300" s="60"/>
      <c r="AI300" s="60"/>
      <c r="AJ300" s="60"/>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row>
    <row r="301" spans="2:65">
      <c r="B301" s="59"/>
      <c r="C301" s="119"/>
      <c r="D301" s="59"/>
      <c r="E301" s="59"/>
      <c r="F301" s="60"/>
      <c r="G301" s="98"/>
      <c r="H301" s="60"/>
      <c r="I301" s="60"/>
      <c r="J301" s="60"/>
      <c r="K301" s="60"/>
      <c r="L301" s="60"/>
      <c r="M301" s="60"/>
      <c r="N301" s="60"/>
      <c r="O301" s="4"/>
      <c r="P301" s="5"/>
      <c r="Q301" s="6"/>
      <c r="R301" s="6"/>
      <c r="S301" s="6"/>
      <c r="T301" s="6"/>
      <c r="U301" s="6"/>
      <c r="V301" s="60"/>
      <c r="W301" s="60"/>
      <c r="X301" s="60"/>
      <c r="Y301" s="60"/>
      <c r="Z301" s="60"/>
      <c r="AA301" s="60"/>
      <c r="AB301" s="60"/>
      <c r="AC301" s="60"/>
      <c r="AD301" s="60"/>
      <c r="AE301" s="60"/>
      <c r="AF301" s="60"/>
      <c r="AG301" s="60"/>
      <c r="AH301" s="60"/>
      <c r="AI301" s="60"/>
      <c r="AJ301" s="60"/>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row>
    <row r="302" spans="2:65">
      <c r="B302" s="59"/>
      <c r="C302" s="119"/>
      <c r="D302" s="59"/>
      <c r="E302" s="59"/>
      <c r="F302" s="60"/>
      <c r="G302" s="98"/>
      <c r="H302" s="60"/>
      <c r="I302" s="60"/>
      <c r="J302" s="60"/>
      <c r="K302" s="60"/>
      <c r="L302" s="60"/>
      <c r="M302" s="60"/>
      <c r="N302" s="60"/>
      <c r="O302" s="4"/>
      <c r="P302" s="5"/>
      <c r="Q302" s="6"/>
      <c r="R302" s="6"/>
      <c r="S302" s="6"/>
      <c r="T302" s="6"/>
      <c r="U302" s="6"/>
      <c r="V302" s="60"/>
      <c r="W302" s="60"/>
      <c r="X302" s="60"/>
      <c r="Y302" s="60"/>
      <c r="Z302" s="60"/>
      <c r="AA302" s="60"/>
      <c r="AB302" s="60"/>
      <c r="AC302" s="60"/>
      <c r="AD302" s="60"/>
      <c r="AE302" s="60"/>
      <c r="AF302" s="60"/>
      <c r="AG302" s="60"/>
      <c r="AH302" s="60"/>
      <c r="AI302" s="60"/>
      <c r="AJ302" s="60"/>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row>
    <row r="303" spans="2:65">
      <c r="B303" s="59"/>
      <c r="C303" s="119"/>
      <c r="D303" s="59"/>
      <c r="E303" s="59"/>
      <c r="F303" s="60"/>
      <c r="G303" s="98"/>
      <c r="H303" s="60"/>
      <c r="I303" s="60"/>
      <c r="J303" s="60"/>
      <c r="K303" s="60"/>
      <c r="L303" s="60"/>
      <c r="M303" s="60"/>
      <c r="N303" s="60"/>
      <c r="O303" s="4"/>
      <c r="P303" s="5"/>
      <c r="Q303" s="6"/>
      <c r="R303" s="6"/>
      <c r="S303" s="6"/>
      <c r="T303" s="6"/>
      <c r="U303" s="6"/>
      <c r="V303" s="60"/>
      <c r="W303" s="60"/>
      <c r="X303" s="60"/>
      <c r="Y303" s="60"/>
      <c r="Z303" s="60"/>
      <c r="AA303" s="60"/>
      <c r="AB303" s="60"/>
      <c r="AC303" s="60"/>
      <c r="AD303" s="60"/>
      <c r="AE303" s="60"/>
      <c r="AF303" s="60"/>
      <c r="AG303" s="60"/>
      <c r="AH303" s="60"/>
      <c r="AI303" s="60"/>
      <c r="AJ303" s="60"/>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row>
    <row r="304" spans="2:65">
      <c r="B304" s="59"/>
      <c r="C304" s="119"/>
      <c r="D304" s="59"/>
      <c r="E304" s="59"/>
      <c r="F304" s="60"/>
      <c r="G304" s="98"/>
      <c r="H304" s="60"/>
      <c r="I304" s="60"/>
      <c r="J304" s="60"/>
      <c r="K304" s="60"/>
      <c r="L304" s="60"/>
      <c r="M304" s="60"/>
      <c r="N304" s="60"/>
      <c r="O304" s="4"/>
      <c r="P304" s="5"/>
      <c r="Q304" s="6"/>
      <c r="R304" s="5"/>
      <c r="S304" s="6"/>
      <c r="T304" s="6"/>
      <c r="U304" s="6"/>
      <c r="V304" s="60"/>
      <c r="W304" s="60"/>
      <c r="X304" s="60"/>
      <c r="Y304" s="60"/>
      <c r="Z304" s="60"/>
      <c r="AA304" s="60"/>
      <c r="AB304" s="60"/>
      <c r="AC304" s="60"/>
      <c r="AD304" s="60"/>
      <c r="AE304" s="60"/>
      <c r="AF304" s="60"/>
      <c r="AG304" s="60"/>
      <c r="AH304" s="60"/>
      <c r="AI304" s="60"/>
      <c r="AJ304" s="60"/>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row>
    <row r="305" spans="2:65">
      <c r="B305" s="59"/>
      <c r="C305" s="119"/>
      <c r="D305" s="59"/>
      <c r="E305" s="59"/>
      <c r="F305" s="60"/>
      <c r="G305" s="98"/>
      <c r="H305" s="60"/>
      <c r="I305" s="60"/>
      <c r="J305" s="60"/>
      <c r="K305" s="60"/>
      <c r="L305" s="60"/>
      <c r="M305" s="60"/>
      <c r="N305" s="60"/>
      <c r="O305" s="4"/>
      <c r="P305" s="5"/>
      <c r="Q305" s="6"/>
      <c r="R305" s="6"/>
      <c r="S305" s="6"/>
      <c r="T305" s="6"/>
      <c r="U305" s="6"/>
      <c r="V305" s="60"/>
      <c r="W305" s="60"/>
      <c r="X305" s="60"/>
      <c r="Y305" s="60"/>
      <c r="Z305" s="60"/>
      <c r="AA305" s="60"/>
      <c r="AB305" s="60"/>
      <c r="AC305" s="60"/>
      <c r="AD305" s="60"/>
      <c r="AE305" s="60"/>
      <c r="AF305" s="60"/>
      <c r="AG305" s="60"/>
      <c r="AH305" s="60"/>
      <c r="AI305" s="60"/>
      <c r="AJ305" s="60"/>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row>
    <row r="306" spans="2:65">
      <c r="B306" s="59"/>
      <c r="C306" s="119"/>
      <c r="D306" s="59"/>
      <c r="E306" s="59"/>
      <c r="F306" s="60"/>
      <c r="G306" s="98"/>
      <c r="H306" s="60"/>
      <c r="I306" s="60"/>
      <c r="J306" s="60"/>
      <c r="K306" s="60"/>
      <c r="L306" s="60"/>
      <c r="M306" s="60"/>
      <c r="N306" s="60"/>
      <c r="O306" s="4"/>
      <c r="P306" s="12"/>
      <c r="Q306" s="12"/>
      <c r="R306" s="12"/>
      <c r="S306" s="12"/>
      <c r="T306" s="12"/>
      <c r="U306" s="12"/>
      <c r="V306" s="60"/>
      <c r="W306" s="60"/>
      <c r="X306" s="60"/>
      <c r="Y306" s="60"/>
      <c r="Z306" s="60"/>
      <c r="AA306" s="60"/>
      <c r="AB306" s="60"/>
      <c r="AC306" s="60"/>
      <c r="AD306" s="60"/>
      <c r="AE306" s="60"/>
      <c r="AF306" s="60"/>
      <c r="AG306" s="60"/>
      <c r="AH306" s="60"/>
      <c r="AI306" s="60"/>
      <c r="AJ306" s="60"/>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row>
    <row r="307" spans="2:65">
      <c r="B307" s="59"/>
      <c r="C307" s="119"/>
      <c r="D307" s="59"/>
      <c r="E307" s="59"/>
      <c r="F307" s="60"/>
      <c r="G307" s="98"/>
      <c r="H307" s="60"/>
      <c r="I307" s="60"/>
      <c r="J307" s="60"/>
      <c r="K307" s="60"/>
      <c r="L307" s="60"/>
      <c r="M307" s="60"/>
      <c r="N307" s="60"/>
      <c r="O307" s="60"/>
      <c r="P307" s="60"/>
      <c r="Q307" s="60"/>
      <c r="R307" s="60"/>
      <c r="S307" s="60"/>
      <c r="T307" s="60"/>
      <c r="U307" s="60"/>
      <c r="V307" s="60"/>
      <c r="W307" s="60"/>
      <c r="X307" s="60"/>
      <c r="Y307" s="60"/>
      <c r="Z307" s="60"/>
      <c r="AA307" s="60"/>
      <c r="AB307" s="60"/>
      <c r="AC307" s="60"/>
      <c r="AD307" s="60"/>
      <c r="AE307" s="60"/>
      <c r="AF307" s="60"/>
      <c r="AG307" s="60"/>
      <c r="AH307" s="60"/>
      <c r="AI307" s="60"/>
      <c r="AJ307" s="60"/>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row>
    <row r="308" spans="2:65">
      <c r="B308" s="59"/>
      <c r="C308" s="119"/>
      <c r="D308" s="59"/>
      <c r="E308" s="59"/>
      <c r="F308" s="60"/>
      <c r="G308" s="98"/>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row>
    <row r="309" spans="2:65">
      <c r="B309" s="59"/>
      <c r="C309" s="119"/>
      <c r="D309" s="59"/>
      <c r="E309" s="59"/>
      <c r="F309" s="60"/>
      <c r="G309" s="98"/>
      <c r="H309" s="60"/>
      <c r="I309" s="60"/>
      <c r="J309" s="60"/>
      <c r="K309" s="60"/>
      <c r="L309" s="60"/>
      <c r="M309" s="60"/>
      <c r="N309" s="60"/>
      <c r="O309" s="3"/>
      <c r="P309" s="16"/>
      <c r="Q309" s="16"/>
      <c r="R309" s="16"/>
      <c r="S309" s="3"/>
      <c r="T309" s="3"/>
      <c r="U309" s="3"/>
      <c r="V309" s="60"/>
      <c r="W309" s="60"/>
      <c r="X309" s="60"/>
      <c r="Y309" s="60"/>
      <c r="Z309" s="60"/>
      <c r="AA309" s="60"/>
      <c r="AB309" s="60"/>
      <c r="AC309" s="60"/>
      <c r="AD309" s="60"/>
      <c r="AE309" s="60"/>
      <c r="AF309" s="60"/>
      <c r="AG309" s="60"/>
      <c r="AH309" s="60"/>
      <c r="AI309" s="60"/>
      <c r="AJ309" s="60"/>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row>
    <row r="310" spans="2:65">
      <c r="B310" s="59"/>
      <c r="C310" s="119"/>
      <c r="D310" s="59"/>
      <c r="E310" s="59"/>
      <c r="F310" s="60"/>
      <c r="G310" s="98"/>
      <c r="H310" s="60"/>
      <c r="I310" s="60"/>
      <c r="J310" s="60"/>
      <c r="K310" s="60"/>
      <c r="L310" s="60"/>
      <c r="M310" s="60"/>
      <c r="N310" s="60"/>
      <c r="O310" s="4"/>
      <c r="P310" s="61"/>
      <c r="Q310" s="61"/>
      <c r="R310" s="61"/>
      <c r="S310" s="12"/>
      <c r="T310" s="12"/>
      <c r="U310" s="3"/>
      <c r="V310" s="60"/>
      <c r="W310" s="60"/>
      <c r="X310" s="60"/>
      <c r="Y310" s="60"/>
      <c r="Z310" s="60"/>
      <c r="AA310" s="60"/>
      <c r="AB310" s="60"/>
      <c r="AC310" s="60"/>
      <c r="AD310" s="60"/>
      <c r="AE310" s="60"/>
      <c r="AF310" s="60"/>
      <c r="AG310" s="60"/>
      <c r="AH310" s="60"/>
      <c r="AI310" s="60"/>
      <c r="AJ310" s="60"/>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row>
    <row r="311" spans="2:65">
      <c r="B311" s="59"/>
      <c r="C311" s="119"/>
      <c r="D311" s="59"/>
      <c r="E311" s="59"/>
      <c r="F311" s="60"/>
      <c r="G311" s="98"/>
      <c r="H311" s="60"/>
      <c r="I311" s="60"/>
      <c r="J311" s="60"/>
      <c r="K311" s="60"/>
      <c r="L311" s="60"/>
      <c r="M311" s="60"/>
      <c r="N311" s="60"/>
      <c r="O311" s="3"/>
      <c r="P311" s="3"/>
      <c r="Q311" s="3"/>
      <c r="R311" s="3"/>
      <c r="S311" s="3"/>
      <c r="T311" s="3"/>
      <c r="U311" s="3"/>
      <c r="V311" s="60"/>
      <c r="W311" s="60"/>
      <c r="X311" s="60"/>
      <c r="Y311" s="60"/>
      <c r="Z311" s="60"/>
      <c r="AA311" s="60"/>
      <c r="AB311" s="60"/>
      <c r="AC311" s="60"/>
      <c r="AD311" s="60"/>
      <c r="AE311" s="60"/>
      <c r="AF311" s="60"/>
      <c r="AG311" s="60"/>
      <c r="AH311" s="60"/>
      <c r="AI311" s="60"/>
      <c r="AJ311" s="60"/>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row>
    <row r="312" spans="2:65">
      <c r="B312" s="59"/>
      <c r="C312" s="119"/>
      <c r="D312" s="59"/>
      <c r="E312" s="59"/>
      <c r="F312" s="60"/>
      <c r="G312" s="98"/>
      <c r="H312" s="60"/>
      <c r="I312" s="60"/>
      <c r="J312" s="60"/>
      <c r="K312" s="60"/>
      <c r="L312" s="60"/>
      <c r="M312" s="60"/>
      <c r="N312" s="60"/>
      <c r="O312" s="4"/>
      <c r="P312" s="4"/>
      <c r="Q312" s="68"/>
      <c r="R312" s="61"/>
      <c r="S312" s="12"/>
      <c r="T312" s="12"/>
      <c r="U312" s="3"/>
      <c r="V312" s="60"/>
      <c r="W312" s="60"/>
      <c r="X312" s="60"/>
      <c r="Y312" s="60"/>
      <c r="Z312" s="60"/>
      <c r="AA312" s="60"/>
      <c r="AB312" s="60"/>
      <c r="AC312" s="60"/>
      <c r="AD312" s="60"/>
      <c r="AE312" s="60"/>
      <c r="AF312" s="60"/>
      <c r="AG312" s="60"/>
      <c r="AH312" s="60"/>
      <c r="AI312" s="60"/>
      <c r="AJ312" s="60"/>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row>
    <row r="313" spans="2:65">
      <c r="B313" s="59"/>
      <c r="C313" s="119"/>
      <c r="D313" s="59"/>
      <c r="E313" s="59"/>
      <c r="F313" s="60"/>
      <c r="G313" s="98"/>
      <c r="H313" s="60"/>
      <c r="I313" s="60"/>
      <c r="J313" s="60"/>
      <c r="K313" s="60"/>
      <c r="L313" s="60"/>
      <c r="M313" s="60"/>
      <c r="N313" s="60"/>
      <c r="O313" s="3"/>
      <c r="P313" s="3"/>
      <c r="Q313" s="3"/>
      <c r="R313" s="3"/>
      <c r="S313" s="3"/>
      <c r="T313" s="16"/>
      <c r="U313" s="62"/>
      <c r="V313" s="60"/>
      <c r="W313" s="60"/>
      <c r="X313" s="60"/>
      <c r="Y313" s="60"/>
      <c r="Z313" s="60"/>
      <c r="AA313" s="60"/>
      <c r="AB313" s="60"/>
      <c r="AC313" s="60"/>
      <c r="AD313" s="60"/>
      <c r="AE313" s="60"/>
      <c r="AF313" s="60"/>
      <c r="AG313" s="60"/>
      <c r="AH313" s="60"/>
      <c r="AI313" s="60"/>
      <c r="AJ313" s="60"/>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row>
    <row r="314" spans="2:65">
      <c r="B314" s="59"/>
      <c r="C314" s="119"/>
      <c r="D314" s="59"/>
      <c r="E314" s="59"/>
      <c r="F314" s="60"/>
      <c r="G314" s="98"/>
      <c r="H314" s="60"/>
      <c r="I314" s="60"/>
      <c r="J314" s="60"/>
      <c r="K314" s="60"/>
      <c r="L314" s="60"/>
      <c r="M314" s="60"/>
      <c r="N314" s="60"/>
      <c r="O314" s="3"/>
      <c r="P314" s="63"/>
      <c r="Q314" s="63"/>
      <c r="R314" s="5"/>
      <c r="S314" s="5"/>
      <c r="T314" s="16"/>
      <c r="U314" s="62"/>
      <c r="V314" s="60"/>
      <c r="W314" s="60"/>
      <c r="X314" s="60"/>
      <c r="Y314" s="60"/>
      <c r="Z314" s="60"/>
      <c r="AA314" s="60"/>
      <c r="AB314" s="60"/>
      <c r="AC314" s="60"/>
      <c r="AD314" s="60"/>
      <c r="AE314" s="60"/>
      <c r="AF314" s="60"/>
      <c r="AG314" s="60"/>
      <c r="AH314" s="60"/>
      <c r="AI314" s="60"/>
      <c r="AJ314" s="60"/>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row>
    <row r="315" spans="2:65" ht="15.3" thickBot="1">
      <c r="B315" s="59"/>
      <c r="C315" s="119"/>
      <c r="D315" s="59"/>
      <c r="E315" s="59"/>
      <c r="F315" s="60"/>
      <c r="G315" s="98"/>
      <c r="H315" s="60"/>
      <c r="I315" s="60"/>
      <c r="J315" s="60"/>
      <c r="K315" s="60"/>
      <c r="L315" s="60"/>
      <c r="M315" s="60"/>
      <c r="N315" s="60"/>
      <c r="O315" s="64"/>
      <c r="P315" s="65"/>
      <c r="Q315" s="65"/>
      <c r="R315" s="65"/>
      <c r="S315" s="66"/>
      <c r="T315" s="66"/>
      <c r="U315" s="67"/>
      <c r="V315" s="60"/>
      <c r="W315" s="60"/>
      <c r="X315" s="60"/>
      <c r="Y315" s="60"/>
      <c r="Z315" s="60"/>
      <c r="AA315" s="60"/>
      <c r="AB315" s="60"/>
      <c r="AC315" s="60"/>
      <c r="AD315" s="60"/>
      <c r="AE315" s="60"/>
      <c r="AF315" s="60"/>
      <c r="AG315" s="60"/>
      <c r="AH315" s="60"/>
      <c r="AI315" s="60"/>
      <c r="AJ315" s="60"/>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row>
    <row r="316" spans="2:65">
      <c r="B316" s="59"/>
      <c r="C316" s="119"/>
      <c r="D316" s="59"/>
      <c r="E316" s="59"/>
      <c r="F316" s="60"/>
      <c r="G316" s="98"/>
      <c r="H316" s="60"/>
      <c r="I316" s="60"/>
      <c r="J316" s="60"/>
      <c r="K316" s="60"/>
      <c r="L316" s="60"/>
      <c r="M316" s="60"/>
      <c r="N316" s="60"/>
      <c r="O316" s="4"/>
      <c r="P316" s="5"/>
      <c r="Q316" s="6"/>
      <c r="R316" s="6"/>
      <c r="S316" s="6"/>
      <c r="T316" s="6"/>
      <c r="U316" s="6"/>
      <c r="V316" s="60"/>
      <c r="W316" s="60"/>
      <c r="X316" s="60"/>
      <c r="Y316" s="60"/>
      <c r="Z316" s="60"/>
      <c r="AA316" s="60"/>
      <c r="AB316" s="60"/>
      <c r="AC316" s="60"/>
      <c r="AD316" s="60"/>
      <c r="AE316" s="60"/>
      <c r="AF316" s="60"/>
      <c r="AG316" s="60"/>
      <c r="AH316" s="60"/>
      <c r="AI316" s="60"/>
      <c r="AJ316" s="60"/>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row>
    <row r="317" spans="2:65">
      <c r="B317" s="59"/>
      <c r="C317" s="119"/>
      <c r="D317" s="59"/>
      <c r="E317" s="59"/>
      <c r="F317" s="60"/>
      <c r="G317" s="98"/>
      <c r="H317" s="60"/>
      <c r="I317" s="60"/>
      <c r="J317" s="60"/>
      <c r="K317" s="60"/>
      <c r="L317" s="60"/>
      <c r="M317" s="60"/>
      <c r="N317" s="60"/>
      <c r="O317" s="4"/>
      <c r="P317" s="5"/>
      <c r="Q317" s="6"/>
      <c r="R317" s="6"/>
      <c r="S317" s="6"/>
      <c r="T317" s="6"/>
      <c r="U317" s="6"/>
      <c r="V317" s="60"/>
      <c r="W317" s="60"/>
      <c r="X317" s="60"/>
      <c r="Y317" s="60"/>
      <c r="Z317" s="60"/>
      <c r="AA317" s="60"/>
      <c r="AB317" s="60"/>
      <c r="AC317" s="60"/>
      <c r="AD317" s="60"/>
      <c r="AE317" s="60"/>
      <c r="AF317" s="60"/>
      <c r="AG317" s="60"/>
      <c r="AH317" s="60"/>
      <c r="AI317" s="60"/>
      <c r="AJ317" s="60"/>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row>
    <row r="318" spans="2:65">
      <c r="B318" s="59"/>
      <c r="C318" s="119"/>
      <c r="D318" s="59"/>
      <c r="E318" s="59"/>
      <c r="F318" s="60"/>
      <c r="G318" s="98"/>
      <c r="H318" s="60"/>
      <c r="I318" s="60"/>
      <c r="J318" s="60"/>
      <c r="K318" s="60"/>
      <c r="L318" s="60"/>
      <c r="M318" s="60"/>
      <c r="N318" s="60"/>
      <c r="O318" s="4"/>
      <c r="P318" s="5"/>
      <c r="Q318" s="6"/>
      <c r="R318" s="6"/>
      <c r="S318" s="6"/>
      <c r="T318" s="6"/>
      <c r="U318" s="6"/>
      <c r="V318" s="60"/>
      <c r="W318" s="60"/>
      <c r="X318" s="60"/>
      <c r="Y318" s="60"/>
      <c r="Z318" s="60"/>
      <c r="AA318" s="60"/>
      <c r="AB318" s="60"/>
      <c r="AC318" s="60"/>
      <c r="AD318" s="60"/>
      <c r="AE318" s="60"/>
      <c r="AF318" s="60"/>
      <c r="AG318" s="60"/>
      <c r="AH318" s="60"/>
      <c r="AI318" s="60"/>
      <c r="AJ318" s="60"/>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row>
    <row r="319" spans="2:65">
      <c r="B319" s="59"/>
      <c r="C319" s="119"/>
      <c r="D319" s="59"/>
      <c r="E319" s="59"/>
      <c r="F319" s="60"/>
      <c r="G319" s="98"/>
      <c r="H319" s="60"/>
      <c r="I319" s="60"/>
      <c r="J319" s="60"/>
      <c r="K319" s="60"/>
      <c r="L319" s="60"/>
      <c r="M319" s="60"/>
      <c r="N319" s="60"/>
      <c r="O319" s="4"/>
      <c r="P319" s="5"/>
      <c r="Q319" s="6"/>
      <c r="R319" s="6"/>
      <c r="S319" s="6"/>
      <c r="T319" s="6"/>
      <c r="U319" s="6"/>
      <c r="V319" s="60"/>
      <c r="W319" s="60"/>
      <c r="X319" s="60"/>
      <c r="Y319" s="60"/>
      <c r="Z319" s="60"/>
      <c r="AA319" s="60"/>
      <c r="AB319" s="60"/>
      <c r="AC319" s="60"/>
      <c r="AD319" s="60"/>
      <c r="AE319" s="60"/>
      <c r="AF319" s="60"/>
      <c r="AG319" s="60"/>
      <c r="AH319" s="60"/>
      <c r="AI319" s="60"/>
      <c r="AJ319" s="60"/>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row>
    <row r="320" spans="2:65">
      <c r="B320" s="59"/>
      <c r="C320" s="119"/>
      <c r="D320" s="59"/>
      <c r="E320" s="59"/>
      <c r="F320" s="60"/>
      <c r="G320" s="98"/>
      <c r="H320" s="60"/>
      <c r="I320" s="60"/>
      <c r="J320" s="60"/>
      <c r="K320" s="60"/>
      <c r="L320" s="60"/>
      <c r="M320" s="60"/>
      <c r="N320" s="60"/>
      <c r="O320" s="4"/>
      <c r="P320" s="5"/>
      <c r="Q320" s="6"/>
      <c r="R320" s="6"/>
      <c r="S320" s="6"/>
      <c r="T320" s="6"/>
      <c r="U320" s="6"/>
      <c r="V320" s="60"/>
      <c r="W320" s="60"/>
      <c r="X320" s="60"/>
      <c r="Y320" s="60"/>
      <c r="Z320" s="60"/>
      <c r="AA320" s="60"/>
      <c r="AB320" s="60"/>
      <c r="AC320" s="60"/>
      <c r="AD320" s="60"/>
      <c r="AE320" s="60"/>
      <c r="AF320" s="60"/>
      <c r="AG320" s="60"/>
      <c r="AH320" s="60"/>
      <c r="AI320" s="60"/>
      <c r="AJ320" s="60"/>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row>
    <row r="321" spans="2:65">
      <c r="B321" s="59"/>
      <c r="C321" s="119"/>
      <c r="D321" s="59"/>
      <c r="E321" s="59"/>
      <c r="F321" s="60"/>
      <c r="G321" s="98"/>
      <c r="H321" s="60"/>
      <c r="I321" s="60"/>
      <c r="J321" s="60"/>
      <c r="K321" s="60"/>
      <c r="L321" s="60"/>
      <c r="M321" s="60"/>
      <c r="N321" s="60"/>
      <c r="O321" s="4"/>
      <c r="P321" s="5"/>
      <c r="Q321" s="6"/>
      <c r="R321" s="6"/>
      <c r="S321" s="6"/>
      <c r="T321" s="6"/>
      <c r="U321" s="6"/>
      <c r="V321" s="60"/>
      <c r="W321" s="60"/>
      <c r="X321" s="60"/>
      <c r="Y321" s="60"/>
      <c r="Z321" s="60"/>
      <c r="AA321" s="60"/>
      <c r="AB321" s="60"/>
      <c r="AC321" s="60"/>
      <c r="AD321" s="60"/>
      <c r="AE321" s="60"/>
      <c r="AF321" s="60"/>
      <c r="AG321" s="60"/>
      <c r="AH321" s="60"/>
      <c r="AI321" s="60"/>
      <c r="AJ321" s="60"/>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row>
    <row r="322" spans="2:65">
      <c r="B322" s="59"/>
      <c r="C322" s="119"/>
      <c r="D322" s="59"/>
      <c r="E322" s="59"/>
      <c r="F322" s="60"/>
      <c r="G322" s="98"/>
      <c r="H322" s="60"/>
      <c r="I322" s="60"/>
      <c r="J322" s="60"/>
      <c r="K322" s="60"/>
      <c r="L322" s="60"/>
      <c r="M322" s="60"/>
      <c r="N322" s="60"/>
      <c r="O322" s="4"/>
      <c r="P322" s="5"/>
      <c r="Q322" s="6"/>
      <c r="R322" s="6"/>
      <c r="S322" s="6"/>
      <c r="T322" s="6"/>
      <c r="U322" s="6"/>
      <c r="V322" s="60"/>
      <c r="W322" s="60"/>
      <c r="X322" s="60"/>
      <c r="Y322" s="60"/>
      <c r="Z322" s="60"/>
      <c r="AA322" s="60"/>
      <c r="AB322" s="60"/>
      <c r="AC322" s="60"/>
      <c r="AD322" s="60"/>
      <c r="AE322" s="60"/>
      <c r="AF322" s="60"/>
      <c r="AG322" s="60"/>
      <c r="AH322" s="60"/>
      <c r="AI322" s="60"/>
      <c r="AJ322" s="60"/>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row>
    <row r="323" spans="2:65">
      <c r="B323" s="59"/>
      <c r="C323" s="119"/>
      <c r="D323" s="59"/>
      <c r="E323" s="59"/>
      <c r="F323" s="60"/>
      <c r="G323" s="98"/>
      <c r="H323" s="60"/>
      <c r="I323" s="60"/>
      <c r="J323" s="60"/>
      <c r="K323" s="60"/>
      <c r="L323" s="60"/>
      <c r="M323" s="60"/>
      <c r="N323" s="60"/>
      <c r="O323" s="4"/>
      <c r="P323" s="5"/>
      <c r="Q323" s="6"/>
      <c r="R323" s="6"/>
      <c r="S323" s="6"/>
      <c r="T323" s="6"/>
      <c r="U323" s="6"/>
      <c r="V323" s="60"/>
      <c r="W323" s="60"/>
      <c r="X323" s="60"/>
      <c r="Y323" s="60"/>
      <c r="Z323" s="60"/>
      <c r="AA323" s="60"/>
      <c r="AB323" s="60"/>
      <c r="AC323" s="60"/>
      <c r="AD323" s="60"/>
      <c r="AE323" s="60"/>
      <c r="AF323" s="60"/>
      <c r="AG323" s="60"/>
      <c r="AH323" s="60"/>
      <c r="AI323" s="60"/>
      <c r="AJ323" s="60"/>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row>
    <row r="324" spans="2:65">
      <c r="B324" s="59"/>
      <c r="C324" s="119"/>
      <c r="D324" s="59"/>
      <c r="E324" s="59"/>
      <c r="F324" s="60"/>
      <c r="G324" s="98"/>
      <c r="H324" s="60"/>
      <c r="I324" s="60"/>
      <c r="J324" s="60"/>
      <c r="K324" s="60"/>
      <c r="L324" s="60"/>
      <c r="M324" s="60"/>
      <c r="N324" s="60"/>
      <c r="O324" s="4"/>
      <c r="P324" s="5"/>
      <c r="Q324" s="6"/>
      <c r="R324" s="6"/>
      <c r="S324" s="6"/>
      <c r="T324" s="6"/>
      <c r="U324" s="6"/>
      <c r="V324" s="60"/>
      <c r="W324" s="60"/>
      <c r="X324" s="60"/>
      <c r="Y324" s="60"/>
      <c r="Z324" s="60"/>
      <c r="AA324" s="60"/>
      <c r="AB324" s="60"/>
      <c r="AC324" s="60"/>
      <c r="AD324" s="60"/>
      <c r="AE324" s="60"/>
      <c r="AF324" s="60"/>
      <c r="AG324" s="60"/>
      <c r="AH324" s="60"/>
      <c r="AI324" s="60"/>
      <c r="AJ324" s="60"/>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row>
    <row r="325" spans="2:65">
      <c r="B325" s="59"/>
      <c r="C325" s="119"/>
      <c r="D325" s="59"/>
      <c r="E325" s="59"/>
      <c r="F325" s="60"/>
      <c r="G325" s="98"/>
      <c r="H325" s="60"/>
      <c r="I325" s="60"/>
      <c r="J325" s="60"/>
      <c r="K325" s="60"/>
      <c r="L325" s="60"/>
      <c r="M325" s="60"/>
      <c r="N325" s="60"/>
      <c r="O325" s="4"/>
      <c r="P325" s="5"/>
      <c r="Q325" s="6"/>
      <c r="R325" s="6"/>
      <c r="S325" s="6"/>
      <c r="T325" s="6"/>
      <c r="U325" s="6"/>
      <c r="V325" s="60"/>
      <c r="W325" s="60"/>
      <c r="X325" s="60"/>
      <c r="Y325" s="60"/>
      <c r="Z325" s="60"/>
      <c r="AA325" s="60"/>
      <c r="AB325" s="60"/>
      <c r="AC325" s="60"/>
      <c r="AD325" s="60"/>
      <c r="AE325" s="60"/>
      <c r="AF325" s="60"/>
      <c r="AG325" s="60"/>
      <c r="AH325" s="60"/>
      <c r="AI325" s="60"/>
      <c r="AJ325" s="60"/>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row>
    <row r="326" spans="2:65">
      <c r="B326" s="59"/>
      <c r="C326" s="119"/>
      <c r="D326" s="59"/>
      <c r="E326" s="59"/>
      <c r="F326" s="60"/>
      <c r="G326" s="98"/>
      <c r="H326" s="60"/>
      <c r="I326" s="60"/>
      <c r="J326" s="60"/>
      <c r="K326" s="60"/>
      <c r="L326" s="60"/>
      <c r="M326" s="60"/>
      <c r="N326" s="60"/>
      <c r="O326" s="4"/>
      <c r="P326" s="5"/>
      <c r="Q326" s="6"/>
      <c r="R326" s="6"/>
      <c r="S326" s="6"/>
      <c r="T326" s="6"/>
      <c r="U326" s="6"/>
      <c r="V326" s="60"/>
      <c r="W326" s="60"/>
      <c r="X326" s="60"/>
      <c r="Y326" s="60"/>
      <c r="Z326" s="60"/>
      <c r="AA326" s="60"/>
      <c r="AB326" s="60"/>
      <c r="AC326" s="60"/>
      <c r="AD326" s="60"/>
      <c r="AE326" s="60"/>
      <c r="AF326" s="60"/>
      <c r="AG326" s="60"/>
      <c r="AH326" s="60"/>
      <c r="AI326" s="60"/>
      <c r="AJ326" s="60"/>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row>
    <row r="327" spans="2:65">
      <c r="B327" s="59"/>
      <c r="C327" s="119"/>
      <c r="D327" s="59"/>
      <c r="E327" s="59"/>
      <c r="F327" s="60"/>
      <c r="G327" s="98"/>
      <c r="H327" s="60"/>
      <c r="I327" s="60"/>
      <c r="J327" s="60"/>
      <c r="K327" s="60"/>
      <c r="L327" s="60"/>
      <c r="M327" s="60"/>
      <c r="N327" s="60"/>
      <c r="O327" s="4"/>
      <c r="P327" s="5"/>
      <c r="Q327" s="6"/>
      <c r="R327" s="6"/>
      <c r="S327" s="6"/>
      <c r="T327" s="6"/>
      <c r="U327" s="6"/>
      <c r="V327" s="60"/>
      <c r="W327" s="60"/>
      <c r="X327" s="60"/>
      <c r="Y327" s="60"/>
      <c r="Z327" s="60"/>
      <c r="AA327" s="60"/>
      <c r="AB327" s="60"/>
      <c r="AC327" s="60"/>
      <c r="AD327" s="60"/>
      <c r="AE327" s="60"/>
      <c r="AF327" s="60"/>
      <c r="AG327" s="60"/>
      <c r="AH327" s="60"/>
      <c r="AI327" s="60"/>
      <c r="AJ327" s="60"/>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row>
    <row r="328" spans="2:65">
      <c r="B328" s="59"/>
      <c r="C328" s="119"/>
      <c r="D328" s="59"/>
      <c r="E328" s="59"/>
      <c r="F328" s="60"/>
      <c r="G328" s="98"/>
      <c r="H328" s="60"/>
      <c r="I328" s="60"/>
      <c r="J328" s="60"/>
      <c r="K328" s="60"/>
      <c r="L328" s="60"/>
      <c r="M328" s="60"/>
      <c r="N328" s="60"/>
      <c r="O328" s="4"/>
      <c r="P328" s="5"/>
      <c r="Q328" s="6"/>
      <c r="R328" s="6"/>
      <c r="S328" s="6"/>
      <c r="T328" s="6"/>
      <c r="U328" s="6"/>
      <c r="V328" s="60"/>
      <c r="W328" s="60"/>
      <c r="X328" s="60"/>
      <c r="Y328" s="60"/>
      <c r="Z328" s="60"/>
      <c r="AA328" s="60"/>
      <c r="AB328" s="60"/>
      <c r="AC328" s="60"/>
      <c r="AD328" s="60"/>
      <c r="AE328" s="60"/>
      <c r="AF328" s="60"/>
      <c r="AG328" s="60"/>
      <c r="AH328" s="60"/>
      <c r="AI328" s="60"/>
      <c r="AJ328" s="60"/>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row>
    <row r="329" spans="2:65">
      <c r="B329" s="59"/>
      <c r="C329" s="119"/>
      <c r="D329" s="59"/>
      <c r="E329" s="59"/>
      <c r="F329" s="60"/>
      <c r="G329" s="98"/>
      <c r="H329" s="60"/>
      <c r="I329" s="60"/>
      <c r="J329" s="60"/>
      <c r="K329" s="60"/>
      <c r="L329" s="60"/>
      <c r="M329" s="60"/>
      <c r="N329" s="60"/>
      <c r="O329" s="4"/>
      <c r="P329" s="5"/>
      <c r="Q329" s="6"/>
      <c r="R329" s="6"/>
      <c r="S329" s="6"/>
      <c r="T329" s="6"/>
      <c r="U329" s="6"/>
      <c r="V329" s="60"/>
      <c r="W329" s="60"/>
      <c r="X329" s="60"/>
      <c r="Y329" s="60"/>
      <c r="Z329" s="60"/>
      <c r="AA329" s="60"/>
      <c r="AB329" s="60"/>
      <c r="AC329" s="60"/>
      <c r="AD329" s="60"/>
      <c r="AE329" s="60"/>
      <c r="AF329" s="60"/>
      <c r="AG329" s="60"/>
      <c r="AH329" s="60"/>
      <c r="AI329" s="60"/>
      <c r="AJ329" s="60"/>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row>
    <row r="330" spans="2:65">
      <c r="B330" s="59"/>
      <c r="C330" s="119"/>
      <c r="D330" s="59"/>
      <c r="E330" s="59"/>
      <c r="F330" s="60"/>
      <c r="G330" s="98"/>
      <c r="H330" s="60"/>
      <c r="I330" s="60"/>
      <c r="J330" s="60"/>
      <c r="K330" s="60"/>
      <c r="L330" s="60"/>
      <c r="M330" s="60"/>
      <c r="N330" s="60"/>
      <c r="O330" s="4"/>
      <c r="P330" s="5"/>
      <c r="Q330" s="6"/>
      <c r="R330" s="6"/>
      <c r="S330" s="6"/>
      <c r="T330" s="6"/>
      <c r="U330" s="6"/>
      <c r="V330" s="60"/>
      <c r="W330" s="60"/>
      <c r="X330" s="60"/>
      <c r="Y330" s="60"/>
      <c r="Z330" s="60"/>
      <c r="AA330" s="60"/>
      <c r="AB330" s="60"/>
      <c r="AC330" s="60"/>
      <c r="AD330" s="60"/>
      <c r="AE330" s="60"/>
      <c r="AF330" s="60"/>
      <c r="AG330" s="60"/>
      <c r="AH330" s="60"/>
      <c r="AI330" s="60"/>
      <c r="AJ330" s="60"/>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row>
    <row r="331" spans="2:65">
      <c r="B331" s="59"/>
      <c r="C331" s="119"/>
      <c r="D331" s="59"/>
      <c r="E331" s="59"/>
      <c r="F331" s="60"/>
      <c r="G331" s="98"/>
      <c r="H331" s="60"/>
      <c r="I331" s="60"/>
      <c r="J331" s="60"/>
      <c r="K331" s="60"/>
      <c r="L331" s="60"/>
      <c r="M331" s="60"/>
      <c r="N331" s="60"/>
      <c r="O331" s="4"/>
      <c r="P331" s="5"/>
      <c r="Q331" s="6"/>
      <c r="R331" s="6"/>
      <c r="S331" s="6"/>
      <c r="T331" s="6"/>
      <c r="U331" s="6"/>
      <c r="V331" s="60"/>
      <c r="W331" s="60"/>
      <c r="X331" s="60"/>
      <c r="Y331" s="60"/>
      <c r="Z331" s="60"/>
      <c r="AA331" s="60"/>
      <c r="AB331" s="60"/>
      <c r="AC331" s="60"/>
      <c r="AD331" s="60"/>
      <c r="AE331" s="60"/>
      <c r="AF331" s="60"/>
      <c r="AG331" s="60"/>
      <c r="AH331" s="60"/>
      <c r="AI331" s="60"/>
      <c r="AJ331" s="60"/>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row>
    <row r="332" spans="2:65">
      <c r="B332" s="59"/>
      <c r="C332" s="119"/>
      <c r="D332" s="59"/>
      <c r="E332" s="59"/>
      <c r="F332" s="60"/>
      <c r="G332" s="98"/>
      <c r="H332" s="60"/>
      <c r="I332" s="60"/>
      <c r="J332" s="60"/>
      <c r="K332" s="60"/>
      <c r="L332" s="60"/>
      <c r="M332" s="60"/>
      <c r="N332" s="60"/>
      <c r="O332" s="4"/>
      <c r="P332" s="5"/>
      <c r="Q332" s="6"/>
      <c r="R332" s="6"/>
      <c r="S332" s="6"/>
      <c r="T332" s="6"/>
      <c r="U332" s="6"/>
      <c r="V332" s="60"/>
      <c r="W332" s="60"/>
      <c r="X332" s="60"/>
      <c r="Y332" s="60"/>
      <c r="Z332" s="60"/>
      <c r="AA332" s="60"/>
      <c r="AB332" s="60"/>
      <c r="AC332" s="60"/>
      <c r="AD332" s="60"/>
      <c r="AE332" s="60"/>
      <c r="AF332" s="60"/>
      <c r="AG332" s="60"/>
      <c r="AH332" s="60"/>
      <c r="AI332" s="60"/>
      <c r="AJ332" s="60"/>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row>
    <row r="333" spans="2:65">
      <c r="B333" s="59"/>
      <c r="C333" s="119"/>
      <c r="D333" s="59"/>
      <c r="E333" s="59"/>
      <c r="F333" s="60"/>
      <c r="G333" s="98"/>
      <c r="H333" s="60"/>
      <c r="I333" s="60"/>
      <c r="J333" s="60"/>
      <c r="K333" s="60"/>
      <c r="L333" s="60"/>
      <c r="M333" s="60"/>
      <c r="N333" s="60"/>
      <c r="O333" s="4"/>
      <c r="P333" s="5"/>
      <c r="Q333" s="6"/>
      <c r="R333" s="6"/>
      <c r="S333" s="6"/>
      <c r="T333" s="6"/>
      <c r="U333" s="6"/>
      <c r="V333" s="60"/>
      <c r="W333" s="60"/>
      <c r="X333" s="60"/>
      <c r="Y333" s="60"/>
      <c r="Z333" s="60"/>
      <c r="AA333" s="60"/>
      <c r="AB333" s="60"/>
      <c r="AC333" s="60"/>
      <c r="AD333" s="60"/>
      <c r="AE333" s="60"/>
      <c r="AF333" s="60"/>
      <c r="AG333" s="60"/>
      <c r="AH333" s="60"/>
      <c r="AI333" s="60"/>
      <c r="AJ333" s="60"/>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row>
    <row r="334" spans="2:65">
      <c r="B334" s="59"/>
      <c r="C334" s="119"/>
      <c r="D334" s="59"/>
      <c r="E334" s="59"/>
      <c r="F334" s="60"/>
      <c r="G334" s="98"/>
      <c r="H334" s="60"/>
      <c r="I334" s="60"/>
      <c r="J334" s="60"/>
      <c r="K334" s="60"/>
      <c r="L334" s="60"/>
      <c r="M334" s="60"/>
      <c r="N334" s="60"/>
      <c r="O334" s="4"/>
      <c r="P334" s="5"/>
      <c r="Q334" s="6"/>
      <c r="R334" s="6"/>
      <c r="S334" s="6"/>
      <c r="T334" s="6"/>
      <c r="U334" s="6"/>
      <c r="V334" s="60"/>
      <c r="W334" s="60"/>
      <c r="X334" s="60"/>
      <c r="Y334" s="60"/>
      <c r="Z334" s="60"/>
      <c r="AA334" s="60"/>
      <c r="AB334" s="60"/>
      <c r="AC334" s="60"/>
      <c r="AD334" s="60"/>
      <c r="AE334" s="60"/>
      <c r="AF334" s="60"/>
      <c r="AG334" s="60"/>
      <c r="AH334" s="60"/>
      <c r="AI334" s="60"/>
      <c r="AJ334" s="60"/>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row>
    <row r="335" spans="2:65">
      <c r="B335" s="59"/>
      <c r="C335" s="119"/>
      <c r="D335" s="59"/>
      <c r="E335" s="59"/>
      <c r="F335" s="60"/>
      <c r="G335" s="98"/>
      <c r="H335" s="60"/>
      <c r="I335" s="60"/>
      <c r="J335" s="60"/>
      <c r="K335" s="60"/>
      <c r="L335" s="60"/>
      <c r="M335" s="60"/>
      <c r="N335" s="60"/>
      <c r="O335" s="4"/>
      <c r="P335" s="5"/>
      <c r="Q335" s="6"/>
      <c r="R335" s="6"/>
      <c r="S335" s="6"/>
      <c r="T335" s="6"/>
      <c r="U335" s="6"/>
      <c r="V335" s="60"/>
      <c r="W335" s="60"/>
      <c r="X335" s="60"/>
      <c r="Y335" s="60"/>
      <c r="Z335" s="60"/>
      <c r="AA335" s="60"/>
      <c r="AB335" s="60"/>
      <c r="AC335" s="60"/>
      <c r="AD335" s="60"/>
      <c r="AE335" s="60"/>
      <c r="AF335" s="60"/>
      <c r="AG335" s="60"/>
      <c r="AH335" s="60"/>
      <c r="AI335" s="60"/>
      <c r="AJ335" s="60"/>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row>
    <row r="336" spans="2:65">
      <c r="B336" s="59"/>
      <c r="C336" s="119"/>
      <c r="D336" s="59"/>
      <c r="E336" s="59"/>
      <c r="F336" s="60"/>
      <c r="G336" s="98"/>
      <c r="H336" s="60"/>
      <c r="I336" s="60"/>
      <c r="J336" s="60"/>
      <c r="K336" s="60"/>
      <c r="L336" s="60"/>
      <c r="M336" s="60"/>
      <c r="N336" s="60"/>
      <c r="O336" s="4"/>
      <c r="P336" s="5"/>
      <c r="Q336" s="6"/>
      <c r="R336" s="6"/>
      <c r="S336" s="6"/>
      <c r="T336" s="6"/>
      <c r="U336" s="6"/>
      <c r="V336" s="60"/>
      <c r="W336" s="60"/>
      <c r="X336" s="60"/>
      <c r="Y336" s="60"/>
      <c r="Z336" s="60"/>
      <c r="AA336" s="60"/>
      <c r="AB336" s="60"/>
      <c r="AC336" s="60"/>
      <c r="AD336" s="60"/>
      <c r="AE336" s="60"/>
      <c r="AF336" s="60"/>
      <c r="AG336" s="60"/>
      <c r="AH336" s="60"/>
      <c r="AI336" s="60"/>
      <c r="AJ336" s="60"/>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row>
    <row r="337" spans="2:65">
      <c r="B337" s="59"/>
      <c r="C337" s="119"/>
      <c r="D337" s="59"/>
      <c r="E337" s="59"/>
      <c r="F337" s="60"/>
      <c r="G337" s="98"/>
      <c r="H337" s="60"/>
      <c r="I337" s="60"/>
      <c r="J337" s="60"/>
      <c r="K337" s="60"/>
      <c r="L337" s="60"/>
      <c r="M337" s="60"/>
      <c r="N337" s="60"/>
      <c r="O337" s="4"/>
      <c r="P337" s="5"/>
      <c r="Q337" s="6"/>
      <c r="R337" s="6"/>
      <c r="S337" s="6"/>
      <c r="T337" s="6"/>
      <c r="U337" s="6"/>
      <c r="V337" s="60"/>
      <c r="W337" s="60"/>
      <c r="X337" s="60"/>
      <c r="Y337" s="60"/>
      <c r="Z337" s="60"/>
      <c r="AA337" s="60"/>
      <c r="AB337" s="60"/>
      <c r="AC337" s="60"/>
      <c r="AD337" s="60"/>
      <c r="AE337" s="60"/>
      <c r="AF337" s="60"/>
      <c r="AG337" s="60"/>
      <c r="AH337" s="60"/>
      <c r="AI337" s="60"/>
      <c r="AJ337" s="60"/>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row>
    <row r="338" spans="2:65">
      <c r="B338" s="59"/>
      <c r="C338" s="119"/>
      <c r="D338" s="59"/>
      <c r="E338" s="59"/>
      <c r="F338" s="60"/>
      <c r="G338" s="98"/>
      <c r="H338" s="60"/>
      <c r="I338" s="60"/>
      <c r="J338" s="60"/>
      <c r="K338" s="60"/>
      <c r="L338" s="60"/>
      <c r="M338" s="60"/>
      <c r="N338" s="60"/>
      <c r="O338" s="4"/>
      <c r="P338" s="5"/>
      <c r="Q338" s="6"/>
      <c r="R338" s="6"/>
      <c r="S338" s="6"/>
      <c r="T338" s="6"/>
      <c r="U338" s="6"/>
      <c r="V338" s="60"/>
      <c r="W338" s="60"/>
      <c r="X338" s="60"/>
      <c r="Y338" s="60"/>
      <c r="Z338" s="60"/>
      <c r="AA338" s="60"/>
      <c r="AB338" s="60"/>
      <c r="AC338" s="60"/>
      <c r="AD338" s="60"/>
      <c r="AE338" s="60"/>
      <c r="AF338" s="60"/>
      <c r="AG338" s="60"/>
      <c r="AH338" s="60"/>
      <c r="AI338" s="60"/>
      <c r="AJ338" s="60"/>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row>
    <row r="339" spans="2:65">
      <c r="B339" s="59"/>
      <c r="C339" s="119"/>
      <c r="D339" s="59"/>
      <c r="E339" s="59"/>
      <c r="F339" s="60"/>
      <c r="G339" s="98"/>
      <c r="H339" s="60"/>
      <c r="I339" s="60"/>
      <c r="J339" s="60"/>
      <c r="K339" s="60"/>
      <c r="L339" s="60"/>
      <c r="M339" s="60"/>
      <c r="N339" s="60"/>
      <c r="O339" s="4"/>
      <c r="P339" s="5"/>
      <c r="Q339" s="6"/>
      <c r="R339" s="6"/>
      <c r="S339" s="6"/>
      <c r="T339" s="6"/>
      <c r="U339" s="6"/>
      <c r="V339" s="60"/>
      <c r="W339" s="60"/>
      <c r="X339" s="60"/>
      <c r="Y339" s="60"/>
      <c r="Z339" s="60"/>
      <c r="AA339" s="60"/>
      <c r="AB339" s="60"/>
      <c r="AC339" s="60"/>
      <c r="AD339" s="60"/>
      <c r="AE339" s="60"/>
      <c r="AF339" s="60"/>
      <c r="AG339" s="60"/>
      <c r="AH339" s="60"/>
      <c r="AI339" s="60"/>
      <c r="AJ339" s="60"/>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row>
    <row r="340" spans="2:65">
      <c r="B340" s="59"/>
      <c r="C340" s="119"/>
      <c r="D340" s="59"/>
      <c r="E340" s="59"/>
      <c r="F340" s="60"/>
      <c r="G340" s="98"/>
      <c r="H340" s="60"/>
      <c r="I340" s="60"/>
      <c r="J340" s="60"/>
      <c r="K340" s="60"/>
      <c r="L340" s="60"/>
      <c r="M340" s="60"/>
      <c r="N340" s="60"/>
      <c r="O340" s="4"/>
      <c r="P340" s="5"/>
      <c r="Q340" s="6"/>
      <c r="R340" s="6"/>
      <c r="S340" s="6"/>
      <c r="T340" s="6"/>
      <c r="U340" s="6"/>
      <c r="V340" s="60"/>
      <c r="W340" s="60"/>
      <c r="X340" s="60"/>
      <c r="Y340" s="60"/>
      <c r="Z340" s="60"/>
      <c r="AA340" s="60"/>
      <c r="AB340" s="60"/>
      <c r="AC340" s="60"/>
      <c r="AD340" s="60"/>
      <c r="AE340" s="60"/>
      <c r="AF340" s="60"/>
      <c r="AG340" s="60"/>
      <c r="AH340" s="60"/>
      <c r="AI340" s="60"/>
      <c r="AJ340" s="60"/>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row>
    <row r="341" spans="2:65">
      <c r="B341" s="59"/>
      <c r="C341" s="119"/>
      <c r="D341" s="59"/>
      <c r="E341" s="59"/>
      <c r="F341" s="60"/>
      <c r="G341" s="98"/>
      <c r="H341" s="60"/>
      <c r="I341" s="60"/>
      <c r="J341" s="60"/>
      <c r="K341" s="60"/>
      <c r="L341" s="60"/>
      <c r="M341" s="60"/>
      <c r="N341" s="60"/>
      <c r="O341" s="4"/>
      <c r="P341" s="5"/>
      <c r="Q341" s="6"/>
      <c r="R341" s="6"/>
      <c r="S341" s="6"/>
      <c r="T341" s="6"/>
      <c r="U341" s="6"/>
      <c r="V341" s="60"/>
      <c r="W341" s="60"/>
      <c r="X341" s="60"/>
      <c r="Y341" s="60"/>
      <c r="Z341" s="60"/>
      <c r="AA341" s="60"/>
      <c r="AB341" s="60"/>
      <c r="AC341" s="60"/>
      <c r="AD341" s="60"/>
      <c r="AE341" s="60"/>
      <c r="AF341" s="60"/>
      <c r="AG341" s="60"/>
      <c r="AH341" s="60"/>
      <c r="AI341" s="60"/>
      <c r="AJ341" s="60"/>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row>
    <row r="342" spans="2:65">
      <c r="B342" s="59"/>
      <c r="C342" s="119"/>
      <c r="D342" s="59"/>
      <c r="E342" s="59"/>
      <c r="F342" s="60"/>
      <c r="G342" s="98"/>
      <c r="H342" s="60"/>
      <c r="I342" s="60"/>
      <c r="J342" s="60"/>
      <c r="K342" s="60"/>
      <c r="L342" s="60"/>
      <c r="M342" s="60"/>
      <c r="N342" s="60"/>
      <c r="O342" s="4"/>
      <c r="P342" s="5"/>
      <c r="Q342" s="6"/>
      <c r="R342" s="6"/>
      <c r="S342" s="6"/>
      <c r="T342" s="6"/>
      <c r="U342" s="6"/>
      <c r="V342" s="60"/>
      <c r="W342" s="60"/>
      <c r="X342" s="60"/>
      <c r="Y342" s="60"/>
      <c r="Z342" s="60"/>
      <c r="AA342" s="60"/>
      <c r="AB342" s="60"/>
      <c r="AC342" s="60"/>
      <c r="AD342" s="60"/>
      <c r="AE342" s="60"/>
      <c r="AF342" s="60"/>
      <c r="AG342" s="60"/>
      <c r="AH342" s="60"/>
      <c r="AI342" s="60"/>
      <c r="AJ342" s="60"/>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row>
    <row r="343" spans="2:65">
      <c r="B343" s="59"/>
      <c r="C343" s="119"/>
      <c r="D343" s="59"/>
      <c r="E343" s="59"/>
      <c r="F343" s="60"/>
      <c r="G343" s="98"/>
      <c r="H343" s="60"/>
      <c r="I343" s="60"/>
      <c r="J343" s="60"/>
      <c r="K343" s="60"/>
      <c r="L343" s="60"/>
      <c r="M343" s="60"/>
      <c r="N343" s="60"/>
      <c r="O343" s="4"/>
      <c r="P343" s="5"/>
      <c r="Q343" s="6"/>
      <c r="R343" s="5"/>
      <c r="S343" s="6"/>
      <c r="T343" s="6"/>
      <c r="U343" s="6"/>
      <c r="V343" s="60"/>
      <c r="W343" s="60"/>
      <c r="X343" s="60"/>
      <c r="Y343" s="60"/>
      <c r="Z343" s="60"/>
      <c r="AA343" s="60"/>
      <c r="AB343" s="60"/>
      <c r="AC343" s="60"/>
      <c r="AD343" s="60"/>
      <c r="AE343" s="60"/>
      <c r="AF343" s="60"/>
      <c r="AG343" s="60"/>
      <c r="AH343" s="60"/>
      <c r="AI343" s="60"/>
      <c r="AJ343" s="60"/>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row>
    <row r="344" spans="2:65">
      <c r="B344" s="59"/>
      <c r="C344" s="119"/>
      <c r="D344" s="59"/>
      <c r="E344" s="59"/>
      <c r="F344" s="60"/>
      <c r="G344" s="98"/>
      <c r="H344" s="60"/>
      <c r="I344" s="60"/>
      <c r="J344" s="60"/>
      <c r="K344" s="60"/>
      <c r="L344" s="60"/>
      <c r="M344" s="60"/>
      <c r="N344" s="60"/>
      <c r="O344" s="4"/>
      <c r="P344" s="5"/>
      <c r="Q344" s="6"/>
      <c r="R344" s="6"/>
      <c r="S344" s="6"/>
      <c r="T344" s="6"/>
      <c r="U344" s="6"/>
      <c r="V344" s="60"/>
      <c r="W344" s="60"/>
      <c r="X344" s="60"/>
      <c r="Y344" s="60"/>
      <c r="Z344" s="60"/>
      <c r="AA344" s="60"/>
      <c r="AB344" s="60"/>
      <c r="AC344" s="60"/>
      <c r="AD344" s="60"/>
      <c r="AE344" s="60"/>
      <c r="AF344" s="60"/>
      <c r="AG344" s="60"/>
      <c r="AH344" s="60"/>
      <c r="AI344" s="60"/>
      <c r="AJ344" s="60"/>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row>
    <row r="345" spans="2:65">
      <c r="B345" s="59"/>
      <c r="C345" s="119"/>
      <c r="D345" s="59"/>
      <c r="E345" s="59"/>
      <c r="F345" s="60"/>
      <c r="G345" s="98"/>
      <c r="H345" s="60"/>
      <c r="I345" s="60"/>
      <c r="J345" s="60"/>
      <c r="K345" s="60"/>
      <c r="L345" s="60"/>
      <c r="M345" s="60"/>
      <c r="N345" s="60"/>
      <c r="O345" s="4"/>
      <c r="P345" s="12"/>
      <c r="Q345" s="12"/>
      <c r="R345" s="12"/>
      <c r="S345" s="12"/>
      <c r="T345" s="12"/>
      <c r="U345" s="12"/>
      <c r="V345" s="60"/>
      <c r="W345" s="60"/>
      <c r="X345" s="60"/>
      <c r="Y345" s="60"/>
      <c r="Z345" s="60"/>
      <c r="AA345" s="60"/>
      <c r="AB345" s="60"/>
      <c r="AC345" s="60"/>
      <c r="AD345" s="60"/>
      <c r="AE345" s="60"/>
      <c r="AF345" s="60"/>
      <c r="AG345" s="60"/>
      <c r="AH345" s="60"/>
      <c r="AI345" s="60"/>
      <c r="AJ345" s="60"/>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row>
    <row r="346" spans="2:65">
      <c r="B346" s="59"/>
      <c r="C346" s="119"/>
      <c r="D346" s="59"/>
      <c r="E346" s="59"/>
      <c r="F346" s="60"/>
      <c r="G346" s="98"/>
      <c r="H346" s="60"/>
      <c r="I346" s="60"/>
      <c r="J346" s="60"/>
      <c r="K346" s="60"/>
      <c r="L346" s="60"/>
      <c r="M346" s="60"/>
      <c r="N346" s="60"/>
      <c r="O346" s="60"/>
      <c r="P346" s="60"/>
      <c r="Q346" s="60"/>
      <c r="R346" s="60"/>
      <c r="S346" s="60"/>
      <c r="T346" s="60"/>
      <c r="U346" s="60"/>
      <c r="V346" s="60"/>
      <c r="W346" s="60"/>
      <c r="X346" s="60"/>
      <c r="Y346" s="60"/>
      <c r="Z346" s="60"/>
      <c r="AA346" s="60"/>
      <c r="AB346" s="60"/>
      <c r="AC346" s="60"/>
      <c r="AD346" s="60"/>
      <c r="AE346" s="60"/>
      <c r="AF346" s="60"/>
      <c r="AG346" s="60"/>
      <c r="AH346" s="60"/>
      <c r="AI346" s="60"/>
      <c r="AJ346" s="60"/>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row>
    <row r="347" spans="2:65">
      <c r="B347" s="59"/>
      <c r="C347" s="119"/>
      <c r="D347" s="59"/>
      <c r="E347" s="59"/>
      <c r="F347" s="60"/>
      <c r="G347" s="98"/>
      <c r="H347" s="60"/>
      <c r="I347" s="60"/>
      <c r="J347" s="60"/>
      <c r="K347" s="60"/>
      <c r="L347" s="60"/>
      <c r="M347" s="60"/>
      <c r="N347" s="60"/>
      <c r="O347" s="60"/>
      <c r="P347" s="60"/>
      <c r="Q347" s="60"/>
      <c r="R347" s="60"/>
      <c r="S347" s="60"/>
      <c r="T347" s="60"/>
      <c r="U347" s="60"/>
      <c r="V347" s="60"/>
      <c r="W347" s="60"/>
      <c r="X347" s="60"/>
      <c r="Y347" s="60"/>
      <c r="Z347" s="60"/>
      <c r="AA347" s="60"/>
      <c r="AB347" s="60"/>
      <c r="AC347" s="60"/>
      <c r="AD347" s="60"/>
      <c r="AE347" s="60"/>
      <c r="AF347" s="60"/>
      <c r="AG347" s="60"/>
      <c r="AH347" s="60"/>
      <c r="AI347" s="60"/>
      <c r="AJ347" s="60"/>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row>
    <row r="348" spans="2:65">
      <c r="B348" s="59"/>
      <c r="C348" s="119"/>
      <c r="D348" s="59"/>
      <c r="E348" s="59"/>
      <c r="F348" s="60"/>
      <c r="G348" s="98"/>
      <c r="H348" s="60"/>
      <c r="I348" s="60"/>
      <c r="J348" s="60"/>
      <c r="K348" s="60"/>
      <c r="L348" s="60"/>
      <c r="M348" s="60"/>
      <c r="N348" s="60"/>
      <c r="O348" s="3"/>
      <c r="P348" s="16"/>
      <c r="Q348" s="16"/>
      <c r="R348" s="16"/>
      <c r="S348" s="3"/>
      <c r="T348" s="3"/>
      <c r="U348" s="3"/>
      <c r="V348" s="60"/>
      <c r="W348" s="60"/>
      <c r="X348" s="60"/>
      <c r="Y348" s="60"/>
      <c r="Z348" s="60"/>
      <c r="AA348" s="60"/>
      <c r="AB348" s="60"/>
      <c r="AC348" s="60"/>
      <c r="AD348" s="60"/>
      <c r="AE348" s="60"/>
      <c r="AF348" s="60"/>
      <c r="AG348" s="60"/>
      <c r="AH348" s="60"/>
      <c r="AI348" s="60"/>
      <c r="AJ348" s="60"/>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row>
    <row r="349" spans="2:65">
      <c r="B349" s="59"/>
      <c r="C349" s="119"/>
      <c r="D349" s="59"/>
      <c r="E349" s="59"/>
      <c r="F349" s="60"/>
      <c r="G349" s="98"/>
      <c r="H349" s="60"/>
      <c r="I349" s="60"/>
      <c r="J349" s="60"/>
      <c r="K349" s="60"/>
      <c r="L349" s="60"/>
      <c r="M349" s="60"/>
      <c r="N349" s="60"/>
      <c r="O349" s="4"/>
      <c r="P349" s="61"/>
      <c r="Q349" s="61"/>
      <c r="R349" s="61"/>
      <c r="S349" s="12"/>
      <c r="T349" s="12"/>
      <c r="U349" s="3"/>
      <c r="V349" s="60"/>
      <c r="W349" s="60"/>
      <c r="X349" s="60"/>
      <c r="Y349" s="60"/>
      <c r="Z349" s="60"/>
      <c r="AA349" s="60"/>
      <c r="AB349" s="60"/>
      <c r="AC349" s="60"/>
      <c r="AD349" s="60"/>
      <c r="AE349" s="60"/>
      <c r="AF349" s="60"/>
      <c r="AG349" s="60"/>
      <c r="AH349" s="60"/>
      <c r="AI349" s="60"/>
      <c r="AJ349" s="60"/>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row>
    <row r="350" spans="2:65">
      <c r="B350" s="59"/>
      <c r="C350" s="119"/>
      <c r="D350" s="59"/>
      <c r="E350" s="59"/>
      <c r="F350" s="60"/>
      <c r="G350" s="98"/>
      <c r="H350" s="60"/>
      <c r="I350" s="60"/>
      <c r="J350" s="60"/>
      <c r="K350" s="60"/>
      <c r="L350" s="60"/>
      <c r="M350" s="60"/>
      <c r="N350" s="60"/>
      <c r="O350" s="3"/>
      <c r="P350" s="3"/>
      <c r="Q350" s="3"/>
      <c r="R350" s="3"/>
      <c r="S350" s="3"/>
      <c r="T350" s="3"/>
      <c r="U350" s="3"/>
      <c r="V350" s="60"/>
      <c r="W350" s="60"/>
      <c r="X350" s="60"/>
      <c r="Y350" s="60"/>
      <c r="Z350" s="60"/>
      <c r="AA350" s="60"/>
      <c r="AB350" s="60"/>
      <c r="AC350" s="60"/>
      <c r="AD350" s="60"/>
      <c r="AE350" s="60"/>
      <c r="AF350" s="60"/>
      <c r="AG350" s="60"/>
      <c r="AH350" s="60"/>
      <c r="AI350" s="60"/>
      <c r="AJ350" s="60"/>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row>
    <row r="351" spans="2:65">
      <c r="B351" s="59"/>
      <c r="C351" s="119"/>
      <c r="D351" s="59"/>
      <c r="E351" s="59"/>
      <c r="F351" s="60"/>
      <c r="G351" s="98"/>
      <c r="H351" s="60"/>
      <c r="I351" s="60"/>
      <c r="J351" s="60"/>
      <c r="K351" s="60"/>
      <c r="L351" s="60"/>
      <c r="M351" s="60"/>
      <c r="N351" s="60"/>
      <c r="O351" s="4"/>
      <c r="P351" s="4"/>
      <c r="Q351" s="68"/>
      <c r="R351" s="61"/>
      <c r="S351" s="12"/>
      <c r="T351" s="12"/>
      <c r="U351" s="3"/>
      <c r="V351" s="60"/>
      <c r="W351" s="60"/>
      <c r="X351" s="60"/>
      <c r="Y351" s="60"/>
      <c r="Z351" s="60"/>
      <c r="AA351" s="60"/>
      <c r="AB351" s="60"/>
      <c r="AC351" s="60"/>
      <c r="AD351" s="60"/>
      <c r="AE351" s="60"/>
      <c r="AF351" s="60"/>
      <c r="AG351" s="60"/>
      <c r="AH351" s="60"/>
      <c r="AI351" s="60"/>
      <c r="AJ351" s="60"/>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row>
    <row r="352" spans="2:65">
      <c r="B352" s="59"/>
      <c r="C352" s="119"/>
      <c r="D352" s="59"/>
      <c r="E352" s="59"/>
      <c r="F352" s="60"/>
      <c r="G352" s="98"/>
      <c r="H352" s="60"/>
      <c r="I352" s="60"/>
      <c r="J352" s="60"/>
      <c r="K352" s="60"/>
      <c r="L352" s="60"/>
      <c r="M352" s="60"/>
      <c r="N352" s="60"/>
      <c r="O352" s="3"/>
      <c r="P352" s="3"/>
      <c r="Q352" s="3"/>
      <c r="R352" s="3"/>
      <c r="S352" s="3"/>
      <c r="T352" s="16"/>
      <c r="U352" s="62"/>
      <c r="V352" s="60"/>
      <c r="W352" s="60"/>
      <c r="X352" s="60"/>
      <c r="Y352" s="60"/>
      <c r="Z352" s="60"/>
      <c r="AA352" s="60"/>
      <c r="AB352" s="60"/>
      <c r="AC352" s="60"/>
      <c r="AD352" s="60"/>
      <c r="AE352" s="60"/>
      <c r="AF352" s="60"/>
      <c r="AG352" s="60"/>
      <c r="AH352" s="60"/>
      <c r="AI352" s="60"/>
      <c r="AJ352" s="60"/>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row>
    <row r="353" spans="2:65">
      <c r="B353" s="59"/>
      <c r="C353" s="119"/>
      <c r="D353" s="59"/>
      <c r="E353" s="59"/>
      <c r="F353" s="60"/>
      <c r="G353" s="98"/>
      <c r="H353" s="60"/>
      <c r="I353" s="60"/>
      <c r="J353" s="60"/>
      <c r="K353" s="60"/>
      <c r="L353" s="60"/>
      <c r="M353" s="60"/>
      <c r="N353" s="60"/>
      <c r="O353" s="3"/>
      <c r="P353" s="63"/>
      <c r="Q353" s="63"/>
      <c r="R353" s="5"/>
      <c r="S353" s="5"/>
      <c r="T353" s="16"/>
      <c r="U353" s="62"/>
      <c r="V353" s="60"/>
      <c r="W353" s="60"/>
      <c r="X353" s="60"/>
      <c r="Y353" s="60"/>
      <c r="Z353" s="60"/>
      <c r="AA353" s="60"/>
      <c r="AB353" s="60"/>
      <c r="AC353" s="60"/>
      <c r="AD353" s="60"/>
      <c r="AE353" s="60"/>
      <c r="AF353" s="60"/>
      <c r="AG353" s="60"/>
      <c r="AH353" s="60"/>
      <c r="AI353" s="60"/>
      <c r="AJ353" s="60"/>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row>
    <row r="354" spans="2:65" ht="15.3" thickBot="1">
      <c r="B354" s="59"/>
      <c r="C354" s="119"/>
      <c r="D354" s="59"/>
      <c r="E354" s="59"/>
      <c r="F354" s="60"/>
      <c r="G354" s="98"/>
      <c r="H354" s="60"/>
      <c r="I354" s="60"/>
      <c r="J354" s="60"/>
      <c r="K354" s="60"/>
      <c r="L354" s="60"/>
      <c r="M354" s="60"/>
      <c r="N354" s="60"/>
      <c r="O354" s="64"/>
      <c r="P354" s="65"/>
      <c r="Q354" s="65"/>
      <c r="R354" s="65"/>
      <c r="S354" s="66"/>
      <c r="T354" s="66"/>
      <c r="U354" s="67"/>
      <c r="V354" s="60"/>
      <c r="W354" s="60"/>
      <c r="X354" s="60"/>
      <c r="Y354" s="60"/>
      <c r="Z354" s="60"/>
      <c r="AA354" s="60"/>
      <c r="AB354" s="60"/>
      <c r="AC354" s="60"/>
      <c r="AD354" s="60"/>
      <c r="AE354" s="60"/>
      <c r="AF354" s="60"/>
      <c r="AG354" s="60"/>
      <c r="AH354" s="60"/>
      <c r="AI354" s="60"/>
      <c r="AJ354" s="60"/>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row>
    <row r="355" spans="2:65">
      <c r="B355" s="59"/>
      <c r="C355" s="119"/>
      <c r="D355" s="59"/>
      <c r="E355" s="59"/>
      <c r="F355" s="60"/>
      <c r="G355" s="98"/>
      <c r="H355" s="60"/>
      <c r="I355" s="60"/>
      <c r="J355" s="60"/>
      <c r="K355" s="60"/>
      <c r="L355" s="60"/>
      <c r="M355" s="60"/>
      <c r="N355" s="60"/>
      <c r="O355" s="4"/>
      <c r="P355" s="5"/>
      <c r="Q355" s="6"/>
      <c r="R355" s="6"/>
      <c r="S355" s="6"/>
      <c r="T355" s="6"/>
      <c r="U355" s="6"/>
      <c r="V355" s="60"/>
      <c r="W355" s="60"/>
      <c r="X355" s="60"/>
      <c r="Y355" s="60"/>
      <c r="Z355" s="60"/>
      <c r="AA355" s="60"/>
      <c r="AB355" s="60"/>
      <c r="AC355" s="60"/>
      <c r="AD355" s="60"/>
      <c r="AE355" s="60"/>
      <c r="AF355" s="60"/>
      <c r="AG355" s="60"/>
      <c r="AH355" s="60"/>
      <c r="AI355" s="60"/>
      <c r="AJ355" s="60"/>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row>
    <row r="356" spans="2:65">
      <c r="B356" s="59"/>
      <c r="C356" s="119"/>
      <c r="D356" s="59"/>
      <c r="E356" s="59"/>
      <c r="F356" s="60"/>
      <c r="G356" s="98"/>
      <c r="H356" s="60"/>
      <c r="I356" s="60"/>
      <c r="J356" s="60"/>
      <c r="K356" s="60"/>
      <c r="L356" s="60"/>
      <c r="M356" s="60"/>
      <c r="N356" s="60"/>
      <c r="O356" s="4"/>
      <c r="P356" s="5"/>
      <c r="Q356" s="6"/>
      <c r="R356" s="6"/>
      <c r="S356" s="6"/>
      <c r="T356" s="6"/>
      <c r="U356" s="6"/>
      <c r="V356" s="60"/>
      <c r="W356" s="60"/>
      <c r="X356" s="60"/>
      <c r="Y356" s="60"/>
      <c r="Z356" s="60"/>
      <c r="AA356" s="60"/>
      <c r="AB356" s="60"/>
      <c r="AC356" s="60"/>
      <c r="AD356" s="60"/>
      <c r="AE356" s="60"/>
      <c r="AF356" s="60"/>
      <c r="AG356" s="60"/>
      <c r="AH356" s="60"/>
      <c r="AI356" s="60"/>
      <c r="AJ356" s="60"/>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row>
    <row r="357" spans="2:65">
      <c r="B357" s="59"/>
      <c r="C357" s="119"/>
      <c r="D357" s="59"/>
      <c r="E357" s="59"/>
      <c r="F357" s="60"/>
      <c r="G357" s="98"/>
      <c r="H357" s="60"/>
      <c r="I357" s="60"/>
      <c r="J357" s="60"/>
      <c r="K357" s="60"/>
      <c r="L357" s="60"/>
      <c r="M357" s="60"/>
      <c r="N357" s="60"/>
      <c r="O357" s="4"/>
      <c r="P357" s="5"/>
      <c r="Q357" s="6"/>
      <c r="R357" s="6"/>
      <c r="S357" s="6"/>
      <c r="T357" s="6"/>
      <c r="U357" s="6"/>
      <c r="V357" s="60"/>
      <c r="W357" s="60"/>
      <c r="X357" s="60"/>
      <c r="Y357" s="60"/>
      <c r="Z357" s="60"/>
      <c r="AA357" s="60"/>
      <c r="AB357" s="60"/>
      <c r="AC357" s="60"/>
      <c r="AD357" s="60"/>
      <c r="AE357" s="60"/>
      <c r="AF357" s="60"/>
      <c r="AG357" s="60"/>
      <c r="AH357" s="60"/>
      <c r="AI357" s="60"/>
      <c r="AJ357" s="60"/>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row>
    <row r="358" spans="2:65">
      <c r="B358" s="59"/>
      <c r="C358" s="119"/>
      <c r="D358" s="59"/>
      <c r="E358" s="59"/>
      <c r="F358" s="60"/>
      <c r="G358" s="98"/>
      <c r="H358" s="60"/>
      <c r="I358" s="60"/>
      <c r="J358" s="60"/>
      <c r="K358" s="60"/>
      <c r="L358" s="60"/>
      <c r="M358" s="60"/>
      <c r="N358" s="60"/>
      <c r="O358" s="4"/>
      <c r="P358" s="5"/>
      <c r="Q358" s="6"/>
      <c r="R358" s="6"/>
      <c r="S358" s="6"/>
      <c r="T358" s="6"/>
      <c r="U358" s="6"/>
      <c r="V358" s="60"/>
      <c r="W358" s="60"/>
      <c r="X358" s="60"/>
      <c r="Y358" s="60"/>
      <c r="Z358" s="60"/>
      <c r="AA358" s="60"/>
      <c r="AB358" s="60"/>
      <c r="AC358" s="60"/>
      <c r="AD358" s="60"/>
      <c r="AE358" s="60"/>
      <c r="AF358" s="60"/>
      <c r="AG358" s="60"/>
      <c r="AH358" s="60"/>
      <c r="AI358" s="60"/>
      <c r="AJ358" s="60"/>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row>
    <row r="359" spans="2:65">
      <c r="B359" s="59"/>
      <c r="C359" s="119"/>
      <c r="D359" s="59"/>
      <c r="E359" s="59"/>
      <c r="F359" s="60"/>
      <c r="G359" s="98"/>
      <c r="H359" s="60"/>
      <c r="I359" s="60"/>
      <c r="J359" s="60"/>
      <c r="K359" s="60"/>
      <c r="L359" s="60"/>
      <c r="M359" s="60"/>
      <c r="N359" s="60"/>
      <c r="O359" s="4"/>
      <c r="P359" s="5"/>
      <c r="Q359" s="6"/>
      <c r="R359" s="6"/>
      <c r="S359" s="6"/>
      <c r="T359" s="6"/>
      <c r="U359" s="6"/>
      <c r="V359" s="60"/>
      <c r="W359" s="60"/>
      <c r="X359" s="60"/>
      <c r="Y359" s="60"/>
      <c r="Z359" s="60"/>
      <c r="AA359" s="60"/>
      <c r="AB359" s="60"/>
      <c r="AC359" s="60"/>
      <c r="AD359" s="60"/>
      <c r="AE359" s="60"/>
      <c r="AF359" s="60"/>
      <c r="AG359" s="60"/>
      <c r="AH359" s="60"/>
      <c r="AI359" s="60"/>
      <c r="AJ359" s="60"/>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row>
    <row r="360" spans="2:65">
      <c r="B360" s="59"/>
      <c r="C360" s="119"/>
      <c r="D360" s="59"/>
      <c r="E360" s="59"/>
      <c r="F360" s="60"/>
      <c r="G360" s="98"/>
      <c r="H360" s="60"/>
      <c r="I360" s="60"/>
      <c r="J360" s="60"/>
      <c r="K360" s="60"/>
      <c r="L360" s="60"/>
      <c r="M360" s="60"/>
      <c r="N360" s="60"/>
      <c r="O360" s="4"/>
      <c r="P360" s="5"/>
      <c r="Q360" s="6"/>
      <c r="R360" s="6"/>
      <c r="S360" s="6"/>
      <c r="T360" s="6"/>
      <c r="U360" s="6"/>
      <c r="V360" s="60"/>
      <c r="W360" s="60"/>
      <c r="X360" s="60"/>
      <c r="Y360" s="60"/>
      <c r="Z360" s="60"/>
      <c r="AA360" s="60"/>
      <c r="AB360" s="60"/>
      <c r="AC360" s="60"/>
      <c r="AD360" s="60"/>
      <c r="AE360" s="60"/>
      <c r="AF360" s="60"/>
      <c r="AG360" s="60"/>
      <c r="AH360" s="60"/>
      <c r="AI360" s="60"/>
      <c r="AJ360" s="60"/>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row>
    <row r="361" spans="2:65">
      <c r="B361" s="59"/>
      <c r="C361" s="119"/>
      <c r="D361" s="59"/>
      <c r="E361" s="59"/>
      <c r="F361" s="60"/>
      <c r="G361" s="98"/>
      <c r="H361" s="60"/>
      <c r="I361" s="60"/>
      <c r="J361" s="60"/>
      <c r="K361" s="60"/>
      <c r="L361" s="60"/>
      <c r="M361" s="60"/>
      <c r="N361" s="60"/>
      <c r="O361" s="4"/>
      <c r="P361" s="5"/>
      <c r="Q361" s="6"/>
      <c r="R361" s="6"/>
      <c r="S361" s="6"/>
      <c r="T361" s="6"/>
      <c r="U361" s="6"/>
      <c r="V361" s="60"/>
      <c r="W361" s="60"/>
      <c r="X361" s="60"/>
      <c r="Y361" s="60"/>
      <c r="Z361" s="60"/>
      <c r="AA361" s="60"/>
      <c r="AB361" s="60"/>
      <c r="AC361" s="60"/>
      <c r="AD361" s="60"/>
      <c r="AE361" s="60"/>
      <c r="AF361" s="60"/>
      <c r="AG361" s="60"/>
      <c r="AH361" s="60"/>
      <c r="AI361" s="60"/>
      <c r="AJ361" s="60"/>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row>
    <row r="362" spans="2:65">
      <c r="B362" s="59"/>
      <c r="C362" s="119"/>
      <c r="D362" s="59"/>
      <c r="E362" s="59"/>
      <c r="F362" s="60"/>
      <c r="G362" s="98"/>
      <c r="H362" s="60"/>
      <c r="I362" s="60"/>
      <c r="J362" s="60"/>
      <c r="K362" s="60"/>
      <c r="L362" s="60"/>
      <c r="M362" s="60"/>
      <c r="N362" s="60"/>
      <c r="O362" s="4"/>
      <c r="P362" s="5"/>
      <c r="Q362" s="6"/>
      <c r="R362" s="6"/>
      <c r="S362" s="6"/>
      <c r="T362" s="6"/>
      <c r="U362" s="6"/>
      <c r="V362" s="60"/>
      <c r="W362" s="60"/>
      <c r="X362" s="60"/>
      <c r="Y362" s="60"/>
      <c r="Z362" s="60"/>
      <c r="AA362" s="60"/>
      <c r="AB362" s="60"/>
      <c r="AC362" s="60"/>
      <c r="AD362" s="60"/>
      <c r="AE362" s="60"/>
      <c r="AF362" s="60"/>
      <c r="AG362" s="60"/>
      <c r="AH362" s="60"/>
      <c r="AI362" s="60"/>
      <c r="AJ362" s="60"/>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row>
    <row r="363" spans="2:65">
      <c r="B363" s="59"/>
      <c r="C363" s="119"/>
      <c r="D363" s="59"/>
      <c r="E363" s="59"/>
      <c r="F363" s="60"/>
      <c r="G363" s="98"/>
      <c r="H363" s="60"/>
      <c r="I363" s="60"/>
      <c r="J363" s="60"/>
      <c r="K363" s="60"/>
      <c r="L363" s="60"/>
      <c r="M363" s="60"/>
      <c r="N363" s="60"/>
      <c r="O363" s="4"/>
      <c r="P363" s="5"/>
      <c r="Q363" s="6"/>
      <c r="R363" s="6"/>
      <c r="S363" s="6"/>
      <c r="T363" s="6"/>
      <c r="U363" s="6"/>
      <c r="V363" s="60"/>
      <c r="W363" s="60"/>
      <c r="X363" s="60"/>
      <c r="Y363" s="60"/>
      <c r="Z363" s="60"/>
      <c r="AA363" s="60"/>
      <c r="AB363" s="60"/>
      <c r="AC363" s="60"/>
      <c r="AD363" s="60"/>
      <c r="AE363" s="60"/>
      <c r="AF363" s="60"/>
      <c r="AG363" s="60"/>
      <c r="AH363" s="60"/>
      <c r="AI363" s="60"/>
      <c r="AJ363" s="60"/>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row>
    <row r="364" spans="2:65">
      <c r="B364" s="59"/>
      <c r="C364" s="119"/>
      <c r="D364" s="59"/>
      <c r="E364" s="59"/>
      <c r="F364" s="60"/>
      <c r="G364" s="98"/>
      <c r="H364" s="60"/>
      <c r="I364" s="60"/>
      <c r="J364" s="60"/>
      <c r="K364" s="60"/>
      <c r="L364" s="60"/>
      <c r="M364" s="60"/>
      <c r="N364" s="60"/>
      <c r="O364" s="4"/>
      <c r="P364" s="5"/>
      <c r="Q364" s="6"/>
      <c r="R364" s="6"/>
      <c r="S364" s="6"/>
      <c r="T364" s="6"/>
      <c r="U364" s="6"/>
      <c r="V364" s="60"/>
      <c r="W364" s="60"/>
      <c r="X364" s="60"/>
      <c r="Y364" s="60"/>
      <c r="Z364" s="60"/>
      <c r="AA364" s="60"/>
      <c r="AB364" s="60"/>
      <c r="AC364" s="60"/>
      <c r="AD364" s="60"/>
      <c r="AE364" s="60"/>
      <c r="AF364" s="60"/>
      <c r="AG364" s="60"/>
      <c r="AH364" s="60"/>
      <c r="AI364" s="60"/>
      <c r="AJ364" s="60"/>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row>
    <row r="365" spans="2:65">
      <c r="B365" s="59"/>
      <c r="C365" s="119"/>
      <c r="D365" s="59"/>
      <c r="E365" s="59"/>
      <c r="F365" s="60"/>
      <c r="G365" s="98"/>
      <c r="H365" s="60"/>
      <c r="I365" s="60"/>
      <c r="J365" s="60"/>
      <c r="K365" s="60"/>
      <c r="L365" s="60"/>
      <c r="M365" s="60"/>
      <c r="N365" s="60"/>
      <c r="O365" s="4"/>
      <c r="P365" s="5"/>
      <c r="Q365" s="6"/>
      <c r="R365" s="6"/>
      <c r="S365" s="6"/>
      <c r="T365" s="6"/>
      <c r="U365" s="6"/>
      <c r="V365" s="60"/>
      <c r="W365" s="60"/>
      <c r="X365" s="60"/>
      <c r="Y365" s="60"/>
      <c r="Z365" s="60"/>
      <c r="AA365" s="60"/>
      <c r="AB365" s="60"/>
      <c r="AC365" s="60"/>
      <c r="AD365" s="60"/>
      <c r="AE365" s="60"/>
      <c r="AF365" s="60"/>
      <c r="AG365" s="60"/>
      <c r="AH365" s="60"/>
      <c r="AI365" s="60"/>
      <c r="AJ365" s="60"/>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row>
    <row r="366" spans="2:65">
      <c r="B366" s="59"/>
      <c r="C366" s="119"/>
      <c r="D366" s="59"/>
      <c r="E366" s="59"/>
      <c r="F366" s="60"/>
      <c r="G366" s="98"/>
      <c r="H366" s="60"/>
      <c r="I366" s="60"/>
      <c r="J366" s="60"/>
      <c r="K366" s="60"/>
      <c r="L366" s="60"/>
      <c r="M366" s="60"/>
      <c r="N366" s="60"/>
      <c r="O366" s="4"/>
      <c r="P366" s="5"/>
      <c r="Q366" s="6"/>
      <c r="R366" s="6"/>
      <c r="S366" s="6"/>
      <c r="T366" s="6"/>
      <c r="U366" s="6"/>
      <c r="V366" s="60"/>
      <c r="W366" s="60"/>
      <c r="X366" s="60"/>
      <c r="Y366" s="60"/>
      <c r="Z366" s="60"/>
      <c r="AA366" s="60"/>
      <c r="AB366" s="60"/>
      <c r="AC366" s="60"/>
      <c r="AD366" s="60"/>
      <c r="AE366" s="60"/>
      <c r="AF366" s="60"/>
      <c r="AG366" s="60"/>
      <c r="AH366" s="60"/>
      <c r="AI366" s="60"/>
      <c r="AJ366" s="60"/>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row>
    <row r="367" spans="2:65">
      <c r="B367" s="59"/>
      <c r="C367" s="119"/>
      <c r="D367" s="59"/>
      <c r="E367" s="59"/>
      <c r="F367" s="60"/>
      <c r="G367" s="98"/>
      <c r="H367" s="60"/>
      <c r="I367" s="60"/>
      <c r="J367" s="60"/>
      <c r="K367" s="60"/>
      <c r="L367" s="60"/>
      <c r="M367" s="60"/>
      <c r="N367" s="60"/>
      <c r="O367" s="4"/>
      <c r="P367" s="5"/>
      <c r="Q367" s="6"/>
      <c r="R367" s="6"/>
      <c r="S367" s="6"/>
      <c r="T367" s="6"/>
      <c r="U367" s="6"/>
      <c r="V367" s="60"/>
      <c r="W367" s="60"/>
      <c r="X367" s="60"/>
      <c r="Y367" s="60"/>
      <c r="Z367" s="60"/>
      <c r="AA367" s="60"/>
      <c r="AB367" s="60"/>
      <c r="AC367" s="60"/>
      <c r="AD367" s="60"/>
      <c r="AE367" s="60"/>
      <c r="AF367" s="60"/>
      <c r="AG367" s="60"/>
      <c r="AH367" s="60"/>
      <c r="AI367" s="60"/>
      <c r="AJ367" s="60"/>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row>
    <row r="368" spans="2:65">
      <c r="B368" s="59"/>
      <c r="C368" s="119"/>
      <c r="D368" s="59"/>
      <c r="E368" s="59"/>
      <c r="F368" s="60"/>
      <c r="G368" s="98"/>
      <c r="H368" s="60"/>
      <c r="I368" s="60"/>
      <c r="J368" s="60"/>
      <c r="K368" s="60"/>
      <c r="L368" s="60"/>
      <c r="M368" s="60"/>
      <c r="N368" s="60"/>
      <c r="O368" s="4"/>
      <c r="P368" s="5"/>
      <c r="Q368" s="6"/>
      <c r="R368" s="6"/>
      <c r="S368" s="6"/>
      <c r="T368" s="6"/>
      <c r="U368" s="6"/>
      <c r="V368" s="60"/>
      <c r="W368" s="60"/>
      <c r="X368" s="60"/>
      <c r="Y368" s="60"/>
      <c r="Z368" s="60"/>
      <c r="AA368" s="60"/>
      <c r="AB368" s="60"/>
      <c r="AC368" s="60"/>
      <c r="AD368" s="60"/>
      <c r="AE368" s="60"/>
      <c r="AF368" s="60"/>
      <c r="AG368" s="60"/>
      <c r="AH368" s="60"/>
      <c r="AI368" s="60"/>
      <c r="AJ368" s="60"/>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row>
    <row r="369" spans="2:65">
      <c r="B369" s="59"/>
      <c r="C369" s="119"/>
      <c r="D369" s="59"/>
      <c r="E369" s="59"/>
      <c r="F369" s="60"/>
      <c r="G369" s="98"/>
      <c r="H369" s="60"/>
      <c r="I369" s="60"/>
      <c r="J369" s="60"/>
      <c r="K369" s="60"/>
      <c r="L369" s="60"/>
      <c r="M369" s="60"/>
      <c r="N369" s="60"/>
      <c r="O369" s="4"/>
      <c r="P369" s="5"/>
      <c r="Q369" s="6"/>
      <c r="R369" s="6"/>
      <c r="S369" s="6"/>
      <c r="T369" s="6"/>
      <c r="U369" s="6"/>
      <c r="V369" s="60"/>
      <c r="W369" s="60"/>
      <c r="X369" s="60"/>
      <c r="Y369" s="60"/>
      <c r="Z369" s="60"/>
      <c r="AA369" s="60"/>
      <c r="AB369" s="60"/>
      <c r="AC369" s="60"/>
      <c r="AD369" s="60"/>
      <c r="AE369" s="60"/>
      <c r="AF369" s="60"/>
      <c r="AG369" s="60"/>
      <c r="AH369" s="60"/>
      <c r="AI369" s="60"/>
      <c r="AJ369" s="60"/>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row>
    <row r="370" spans="2:65">
      <c r="B370" s="59"/>
      <c r="C370" s="119"/>
      <c r="D370" s="59"/>
      <c r="E370" s="59"/>
      <c r="F370" s="60"/>
      <c r="G370" s="98"/>
      <c r="H370" s="60"/>
      <c r="I370" s="60"/>
      <c r="J370" s="60"/>
      <c r="K370" s="60"/>
      <c r="L370" s="60"/>
      <c r="M370" s="60"/>
      <c r="N370" s="60"/>
      <c r="O370" s="4"/>
      <c r="P370" s="5"/>
      <c r="Q370" s="6"/>
      <c r="R370" s="6"/>
      <c r="S370" s="6"/>
      <c r="T370" s="6"/>
      <c r="U370" s="6"/>
      <c r="V370" s="60"/>
      <c r="W370" s="60"/>
      <c r="X370" s="60"/>
      <c r="Y370" s="60"/>
      <c r="Z370" s="60"/>
      <c r="AA370" s="60"/>
      <c r="AB370" s="60"/>
      <c r="AC370" s="60"/>
      <c r="AD370" s="60"/>
      <c r="AE370" s="60"/>
      <c r="AF370" s="60"/>
      <c r="AG370" s="60"/>
      <c r="AH370" s="60"/>
      <c r="AI370" s="60"/>
      <c r="AJ370" s="6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row>
    <row r="371" spans="2:65">
      <c r="B371" s="59"/>
      <c r="C371" s="119"/>
      <c r="D371" s="59"/>
      <c r="E371" s="59"/>
      <c r="F371" s="60"/>
      <c r="G371" s="98"/>
      <c r="H371" s="60"/>
      <c r="I371" s="60"/>
      <c r="J371" s="60"/>
      <c r="K371" s="60"/>
      <c r="L371" s="60"/>
      <c r="M371" s="60"/>
      <c r="N371" s="60"/>
      <c r="O371" s="4"/>
      <c r="P371" s="5"/>
      <c r="Q371" s="6"/>
      <c r="R371" s="6"/>
      <c r="S371" s="6"/>
      <c r="T371" s="6"/>
      <c r="U371" s="6"/>
      <c r="V371" s="60"/>
      <c r="W371" s="60"/>
      <c r="X371" s="60"/>
      <c r="Y371" s="60"/>
      <c r="Z371" s="60"/>
      <c r="AA371" s="60"/>
      <c r="AB371" s="60"/>
      <c r="AC371" s="60"/>
      <c r="AD371" s="60"/>
      <c r="AE371" s="60"/>
      <c r="AF371" s="60"/>
      <c r="AG371" s="60"/>
      <c r="AH371" s="60"/>
      <c r="AI371" s="60"/>
      <c r="AJ371" s="6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row>
    <row r="372" spans="2:65">
      <c r="B372" s="59"/>
      <c r="C372" s="119"/>
      <c r="D372" s="59"/>
      <c r="E372" s="59"/>
      <c r="F372" s="60"/>
      <c r="G372" s="98"/>
      <c r="H372" s="60"/>
      <c r="I372" s="60"/>
      <c r="J372" s="60"/>
      <c r="K372" s="60"/>
      <c r="L372" s="60"/>
      <c r="M372" s="60"/>
      <c r="N372" s="60"/>
      <c r="O372" s="4"/>
      <c r="P372" s="5"/>
      <c r="Q372" s="6"/>
      <c r="R372" s="6"/>
      <c r="S372" s="6"/>
      <c r="T372" s="6"/>
      <c r="U372" s="6"/>
      <c r="V372" s="60"/>
      <c r="W372" s="60"/>
      <c r="X372" s="60"/>
      <c r="Y372" s="60"/>
      <c r="Z372" s="60"/>
      <c r="AA372" s="60"/>
      <c r="AB372" s="60"/>
      <c r="AC372" s="60"/>
      <c r="AD372" s="60"/>
      <c r="AE372" s="60"/>
      <c r="AF372" s="60"/>
      <c r="AG372" s="60"/>
      <c r="AH372" s="60"/>
      <c r="AI372" s="60"/>
      <c r="AJ372" s="60"/>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row>
    <row r="373" spans="2:65">
      <c r="B373" s="59"/>
      <c r="C373" s="119"/>
      <c r="D373" s="59"/>
      <c r="E373" s="59"/>
      <c r="F373" s="60"/>
      <c r="G373" s="98"/>
      <c r="H373" s="60"/>
      <c r="I373" s="60"/>
      <c r="J373" s="60"/>
      <c r="K373" s="60"/>
      <c r="L373" s="60"/>
      <c r="M373" s="60"/>
      <c r="N373" s="60"/>
      <c r="O373" s="4"/>
      <c r="P373" s="5"/>
      <c r="Q373" s="6"/>
      <c r="R373" s="6"/>
      <c r="S373" s="6"/>
      <c r="T373" s="6"/>
      <c r="U373" s="6"/>
      <c r="V373" s="60"/>
      <c r="W373" s="60"/>
      <c r="X373" s="60"/>
      <c r="Y373" s="60"/>
      <c r="Z373" s="60"/>
      <c r="AA373" s="60"/>
      <c r="AB373" s="60"/>
      <c r="AC373" s="60"/>
      <c r="AD373" s="60"/>
      <c r="AE373" s="60"/>
      <c r="AF373" s="60"/>
      <c r="AG373" s="60"/>
      <c r="AH373" s="60"/>
      <c r="AI373" s="60"/>
      <c r="AJ373" s="60"/>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row>
    <row r="374" spans="2:65">
      <c r="B374" s="59"/>
      <c r="C374" s="119"/>
      <c r="D374" s="59"/>
      <c r="E374" s="59"/>
      <c r="F374" s="60"/>
      <c r="G374" s="98"/>
      <c r="H374" s="60"/>
      <c r="I374" s="60"/>
      <c r="J374" s="60"/>
      <c r="K374" s="60"/>
      <c r="L374" s="60"/>
      <c r="M374" s="60"/>
      <c r="N374" s="60"/>
      <c r="O374" s="4"/>
      <c r="P374" s="5"/>
      <c r="Q374" s="6"/>
      <c r="R374" s="6"/>
      <c r="S374" s="6"/>
      <c r="T374" s="6"/>
      <c r="U374" s="6"/>
      <c r="V374" s="60"/>
      <c r="W374" s="60"/>
      <c r="X374" s="60"/>
      <c r="Y374" s="60"/>
      <c r="Z374" s="60"/>
      <c r="AA374" s="60"/>
      <c r="AB374" s="60"/>
      <c r="AC374" s="60"/>
      <c r="AD374" s="60"/>
      <c r="AE374" s="60"/>
      <c r="AF374" s="60"/>
      <c r="AG374" s="60"/>
      <c r="AH374" s="60"/>
      <c r="AI374" s="60"/>
      <c r="AJ374" s="60"/>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row>
    <row r="375" spans="2:65">
      <c r="B375" s="59"/>
      <c r="C375" s="119"/>
      <c r="D375" s="59"/>
      <c r="E375" s="59"/>
      <c r="F375" s="60"/>
      <c r="G375" s="98"/>
      <c r="H375" s="60"/>
      <c r="I375" s="60"/>
      <c r="J375" s="60"/>
      <c r="K375" s="60"/>
      <c r="L375" s="60"/>
      <c r="M375" s="60"/>
      <c r="N375" s="60"/>
      <c r="O375" s="4"/>
      <c r="P375" s="5"/>
      <c r="Q375" s="6"/>
      <c r="R375" s="6"/>
      <c r="S375" s="6"/>
      <c r="T375" s="6"/>
      <c r="U375" s="6"/>
      <c r="V375" s="60"/>
      <c r="W375" s="60"/>
      <c r="X375" s="60"/>
      <c r="Y375" s="60"/>
      <c r="Z375" s="60"/>
      <c r="AA375" s="60"/>
      <c r="AB375" s="60"/>
      <c r="AC375" s="60"/>
      <c r="AD375" s="60"/>
      <c r="AE375" s="60"/>
      <c r="AF375" s="60"/>
      <c r="AG375" s="60"/>
      <c r="AH375" s="60"/>
      <c r="AI375" s="60"/>
      <c r="AJ375" s="60"/>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row>
    <row r="376" spans="2:65">
      <c r="B376" s="59"/>
      <c r="C376" s="119"/>
      <c r="D376" s="59"/>
      <c r="E376" s="59"/>
      <c r="F376" s="60"/>
      <c r="G376" s="98"/>
      <c r="H376" s="60"/>
      <c r="I376" s="60"/>
      <c r="J376" s="60"/>
      <c r="K376" s="60"/>
      <c r="L376" s="60"/>
      <c r="M376" s="60"/>
      <c r="N376" s="60"/>
      <c r="O376" s="4"/>
      <c r="P376" s="5"/>
      <c r="Q376" s="6"/>
      <c r="R376" s="6"/>
      <c r="S376" s="6"/>
      <c r="T376" s="6"/>
      <c r="U376" s="6"/>
      <c r="V376" s="60"/>
      <c r="W376" s="60"/>
      <c r="X376" s="60"/>
      <c r="Y376" s="60"/>
      <c r="Z376" s="60"/>
      <c r="AA376" s="60"/>
      <c r="AB376" s="60"/>
      <c r="AC376" s="60"/>
      <c r="AD376" s="60"/>
      <c r="AE376" s="60"/>
      <c r="AF376" s="60"/>
      <c r="AG376" s="60"/>
      <c r="AH376" s="60"/>
      <c r="AI376" s="60"/>
      <c r="AJ376" s="60"/>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row>
    <row r="377" spans="2:65">
      <c r="B377" s="59"/>
      <c r="C377" s="119"/>
      <c r="D377" s="59"/>
      <c r="E377" s="59"/>
      <c r="F377" s="60"/>
      <c r="G377" s="98"/>
      <c r="H377" s="60"/>
      <c r="I377" s="60"/>
      <c r="J377" s="60"/>
      <c r="K377" s="60"/>
      <c r="L377" s="60"/>
      <c r="M377" s="60"/>
      <c r="N377" s="60"/>
      <c r="O377" s="4"/>
      <c r="P377" s="5"/>
      <c r="Q377" s="6"/>
      <c r="R377" s="6"/>
      <c r="S377" s="6"/>
      <c r="T377" s="6"/>
      <c r="U377" s="6"/>
      <c r="V377" s="60"/>
      <c r="W377" s="60"/>
      <c r="X377" s="60"/>
      <c r="Y377" s="60"/>
      <c r="Z377" s="60"/>
      <c r="AA377" s="60"/>
      <c r="AB377" s="60"/>
      <c r="AC377" s="60"/>
      <c r="AD377" s="60"/>
      <c r="AE377" s="60"/>
      <c r="AF377" s="60"/>
      <c r="AG377" s="60"/>
      <c r="AH377" s="60"/>
      <c r="AI377" s="60"/>
      <c r="AJ377" s="60"/>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row>
    <row r="378" spans="2:65">
      <c r="B378" s="59"/>
      <c r="C378" s="119"/>
      <c r="D378" s="59"/>
      <c r="E378" s="59"/>
      <c r="F378" s="60"/>
      <c r="G378" s="98"/>
      <c r="H378" s="60"/>
      <c r="I378" s="60"/>
      <c r="J378" s="60"/>
      <c r="K378" s="60"/>
      <c r="L378" s="60"/>
      <c r="M378" s="60"/>
      <c r="N378" s="60"/>
      <c r="O378" s="4"/>
      <c r="P378" s="5"/>
      <c r="Q378" s="6"/>
      <c r="R378" s="6"/>
      <c r="S378" s="6"/>
      <c r="T378" s="6"/>
      <c r="U378" s="6"/>
      <c r="V378" s="60"/>
      <c r="W378" s="60"/>
      <c r="X378" s="60"/>
      <c r="Y378" s="60"/>
      <c r="Z378" s="60"/>
      <c r="AA378" s="60"/>
      <c r="AB378" s="60"/>
      <c r="AC378" s="60"/>
      <c r="AD378" s="60"/>
      <c r="AE378" s="60"/>
      <c r="AF378" s="60"/>
      <c r="AG378" s="60"/>
      <c r="AH378" s="60"/>
      <c r="AI378" s="60"/>
      <c r="AJ378" s="60"/>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row>
    <row r="379" spans="2:65">
      <c r="B379" s="59"/>
      <c r="C379" s="119"/>
      <c r="D379" s="59"/>
      <c r="E379" s="59"/>
      <c r="F379" s="60"/>
      <c r="G379" s="98"/>
      <c r="H379" s="60"/>
      <c r="I379" s="60"/>
      <c r="J379" s="60"/>
      <c r="K379" s="60"/>
      <c r="L379" s="60"/>
      <c r="M379" s="60"/>
      <c r="N379" s="60"/>
      <c r="O379" s="4"/>
      <c r="P379" s="5"/>
      <c r="Q379" s="6"/>
      <c r="R379" s="6"/>
      <c r="S379" s="6"/>
      <c r="T379" s="6"/>
      <c r="U379" s="6"/>
      <c r="V379" s="60"/>
      <c r="W379" s="60"/>
      <c r="X379" s="60"/>
      <c r="Y379" s="60"/>
      <c r="Z379" s="60"/>
      <c r="AA379" s="60"/>
      <c r="AB379" s="60"/>
      <c r="AC379" s="60"/>
      <c r="AD379" s="60"/>
      <c r="AE379" s="60"/>
      <c r="AF379" s="60"/>
      <c r="AG379" s="60"/>
      <c r="AH379" s="60"/>
      <c r="AI379" s="60"/>
      <c r="AJ379" s="60"/>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row>
    <row r="380" spans="2:65">
      <c r="B380" s="59"/>
      <c r="C380" s="119"/>
      <c r="D380" s="59"/>
      <c r="E380" s="59"/>
      <c r="F380" s="60"/>
      <c r="G380" s="98"/>
      <c r="H380" s="60"/>
      <c r="I380" s="60"/>
      <c r="J380" s="60"/>
      <c r="K380" s="60"/>
      <c r="L380" s="60"/>
      <c r="M380" s="60"/>
      <c r="N380" s="60"/>
      <c r="O380" s="4"/>
      <c r="P380" s="5"/>
      <c r="Q380" s="6"/>
      <c r="R380" s="5"/>
      <c r="S380" s="6"/>
      <c r="T380" s="6"/>
      <c r="U380" s="6"/>
      <c r="V380" s="60"/>
      <c r="W380" s="60"/>
      <c r="X380" s="60"/>
      <c r="Y380" s="60"/>
      <c r="Z380" s="60"/>
      <c r="AA380" s="60"/>
      <c r="AB380" s="60"/>
      <c r="AC380" s="60"/>
      <c r="AD380" s="60"/>
      <c r="AE380" s="60"/>
      <c r="AF380" s="60"/>
      <c r="AG380" s="60"/>
      <c r="AH380" s="60"/>
      <c r="AI380" s="60"/>
      <c r="AJ380" s="60"/>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row>
    <row r="381" spans="2:65">
      <c r="B381" s="59"/>
      <c r="C381" s="119"/>
      <c r="D381" s="59"/>
      <c r="E381" s="59"/>
      <c r="F381" s="60"/>
      <c r="G381" s="98"/>
      <c r="H381" s="60"/>
      <c r="I381" s="60"/>
      <c r="J381" s="60"/>
      <c r="K381" s="60"/>
      <c r="L381" s="60"/>
      <c r="M381" s="60"/>
      <c r="N381" s="60"/>
      <c r="O381" s="4"/>
      <c r="P381" s="5"/>
      <c r="Q381" s="6"/>
      <c r="R381" s="6"/>
      <c r="S381" s="6"/>
      <c r="T381" s="6"/>
      <c r="U381" s="6"/>
      <c r="V381" s="60"/>
      <c r="W381" s="60"/>
      <c r="X381" s="60"/>
      <c r="Y381" s="60"/>
      <c r="Z381" s="60"/>
      <c r="AA381" s="60"/>
      <c r="AB381" s="60"/>
      <c r="AC381" s="60"/>
      <c r="AD381" s="60"/>
      <c r="AE381" s="60"/>
      <c r="AF381" s="60"/>
      <c r="AG381" s="60"/>
      <c r="AH381" s="60"/>
      <c r="AI381" s="60"/>
      <c r="AJ381" s="60"/>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row>
    <row r="382" spans="2:65">
      <c r="B382" s="59"/>
      <c r="C382" s="119"/>
      <c r="D382" s="59"/>
      <c r="E382" s="59"/>
      <c r="F382" s="60"/>
      <c r="G382" s="98"/>
      <c r="H382" s="60"/>
      <c r="I382" s="60"/>
      <c r="J382" s="60"/>
      <c r="K382" s="60"/>
      <c r="L382" s="60"/>
      <c r="M382" s="60"/>
      <c r="N382" s="60"/>
      <c r="O382" s="4"/>
      <c r="P382" s="12"/>
      <c r="Q382" s="12"/>
      <c r="R382" s="12"/>
      <c r="S382" s="12"/>
      <c r="T382" s="12"/>
      <c r="U382" s="12"/>
      <c r="V382" s="60"/>
      <c r="W382" s="60"/>
      <c r="X382" s="60"/>
      <c r="Y382" s="60"/>
      <c r="Z382" s="60"/>
      <c r="AA382" s="60"/>
      <c r="AB382" s="60"/>
      <c r="AC382" s="60"/>
      <c r="AD382" s="60"/>
      <c r="AE382" s="60"/>
      <c r="AF382" s="60"/>
      <c r="AG382" s="60"/>
      <c r="AH382" s="60"/>
      <c r="AI382" s="60"/>
      <c r="AJ382" s="60"/>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row>
    <row r="383" spans="2:65">
      <c r="B383" s="59"/>
      <c r="C383" s="119"/>
      <c r="D383" s="59"/>
      <c r="E383" s="59"/>
      <c r="F383" s="60"/>
      <c r="G383" s="98"/>
      <c r="H383" s="60"/>
      <c r="I383" s="60"/>
      <c r="J383" s="60"/>
      <c r="K383" s="60"/>
      <c r="L383" s="60"/>
      <c r="M383" s="60"/>
      <c r="N383" s="60"/>
      <c r="O383" s="60"/>
      <c r="P383" s="60"/>
      <c r="Q383" s="60"/>
      <c r="R383" s="60"/>
      <c r="S383" s="60"/>
      <c r="T383" s="60"/>
      <c r="U383" s="60"/>
      <c r="V383" s="60"/>
      <c r="W383" s="60"/>
      <c r="X383" s="60"/>
      <c r="Y383" s="60"/>
      <c r="Z383" s="60"/>
      <c r="AA383" s="60"/>
      <c r="AB383" s="60"/>
      <c r="AC383" s="60"/>
      <c r="AD383" s="60"/>
      <c r="AE383" s="60"/>
      <c r="AF383" s="60"/>
      <c r="AG383" s="60"/>
      <c r="AH383" s="60"/>
      <c r="AI383" s="60"/>
      <c r="AJ383" s="60"/>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row>
    <row r="384" spans="2:65">
      <c r="B384" s="59"/>
      <c r="C384" s="119"/>
      <c r="D384" s="59"/>
      <c r="E384" s="59"/>
      <c r="F384" s="60"/>
      <c r="G384" s="98"/>
      <c r="H384" s="60"/>
      <c r="I384" s="60"/>
      <c r="J384" s="60"/>
      <c r="K384" s="60"/>
      <c r="L384" s="60"/>
      <c r="M384" s="60"/>
      <c r="N384" s="60"/>
      <c r="O384" s="60"/>
      <c r="P384" s="60"/>
      <c r="Q384" s="60"/>
      <c r="R384" s="60"/>
      <c r="S384" s="60"/>
      <c r="T384" s="60"/>
      <c r="U384" s="60"/>
      <c r="V384" s="60"/>
      <c r="W384" s="60"/>
      <c r="X384" s="60"/>
      <c r="Y384" s="60"/>
      <c r="Z384" s="60"/>
      <c r="AA384" s="60"/>
      <c r="AB384" s="60"/>
      <c r="AC384" s="60"/>
      <c r="AD384" s="60"/>
      <c r="AE384" s="60"/>
      <c r="AF384" s="60"/>
      <c r="AG384" s="60"/>
      <c r="AH384" s="60"/>
      <c r="AI384" s="60"/>
      <c r="AJ384" s="60"/>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row>
    <row r="385" spans="2:65">
      <c r="B385" s="59"/>
      <c r="C385" s="119"/>
      <c r="D385" s="59"/>
      <c r="E385" s="59"/>
      <c r="F385" s="60"/>
      <c r="G385" s="98"/>
      <c r="H385" s="60"/>
      <c r="I385" s="60"/>
      <c r="J385" s="60"/>
      <c r="K385" s="60"/>
      <c r="L385" s="60"/>
      <c r="M385" s="60"/>
      <c r="N385" s="60"/>
      <c r="O385" s="3"/>
      <c r="P385" s="16"/>
      <c r="Q385" s="16"/>
      <c r="R385" s="16"/>
      <c r="S385" s="3"/>
      <c r="T385" s="3"/>
      <c r="U385" s="3"/>
      <c r="V385" s="60"/>
      <c r="W385" s="60"/>
      <c r="X385" s="60"/>
      <c r="Y385" s="60"/>
      <c r="Z385" s="60"/>
      <c r="AA385" s="60"/>
      <c r="AB385" s="60"/>
      <c r="AC385" s="60"/>
      <c r="AD385" s="60"/>
      <c r="AE385" s="60"/>
      <c r="AF385" s="60"/>
      <c r="AG385" s="60"/>
      <c r="AH385" s="60"/>
      <c r="AI385" s="60"/>
      <c r="AJ385" s="60"/>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row>
    <row r="386" spans="2:65">
      <c r="B386" s="59"/>
      <c r="C386" s="119"/>
      <c r="D386" s="59"/>
      <c r="E386" s="59"/>
      <c r="F386" s="60"/>
      <c r="G386" s="98"/>
      <c r="H386" s="60"/>
      <c r="I386" s="60"/>
      <c r="J386" s="60"/>
      <c r="K386" s="60"/>
      <c r="L386" s="60"/>
      <c r="M386" s="60"/>
      <c r="N386" s="60"/>
      <c r="O386" s="4"/>
      <c r="P386" s="61"/>
      <c r="Q386" s="61"/>
      <c r="R386" s="61"/>
      <c r="S386" s="12"/>
      <c r="T386" s="12"/>
      <c r="U386" s="3"/>
      <c r="V386" s="60"/>
      <c r="W386" s="60"/>
      <c r="X386" s="60"/>
      <c r="Y386" s="60"/>
      <c r="Z386" s="60"/>
      <c r="AA386" s="60"/>
      <c r="AB386" s="60"/>
      <c r="AC386" s="60"/>
      <c r="AD386" s="60"/>
      <c r="AE386" s="60"/>
      <c r="AF386" s="60"/>
      <c r="AG386" s="60"/>
      <c r="AH386" s="60"/>
      <c r="AI386" s="60"/>
      <c r="AJ386" s="60"/>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row>
    <row r="387" spans="2:65">
      <c r="B387" s="59"/>
      <c r="C387" s="119"/>
      <c r="D387" s="59"/>
      <c r="E387" s="59"/>
      <c r="F387" s="60"/>
      <c r="G387" s="98"/>
      <c r="H387" s="60"/>
      <c r="I387" s="60"/>
      <c r="J387" s="60"/>
      <c r="K387" s="60"/>
      <c r="L387" s="60"/>
      <c r="M387" s="60"/>
      <c r="N387" s="60"/>
      <c r="O387" s="3"/>
      <c r="P387" s="3"/>
      <c r="Q387" s="3"/>
      <c r="R387" s="3"/>
      <c r="S387" s="3"/>
      <c r="T387" s="3"/>
      <c r="U387" s="3"/>
      <c r="V387" s="60"/>
      <c r="W387" s="60"/>
      <c r="X387" s="60"/>
      <c r="Y387" s="60"/>
      <c r="Z387" s="60"/>
      <c r="AA387" s="60"/>
      <c r="AB387" s="60"/>
      <c r="AC387" s="60"/>
      <c r="AD387" s="60"/>
      <c r="AE387" s="60"/>
      <c r="AF387" s="60"/>
      <c r="AG387" s="60"/>
      <c r="AH387" s="60"/>
      <c r="AI387" s="60"/>
      <c r="AJ387" s="60"/>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row>
    <row r="388" spans="2:65">
      <c r="B388" s="59"/>
      <c r="C388" s="119"/>
      <c r="D388" s="59"/>
      <c r="E388" s="59"/>
      <c r="F388" s="60"/>
      <c r="G388" s="98"/>
      <c r="H388" s="60"/>
      <c r="I388" s="60"/>
      <c r="J388" s="60"/>
      <c r="K388" s="60"/>
      <c r="L388" s="60"/>
      <c r="M388" s="60"/>
      <c r="N388" s="60"/>
      <c r="O388" s="4"/>
      <c r="P388" s="4"/>
      <c r="Q388" s="68"/>
      <c r="R388" s="61"/>
      <c r="S388" s="12"/>
      <c r="T388" s="12"/>
      <c r="U388" s="3"/>
      <c r="V388" s="60"/>
      <c r="W388" s="60"/>
      <c r="X388" s="60"/>
      <c r="Y388" s="60"/>
      <c r="Z388" s="60"/>
      <c r="AA388" s="60"/>
      <c r="AB388" s="60"/>
      <c r="AC388" s="60"/>
      <c r="AD388" s="60"/>
      <c r="AE388" s="60"/>
      <c r="AF388" s="60"/>
      <c r="AG388" s="60"/>
      <c r="AH388" s="60"/>
      <c r="AI388" s="60"/>
      <c r="AJ388" s="60"/>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row>
    <row r="389" spans="2:65">
      <c r="B389" s="59"/>
      <c r="C389" s="119"/>
      <c r="D389" s="59"/>
      <c r="E389" s="59"/>
      <c r="F389" s="60"/>
      <c r="G389" s="98"/>
      <c r="H389" s="60"/>
      <c r="I389" s="60"/>
      <c r="J389" s="60"/>
      <c r="K389" s="60"/>
      <c r="L389" s="60"/>
      <c r="M389" s="60"/>
      <c r="N389" s="60"/>
      <c r="O389" s="3"/>
      <c r="P389" s="3"/>
      <c r="Q389" s="3"/>
      <c r="R389" s="3"/>
      <c r="S389" s="3"/>
      <c r="T389" s="16"/>
      <c r="U389" s="62"/>
      <c r="V389" s="60"/>
      <c r="W389" s="60"/>
      <c r="X389" s="60"/>
      <c r="Y389" s="60"/>
      <c r="Z389" s="60"/>
      <c r="AA389" s="60"/>
      <c r="AB389" s="60"/>
      <c r="AC389" s="60"/>
      <c r="AD389" s="60"/>
      <c r="AE389" s="60"/>
      <c r="AF389" s="60"/>
      <c r="AG389" s="60"/>
      <c r="AH389" s="60"/>
      <c r="AI389" s="60"/>
      <c r="AJ389" s="60"/>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row>
    <row r="390" spans="2:65">
      <c r="B390" s="59"/>
      <c r="C390" s="119"/>
      <c r="D390" s="59"/>
      <c r="E390" s="59"/>
      <c r="F390" s="60"/>
      <c r="G390" s="98"/>
      <c r="H390" s="60"/>
      <c r="I390" s="60"/>
      <c r="J390" s="60"/>
      <c r="K390" s="60"/>
      <c r="L390" s="60"/>
      <c r="M390" s="60"/>
      <c r="N390" s="60"/>
      <c r="O390" s="3"/>
      <c r="P390" s="63"/>
      <c r="Q390" s="63"/>
      <c r="R390" s="5"/>
      <c r="S390" s="5"/>
      <c r="T390" s="16"/>
      <c r="U390" s="62"/>
      <c r="V390" s="60"/>
      <c r="W390" s="60"/>
      <c r="X390" s="60"/>
      <c r="Y390" s="60"/>
      <c r="Z390" s="60"/>
      <c r="AA390" s="60"/>
      <c r="AB390" s="60"/>
      <c r="AC390" s="60"/>
      <c r="AD390" s="60"/>
      <c r="AE390" s="60"/>
      <c r="AF390" s="60"/>
      <c r="AG390" s="60"/>
      <c r="AH390" s="60"/>
      <c r="AI390" s="60"/>
      <c r="AJ390" s="60"/>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row>
    <row r="391" spans="2:65" ht="15.3" thickBot="1">
      <c r="B391" s="59"/>
      <c r="C391" s="119"/>
      <c r="D391" s="59"/>
      <c r="E391" s="59"/>
      <c r="F391" s="60"/>
      <c r="G391" s="98"/>
      <c r="H391" s="60"/>
      <c r="I391" s="60"/>
      <c r="J391" s="60"/>
      <c r="K391" s="60"/>
      <c r="L391" s="60"/>
      <c r="M391" s="60"/>
      <c r="N391" s="60"/>
      <c r="O391" s="64"/>
      <c r="P391" s="65"/>
      <c r="Q391" s="65"/>
      <c r="R391" s="65"/>
      <c r="S391" s="66"/>
      <c r="T391" s="66"/>
      <c r="U391" s="67"/>
      <c r="V391" s="60"/>
      <c r="W391" s="60"/>
      <c r="X391" s="60"/>
      <c r="Y391" s="60"/>
      <c r="Z391" s="60"/>
      <c r="AA391" s="60"/>
      <c r="AB391" s="60"/>
      <c r="AC391" s="60"/>
      <c r="AD391" s="60"/>
      <c r="AE391" s="60"/>
      <c r="AF391" s="60"/>
      <c r="AG391" s="60"/>
      <c r="AH391" s="60"/>
      <c r="AI391" s="60"/>
      <c r="AJ391" s="60"/>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row>
    <row r="392" spans="2:65">
      <c r="B392" s="59"/>
      <c r="C392" s="119"/>
      <c r="D392" s="59"/>
      <c r="E392" s="59"/>
      <c r="F392" s="60"/>
      <c r="G392" s="98"/>
      <c r="H392" s="60"/>
      <c r="I392" s="60"/>
      <c r="J392" s="60"/>
      <c r="K392" s="60"/>
      <c r="L392" s="60"/>
      <c r="M392" s="60"/>
      <c r="N392" s="60"/>
      <c r="O392" s="4"/>
      <c r="P392" s="5"/>
      <c r="Q392" s="6"/>
      <c r="R392" s="6"/>
      <c r="S392" s="6"/>
      <c r="T392" s="6"/>
      <c r="U392" s="6"/>
      <c r="V392" s="60"/>
      <c r="W392" s="60"/>
      <c r="X392" s="60"/>
      <c r="Y392" s="60"/>
      <c r="Z392" s="60"/>
      <c r="AA392" s="60"/>
      <c r="AB392" s="60"/>
      <c r="AC392" s="60"/>
      <c r="AD392" s="60"/>
      <c r="AE392" s="60"/>
      <c r="AF392" s="60"/>
      <c r="AG392" s="60"/>
      <c r="AH392" s="60"/>
      <c r="AI392" s="60"/>
      <c r="AJ392" s="60"/>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row>
    <row r="393" spans="2:65">
      <c r="B393" s="59"/>
      <c r="C393" s="119"/>
      <c r="D393" s="59"/>
      <c r="E393" s="59"/>
      <c r="F393" s="60"/>
      <c r="G393" s="98"/>
      <c r="H393" s="60"/>
      <c r="I393" s="60"/>
      <c r="J393" s="60"/>
      <c r="K393" s="60"/>
      <c r="L393" s="60"/>
      <c r="M393" s="60"/>
      <c r="N393" s="60"/>
      <c r="O393" s="4"/>
      <c r="P393" s="5"/>
      <c r="Q393" s="6"/>
      <c r="R393" s="6"/>
      <c r="S393" s="6"/>
      <c r="T393" s="6"/>
      <c r="U393" s="6"/>
      <c r="V393" s="60"/>
      <c r="W393" s="60"/>
      <c r="X393" s="60"/>
      <c r="Y393" s="60"/>
      <c r="Z393" s="60"/>
      <c r="AA393" s="60"/>
      <c r="AB393" s="60"/>
      <c r="AC393" s="60"/>
      <c r="AD393" s="60"/>
      <c r="AE393" s="60"/>
      <c r="AF393" s="60"/>
      <c r="AG393" s="60"/>
      <c r="AH393" s="60"/>
      <c r="AI393" s="60"/>
      <c r="AJ393" s="6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row>
    <row r="394" spans="2:65">
      <c r="B394" s="59"/>
      <c r="C394" s="119"/>
      <c r="D394" s="59"/>
      <c r="E394" s="59"/>
      <c r="F394" s="60"/>
      <c r="G394" s="98"/>
      <c r="H394" s="60"/>
      <c r="I394" s="60"/>
      <c r="J394" s="60"/>
      <c r="K394" s="60"/>
      <c r="L394" s="60"/>
      <c r="M394" s="60"/>
      <c r="N394" s="60"/>
      <c r="O394" s="4"/>
      <c r="P394" s="5"/>
      <c r="Q394" s="6"/>
      <c r="R394" s="6"/>
      <c r="S394" s="6"/>
      <c r="T394" s="6"/>
      <c r="U394" s="6"/>
      <c r="V394" s="60"/>
      <c r="W394" s="60"/>
      <c r="X394" s="60"/>
      <c r="Y394" s="60"/>
      <c r="Z394" s="60"/>
      <c r="AA394" s="60"/>
      <c r="AB394" s="60"/>
      <c r="AC394" s="60"/>
      <c r="AD394" s="60"/>
      <c r="AE394" s="60"/>
      <c r="AF394" s="60"/>
      <c r="AG394" s="60"/>
      <c r="AH394" s="60"/>
      <c r="AI394" s="60"/>
      <c r="AJ394" s="6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row>
    <row r="395" spans="2:65">
      <c r="B395" s="59"/>
      <c r="C395" s="119"/>
      <c r="D395" s="59"/>
      <c r="E395" s="59"/>
      <c r="F395" s="60"/>
      <c r="G395" s="98"/>
      <c r="H395" s="60"/>
      <c r="I395" s="60"/>
      <c r="J395" s="60"/>
      <c r="K395" s="60"/>
      <c r="L395" s="60"/>
      <c r="M395" s="60"/>
      <c r="N395" s="60"/>
      <c r="O395" s="4"/>
      <c r="P395" s="5"/>
      <c r="Q395" s="6"/>
      <c r="R395" s="6"/>
      <c r="S395" s="6"/>
      <c r="T395" s="6"/>
      <c r="U395" s="6"/>
      <c r="V395" s="60"/>
      <c r="W395" s="60"/>
      <c r="X395" s="60"/>
      <c r="Y395" s="60"/>
      <c r="Z395" s="60"/>
      <c r="AA395" s="60"/>
      <c r="AB395" s="60"/>
      <c r="AC395" s="60"/>
      <c r="AD395" s="60"/>
      <c r="AE395" s="60"/>
      <c r="AF395" s="60"/>
      <c r="AG395" s="60"/>
      <c r="AH395" s="60"/>
      <c r="AI395" s="60"/>
      <c r="AJ395" s="60"/>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row>
    <row r="396" spans="2:65">
      <c r="B396" s="59"/>
      <c r="C396" s="119"/>
      <c r="D396" s="59"/>
      <c r="E396" s="59"/>
      <c r="F396" s="60"/>
      <c r="G396" s="98"/>
      <c r="H396" s="60"/>
      <c r="I396" s="60"/>
      <c r="J396" s="60"/>
      <c r="K396" s="60"/>
      <c r="L396" s="60"/>
      <c r="M396" s="60"/>
      <c r="N396" s="60"/>
      <c r="O396" s="4"/>
      <c r="P396" s="5"/>
      <c r="Q396" s="6"/>
      <c r="R396" s="6"/>
      <c r="S396" s="6"/>
      <c r="T396" s="6"/>
      <c r="U396" s="6"/>
      <c r="V396" s="60"/>
      <c r="W396" s="60"/>
      <c r="X396" s="60"/>
      <c r="Y396" s="60"/>
      <c r="Z396" s="60"/>
      <c r="AA396" s="60"/>
      <c r="AB396" s="60"/>
      <c r="AC396" s="60"/>
      <c r="AD396" s="60"/>
      <c r="AE396" s="60"/>
      <c r="AF396" s="60"/>
      <c r="AG396" s="60"/>
      <c r="AH396" s="60"/>
      <c r="AI396" s="60"/>
      <c r="AJ396" s="60"/>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row>
    <row r="397" spans="2:65">
      <c r="B397" s="59"/>
      <c r="C397" s="119"/>
      <c r="D397" s="59"/>
      <c r="E397" s="59"/>
      <c r="F397" s="60"/>
      <c r="G397" s="98"/>
      <c r="H397" s="60"/>
      <c r="I397" s="60"/>
      <c r="J397" s="60"/>
      <c r="K397" s="60"/>
      <c r="L397" s="60"/>
      <c r="M397" s="60"/>
      <c r="N397" s="60"/>
      <c r="O397" s="4"/>
      <c r="P397" s="5"/>
      <c r="Q397" s="6"/>
      <c r="R397" s="6"/>
      <c r="S397" s="6"/>
      <c r="T397" s="6"/>
      <c r="U397" s="6"/>
      <c r="V397" s="60"/>
      <c r="W397" s="60"/>
      <c r="X397" s="60"/>
      <c r="Y397" s="60"/>
      <c r="Z397" s="60"/>
      <c r="AA397" s="60"/>
      <c r="AB397" s="60"/>
      <c r="AC397" s="60"/>
      <c r="AD397" s="60"/>
      <c r="AE397" s="60"/>
      <c r="AF397" s="60"/>
      <c r="AG397" s="60"/>
      <c r="AH397" s="60"/>
      <c r="AI397" s="60"/>
      <c r="AJ397" s="60"/>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row>
    <row r="398" spans="2:65">
      <c r="B398" s="59"/>
      <c r="C398" s="119"/>
      <c r="D398" s="59"/>
      <c r="E398" s="59"/>
      <c r="F398" s="60"/>
      <c r="G398" s="98"/>
      <c r="H398" s="60"/>
      <c r="I398" s="60"/>
      <c r="J398" s="60"/>
      <c r="K398" s="60"/>
      <c r="L398" s="60"/>
      <c r="M398" s="60"/>
      <c r="N398" s="60"/>
      <c r="O398" s="4"/>
      <c r="P398" s="5"/>
      <c r="Q398" s="6"/>
      <c r="R398" s="6"/>
      <c r="S398" s="6"/>
      <c r="T398" s="6"/>
      <c r="U398" s="6"/>
      <c r="V398" s="60"/>
      <c r="W398" s="60"/>
      <c r="X398" s="60"/>
      <c r="Y398" s="60"/>
      <c r="Z398" s="60"/>
      <c r="AA398" s="60"/>
      <c r="AB398" s="60"/>
      <c r="AC398" s="60"/>
      <c r="AD398" s="60"/>
      <c r="AE398" s="60"/>
      <c r="AF398" s="60"/>
      <c r="AG398" s="60"/>
      <c r="AH398" s="60"/>
      <c r="AI398" s="60"/>
      <c r="AJ398" s="60"/>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row>
    <row r="399" spans="2:65">
      <c r="B399" s="59"/>
      <c r="C399" s="119"/>
      <c r="D399" s="59"/>
      <c r="E399" s="59"/>
      <c r="F399" s="60"/>
      <c r="G399" s="98"/>
      <c r="H399" s="60"/>
      <c r="I399" s="60"/>
      <c r="J399" s="60"/>
      <c r="K399" s="60"/>
      <c r="L399" s="60"/>
      <c r="M399" s="60"/>
      <c r="N399" s="60"/>
      <c r="O399" s="4"/>
      <c r="P399" s="5"/>
      <c r="Q399" s="6"/>
      <c r="R399" s="6"/>
      <c r="S399" s="6"/>
      <c r="T399" s="6"/>
      <c r="U399" s="6"/>
      <c r="V399" s="60"/>
      <c r="W399" s="60"/>
      <c r="X399" s="60"/>
      <c r="Y399" s="60"/>
      <c r="Z399" s="60"/>
      <c r="AA399" s="60"/>
      <c r="AB399" s="60"/>
      <c r="AC399" s="60"/>
      <c r="AD399" s="60"/>
      <c r="AE399" s="60"/>
      <c r="AF399" s="60"/>
      <c r="AG399" s="60"/>
      <c r="AH399" s="60"/>
      <c r="AI399" s="60"/>
      <c r="AJ399" s="60"/>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row>
    <row r="400" spans="2:65">
      <c r="B400" s="59"/>
      <c r="C400" s="119"/>
      <c r="D400" s="59"/>
      <c r="E400" s="59"/>
      <c r="F400" s="60"/>
      <c r="G400" s="98"/>
      <c r="H400" s="60"/>
      <c r="I400" s="60"/>
      <c r="J400" s="60"/>
      <c r="K400" s="60"/>
      <c r="L400" s="60"/>
      <c r="M400" s="60"/>
      <c r="N400" s="60"/>
      <c r="O400" s="4"/>
      <c r="P400" s="5"/>
      <c r="Q400" s="6"/>
      <c r="R400" s="6"/>
      <c r="S400" s="6"/>
      <c r="T400" s="6"/>
      <c r="U400" s="6"/>
      <c r="V400" s="60"/>
      <c r="W400" s="60"/>
      <c r="X400" s="60"/>
      <c r="Y400" s="60"/>
      <c r="Z400" s="60"/>
      <c r="AA400" s="60"/>
      <c r="AB400" s="60"/>
      <c r="AC400" s="60"/>
      <c r="AD400" s="60"/>
      <c r="AE400" s="60"/>
      <c r="AF400" s="60"/>
      <c r="AG400" s="60"/>
      <c r="AH400" s="60"/>
      <c r="AI400" s="60"/>
      <c r="AJ400" s="60"/>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row>
    <row r="401" spans="2:65">
      <c r="B401" s="59"/>
      <c r="C401" s="119"/>
      <c r="D401" s="59"/>
      <c r="E401" s="59"/>
      <c r="F401" s="60"/>
      <c r="G401" s="98"/>
      <c r="H401" s="60"/>
      <c r="I401" s="60"/>
      <c r="J401" s="60"/>
      <c r="K401" s="60"/>
      <c r="L401" s="60"/>
      <c r="M401" s="60"/>
      <c r="N401" s="60"/>
      <c r="O401" s="4"/>
      <c r="P401" s="5"/>
      <c r="Q401" s="6"/>
      <c r="R401" s="6"/>
      <c r="S401" s="6"/>
      <c r="T401" s="6"/>
      <c r="U401" s="6"/>
      <c r="V401" s="60"/>
      <c r="W401" s="60"/>
      <c r="X401" s="60"/>
      <c r="Y401" s="60"/>
      <c r="Z401" s="60"/>
      <c r="AA401" s="60"/>
      <c r="AB401" s="60"/>
      <c r="AC401" s="60"/>
      <c r="AD401" s="60"/>
      <c r="AE401" s="60"/>
      <c r="AF401" s="60"/>
      <c r="AG401" s="60"/>
      <c r="AH401" s="60"/>
      <c r="AI401" s="60"/>
      <c r="AJ401" s="60"/>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row>
    <row r="402" spans="2:65">
      <c r="B402" s="59"/>
      <c r="C402" s="119"/>
      <c r="D402" s="59"/>
      <c r="E402" s="59"/>
      <c r="F402" s="60"/>
      <c r="G402" s="98"/>
      <c r="H402" s="60"/>
      <c r="I402" s="60"/>
      <c r="J402" s="60"/>
      <c r="K402" s="60"/>
      <c r="L402" s="60"/>
      <c r="M402" s="60"/>
      <c r="N402" s="60"/>
      <c r="O402" s="4"/>
      <c r="P402" s="5"/>
      <c r="Q402" s="6"/>
      <c r="R402" s="6"/>
      <c r="S402" s="6"/>
      <c r="T402" s="6"/>
      <c r="U402" s="6"/>
      <c r="V402" s="60"/>
      <c r="W402" s="60"/>
      <c r="X402" s="60"/>
      <c r="Y402" s="60"/>
      <c r="Z402" s="60"/>
      <c r="AA402" s="60"/>
      <c r="AB402" s="60"/>
      <c r="AC402" s="60"/>
      <c r="AD402" s="60"/>
      <c r="AE402" s="60"/>
      <c r="AF402" s="60"/>
      <c r="AG402" s="60"/>
      <c r="AH402" s="60"/>
      <c r="AI402" s="60"/>
      <c r="AJ402" s="60"/>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row>
    <row r="403" spans="2:65">
      <c r="B403" s="59"/>
      <c r="C403" s="119"/>
      <c r="D403" s="59"/>
      <c r="E403" s="59"/>
      <c r="F403" s="60"/>
      <c r="G403" s="98"/>
      <c r="H403" s="60"/>
      <c r="I403" s="60"/>
      <c r="J403" s="60"/>
      <c r="K403" s="60"/>
      <c r="L403" s="60"/>
      <c r="M403" s="60"/>
      <c r="N403" s="60"/>
      <c r="O403" s="4"/>
      <c r="P403" s="5"/>
      <c r="Q403" s="6"/>
      <c r="R403" s="6"/>
      <c r="S403" s="6"/>
      <c r="T403" s="6"/>
      <c r="U403" s="6"/>
      <c r="V403" s="60"/>
      <c r="W403" s="60"/>
      <c r="X403" s="60"/>
      <c r="Y403" s="60"/>
      <c r="Z403" s="60"/>
      <c r="AA403" s="60"/>
      <c r="AB403" s="60"/>
      <c r="AC403" s="60"/>
      <c r="AD403" s="60"/>
      <c r="AE403" s="60"/>
      <c r="AF403" s="60"/>
      <c r="AG403" s="60"/>
      <c r="AH403" s="60"/>
      <c r="AI403" s="60"/>
      <c r="AJ403" s="60"/>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row>
    <row r="404" spans="2:65">
      <c r="B404" s="59"/>
      <c r="C404" s="119"/>
      <c r="D404" s="59"/>
      <c r="E404" s="59"/>
      <c r="F404" s="60"/>
      <c r="G404" s="98"/>
      <c r="H404" s="60"/>
      <c r="I404" s="60"/>
      <c r="J404" s="60"/>
      <c r="K404" s="60"/>
      <c r="L404" s="60"/>
      <c r="M404" s="60"/>
      <c r="N404" s="60"/>
      <c r="O404" s="4"/>
      <c r="P404" s="5"/>
      <c r="Q404" s="6"/>
      <c r="R404" s="6"/>
      <c r="S404" s="6"/>
      <c r="T404" s="6"/>
      <c r="U404" s="6"/>
      <c r="V404" s="60"/>
      <c r="W404" s="60"/>
      <c r="X404" s="60"/>
      <c r="Y404" s="60"/>
      <c r="Z404" s="60"/>
      <c r="AA404" s="60"/>
      <c r="AB404" s="60"/>
      <c r="AC404" s="60"/>
      <c r="AD404" s="60"/>
      <c r="AE404" s="60"/>
      <c r="AF404" s="60"/>
      <c r="AG404" s="60"/>
      <c r="AH404" s="60"/>
      <c r="AI404" s="60"/>
      <c r="AJ404" s="60"/>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row>
    <row r="405" spans="2:65">
      <c r="B405" s="59"/>
      <c r="C405" s="119"/>
      <c r="D405" s="59"/>
      <c r="E405" s="59"/>
      <c r="F405" s="60"/>
      <c r="G405" s="98"/>
      <c r="H405" s="60"/>
      <c r="I405" s="60"/>
      <c r="J405" s="60"/>
      <c r="K405" s="60"/>
      <c r="L405" s="60"/>
      <c r="M405" s="60"/>
      <c r="N405" s="60"/>
      <c r="O405" s="4"/>
      <c r="P405" s="5"/>
      <c r="Q405" s="6"/>
      <c r="R405" s="6"/>
      <c r="S405" s="6"/>
      <c r="T405" s="6"/>
      <c r="U405" s="6"/>
      <c r="V405" s="60"/>
      <c r="W405" s="60"/>
      <c r="X405" s="60"/>
      <c r="Y405" s="60"/>
      <c r="Z405" s="60"/>
      <c r="AA405" s="60"/>
      <c r="AB405" s="60"/>
      <c r="AC405" s="60"/>
      <c r="AD405" s="60"/>
      <c r="AE405" s="60"/>
      <c r="AF405" s="60"/>
      <c r="AG405" s="60"/>
      <c r="AH405" s="60"/>
      <c r="AI405" s="60"/>
      <c r="AJ405" s="60"/>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row>
    <row r="406" spans="2:65">
      <c r="B406" s="59"/>
      <c r="C406" s="119"/>
      <c r="D406" s="59"/>
      <c r="E406" s="59"/>
      <c r="F406" s="60"/>
      <c r="G406" s="98"/>
      <c r="H406" s="60"/>
      <c r="I406" s="60"/>
      <c r="J406" s="60"/>
      <c r="K406" s="60"/>
      <c r="L406" s="60"/>
      <c r="M406" s="60"/>
      <c r="N406" s="60"/>
      <c r="O406" s="4"/>
      <c r="P406" s="5"/>
      <c r="Q406" s="6"/>
      <c r="R406" s="6"/>
      <c r="S406" s="6"/>
      <c r="T406" s="6"/>
      <c r="U406" s="6"/>
      <c r="V406" s="60"/>
      <c r="W406" s="60"/>
      <c r="X406" s="60"/>
      <c r="Y406" s="60"/>
      <c r="Z406" s="60"/>
      <c r="AA406" s="60"/>
      <c r="AB406" s="60"/>
      <c r="AC406" s="60"/>
      <c r="AD406" s="60"/>
      <c r="AE406" s="60"/>
      <c r="AF406" s="60"/>
      <c r="AG406" s="60"/>
      <c r="AH406" s="60"/>
      <c r="AI406" s="60"/>
      <c r="AJ406" s="60"/>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row>
    <row r="407" spans="2:65">
      <c r="B407" s="59"/>
      <c r="C407" s="119"/>
      <c r="D407" s="59"/>
      <c r="E407" s="59"/>
      <c r="F407" s="60"/>
      <c r="G407" s="98"/>
      <c r="H407" s="60"/>
      <c r="I407" s="60"/>
      <c r="J407" s="60"/>
      <c r="K407" s="60"/>
      <c r="L407" s="60"/>
      <c r="M407" s="60"/>
      <c r="N407" s="60"/>
      <c r="O407" s="4"/>
      <c r="P407" s="5"/>
      <c r="Q407" s="6"/>
      <c r="R407" s="6"/>
      <c r="S407" s="6"/>
      <c r="T407" s="6"/>
      <c r="U407" s="6"/>
      <c r="V407" s="60"/>
      <c r="W407" s="60"/>
      <c r="X407" s="60"/>
      <c r="Y407" s="60"/>
      <c r="Z407" s="60"/>
      <c r="AA407" s="60"/>
      <c r="AB407" s="60"/>
      <c r="AC407" s="60"/>
      <c r="AD407" s="60"/>
      <c r="AE407" s="60"/>
      <c r="AF407" s="60"/>
      <c r="AG407" s="60"/>
      <c r="AH407" s="60"/>
      <c r="AI407" s="60"/>
      <c r="AJ407" s="60"/>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row>
    <row r="408" spans="2:65">
      <c r="B408" s="59"/>
      <c r="C408" s="119"/>
      <c r="D408" s="59"/>
      <c r="E408" s="59"/>
      <c r="F408" s="60"/>
      <c r="G408" s="98"/>
      <c r="H408" s="60"/>
      <c r="I408" s="60"/>
      <c r="J408" s="60"/>
      <c r="K408" s="60"/>
      <c r="L408" s="60"/>
      <c r="M408" s="60"/>
      <c r="N408" s="60"/>
      <c r="O408" s="4"/>
      <c r="P408" s="5"/>
      <c r="Q408" s="6"/>
      <c r="R408" s="6"/>
      <c r="S408" s="6"/>
      <c r="T408" s="6"/>
      <c r="U408" s="6"/>
      <c r="V408" s="60"/>
      <c r="W408" s="60"/>
      <c r="X408" s="60"/>
      <c r="Y408" s="60"/>
      <c r="Z408" s="60"/>
      <c r="AA408" s="60"/>
      <c r="AB408" s="60"/>
      <c r="AC408" s="60"/>
      <c r="AD408" s="60"/>
      <c r="AE408" s="60"/>
      <c r="AF408" s="60"/>
      <c r="AG408" s="60"/>
      <c r="AH408" s="60"/>
      <c r="AI408" s="60"/>
      <c r="AJ408" s="60"/>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row>
    <row r="409" spans="2:65">
      <c r="B409" s="59"/>
      <c r="C409" s="119"/>
      <c r="D409" s="59"/>
      <c r="E409" s="59"/>
      <c r="F409" s="60"/>
      <c r="G409" s="98"/>
      <c r="H409" s="60"/>
      <c r="I409" s="60"/>
      <c r="J409" s="60"/>
      <c r="K409" s="60"/>
      <c r="L409" s="60"/>
      <c r="M409" s="60"/>
      <c r="N409" s="60"/>
      <c r="O409" s="4"/>
      <c r="P409" s="5"/>
      <c r="Q409" s="6"/>
      <c r="R409" s="6"/>
      <c r="S409" s="6"/>
      <c r="T409" s="6"/>
      <c r="U409" s="6"/>
      <c r="V409" s="60"/>
      <c r="W409" s="60"/>
      <c r="X409" s="60"/>
      <c r="Y409" s="60"/>
      <c r="Z409" s="60"/>
      <c r="AA409" s="60"/>
      <c r="AB409" s="60"/>
      <c r="AC409" s="60"/>
      <c r="AD409" s="60"/>
      <c r="AE409" s="60"/>
      <c r="AF409" s="60"/>
      <c r="AG409" s="60"/>
      <c r="AH409" s="60"/>
      <c r="AI409" s="60"/>
      <c r="AJ409" s="60"/>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row>
    <row r="410" spans="2:65">
      <c r="B410" s="59"/>
      <c r="C410" s="119"/>
      <c r="D410" s="59"/>
      <c r="E410" s="59"/>
      <c r="F410" s="60"/>
      <c r="G410" s="98"/>
      <c r="H410" s="60"/>
      <c r="I410" s="60"/>
      <c r="J410" s="60"/>
      <c r="K410" s="60"/>
      <c r="L410" s="60"/>
      <c r="M410" s="60"/>
      <c r="N410" s="60"/>
      <c r="O410" s="4"/>
      <c r="P410" s="5"/>
      <c r="Q410" s="6"/>
      <c r="R410" s="6"/>
      <c r="S410" s="6"/>
      <c r="T410" s="6"/>
      <c r="U410" s="6"/>
      <c r="V410" s="60"/>
      <c r="W410" s="60"/>
      <c r="X410" s="60"/>
      <c r="Y410" s="60"/>
      <c r="Z410" s="60"/>
      <c r="AA410" s="60"/>
      <c r="AB410" s="60"/>
      <c r="AC410" s="60"/>
      <c r="AD410" s="60"/>
      <c r="AE410" s="60"/>
      <c r="AF410" s="60"/>
      <c r="AG410" s="60"/>
      <c r="AH410" s="60"/>
      <c r="AI410" s="60"/>
      <c r="AJ410" s="60"/>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row>
    <row r="411" spans="2:65">
      <c r="B411" s="59"/>
      <c r="C411" s="119"/>
      <c r="D411" s="59"/>
      <c r="E411" s="59"/>
      <c r="F411" s="60"/>
      <c r="G411" s="98"/>
      <c r="H411" s="60"/>
      <c r="I411" s="60"/>
      <c r="J411" s="60"/>
      <c r="K411" s="60"/>
      <c r="L411" s="60"/>
      <c r="M411" s="60"/>
      <c r="N411" s="60"/>
      <c r="O411" s="4"/>
      <c r="P411" s="5"/>
      <c r="Q411" s="6"/>
      <c r="R411" s="6"/>
      <c r="S411" s="6"/>
      <c r="T411" s="6"/>
      <c r="U411" s="6"/>
      <c r="V411" s="60"/>
      <c r="W411" s="60"/>
      <c r="X411" s="60"/>
      <c r="Y411" s="60"/>
      <c r="Z411" s="60"/>
      <c r="AA411" s="60"/>
      <c r="AB411" s="60"/>
      <c r="AC411" s="60"/>
      <c r="AD411" s="60"/>
      <c r="AE411" s="60"/>
      <c r="AF411" s="60"/>
      <c r="AG411" s="60"/>
      <c r="AH411" s="60"/>
      <c r="AI411" s="60"/>
      <c r="AJ411" s="60"/>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row>
    <row r="412" spans="2:65">
      <c r="B412" s="59"/>
      <c r="C412" s="119"/>
      <c r="D412" s="59"/>
      <c r="E412" s="59"/>
      <c r="F412" s="60"/>
      <c r="G412" s="98"/>
      <c r="H412" s="60"/>
      <c r="I412" s="60"/>
      <c r="J412" s="60"/>
      <c r="K412" s="60"/>
      <c r="L412" s="60"/>
      <c r="M412" s="60"/>
      <c r="N412" s="60"/>
      <c r="O412" s="4"/>
      <c r="P412" s="5"/>
      <c r="Q412" s="6"/>
      <c r="R412" s="6"/>
      <c r="S412" s="6"/>
      <c r="T412" s="6"/>
      <c r="U412" s="6"/>
      <c r="V412" s="60"/>
      <c r="W412" s="60"/>
      <c r="X412" s="60"/>
      <c r="Y412" s="60"/>
      <c r="Z412" s="60"/>
      <c r="AA412" s="60"/>
      <c r="AB412" s="60"/>
      <c r="AC412" s="60"/>
      <c r="AD412" s="60"/>
      <c r="AE412" s="60"/>
      <c r="AF412" s="60"/>
      <c r="AG412" s="60"/>
      <c r="AH412" s="60"/>
      <c r="AI412" s="60"/>
      <c r="AJ412" s="60"/>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row>
    <row r="413" spans="2:65">
      <c r="B413" s="59"/>
      <c r="C413" s="119"/>
      <c r="D413" s="59"/>
      <c r="E413" s="59"/>
      <c r="F413" s="60"/>
      <c r="G413" s="98"/>
      <c r="H413" s="60"/>
      <c r="I413" s="60"/>
      <c r="J413" s="60"/>
      <c r="K413" s="60"/>
      <c r="L413" s="60"/>
      <c r="M413" s="60"/>
      <c r="N413" s="60"/>
      <c r="O413" s="4"/>
      <c r="P413" s="5"/>
      <c r="Q413" s="6"/>
      <c r="R413" s="6"/>
      <c r="S413" s="6"/>
      <c r="T413" s="6"/>
      <c r="U413" s="6"/>
      <c r="V413" s="60"/>
      <c r="W413" s="60"/>
      <c r="X413" s="60"/>
      <c r="Y413" s="60"/>
      <c r="Z413" s="60"/>
      <c r="AA413" s="60"/>
      <c r="AB413" s="60"/>
      <c r="AC413" s="60"/>
      <c r="AD413" s="60"/>
      <c r="AE413" s="60"/>
      <c r="AF413" s="60"/>
      <c r="AG413" s="60"/>
      <c r="AH413" s="60"/>
      <c r="AI413" s="60"/>
      <c r="AJ413" s="60"/>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row>
    <row r="414" spans="2:65">
      <c r="B414" s="59"/>
      <c r="C414" s="119"/>
      <c r="D414" s="59"/>
      <c r="E414" s="59"/>
      <c r="F414" s="60"/>
      <c r="G414" s="98"/>
      <c r="H414" s="60"/>
      <c r="I414" s="60"/>
      <c r="J414" s="60"/>
      <c r="K414" s="60"/>
      <c r="L414" s="60"/>
      <c r="M414" s="60"/>
      <c r="N414" s="60"/>
      <c r="O414" s="4"/>
      <c r="P414" s="5"/>
      <c r="Q414" s="6"/>
      <c r="R414" s="6"/>
      <c r="S414" s="6"/>
      <c r="T414" s="6"/>
      <c r="U414" s="6"/>
      <c r="V414" s="60"/>
      <c r="W414" s="60"/>
      <c r="X414" s="60"/>
      <c r="Y414" s="60"/>
      <c r="Z414" s="60"/>
      <c r="AA414" s="60"/>
      <c r="AB414" s="60"/>
      <c r="AC414" s="60"/>
      <c r="AD414" s="60"/>
      <c r="AE414" s="60"/>
      <c r="AF414" s="60"/>
      <c r="AG414" s="60"/>
      <c r="AH414" s="60"/>
      <c r="AI414" s="60"/>
      <c r="AJ414" s="60"/>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row>
    <row r="415" spans="2:65">
      <c r="B415" s="59"/>
      <c r="C415" s="119"/>
      <c r="D415" s="59"/>
      <c r="E415" s="59"/>
      <c r="F415" s="60"/>
      <c r="G415" s="98"/>
      <c r="H415" s="60"/>
      <c r="I415" s="60"/>
      <c r="J415" s="60"/>
      <c r="K415" s="60"/>
      <c r="L415" s="60"/>
      <c r="M415" s="60"/>
      <c r="N415" s="60"/>
      <c r="O415" s="4"/>
      <c r="P415" s="5"/>
      <c r="Q415" s="6"/>
      <c r="R415" s="6"/>
      <c r="S415" s="6"/>
      <c r="T415" s="6"/>
      <c r="U415" s="6"/>
      <c r="V415" s="60"/>
      <c r="W415" s="60"/>
      <c r="X415" s="60"/>
      <c r="Y415" s="60"/>
      <c r="Z415" s="60"/>
      <c r="AA415" s="60"/>
      <c r="AB415" s="60"/>
      <c r="AC415" s="60"/>
      <c r="AD415" s="60"/>
      <c r="AE415" s="60"/>
      <c r="AF415" s="60"/>
      <c r="AG415" s="60"/>
      <c r="AH415" s="60"/>
      <c r="AI415" s="60"/>
      <c r="AJ415" s="60"/>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row>
    <row r="416" spans="2:65">
      <c r="B416" s="59"/>
      <c r="C416" s="119"/>
      <c r="D416" s="59"/>
      <c r="E416" s="59"/>
      <c r="F416" s="60"/>
      <c r="G416" s="98"/>
      <c r="H416" s="60"/>
      <c r="I416" s="60"/>
      <c r="J416" s="60"/>
      <c r="K416" s="60"/>
      <c r="L416" s="60"/>
      <c r="M416" s="60"/>
      <c r="N416" s="60"/>
      <c r="O416" s="4"/>
      <c r="P416" s="5"/>
      <c r="Q416" s="6"/>
      <c r="R416" s="5"/>
      <c r="S416" s="6"/>
      <c r="T416" s="6"/>
      <c r="U416" s="6"/>
      <c r="V416" s="60"/>
      <c r="W416" s="60"/>
      <c r="X416" s="60"/>
      <c r="Y416" s="60"/>
      <c r="Z416" s="60"/>
      <c r="AA416" s="60"/>
      <c r="AB416" s="60"/>
      <c r="AC416" s="60"/>
      <c r="AD416" s="60"/>
      <c r="AE416" s="60"/>
      <c r="AF416" s="60"/>
      <c r="AG416" s="60"/>
      <c r="AH416" s="60"/>
      <c r="AI416" s="60"/>
      <c r="AJ416" s="60"/>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row>
    <row r="417" spans="2:65">
      <c r="B417" s="59"/>
      <c r="C417" s="119"/>
      <c r="D417" s="59"/>
      <c r="E417" s="59"/>
      <c r="F417" s="60"/>
      <c r="G417" s="98"/>
      <c r="H417" s="60"/>
      <c r="I417" s="60"/>
      <c r="J417" s="60"/>
      <c r="K417" s="60"/>
      <c r="L417" s="60"/>
      <c r="M417" s="60"/>
      <c r="N417" s="60"/>
      <c r="O417" s="4"/>
      <c r="P417" s="5"/>
      <c r="Q417" s="6"/>
      <c r="R417" s="6"/>
      <c r="S417" s="6"/>
      <c r="T417" s="6"/>
      <c r="U417" s="6"/>
      <c r="V417" s="60"/>
      <c r="W417" s="60"/>
      <c r="X417" s="60"/>
      <c r="Y417" s="60"/>
      <c r="Z417" s="60"/>
      <c r="AA417" s="60"/>
      <c r="AB417" s="60"/>
      <c r="AC417" s="60"/>
      <c r="AD417" s="60"/>
      <c r="AE417" s="60"/>
      <c r="AF417" s="60"/>
      <c r="AG417" s="60"/>
      <c r="AH417" s="60"/>
      <c r="AI417" s="60"/>
      <c r="AJ417" s="60"/>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row>
    <row r="418" spans="2:65">
      <c r="B418" s="59"/>
      <c r="C418" s="119"/>
      <c r="D418" s="59"/>
      <c r="E418" s="59"/>
      <c r="F418" s="60"/>
      <c r="G418" s="98"/>
      <c r="H418" s="60"/>
      <c r="I418" s="60"/>
      <c r="J418" s="60"/>
      <c r="K418" s="60"/>
      <c r="L418" s="60"/>
      <c r="M418" s="60"/>
      <c r="N418" s="60"/>
      <c r="O418" s="4"/>
      <c r="P418" s="12"/>
      <c r="Q418" s="12"/>
      <c r="R418" s="12"/>
      <c r="S418" s="12"/>
      <c r="T418" s="12"/>
      <c r="U418" s="12"/>
      <c r="V418" s="60"/>
      <c r="W418" s="60"/>
      <c r="X418" s="60"/>
      <c r="Y418" s="60"/>
      <c r="Z418" s="60"/>
      <c r="AA418" s="60"/>
      <c r="AB418" s="60"/>
      <c r="AC418" s="60"/>
      <c r="AD418" s="60"/>
      <c r="AE418" s="60"/>
      <c r="AF418" s="60"/>
      <c r="AG418" s="60"/>
      <c r="AH418" s="60"/>
      <c r="AI418" s="60"/>
      <c r="AJ418" s="60"/>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row>
    <row r="419" spans="2:65">
      <c r="B419" s="59"/>
      <c r="C419" s="119"/>
      <c r="D419" s="59"/>
      <c r="E419" s="59"/>
      <c r="F419" s="60"/>
      <c r="G419" s="98"/>
      <c r="H419" s="60"/>
      <c r="I419" s="60"/>
      <c r="J419" s="60"/>
      <c r="K419" s="60"/>
      <c r="L419" s="60"/>
      <c r="M419" s="60"/>
      <c r="N419" s="60"/>
      <c r="O419" s="60"/>
      <c r="P419" s="60"/>
      <c r="Q419" s="60"/>
      <c r="R419" s="60"/>
      <c r="S419" s="60"/>
      <c r="T419" s="60"/>
      <c r="U419" s="60"/>
      <c r="V419" s="60"/>
      <c r="W419" s="60"/>
      <c r="X419" s="60"/>
      <c r="Y419" s="60"/>
      <c r="Z419" s="60"/>
      <c r="AA419" s="60"/>
      <c r="AB419" s="60"/>
      <c r="AC419" s="60"/>
      <c r="AD419" s="60"/>
      <c r="AE419" s="60"/>
      <c r="AF419" s="60"/>
      <c r="AG419" s="60"/>
      <c r="AH419" s="60"/>
      <c r="AI419" s="60"/>
      <c r="AJ419" s="60"/>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row>
    <row r="420" spans="2:65">
      <c r="B420" s="59"/>
      <c r="C420" s="119"/>
      <c r="D420" s="59"/>
      <c r="E420" s="59"/>
      <c r="F420" s="60"/>
      <c r="G420" s="98"/>
      <c r="H420" s="60"/>
      <c r="I420" s="60"/>
      <c r="J420" s="60"/>
      <c r="K420" s="60"/>
      <c r="L420" s="60"/>
      <c r="M420" s="60"/>
      <c r="N420" s="60"/>
      <c r="O420" s="60"/>
      <c r="P420" s="60"/>
      <c r="Q420" s="60"/>
      <c r="R420" s="60"/>
      <c r="S420" s="60"/>
      <c r="T420" s="60"/>
      <c r="U420" s="60"/>
      <c r="V420" s="60"/>
      <c r="W420" s="60"/>
      <c r="X420" s="60"/>
      <c r="Y420" s="60"/>
      <c r="Z420" s="60"/>
      <c r="AA420" s="60"/>
      <c r="AB420" s="60"/>
      <c r="AC420" s="60"/>
      <c r="AD420" s="60"/>
      <c r="AE420" s="60"/>
      <c r="AF420" s="60"/>
      <c r="AG420" s="60"/>
      <c r="AH420" s="60"/>
      <c r="AI420" s="60"/>
      <c r="AJ420" s="60"/>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row>
    <row r="421" spans="2:65">
      <c r="B421" s="59"/>
      <c r="C421" s="119"/>
      <c r="D421" s="59"/>
      <c r="E421" s="59"/>
      <c r="F421" s="60"/>
      <c r="G421" s="98"/>
      <c r="H421" s="60"/>
      <c r="I421" s="60"/>
      <c r="J421" s="60"/>
      <c r="K421" s="60"/>
      <c r="L421" s="60"/>
      <c r="M421" s="60"/>
      <c r="N421" s="60"/>
      <c r="O421" s="3"/>
      <c r="P421" s="16"/>
      <c r="Q421" s="16"/>
      <c r="R421" s="16"/>
      <c r="S421" s="3"/>
      <c r="T421" s="3"/>
      <c r="U421" s="3"/>
      <c r="V421" s="60"/>
      <c r="W421" s="60"/>
      <c r="X421" s="60"/>
      <c r="Y421" s="60"/>
      <c r="Z421" s="60"/>
      <c r="AA421" s="60"/>
      <c r="AB421" s="60"/>
      <c r="AC421" s="60"/>
      <c r="AD421" s="60"/>
      <c r="AE421" s="60"/>
      <c r="AF421" s="60"/>
      <c r="AG421" s="60"/>
      <c r="AH421" s="60"/>
      <c r="AI421" s="60"/>
      <c r="AJ421" s="60"/>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row>
    <row r="422" spans="2:65">
      <c r="B422" s="59"/>
      <c r="C422" s="119"/>
      <c r="D422" s="59"/>
      <c r="E422" s="59"/>
      <c r="F422" s="60"/>
      <c r="G422" s="98"/>
      <c r="H422" s="60"/>
      <c r="I422" s="60"/>
      <c r="J422" s="60"/>
      <c r="K422" s="60"/>
      <c r="L422" s="60"/>
      <c r="M422" s="60"/>
      <c r="N422" s="60"/>
      <c r="O422" s="4"/>
      <c r="P422" s="61"/>
      <c r="Q422" s="61"/>
      <c r="R422" s="61"/>
      <c r="S422" s="12"/>
      <c r="T422" s="12"/>
      <c r="U422" s="3"/>
      <c r="V422" s="60"/>
      <c r="W422" s="60"/>
      <c r="X422" s="60"/>
      <c r="Y422" s="60"/>
      <c r="Z422" s="60"/>
      <c r="AA422" s="60"/>
      <c r="AB422" s="60"/>
      <c r="AC422" s="60"/>
      <c r="AD422" s="60"/>
      <c r="AE422" s="60"/>
      <c r="AF422" s="60"/>
      <c r="AG422" s="60"/>
      <c r="AH422" s="60"/>
      <c r="AI422" s="60"/>
      <c r="AJ422" s="60"/>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row>
    <row r="423" spans="2:65">
      <c r="B423" s="59"/>
      <c r="C423" s="119"/>
      <c r="D423" s="59"/>
      <c r="E423" s="59"/>
      <c r="F423" s="60"/>
      <c r="G423" s="98"/>
      <c r="H423" s="60"/>
      <c r="I423" s="60"/>
      <c r="J423" s="60"/>
      <c r="K423" s="60"/>
      <c r="L423" s="60"/>
      <c r="M423" s="60"/>
      <c r="N423" s="60"/>
      <c r="O423" s="3"/>
      <c r="P423" s="3"/>
      <c r="Q423" s="3"/>
      <c r="R423" s="3"/>
      <c r="S423" s="3"/>
      <c r="T423" s="3"/>
      <c r="U423" s="3"/>
      <c r="V423" s="60"/>
      <c r="W423" s="60"/>
      <c r="X423" s="60"/>
      <c r="Y423" s="60"/>
      <c r="Z423" s="60"/>
      <c r="AA423" s="60"/>
      <c r="AB423" s="60"/>
      <c r="AC423" s="60"/>
      <c r="AD423" s="60"/>
      <c r="AE423" s="60"/>
      <c r="AF423" s="60"/>
      <c r="AG423" s="60"/>
      <c r="AH423" s="60"/>
      <c r="AI423" s="60"/>
      <c r="AJ423" s="60"/>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row>
    <row r="424" spans="2:65">
      <c r="B424" s="59"/>
      <c r="C424" s="119"/>
      <c r="D424" s="59"/>
      <c r="E424" s="59"/>
      <c r="F424" s="60"/>
      <c r="G424" s="98"/>
      <c r="H424" s="60"/>
      <c r="I424" s="60"/>
      <c r="J424" s="60"/>
      <c r="K424" s="60"/>
      <c r="L424" s="60"/>
      <c r="M424" s="60"/>
      <c r="N424" s="60"/>
      <c r="O424" s="4"/>
      <c r="P424" s="4"/>
      <c r="Q424" s="68"/>
      <c r="R424" s="61"/>
      <c r="S424" s="12"/>
      <c r="T424" s="12"/>
      <c r="U424" s="3"/>
      <c r="V424" s="60"/>
      <c r="W424" s="60"/>
      <c r="X424" s="60"/>
      <c r="Y424" s="60"/>
      <c r="Z424" s="60"/>
      <c r="AA424" s="60"/>
      <c r="AB424" s="60"/>
      <c r="AC424" s="60"/>
      <c r="AD424" s="60"/>
      <c r="AE424" s="60"/>
      <c r="AF424" s="60"/>
      <c r="AG424" s="60"/>
      <c r="AH424" s="60"/>
      <c r="AI424" s="60"/>
      <c r="AJ424" s="60"/>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row>
    <row r="425" spans="2:65">
      <c r="B425" s="59"/>
      <c r="C425" s="119"/>
      <c r="D425" s="59"/>
      <c r="E425" s="59"/>
      <c r="F425" s="60"/>
      <c r="G425" s="98"/>
      <c r="H425" s="60"/>
      <c r="I425" s="60"/>
      <c r="J425" s="60"/>
      <c r="K425" s="60"/>
      <c r="L425" s="60"/>
      <c r="M425" s="60"/>
      <c r="N425" s="60"/>
      <c r="O425" s="3"/>
      <c r="P425" s="3"/>
      <c r="Q425" s="3"/>
      <c r="R425" s="3"/>
      <c r="S425" s="3"/>
      <c r="T425" s="16"/>
      <c r="U425" s="62"/>
      <c r="V425" s="60"/>
      <c r="W425" s="60"/>
      <c r="X425" s="60"/>
      <c r="Y425" s="60"/>
      <c r="Z425" s="60"/>
      <c r="AA425" s="60"/>
      <c r="AB425" s="60"/>
      <c r="AC425" s="60"/>
      <c r="AD425" s="60"/>
      <c r="AE425" s="60"/>
      <c r="AF425" s="60"/>
      <c r="AG425" s="60"/>
      <c r="AH425" s="60"/>
      <c r="AI425" s="60"/>
      <c r="AJ425" s="60"/>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row>
    <row r="426" spans="2:65">
      <c r="B426" s="59"/>
      <c r="C426" s="119"/>
      <c r="D426" s="59"/>
      <c r="E426" s="59"/>
      <c r="F426" s="60"/>
      <c r="G426" s="98"/>
      <c r="H426" s="60"/>
      <c r="I426" s="60"/>
      <c r="J426" s="60"/>
      <c r="K426" s="60"/>
      <c r="L426" s="60"/>
      <c r="M426" s="60"/>
      <c r="N426" s="60"/>
      <c r="O426" s="3"/>
      <c r="P426" s="63"/>
      <c r="Q426" s="63"/>
      <c r="R426" s="5"/>
      <c r="S426" s="5"/>
      <c r="T426" s="16"/>
      <c r="U426" s="62"/>
      <c r="V426" s="60"/>
      <c r="W426" s="60"/>
      <c r="X426" s="60"/>
      <c r="Y426" s="60"/>
      <c r="Z426" s="60"/>
      <c r="AA426" s="60"/>
      <c r="AB426" s="60"/>
      <c r="AC426" s="60"/>
      <c r="AD426" s="60"/>
      <c r="AE426" s="60"/>
      <c r="AF426" s="60"/>
      <c r="AG426" s="60"/>
      <c r="AH426" s="60"/>
      <c r="AI426" s="60"/>
      <c r="AJ426" s="60"/>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row>
    <row r="427" spans="2:65" ht="15.3" thickBot="1">
      <c r="B427" s="59"/>
      <c r="C427" s="119"/>
      <c r="D427" s="59"/>
      <c r="E427" s="59"/>
      <c r="F427" s="60"/>
      <c r="G427" s="98"/>
      <c r="H427" s="60"/>
      <c r="I427" s="60"/>
      <c r="J427" s="60"/>
      <c r="K427" s="60"/>
      <c r="L427" s="60"/>
      <c r="M427" s="60"/>
      <c r="N427" s="60"/>
      <c r="O427" s="64"/>
      <c r="P427" s="65"/>
      <c r="Q427" s="65"/>
      <c r="R427" s="65"/>
      <c r="S427" s="66"/>
      <c r="T427" s="66"/>
      <c r="U427" s="67"/>
      <c r="V427" s="60"/>
      <c r="W427" s="60"/>
      <c r="X427" s="60"/>
      <c r="Y427" s="60"/>
      <c r="Z427" s="60"/>
      <c r="AA427" s="60"/>
      <c r="AB427" s="60"/>
      <c r="AC427" s="60"/>
      <c r="AD427" s="60"/>
      <c r="AE427" s="60"/>
      <c r="AF427" s="60"/>
      <c r="AG427" s="60"/>
      <c r="AH427" s="60"/>
      <c r="AI427" s="60"/>
      <c r="AJ427" s="60"/>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row>
    <row r="428" spans="2:65">
      <c r="B428" s="59"/>
      <c r="C428" s="119"/>
      <c r="D428" s="59"/>
      <c r="E428" s="59"/>
      <c r="F428" s="60"/>
      <c r="G428" s="98"/>
      <c r="H428" s="60"/>
      <c r="I428" s="60"/>
      <c r="J428" s="60"/>
      <c r="K428" s="60"/>
      <c r="L428" s="60"/>
      <c r="M428" s="60"/>
      <c r="N428" s="60"/>
      <c r="O428" s="4"/>
      <c r="P428" s="5"/>
      <c r="Q428" s="6"/>
      <c r="R428" s="6"/>
      <c r="S428" s="6"/>
      <c r="T428" s="62"/>
      <c r="U428" s="6"/>
      <c r="V428" s="60"/>
      <c r="W428" s="60"/>
      <c r="X428" s="60"/>
      <c r="Y428" s="60"/>
      <c r="Z428" s="60"/>
      <c r="AA428" s="60"/>
      <c r="AB428" s="60"/>
      <c r="AC428" s="60"/>
      <c r="AD428" s="60"/>
      <c r="AE428" s="60"/>
      <c r="AF428" s="60"/>
      <c r="AG428" s="60"/>
      <c r="AH428" s="60"/>
      <c r="AI428" s="60"/>
      <c r="AJ428" s="60"/>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row>
    <row r="429" spans="2:65">
      <c r="B429" s="59"/>
      <c r="C429" s="119"/>
      <c r="D429" s="59"/>
      <c r="E429" s="59"/>
      <c r="F429" s="60"/>
      <c r="G429" s="98"/>
      <c r="H429" s="60"/>
      <c r="I429" s="60"/>
      <c r="J429" s="60"/>
      <c r="K429" s="60"/>
      <c r="L429" s="60"/>
      <c r="M429" s="60"/>
      <c r="N429" s="60"/>
      <c r="O429" s="4"/>
      <c r="P429" s="5"/>
      <c r="Q429" s="6"/>
      <c r="R429" s="6"/>
      <c r="S429" s="6"/>
      <c r="T429" s="62"/>
      <c r="U429" s="6"/>
      <c r="V429" s="60"/>
      <c r="W429" s="60"/>
      <c r="X429" s="60"/>
      <c r="Y429" s="60"/>
      <c r="Z429" s="60"/>
      <c r="AA429" s="60"/>
      <c r="AB429" s="60"/>
      <c r="AC429" s="60"/>
      <c r="AD429" s="60"/>
      <c r="AE429" s="60"/>
      <c r="AF429" s="60"/>
      <c r="AG429" s="60"/>
      <c r="AH429" s="60"/>
      <c r="AI429" s="60"/>
      <c r="AJ429" s="60"/>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row>
    <row r="430" spans="2:65">
      <c r="B430" s="59"/>
      <c r="C430" s="119"/>
      <c r="D430" s="59"/>
      <c r="E430" s="59"/>
      <c r="F430" s="60"/>
      <c r="G430" s="98"/>
      <c r="H430" s="60"/>
      <c r="I430" s="60"/>
      <c r="J430" s="60"/>
      <c r="K430" s="60"/>
      <c r="L430" s="60"/>
      <c r="M430" s="60"/>
      <c r="N430" s="60"/>
      <c r="O430" s="4"/>
      <c r="P430" s="5"/>
      <c r="Q430" s="6"/>
      <c r="R430" s="6"/>
      <c r="S430" s="6"/>
      <c r="T430" s="62"/>
      <c r="U430" s="6"/>
      <c r="V430" s="60"/>
      <c r="W430" s="60"/>
      <c r="X430" s="60"/>
      <c r="Y430" s="60"/>
      <c r="Z430" s="60"/>
      <c r="AA430" s="60"/>
      <c r="AB430" s="60"/>
      <c r="AC430" s="60"/>
      <c r="AD430" s="60"/>
      <c r="AE430" s="60"/>
      <c r="AF430" s="60"/>
      <c r="AG430" s="60"/>
      <c r="AH430" s="60"/>
      <c r="AI430" s="60"/>
      <c r="AJ430" s="60"/>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row>
    <row r="431" spans="2:65">
      <c r="B431" s="59"/>
      <c r="C431" s="119"/>
      <c r="D431" s="59"/>
      <c r="E431" s="59"/>
      <c r="F431" s="60"/>
      <c r="G431" s="98"/>
      <c r="H431" s="60"/>
      <c r="I431" s="60"/>
      <c r="J431" s="60"/>
      <c r="K431" s="60"/>
      <c r="L431" s="60"/>
      <c r="M431" s="60"/>
      <c r="N431" s="60"/>
      <c r="O431" s="4"/>
      <c r="P431" s="5"/>
      <c r="Q431" s="6"/>
      <c r="R431" s="6"/>
      <c r="S431" s="6"/>
      <c r="T431" s="62"/>
      <c r="U431" s="6"/>
      <c r="V431" s="60"/>
      <c r="W431" s="60"/>
      <c r="X431" s="60"/>
      <c r="Y431" s="60"/>
      <c r="Z431" s="60"/>
      <c r="AA431" s="60"/>
      <c r="AB431" s="60"/>
      <c r="AC431" s="60"/>
      <c r="AD431" s="60"/>
      <c r="AE431" s="60"/>
      <c r="AF431" s="60"/>
      <c r="AG431" s="60"/>
      <c r="AH431" s="60"/>
      <c r="AI431" s="60"/>
      <c r="AJ431" s="60"/>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row>
    <row r="432" spans="2:65">
      <c r="B432" s="59"/>
      <c r="C432" s="119"/>
      <c r="D432" s="59"/>
      <c r="E432" s="59"/>
      <c r="F432" s="60"/>
      <c r="G432" s="98"/>
      <c r="H432" s="60"/>
      <c r="I432" s="60"/>
      <c r="J432" s="60"/>
      <c r="K432" s="60"/>
      <c r="L432" s="60"/>
      <c r="M432" s="60"/>
      <c r="N432" s="60"/>
      <c r="O432" s="4"/>
      <c r="P432" s="5"/>
      <c r="Q432" s="6"/>
      <c r="R432" s="6"/>
      <c r="S432" s="6"/>
      <c r="T432" s="62"/>
      <c r="U432" s="6"/>
      <c r="V432" s="60"/>
      <c r="W432" s="60"/>
      <c r="X432" s="60"/>
      <c r="Y432" s="60"/>
      <c r="Z432" s="60"/>
      <c r="AA432" s="60"/>
      <c r="AB432" s="60"/>
      <c r="AC432" s="60"/>
      <c r="AD432" s="60"/>
      <c r="AE432" s="60"/>
      <c r="AF432" s="60"/>
      <c r="AG432" s="60"/>
      <c r="AH432" s="60"/>
      <c r="AI432" s="60"/>
      <c r="AJ432" s="60"/>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row>
    <row r="433" spans="2:65">
      <c r="B433" s="59"/>
      <c r="C433" s="119"/>
      <c r="D433" s="59"/>
      <c r="E433" s="59"/>
      <c r="F433" s="60"/>
      <c r="G433" s="98"/>
      <c r="H433" s="60"/>
      <c r="I433" s="60"/>
      <c r="J433" s="60"/>
      <c r="K433" s="60"/>
      <c r="L433" s="60"/>
      <c r="M433" s="60"/>
      <c r="N433" s="60"/>
      <c r="O433" s="4"/>
      <c r="P433" s="5"/>
      <c r="Q433" s="6"/>
      <c r="R433" s="6"/>
      <c r="S433" s="6"/>
      <c r="T433" s="62"/>
      <c r="U433" s="6"/>
      <c r="V433" s="60"/>
      <c r="W433" s="60"/>
      <c r="X433" s="60"/>
      <c r="Y433" s="60"/>
      <c r="Z433" s="60"/>
      <c r="AA433" s="60"/>
      <c r="AB433" s="60"/>
      <c r="AC433" s="60"/>
      <c r="AD433" s="60"/>
      <c r="AE433" s="60"/>
      <c r="AF433" s="60"/>
      <c r="AG433" s="60"/>
      <c r="AH433" s="60"/>
      <c r="AI433" s="60"/>
      <c r="AJ433" s="60"/>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row>
    <row r="434" spans="2:65">
      <c r="B434" s="59"/>
      <c r="C434" s="119"/>
      <c r="D434" s="59"/>
      <c r="E434" s="59"/>
      <c r="F434" s="60"/>
      <c r="G434" s="98"/>
      <c r="H434" s="60"/>
      <c r="I434" s="60"/>
      <c r="J434" s="60"/>
      <c r="K434" s="60"/>
      <c r="L434" s="60"/>
      <c r="M434" s="60"/>
      <c r="N434" s="60"/>
      <c r="O434" s="4"/>
      <c r="P434" s="5"/>
      <c r="Q434" s="6"/>
      <c r="R434" s="6"/>
      <c r="S434" s="6"/>
      <c r="T434" s="62"/>
      <c r="U434" s="6"/>
      <c r="V434" s="60"/>
      <c r="W434" s="60"/>
      <c r="X434" s="60"/>
      <c r="Y434" s="60"/>
      <c r="Z434" s="60"/>
      <c r="AA434" s="60"/>
      <c r="AB434" s="60"/>
      <c r="AC434" s="60"/>
      <c r="AD434" s="60"/>
      <c r="AE434" s="60"/>
      <c r="AF434" s="60"/>
      <c r="AG434" s="60"/>
      <c r="AH434" s="60"/>
      <c r="AI434" s="60"/>
      <c r="AJ434" s="60"/>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row>
    <row r="435" spans="2:65">
      <c r="B435" s="59"/>
      <c r="C435" s="119"/>
      <c r="D435" s="59"/>
      <c r="E435" s="59"/>
      <c r="F435" s="60"/>
      <c r="G435" s="98"/>
      <c r="H435" s="60"/>
      <c r="I435" s="60"/>
      <c r="J435" s="60"/>
      <c r="K435" s="60"/>
      <c r="L435" s="60"/>
      <c r="M435" s="60"/>
      <c r="N435" s="60"/>
      <c r="O435" s="4"/>
      <c r="P435" s="5"/>
      <c r="Q435" s="6"/>
      <c r="R435" s="6"/>
      <c r="S435" s="6"/>
      <c r="T435" s="62"/>
      <c r="U435" s="6"/>
      <c r="V435" s="60"/>
      <c r="W435" s="60"/>
      <c r="X435" s="60"/>
      <c r="Y435" s="60"/>
      <c r="Z435" s="60"/>
      <c r="AA435" s="60"/>
      <c r="AB435" s="60"/>
      <c r="AC435" s="60"/>
      <c r="AD435" s="60"/>
      <c r="AE435" s="60"/>
      <c r="AF435" s="60"/>
      <c r="AG435" s="60"/>
      <c r="AH435" s="60"/>
      <c r="AI435" s="60"/>
      <c r="AJ435" s="60"/>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row>
    <row r="436" spans="2:65">
      <c r="B436" s="59"/>
      <c r="C436" s="119"/>
      <c r="D436" s="59"/>
      <c r="E436" s="59"/>
      <c r="F436" s="60"/>
      <c r="G436" s="98"/>
      <c r="H436" s="60"/>
      <c r="I436" s="60"/>
      <c r="J436" s="60"/>
      <c r="K436" s="60"/>
      <c r="L436" s="60"/>
      <c r="M436" s="60"/>
      <c r="N436" s="60"/>
      <c r="O436" s="4"/>
      <c r="P436" s="5"/>
      <c r="Q436" s="6"/>
      <c r="R436" s="6"/>
      <c r="S436" s="6"/>
      <c r="T436" s="62"/>
      <c r="U436" s="6"/>
      <c r="V436" s="60"/>
      <c r="W436" s="60"/>
      <c r="X436" s="60"/>
      <c r="Y436" s="60"/>
      <c r="Z436" s="60"/>
      <c r="AA436" s="60"/>
      <c r="AB436" s="60"/>
      <c r="AC436" s="60"/>
      <c r="AD436" s="60"/>
      <c r="AE436" s="60"/>
      <c r="AF436" s="60"/>
      <c r="AG436" s="60"/>
      <c r="AH436" s="60"/>
      <c r="AI436" s="60"/>
      <c r="AJ436" s="60"/>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row>
    <row r="437" spans="2:65">
      <c r="B437" s="59"/>
      <c r="C437" s="119"/>
      <c r="D437" s="59"/>
      <c r="E437" s="59"/>
      <c r="F437" s="60"/>
      <c r="G437" s="98"/>
      <c r="H437" s="60"/>
      <c r="I437" s="60"/>
      <c r="J437" s="60"/>
      <c r="K437" s="60"/>
      <c r="L437" s="60"/>
      <c r="M437" s="60"/>
      <c r="N437" s="60"/>
      <c r="O437" s="4"/>
      <c r="P437" s="5"/>
      <c r="Q437" s="6"/>
      <c r="R437" s="6"/>
      <c r="S437" s="6"/>
      <c r="T437" s="62"/>
      <c r="U437" s="6"/>
      <c r="V437" s="60"/>
      <c r="W437" s="60"/>
      <c r="X437" s="60"/>
      <c r="Y437" s="60"/>
      <c r="Z437" s="60"/>
      <c r="AA437" s="60"/>
      <c r="AB437" s="60"/>
      <c r="AC437" s="60"/>
      <c r="AD437" s="60"/>
      <c r="AE437" s="60"/>
      <c r="AF437" s="60"/>
      <c r="AG437" s="60"/>
      <c r="AH437" s="60"/>
      <c r="AI437" s="60"/>
      <c r="AJ437" s="60"/>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row>
    <row r="438" spans="2:65">
      <c r="B438" s="59"/>
      <c r="C438" s="119"/>
      <c r="D438" s="59"/>
      <c r="E438" s="59"/>
      <c r="F438" s="60"/>
      <c r="G438" s="98"/>
      <c r="H438" s="60"/>
      <c r="I438" s="60"/>
      <c r="J438" s="60"/>
      <c r="K438" s="60"/>
      <c r="L438" s="60"/>
      <c r="M438" s="60"/>
      <c r="N438" s="60"/>
      <c r="O438" s="4"/>
      <c r="P438" s="5"/>
      <c r="Q438" s="6"/>
      <c r="R438" s="6"/>
      <c r="S438" s="6"/>
      <c r="T438" s="62"/>
      <c r="U438" s="6"/>
      <c r="V438" s="60"/>
      <c r="W438" s="60"/>
      <c r="X438" s="60"/>
      <c r="Y438" s="60"/>
      <c r="Z438" s="60"/>
      <c r="AA438" s="60"/>
      <c r="AB438" s="60"/>
      <c r="AC438" s="60"/>
      <c r="AD438" s="60"/>
      <c r="AE438" s="60"/>
      <c r="AF438" s="60"/>
      <c r="AG438" s="60"/>
      <c r="AH438" s="60"/>
      <c r="AI438" s="60"/>
      <c r="AJ438" s="60"/>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row>
    <row r="439" spans="2:65">
      <c r="B439" s="59"/>
      <c r="C439" s="119"/>
      <c r="D439" s="59"/>
      <c r="E439" s="59"/>
      <c r="F439" s="60"/>
      <c r="G439" s="98"/>
      <c r="H439" s="60"/>
      <c r="I439" s="60"/>
      <c r="J439" s="60"/>
      <c r="K439" s="60"/>
      <c r="L439" s="60"/>
      <c r="M439" s="60"/>
      <c r="N439" s="60"/>
      <c r="O439" s="4"/>
      <c r="P439" s="5"/>
      <c r="Q439" s="6"/>
      <c r="R439" s="6"/>
      <c r="S439" s="6"/>
      <c r="T439" s="62"/>
      <c r="U439" s="6"/>
      <c r="V439" s="60"/>
      <c r="W439" s="60"/>
      <c r="X439" s="60"/>
      <c r="Y439" s="60"/>
      <c r="Z439" s="60"/>
      <c r="AA439" s="60"/>
      <c r="AB439" s="60"/>
      <c r="AC439" s="60"/>
      <c r="AD439" s="60"/>
      <c r="AE439" s="60"/>
      <c r="AF439" s="60"/>
      <c r="AG439" s="60"/>
      <c r="AH439" s="60"/>
      <c r="AI439" s="60"/>
      <c r="AJ439" s="60"/>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row>
    <row r="440" spans="2:65">
      <c r="B440" s="59"/>
      <c r="C440" s="119"/>
      <c r="D440" s="59"/>
      <c r="E440" s="59"/>
      <c r="F440" s="60"/>
      <c r="G440" s="98"/>
      <c r="H440" s="60"/>
      <c r="I440" s="60"/>
      <c r="J440" s="60"/>
      <c r="K440" s="60"/>
      <c r="L440" s="60"/>
      <c r="M440" s="60"/>
      <c r="N440" s="60"/>
      <c r="O440" s="4"/>
      <c r="P440" s="5"/>
      <c r="Q440" s="6"/>
      <c r="R440" s="6"/>
      <c r="S440" s="6"/>
      <c r="T440" s="62"/>
      <c r="U440" s="6"/>
      <c r="V440" s="60"/>
      <c r="W440" s="60"/>
      <c r="X440" s="60"/>
      <c r="Y440" s="60"/>
      <c r="Z440" s="60"/>
      <c r="AA440" s="60"/>
      <c r="AB440" s="60"/>
      <c r="AC440" s="60"/>
      <c r="AD440" s="60"/>
      <c r="AE440" s="60"/>
      <c r="AF440" s="60"/>
      <c r="AG440" s="60"/>
      <c r="AH440" s="60"/>
      <c r="AI440" s="60"/>
      <c r="AJ440" s="60"/>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row>
    <row r="441" spans="2:65">
      <c r="B441" s="59"/>
      <c r="C441" s="119"/>
      <c r="D441" s="59"/>
      <c r="E441" s="59"/>
      <c r="F441" s="60"/>
      <c r="G441" s="98"/>
      <c r="H441" s="60"/>
      <c r="I441" s="60"/>
      <c r="J441" s="60"/>
      <c r="K441" s="60"/>
      <c r="L441" s="60"/>
      <c r="M441" s="60"/>
      <c r="N441" s="60"/>
      <c r="O441" s="4"/>
      <c r="P441" s="5"/>
      <c r="Q441" s="6"/>
      <c r="R441" s="6"/>
      <c r="S441" s="6"/>
      <c r="T441" s="62"/>
      <c r="U441" s="6"/>
      <c r="V441" s="60"/>
      <c r="W441" s="60"/>
      <c r="X441" s="60"/>
      <c r="Y441" s="60"/>
      <c r="Z441" s="60"/>
      <c r="AA441" s="60"/>
      <c r="AB441" s="60"/>
      <c r="AC441" s="60"/>
      <c r="AD441" s="60"/>
      <c r="AE441" s="60"/>
      <c r="AF441" s="60"/>
      <c r="AG441" s="60"/>
      <c r="AH441" s="60"/>
      <c r="AI441" s="60"/>
      <c r="AJ441" s="60"/>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row>
    <row r="442" spans="2:65">
      <c r="B442" s="59"/>
      <c r="C442" s="119"/>
      <c r="D442" s="59"/>
      <c r="E442" s="59"/>
      <c r="F442" s="60"/>
      <c r="G442" s="98"/>
      <c r="H442" s="60"/>
      <c r="I442" s="60"/>
      <c r="J442" s="60"/>
      <c r="K442" s="60"/>
      <c r="L442" s="60"/>
      <c r="M442" s="60"/>
      <c r="N442" s="60"/>
      <c r="O442" s="4"/>
      <c r="P442" s="5"/>
      <c r="Q442" s="6"/>
      <c r="R442" s="6"/>
      <c r="S442" s="6"/>
      <c r="T442" s="62"/>
      <c r="U442" s="6"/>
      <c r="V442" s="60"/>
      <c r="W442" s="60"/>
      <c r="X442" s="60"/>
      <c r="Y442" s="60"/>
      <c r="Z442" s="60"/>
      <c r="AA442" s="60"/>
      <c r="AB442" s="60"/>
      <c r="AC442" s="60"/>
      <c r="AD442" s="60"/>
      <c r="AE442" s="60"/>
      <c r="AF442" s="60"/>
      <c r="AG442" s="60"/>
      <c r="AH442" s="60"/>
      <c r="AI442" s="60"/>
      <c r="AJ442" s="60"/>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row>
    <row r="443" spans="2:65">
      <c r="B443" s="59"/>
      <c r="C443" s="119"/>
      <c r="D443" s="59"/>
      <c r="E443" s="59"/>
      <c r="F443" s="60"/>
      <c r="G443" s="98"/>
      <c r="H443" s="60"/>
      <c r="I443" s="60"/>
      <c r="J443" s="60"/>
      <c r="K443" s="60"/>
      <c r="L443" s="60"/>
      <c r="M443" s="60"/>
      <c r="N443" s="60"/>
      <c r="O443" s="4"/>
      <c r="P443" s="5"/>
      <c r="Q443" s="6"/>
      <c r="R443" s="6"/>
      <c r="S443" s="6"/>
      <c r="T443" s="62"/>
      <c r="U443" s="6"/>
      <c r="V443" s="60"/>
      <c r="W443" s="60"/>
      <c r="X443" s="60"/>
      <c r="Y443" s="60"/>
      <c r="Z443" s="60"/>
      <c r="AA443" s="60"/>
      <c r="AB443" s="60"/>
      <c r="AC443" s="60"/>
      <c r="AD443" s="60"/>
      <c r="AE443" s="60"/>
      <c r="AF443" s="60"/>
      <c r="AG443" s="60"/>
      <c r="AH443" s="60"/>
      <c r="AI443" s="60"/>
      <c r="AJ443" s="60"/>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row>
    <row r="444" spans="2:65">
      <c r="B444" s="59"/>
      <c r="C444" s="119"/>
      <c r="D444" s="59"/>
      <c r="E444" s="59"/>
      <c r="F444" s="60"/>
      <c r="G444" s="98"/>
      <c r="H444" s="60"/>
      <c r="I444" s="60"/>
      <c r="J444" s="60"/>
      <c r="K444" s="60"/>
      <c r="L444" s="60"/>
      <c r="M444" s="60"/>
      <c r="N444" s="60"/>
      <c r="O444" s="4"/>
      <c r="P444" s="5"/>
      <c r="Q444" s="6"/>
      <c r="R444" s="6"/>
      <c r="S444" s="6"/>
      <c r="T444" s="62"/>
      <c r="U444" s="6"/>
      <c r="V444" s="60"/>
      <c r="W444" s="60"/>
      <c r="X444" s="60"/>
      <c r="Y444" s="60"/>
      <c r="Z444" s="60"/>
      <c r="AA444" s="60"/>
      <c r="AB444" s="60"/>
      <c r="AC444" s="60"/>
      <c r="AD444" s="60"/>
      <c r="AE444" s="60"/>
      <c r="AF444" s="60"/>
      <c r="AG444" s="60"/>
      <c r="AH444" s="60"/>
      <c r="AI444" s="60"/>
      <c r="AJ444" s="60"/>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row>
    <row r="445" spans="2:65">
      <c r="B445" s="59"/>
      <c r="C445" s="119"/>
      <c r="D445" s="59"/>
      <c r="E445" s="59"/>
      <c r="F445" s="60"/>
      <c r="G445" s="98"/>
      <c r="H445" s="60"/>
      <c r="I445" s="60"/>
      <c r="J445" s="60"/>
      <c r="K445" s="60"/>
      <c r="L445" s="60"/>
      <c r="M445" s="60"/>
      <c r="N445" s="60"/>
      <c r="O445" s="4"/>
      <c r="P445" s="5"/>
      <c r="Q445" s="6"/>
      <c r="R445" s="6"/>
      <c r="S445" s="6"/>
      <c r="T445" s="62"/>
      <c r="U445" s="6"/>
      <c r="V445" s="60"/>
      <c r="W445" s="60"/>
      <c r="X445" s="60"/>
      <c r="Y445" s="60"/>
      <c r="Z445" s="60"/>
      <c r="AA445" s="60"/>
      <c r="AB445" s="60"/>
      <c r="AC445" s="60"/>
      <c r="AD445" s="60"/>
      <c r="AE445" s="60"/>
      <c r="AF445" s="60"/>
      <c r="AG445" s="60"/>
      <c r="AH445" s="60"/>
      <c r="AI445" s="60"/>
      <c r="AJ445" s="60"/>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row>
    <row r="446" spans="2:65">
      <c r="B446" s="59"/>
      <c r="C446" s="119"/>
      <c r="D446" s="59"/>
      <c r="E446" s="59"/>
      <c r="F446" s="60"/>
      <c r="G446" s="98"/>
      <c r="H446" s="60"/>
      <c r="I446" s="60"/>
      <c r="J446" s="60"/>
      <c r="K446" s="60"/>
      <c r="L446" s="60"/>
      <c r="M446" s="60"/>
      <c r="N446" s="60"/>
      <c r="O446" s="4"/>
      <c r="P446" s="5"/>
      <c r="Q446" s="6"/>
      <c r="R446" s="6"/>
      <c r="S446" s="6"/>
      <c r="T446" s="62"/>
      <c r="U446" s="6"/>
      <c r="V446" s="60"/>
      <c r="W446" s="60"/>
      <c r="X446" s="60"/>
      <c r="Y446" s="60"/>
      <c r="Z446" s="60"/>
      <c r="AA446" s="60"/>
      <c r="AB446" s="60"/>
      <c r="AC446" s="60"/>
      <c r="AD446" s="60"/>
      <c r="AE446" s="60"/>
      <c r="AF446" s="60"/>
      <c r="AG446" s="60"/>
      <c r="AH446" s="60"/>
      <c r="AI446" s="60"/>
      <c r="AJ446" s="60"/>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row>
    <row r="447" spans="2:65">
      <c r="B447" s="59"/>
      <c r="C447" s="119"/>
      <c r="D447" s="59"/>
      <c r="E447" s="59"/>
      <c r="F447" s="60"/>
      <c r="G447" s="98"/>
      <c r="H447" s="60"/>
      <c r="I447" s="60"/>
      <c r="J447" s="60"/>
      <c r="K447" s="60"/>
      <c r="L447" s="60"/>
      <c r="M447" s="60"/>
      <c r="N447" s="60"/>
      <c r="O447" s="4"/>
      <c r="P447" s="5"/>
      <c r="Q447" s="6"/>
      <c r="R447" s="6"/>
      <c r="S447" s="6"/>
      <c r="T447" s="62"/>
      <c r="U447" s="6"/>
      <c r="V447" s="60"/>
      <c r="W447" s="60"/>
      <c r="X447" s="60"/>
      <c r="Y447" s="60"/>
      <c r="Z447" s="60"/>
      <c r="AA447" s="60"/>
      <c r="AB447" s="60"/>
      <c r="AC447" s="60"/>
      <c r="AD447" s="60"/>
      <c r="AE447" s="60"/>
      <c r="AF447" s="60"/>
      <c r="AG447" s="60"/>
      <c r="AH447" s="60"/>
      <c r="AI447" s="60"/>
      <c r="AJ447" s="60"/>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row>
    <row r="448" spans="2:65">
      <c r="B448" s="59"/>
      <c r="C448" s="119"/>
      <c r="D448" s="59"/>
      <c r="E448" s="59"/>
      <c r="F448" s="60"/>
      <c r="G448" s="98"/>
      <c r="H448" s="60"/>
      <c r="I448" s="60"/>
      <c r="J448" s="60"/>
      <c r="K448" s="60"/>
      <c r="L448" s="60"/>
      <c r="M448" s="60"/>
      <c r="N448" s="60"/>
      <c r="O448" s="4"/>
      <c r="P448" s="5"/>
      <c r="Q448" s="6"/>
      <c r="R448" s="6"/>
      <c r="S448" s="6"/>
      <c r="T448" s="62"/>
      <c r="U448" s="6"/>
      <c r="V448" s="60"/>
      <c r="W448" s="60"/>
      <c r="X448" s="60"/>
      <c r="Y448" s="60"/>
      <c r="Z448" s="60"/>
      <c r="AA448" s="60"/>
      <c r="AB448" s="60"/>
      <c r="AC448" s="60"/>
      <c r="AD448" s="60"/>
      <c r="AE448" s="60"/>
      <c r="AF448" s="60"/>
      <c r="AG448" s="60"/>
      <c r="AH448" s="60"/>
      <c r="AI448" s="60"/>
      <c r="AJ448" s="60"/>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row>
    <row r="449" spans="2:65">
      <c r="B449" s="59"/>
      <c r="C449" s="119"/>
      <c r="D449" s="59"/>
      <c r="E449" s="59"/>
      <c r="F449" s="60"/>
      <c r="G449" s="98"/>
      <c r="H449" s="60"/>
      <c r="I449" s="60"/>
      <c r="J449" s="60"/>
      <c r="K449" s="60"/>
      <c r="L449" s="60"/>
      <c r="M449" s="60"/>
      <c r="N449" s="60"/>
      <c r="O449" s="4"/>
      <c r="P449" s="5"/>
      <c r="Q449" s="6"/>
      <c r="R449" s="6"/>
      <c r="S449" s="6"/>
      <c r="T449" s="62"/>
      <c r="U449" s="6"/>
      <c r="V449" s="60"/>
      <c r="W449" s="60"/>
      <c r="X449" s="60"/>
      <c r="Y449" s="60"/>
      <c r="Z449" s="60"/>
      <c r="AA449" s="60"/>
      <c r="AB449" s="60"/>
      <c r="AC449" s="60"/>
      <c r="AD449" s="60"/>
      <c r="AE449" s="60"/>
      <c r="AF449" s="60"/>
      <c r="AG449" s="60"/>
      <c r="AH449" s="60"/>
      <c r="AI449" s="60"/>
      <c r="AJ449" s="60"/>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row>
    <row r="450" spans="2:65">
      <c r="B450" s="59"/>
      <c r="C450" s="119"/>
      <c r="D450" s="59"/>
      <c r="E450" s="59"/>
      <c r="F450" s="60"/>
      <c r="G450" s="98"/>
      <c r="H450" s="60"/>
      <c r="I450" s="60"/>
      <c r="J450" s="60"/>
      <c r="K450" s="60"/>
      <c r="L450" s="60"/>
      <c r="M450" s="60"/>
      <c r="N450" s="60"/>
      <c r="O450" s="4"/>
      <c r="P450" s="5"/>
      <c r="Q450" s="6"/>
      <c r="R450" s="6"/>
      <c r="S450" s="6"/>
      <c r="T450" s="62"/>
      <c r="U450" s="6"/>
      <c r="V450" s="60"/>
      <c r="W450" s="60"/>
      <c r="X450" s="60"/>
      <c r="Y450" s="60"/>
      <c r="Z450" s="60"/>
      <c r="AA450" s="60"/>
      <c r="AB450" s="60"/>
      <c r="AC450" s="60"/>
      <c r="AD450" s="60"/>
      <c r="AE450" s="60"/>
      <c r="AF450" s="60"/>
      <c r="AG450" s="60"/>
      <c r="AH450" s="60"/>
      <c r="AI450" s="60"/>
      <c r="AJ450" s="60"/>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row>
    <row r="451" spans="2:65">
      <c r="B451" s="59"/>
      <c r="C451" s="119"/>
      <c r="D451" s="59"/>
      <c r="E451" s="59"/>
      <c r="F451" s="60"/>
      <c r="G451" s="98"/>
      <c r="H451" s="60"/>
      <c r="I451" s="60"/>
      <c r="J451" s="60"/>
      <c r="K451" s="60"/>
      <c r="L451" s="60"/>
      <c r="M451" s="60"/>
      <c r="N451" s="60"/>
      <c r="O451" s="4"/>
      <c r="P451" s="5"/>
      <c r="Q451" s="6"/>
      <c r="R451" s="6"/>
      <c r="S451" s="6"/>
      <c r="T451" s="62"/>
      <c r="U451" s="6"/>
      <c r="V451" s="60"/>
      <c r="W451" s="60"/>
      <c r="X451" s="60"/>
      <c r="Y451" s="60"/>
      <c r="Z451" s="60"/>
      <c r="AA451" s="60"/>
      <c r="AB451" s="60"/>
      <c r="AC451" s="60"/>
      <c r="AD451" s="60"/>
      <c r="AE451" s="60"/>
      <c r="AF451" s="60"/>
      <c r="AG451" s="60"/>
      <c r="AH451" s="60"/>
      <c r="AI451" s="60"/>
      <c r="AJ451" s="60"/>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row>
    <row r="452" spans="2:65">
      <c r="B452" s="69"/>
      <c r="C452" s="120"/>
      <c r="D452" s="69"/>
      <c r="E452" s="69"/>
      <c r="F452" s="60"/>
      <c r="G452" s="98"/>
      <c r="H452" s="60"/>
      <c r="I452" s="60"/>
      <c r="J452" s="60"/>
      <c r="K452" s="60"/>
      <c r="L452" s="60"/>
      <c r="M452" s="60"/>
      <c r="N452" s="60"/>
      <c r="O452" s="4"/>
      <c r="P452" s="5"/>
      <c r="Q452" s="6"/>
      <c r="R452" s="6"/>
      <c r="S452" s="6"/>
      <c r="T452" s="62"/>
      <c r="U452" s="6"/>
      <c r="V452" s="60"/>
      <c r="W452" s="60"/>
      <c r="X452" s="60"/>
      <c r="Y452" s="60"/>
      <c r="Z452" s="60"/>
      <c r="AA452" s="60"/>
      <c r="AB452" s="60"/>
      <c r="AC452" s="60"/>
      <c r="AD452" s="60"/>
      <c r="AE452" s="60"/>
      <c r="AF452" s="60"/>
      <c r="AG452" s="60"/>
      <c r="AH452" s="60"/>
      <c r="AI452" s="60"/>
      <c r="AJ452" s="60"/>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row>
    <row r="453" spans="2:65">
      <c r="B453" s="69"/>
      <c r="C453" s="120"/>
      <c r="D453" s="69"/>
      <c r="E453" s="69"/>
      <c r="F453" s="60"/>
      <c r="G453" s="98"/>
      <c r="H453" s="60"/>
      <c r="I453" s="60"/>
      <c r="J453" s="60"/>
      <c r="K453" s="60"/>
      <c r="L453" s="60"/>
      <c r="M453" s="60"/>
      <c r="N453" s="60"/>
      <c r="O453" s="4"/>
      <c r="P453" s="5"/>
      <c r="Q453" s="6"/>
      <c r="R453" s="6"/>
      <c r="S453" s="6"/>
      <c r="T453" s="62"/>
      <c r="U453" s="6"/>
      <c r="V453" s="60"/>
      <c r="W453" s="60"/>
      <c r="X453" s="60"/>
      <c r="Y453" s="60"/>
      <c r="Z453" s="60"/>
      <c r="AA453" s="60"/>
      <c r="AB453" s="60"/>
      <c r="AC453" s="60"/>
      <c r="AD453" s="60"/>
      <c r="AE453" s="60"/>
      <c r="AF453" s="60"/>
      <c r="AG453" s="60"/>
      <c r="AH453" s="60"/>
      <c r="AI453" s="60"/>
      <c r="AJ453" s="60"/>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row>
    <row r="454" spans="2:65">
      <c r="B454" s="69"/>
      <c r="C454" s="120"/>
      <c r="D454" s="69"/>
      <c r="E454" s="69"/>
      <c r="F454" s="60"/>
      <c r="G454" s="98"/>
      <c r="H454" s="60"/>
      <c r="I454" s="60"/>
      <c r="J454" s="60"/>
      <c r="K454" s="60"/>
      <c r="L454" s="60"/>
      <c r="M454" s="60"/>
      <c r="N454" s="60"/>
      <c r="O454" s="4"/>
      <c r="P454" s="5"/>
      <c r="Q454" s="6"/>
      <c r="R454" s="6"/>
      <c r="S454" s="6"/>
      <c r="T454" s="62"/>
      <c r="U454" s="6"/>
      <c r="V454" s="60"/>
      <c r="W454" s="60"/>
      <c r="X454" s="60"/>
      <c r="Y454" s="60"/>
      <c r="Z454" s="60"/>
      <c r="AA454" s="60"/>
      <c r="AB454" s="60"/>
      <c r="AC454" s="60"/>
      <c r="AD454" s="60"/>
      <c r="AE454" s="60"/>
      <c r="AF454" s="60"/>
      <c r="AG454" s="60"/>
      <c r="AH454" s="60"/>
      <c r="AI454" s="60"/>
      <c r="AJ454" s="60"/>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row>
    <row r="455" spans="2:65">
      <c r="B455" s="69"/>
      <c r="C455" s="120"/>
      <c r="D455" s="69"/>
      <c r="E455" s="69"/>
      <c r="F455" s="60"/>
      <c r="G455" s="98"/>
      <c r="H455" s="60"/>
      <c r="I455" s="60"/>
      <c r="J455" s="60"/>
      <c r="K455" s="60"/>
      <c r="L455" s="60"/>
      <c r="M455" s="60"/>
      <c r="N455" s="60"/>
      <c r="O455" s="4"/>
      <c r="P455" s="5"/>
      <c r="Q455" s="6"/>
      <c r="R455" s="6"/>
      <c r="S455" s="6"/>
      <c r="T455" s="62"/>
      <c r="U455" s="6"/>
      <c r="V455" s="60"/>
      <c r="W455" s="60"/>
      <c r="X455" s="60"/>
      <c r="Y455" s="60"/>
      <c r="Z455" s="60"/>
      <c r="AA455" s="60"/>
      <c r="AB455" s="60"/>
      <c r="AC455" s="60"/>
      <c r="AD455" s="60"/>
      <c r="AE455" s="60"/>
      <c r="AF455" s="60"/>
      <c r="AG455" s="60"/>
      <c r="AH455" s="60"/>
      <c r="AI455" s="60"/>
      <c r="AJ455" s="60"/>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row>
    <row r="456" spans="2:65">
      <c r="B456" s="69"/>
      <c r="C456" s="120"/>
      <c r="D456" s="69"/>
      <c r="E456" s="69"/>
      <c r="F456" s="60"/>
      <c r="G456" s="98"/>
      <c r="H456" s="60"/>
      <c r="I456" s="60"/>
      <c r="J456" s="60"/>
      <c r="K456" s="60"/>
      <c r="L456" s="60"/>
      <c r="M456" s="60"/>
      <c r="N456" s="60"/>
      <c r="O456" s="4"/>
      <c r="P456" s="5"/>
      <c r="Q456" s="6"/>
      <c r="R456" s="6"/>
      <c r="S456" s="6"/>
      <c r="T456" s="62"/>
      <c r="U456" s="6"/>
      <c r="V456" s="60"/>
      <c r="W456" s="60"/>
      <c r="X456" s="60"/>
      <c r="Y456" s="60"/>
      <c r="Z456" s="60"/>
      <c r="AA456" s="60"/>
      <c r="AB456" s="60"/>
      <c r="AC456" s="60"/>
      <c r="AD456" s="60"/>
      <c r="AE456" s="60"/>
      <c r="AF456" s="60"/>
      <c r="AG456" s="60"/>
      <c r="AH456" s="60"/>
      <c r="AI456" s="60"/>
      <c r="AJ456" s="60"/>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row>
    <row r="457" spans="2:65">
      <c r="B457" s="69"/>
      <c r="C457" s="120"/>
      <c r="D457" s="69"/>
      <c r="E457" s="69"/>
      <c r="F457" s="60"/>
      <c r="G457" s="98"/>
      <c r="H457" s="60"/>
      <c r="I457" s="60"/>
      <c r="J457" s="60"/>
      <c r="K457" s="60"/>
      <c r="L457" s="60"/>
      <c r="M457" s="60"/>
      <c r="N457" s="60"/>
      <c r="O457" s="4"/>
      <c r="P457" s="5"/>
      <c r="Q457" s="70"/>
      <c r="R457" s="71"/>
      <c r="S457" s="6"/>
      <c r="T457" s="62"/>
      <c r="U457" s="6"/>
      <c r="V457" s="60"/>
      <c r="W457" s="60"/>
      <c r="X457" s="60"/>
      <c r="Y457" s="60"/>
      <c r="Z457" s="60"/>
      <c r="AA457" s="60"/>
      <c r="AB457" s="60"/>
      <c r="AC457" s="60"/>
      <c r="AD457" s="60"/>
      <c r="AE457" s="60"/>
      <c r="AF457" s="60"/>
      <c r="AG457" s="60"/>
      <c r="AH457" s="60"/>
      <c r="AI457" s="60"/>
      <c r="AJ457" s="60"/>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row>
    <row r="458" spans="2:65">
      <c r="B458" s="69"/>
      <c r="C458" s="120"/>
      <c r="D458" s="69"/>
      <c r="E458" s="69"/>
      <c r="F458" s="60"/>
      <c r="G458" s="98"/>
      <c r="H458" s="60"/>
      <c r="I458" s="60"/>
      <c r="J458" s="60"/>
      <c r="K458" s="60"/>
      <c r="L458" s="60"/>
      <c r="M458" s="60"/>
      <c r="N458" s="60"/>
      <c r="O458" s="4"/>
      <c r="P458" s="5"/>
      <c r="Q458" s="70"/>
      <c r="R458" s="72"/>
      <c r="S458" s="6"/>
      <c r="T458" s="62"/>
      <c r="U458" s="6"/>
      <c r="V458" s="60"/>
      <c r="W458" s="60"/>
      <c r="X458" s="60"/>
      <c r="Y458" s="60"/>
      <c r="Z458" s="60"/>
      <c r="AA458" s="60"/>
      <c r="AB458" s="60"/>
      <c r="AC458" s="60"/>
      <c r="AD458" s="60"/>
      <c r="AE458" s="60"/>
      <c r="AF458" s="60"/>
      <c r="AG458" s="60"/>
      <c r="AH458" s="60"/>
      <c r="AI458" s="60"/>
      <c r="AJ458" s="60"/>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row>
    <row r="459" spans="2:65">
      <c r="B459" s="69"/>
      <c r="C459" s="120"/>
      <c r="D459" s="69"/>
      <c r="E459" s="69"/>
      <c r="F459" s="60"/>
      <c r="G459" s="98"/>
      <c r="H459" s="60"/>
      <c r="I459" s="60"/>
      <c r="J459" s="60"/>
      <c r="K459" s="60"/>
      <c r="L459" s="60"/>
      <c r="M459" s="60"/>
      <c r="N459" s="60"/>
      <c r="O459" s="4"/>
      <c r="P459" s="5"/>
      <c r="Q459" s="70"/>
      <c r="R459" s="73"/>
      <c r="S459" s="6"/>
      <c r="T459" s="62"/>
      <c r="U459" s="6"/>
      <c r="V459" s="60"/>
      <c r="W459" s="60"/>
      <c r="X459" s="60"/>
      <c r="Y459" s="60"/>
      <c r="Z459" s="60"/>
      <c r="AA459" s="60"/>
      <c r="AB459" s="60"/>
      <c r="AC459" s="60"/>
      <c r="AD459" s="60"/>
      <c r="AE459" s="60"/>
      <c r="AF459" s="60"/>
      <c r="AG459" s="60"/>
      <c r="AH459" s="60"/>
      <c r="AI459" s="60"/>
      <c r="AJ459" s="60"/>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row>
    <row r="460" spans="2:65">
      <c r="B460" s="69"/>
      <c r="C460" s="120"/>
      <c r="D460" s="69"/>
      <c r="E460" s="69"/>
      <c r="F460" s="60"/>
      <c r="G460" s="98"/>
      <c r="H460" s="60"/>
      <c r="I460" s="60"/>
      <c r="J460" s="60"/>
      <c r="K460" s="60"/>
      <c r="L460" s="60"/>
      <c r="M460" s="60"/>
      <c r="N460" s="60"/>
      <c r="O460" s="4"/>
      <c r="P460" s="5"/>
      <c r="Q460" s="70"/>
      <c r="R460" s="6"/>
      <c r="S460" s="6"/>
      <c r="T460" s="62"/>
      <c r="U460" s="6"/>
      <c r="V460" s="60"/>
      <c r="W460" s="60"/>
      <c r="X460" s="60"/>
      <c r="Y460" s="60"/>
      <c r="Z460" s="60"/>
      <c r="AA460" s="60"/>
      <c r="AB460" s="60"/>
      <c r="AC460" s="60"/>
      <c r="AD460" s="60"/>
      <c r="AE460" s="60"/>
      <c r="AF460" s="60"/>
      <c r="AG460" s="60"/>
      <c r="AH460" s="60"/>
      <c r="AI460" s="60"/>
      <c r="AJ460" s="60"/>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row>
    <row r="461" spans="2:65">
      <c r="B461" s="69"/>
      <c r="C461" s="120"/>
      <c r="D461" s="69"/>
      <c r="E461" s="69"/>
      <c r="F461" s="60"/>
      <c r="G461" s="98"/>
      <c r="H461" s="60"/>
      <c r="I461" s="60"/>
      <c r="J461" s="60"/>
      <c r="K461" s="60"/>
      <c r="L461" s="60"/>
      <c r="M461" s="60"/>
      <c r="N461" s="60"/>
      <c r="O461" s="4"/>
      <c r="P461" s="5"/>
      <c r="Q461" s="70"/>
      <c r="R461" s="6"/>
      <c r="S461" s="6"/>
      <c r="T461" s="62"/>
      <c r="U461" s="6"/>
      <c r="V461" s="60"/>
      <c r="W461" s="60"/>
      <c r="X461" s="60"/>
      <c r="Y461" s="60"/>
      <c r="Z461" s="60"/>
      <c r="AA461" s="60"/>
      <c r="AB461" s="60"/>
      <c r="AC461" s="60"/>
      <c r="AD461" s="60"/>
      <c r="AE461" s="60"/>
      <c r="AF461" s="60"/>
      <c r="AG461" s="60"/>
      <c r="AH461" s="60"/>
      <c r="AI461" s="60"/>
      <c r="AJ461" s="60"/>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row>
    <row r="462" spans="2:65">
      <c r="B462" s="69"/>
      <c r="C462" s="120"/>
      <c r="D462" s="69"/>
      <c r="E462" s="69"/>
      <c r="F462" s="60"/>
      <c r="G462" s="98"/>
      <c r="H462" s="60"/>
      <c r="I462" s="60"/>
      <c r="J462" s="60"/>
      <c r="K462" s="60"/>
      <c r="L462" s="60"/>
      <c r="M462" s="60"/>
      <c r="N462" s="60"/>
      <c r="O462" s="4"/>
      <c r="P462" s="5"/>
      <c r="Q462" s="70"/>
      <c r="R462" s="6"/>
      <c r="S462" s="6"/>
      <c r="T462" s="62"/>
      <c r="U462" s="6"/>
      <c r="V462" s="60"/>
      <c r="W462" s="60"/>
      <c r="X462" s="60"/>
      <c r="Y462" s="60"/>
      <c r="Z462" s="60"/>
      <c r="AA462" s="60"/>
      <c r="AB462" s="60"/>
      <c r="AC462" s="60"/>
      <c r="AD462" s="60"/>
      <c r="AE462" s="60"/>
      <c r="AF462" s="60"/>
      <c r="AG462" s="60"/>
      <c r="AH462" s="60"/>
      <c r="AI462" s="60"/>
      <c r="AJ462" s="60"/>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row>
    <row r="463" spans="2:65">
      <c r="B463" s="69"/>
      <c r="C463" s="120"/>
      <c r="D463" s="69"/>
      <c r="E463" s="69"/>
      <c r="F463" s="60"/>
      <c r="G463" s="98"/>
      <c r="H463" s="60"/>
      <c r="I463" s="60"/>
      <c r="J463" s="60"/>
      <c r="K463" s="60"/>
      <c r="L463" s="60"/>
      <c r="M463" s="60"/>
      <c r="N463" s="60"/>
      <c r="O463" s="4"/>
      <c r="P463" s="5"/>
      <c r="Q463" s="70"/>
      <c r="R463" s="6"/>
      <c r="S463" s="6"/>
      <c r="T463" s="62"/>
      <c r="U463" s="6"/>
      <c r="V463" s="60"/>
      <c r="W463" s="60"/>
      <c r="X463" s="60"/>
      <c r="Y463" s="60"/>
      <c r="Z463" s="60"/>
      <c r="AA463" s="60"/>
      <c r="AB463" s="60"/>
      <c r="AC463" s="60"/>
      <c r="AD463" s="60"/>
      <c r="AE463" s="60"/>
      <c r="AF463" s="60"/>
      <c r="AG463" s="60"/>
      <c r="AH463" s="60"/>
      <c r="AI463" s="60"/>
      <c r="AJ463" s="60"/>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row>
    <row r="464" spans="2:65">
      <c r="B464" s="69"/>
      <c r="C464" s="120"/>
      <c r="D464" s="69"/>
      <c r="E464" s="69"/>
      <c r="F464" s="60"/>
      <c r="G464" s="98"/>
      <c r="H464" s="60"/>
      <c r="I464" s="60"/>
      <c r="J464" s="60"/>
      <c r="K464" s="60"/>
      <c r="L464" s="60"/>
      <c r="M464" s="60"/>
      <c r="N464" s="60"/>
      <c r="O464" s="4"/>
      <c r="P464" s="5"/>
      <c r="Q464" s="70"/>
      <c r="R464" s="6"/>
      <c r="S464" s="6"/>
      <c r="T464" s="62"/>
      <c r="U464" s="6"/>
      <c r="V464" s="60"/>
      <c r="W464" s="60"/>
      <c r="X464" s="60"/>
      <c r="Y464" s="60"/>
      <c r="Z464" s="60"/>
      <c r="AA464" s="60"/>
      <c r="AB464" s="60"/>
      <c r="AC464" s="60"/>
      <c r="AD464" s="60"/>
      <c r="AE464" s="60"/>
      <c r="AF464" s="60"/>
      <c r="AG464" s="60"/>
      <c r="AH464" s="60"/>
      <c r="AI464" s="60"/>
      <c r="AJ464" s="60"/>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row>
    <row r="465" spans="2:65">
      <c r="B465" s="69"/>
      <c r="C465" s="120"/>
      <c r="D465" s="69"/>
      <c r="E465" s="69"/>
      <c r="F465" s="60"/>
      <c r="G465" s="98"/>
      <c r="H465" s="60"/>
      <c r="I465" s="60"/>
      <c r="J465" s="60"/>
      <c r="K465" s="60"/>
      <c r="L465" s="60"/>
      <c r="M465" s="60"/>
      <c r="N465" s="60"/>
      <c r="O465" s="4"/>
      <c r="P465" s="5"/>
      <c r="Q465" s="70"/>
      <c r="R465" s="6"/>
      <c r="S465" s="6"/>
      <c r="T465" s="62"/>
      <c r="U465" s="6"/>
      <c r="V465" s="60"/>
      <c r="W465" s="60"/>
      <c r="X465" s="60"/>
      <c r="Y465" s="60"/>
      <c r="Z465" s="60"/>
      <c r="AA465" s="60"/>
      <c r="AB465" s="60"/>
      <c r="AC465" s="60"/>
      <c r="AD465" s="60"/>
      <c r="AE465" s="60"/>
      <c r="AF465" s="60"/>
      <c r="AG465" s="60"/>
      <c r="AH465" s="60"/>
      <c r="AI465" s="60"/>
      <c r="AJ465" s="60"/>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row>
    <row r="466" spans="2:65">
      <c r="B466" s="69"/>
      <c r="C466" s="120"/>
      <c r="D466" s="69"/>
      <c r="E466" s="69"/>
      <c r="F466" s="60"/>
      <c r="G466" s="98"/>
      <c r="H466" s="60"/>
      <c r="I466" s="60"/>
      <c r="J466" s="60"/>
      <c r="K466" s="60"/>
      <c r="L466" s="60"/>
      <c r="M466" s="60"/>
      <c r="N466" s="60"/>
      <c r="O466" s="4"/>
      <c r="P466" s="5"/>
      <c r="Q466" s="70"/>
      <c r="R466" s="6"/>
      <c r="S466" s="6"/>
      <c r="T466" s="62"/>
      <c r="U466" s="6"/>
      <c r="V466" s="60"/>
      <c r="W466" s="60"/>
      <c r="X466" s="60"/>
      <c r="Y466" s="60"/>
      <c r="Z466" s="60"/>
      <c r="AA466" s="60"/>
      <c r="AB466" s="60"/>
      <c r="AC466" s="60"/>
      <c r="AD466" s="60"/>
      <c r="AE466" s="60"/>
      <c r="AF466" s="60"/>
      <c r="AG466" s="60"/>
      <c r="AH466" s="60"/>
      <c r="AI466" s="60"/>
      <c r="AJ466" s="60"/>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row>
    <row r="467" spans="2:65">
      <c r="B467" s="69"/>
      <c r="C467" s="120"/>
      <c r="D467" s="69"/>
      <c r="E467" s="69"/>
      <c r="F467" s="60"/>
      <c r="G467" s="98"/>
      <c r="H467" s="60"/>
      <c r="I467" s="60"/>
      <c r="J467" s="60"/>
      <c r="K467" s="60"/>
      <c r="L467" s="60"/>
      <c r="M467" s="60"/>
      <c r="N467" s="60"/>
      <c r="O467" s="4"/>
      <c r="P467" s="5"/>
      <c r="Q467" s="70"/>
      <c r="R467" s="6"/>
      <c r="S467" s="6"/>
      <c r="T467" s="62"/>
      <c r="U467" s="6"/>
      <c r="V467" s="60"/>
      <c r="W467" s="60"/>
      <c r="X467" s="60"/>
      <c r="Y467" s="60"/>
      <c r="Z467" s="60"/>
      <c r="AA467" s="60"/>
      <c r="AB467" s="60"/>
      <c r="AC467" s="60"/>
      <c r="AD467" s="60"/>
      <c r="AE467" s="60"/>
      <c r="AF467" s="60"/>
      <c r="AG467" s="60"/>
      <c r="AH467" s="60"/>
      <c r="AI467" s="60"/>
      <c r="AJ467" s="60"/>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row>
    <row r="468" spans="2:65">
      <c r="B468" s="69"/>
      <c r="C468" s="120"/>
      <c r="D468" s="69"/>
      <c r="E468" s="69"/>
      <c r="F468" s="60"/>
      <c r="G468" s="98"/>
      <c r="H468" s="60"/>
      <c r="I468" s="60"/>
      <c r="J468" s="60"/>
      <c r="K468" s="60"/>
      <c r="L468" s="60"/>
      <c r="M468" s="60"/>
      <c r="N468" s="60"/>
      <c r="O468" s="4"/>
      <c r="P468" s="5"/>
      <c r="Q468" s="70"/>
      <c r="R468" s="6"/>
      <c r="S468" s="6"/>
      <c r="T468" s="62"/>
      <c r="U468" s="6"/>
      <c r="V468" s="60"/>
      <c r="W468" s="60"/>
      <c r="X468" s="60"/>
      <c r="Y468" s="60"/>
      <c r="Z468" s="60"/>
      <c r="AA468" s="60"/>
      <c r="AB468" s="60"/>
      <c r="AC468" s="60"/>
      <c r="AD468" s="60"/>
      <c r="AE468" s="60"/>
      <c r="AF468" s="60"/>
      <c r="AG468" s="60"/>
      <c r="AH468" s="60"/>
      <c r="AI468" s="60"/>
      <c r="AJ468" s="60"/>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row>
    <row r="469" spans="2:65">
      <c r="B469" s="69"/>
      <c r="C469" s="120"/>
      <c r="D469" s="69"/>
      <c r="E469" s="69"/>
      <c r="F469" s="60"/>
      <c r="G469" s="98"/>
      <c r="H469" s="60"/>
      <c r="I469" s="60"/>
      <c r="J469" s="60"/>
      <c r="K469" s="60"/>
      <c r="L469" s="60"/>
      <c r="M469" s="60"/>
      <c r="N469" s="60"/>
      <c r="O469" s="4"/>
      <c r="P469" s="5"/>
      <c r="Q469" s="70"/>
      <c r="R469" s="6"/>
      <c r="S469" s="6"/>
      <c r="T469" s="62"/>
      <c r="U469" s="6"/>
      <c r="V469" s="60"/>
      <c r="W469" s="60"/>
      <c r="X469" s="60"/>
      <c r="Y469" s="60"/>
      <c r="Z469" s="60"/>
      <c r="AA469" s="60"/>
      <c r="AB469" s="60"/>
      <c r="AC469" s="60"/>
      <c r="AD469" s="60"/>
      <c r="AE469" s="60"/>
      <c r="AF469" s="60"/>
      <c r="AG469" s="60"/>
      <c r="AH469" s="60"/>
      <c r="AI469" s="60"/>
      <c r="AJ469" s="60"/>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row>
    <row r="470" spans="2:65">
      <c r="B470" s="69"/>
      <c r="C470" s="120"/>
      <c r="D470" s="69"/>
      <c r="E470" s="69"/>
      <c r="F470" s="60"/>
      <c r="G470" s="98"/>
      <c r="H470" s="60"/>
      <c r="I470" s="60"/>
      <c r="J470" s="60"/>
      <c r="K470" s="60"/>
      <c r="L470" s="60"/>
      <c r="M470" s="60"/>
      <c r="N470" s="60"/>
      <c r="O470" s="4"/>
      <c r="P470" s="5"/>
      <c r="Q470" s="70"/>
      <c r="R470" s="6"/>
      <c r="S470" s="6"/>
      <c r="T470" s="62"/>
      <c r="U470" s="6"/>
      <c r="V470" s="60"/>
      <c r="W470" s="60"/>
      <c r="X470" s="60"/>
      <c r="Y470" s="60"/>
      <c r="Z470" s="60"/>
      <c r="AA470" s="60"/>
      <c r="AB470" s="60"/>
      <c r="AC470" s="60"/>
      <c r="AD470" s="60"/>
      <c r="AE470" s="60"/>
      <c r="AF470" s="60"/>
      <c r="AG470" s="60"/>
      <c r="AH470" s="60"/>
      <c r="AI470" s="60"/>
      <c r="AJ470" s="60"/>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row>
    <row r="471" spans="2:65">
      <c r="B471" s="69"/>
      <c r="C471" s="120"/>
      <c r="D471" s="69"/>
      <c r="E471" s="69"/>
      <c r="F471" s="60"/>
      <c r="G471" s="98"/>
      <c r="H471" s="60"/>
      <c r="I471" s="60"/>
      <c r="J471" s="60"/>
      <c r="K471" s="60"/>
      <c r="L471" s="60"/>
      <c r="M471" s="60"/>
      <c r="N471" s="60"/>
      <c r="O471" s="4"/>
      <c r="P471" s="5"/>
      <c r="Q471" s="70"/>
      <c r="R471" s="6"/>
      <c r="S471" s="6"/>
      <c r="T471" s="62"/>
      <c r="U471" s="6"/>
      <c r="V471" s="60"/>
      <c r="W471" s="60"/>
      <c r="X471" s="60"/>
      <c r="Y471" s="60"/>
      <c r="Z471" s="60"/>
      <c r="AA471" s="60"/>
      <c r="AB471" s="60"/>
      <c r="AC471" s="60"/>
      <c r="AD471" s="60"/>
      <c r="AE471" s="60"/>
      <c r="AF471" s="60"/>
      <c r="AG471" s="60"/>
      <c r="AH471" s="60"/>
      <c r="AI471" s="60"/>
      <c r="AJ471" s="60"/>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row>
    <row r="472" spans="2:65">
      <c r="B472" s="69"/>
      <c r="C472" s="120"/>
      <c r="D472" s="69"/>
      <c r="E472" s="69"/>
      <c r="F472" s="60"/>
      <c r="G472" s="98"/>
      <c r="H472" s="60"/>
      <c r="I472" s="60"/>
      <c r="J472" s="60"/>
      <c r="K472" s="60"/>
      <c r="L472" s="60"/>
      <c r="M472" s="60"/>
      <c r="N472" s="60"/>
      <c r="O472" s="4"/>
      <c r="P472" s="5"/>
      <c r="Q472" s="70"/>
      <c r="R472" s="6"/>
      <c r="S472" s="6"/>
      <c r="T472" s="62"/>
      <c r="U472" s="6"/>
      <c r="V472" s="60"/>
      <c r="W472" s="60"/>
      <c r="X472" s="60"/>
      <c r="Y472" s="60"/>
      <c r="Z472" s="60"/>
      <c r="AA472" s="60"/>
      <c r="AB472" s="60"/>
      <c r="AC472" s="60"/>
      <c r="AD472" s="60"/>
      <c r="AE472" s="60"/>
      <c r="AF472" s="60"/>
      <c r="AG472" s="60"/>
      <c r="AH472" s="60"/>
      <c r="AI472" s="60"/>
      <c r="AJ472" s="60"/>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row>
    <row r="473" spans="2:65" ht="15.3" thickBot="1">
      <c r="B473" s="69"/>
      <c r="C473" s="120"/>
      <c r="D473" s="69"/>
      <c r="E473" s="69"/>
      <c r="F473" s="60"/>
      <c r="G473" s="98"/>
      <c r="H473" s="60"/>
      <c r="I473" s="60"/>
      <c r="J473" s="60"/>
      <c r="K473" s="60"/>
      <c r="L473" s="60"/>
      <c r="M473" s="60"/>
      <c r="N473" s="60"/>
      <c r="O473" s="74"/>
      <c r="P473" s="64"/>
      <c r="Q473" s="75"/>
      <c r="R473" s="76"/>
      <c r="S473" s="76"/>
      <c r="T473" s="67"/>
      <c r="U473" s="76"/>
      <c r="V473" s="60"/>
      <c r="W473" s="60"/>
      <c r="X473" s="60"/>
      <c r="Y473" s="60"/>
      <c r="Z473" s="60"/>
      <c r="AA473" s="60"/>
      <c r="AB473" s="60"/>
      <c r="AC473" s="60"/>
      <c r="AD473" s="60"/>
      <c r="AE473" s="60"/>
      <c r="AF473" s="60"/>
      <c r="AG473" s="60"/>
      <c r="AH473" s="60"/>
      <c r="AI473" s="60"/>
      <c r="AJ473" s="60"/>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row>
    <row r="474" spans="2:65">
      <c r="B474" s="69"/>
      <c r="C474" s="120"/>
      <c r="D474" s="69"/>
      <c r="E474" s="69"/>
      <c r="F474" s="60"/>
      <c r="G474" s="98"/>
      <c r="H474" s="60"/>
      <c r="I474" s="60"/>
      <c r="J474" s="60"/>
      <c r="K474" s="60"/>
      <c r="L474" s="60"/>
      <c r="M474" s="60"/>
      <c r="N474" s="60"/>
      <c r="O474" s="60"/>
      <c r="P474" s="5"/>
      <c r="Q474" s="70"/>
      <c r="R474" s="70"/>
      <c r="S474" s="6"/>
      <c r="T474" s="73"/>
      <c r="U474" s="6"/>
      <c r="V474" s="60"/>
      <c r="W474" s="60"/>
      <c r="X474" s="60"/>
      <c r="Y474" s="60"/>
      <c r="Z474" s="60"/>
      <c r="AA474" s="60"/>
      <c r="AB474" s="60"/>
      <c r="AC474" s="60"/>
      <c r="AD474" s="60"/>
      <c r="AE474" s="60"/>
      <c r="AF474" s="60"/>
      <c r="AG474" s="60"/>
      <c r="AH474" s="60"/>
      <c r="AI474" s="60"/>
      <c r="AJ474" s="60"/>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row>
    <row r="475" spans="2:65">
      <c r="B475" s="69"/>
      <c r="C475" s="120"/>
      <c r="D475" s="69"/>
      <c r="E475" s="69"/>
      <c r="F475" s="60"/>
      <c r="G475" s="98"/>
      <c r="H475" s="60"/>
      <c r="I475" s="60"/>
      <c r="J475" s="60"/>
      <c r="K475" s="60"/>
      <c r="L475" s="60"/>
      <c r="M475" s="60"/>
      <c r="N475" s="60"/>
      <c r="O475" s="60"/>
      <c r="P475" s="5"/>
      <c r="Q475" s="73"/>
      <c r="R475" s="73"/>
      <c r="S475" s="6"/>
      <c r="T475" s="73"/>
      <c r="U475" s="73"/>
      <c r="V475" s="60"/>
      <c r="W475" s="60"/>
      <c r="X475" s="60"/>
      <c r="Y475" s="60"/>
      <c r="Z475" s="60"/>
      <c r="AA475" s="60"/>
      <c r="AB475" s="60"/>
      <c r="AC475" s="60"/>
      <c r="AD475" s="60"/>
      <c r="AE475" s="60"/>
      <c r="AF475" s="60"/>
      <c r="AG475" s="60"/>
      <c r="AH475" s="60"/>
      <c r="AI475" s="60"/>
      <c r="AJ475" s="60"/>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row>
    <row r="476" spans="2:65">
      <c r="B476" s="69"/>
      <c r="C476" s="120"/>
      <c r="D476" s="69"/>
      <c r="E476" s="69"/>
      <c r="F476" s="60"/>
      <c r="G476" s="98"/>
      <c r="H476" s="60"/>
      <c r="I476" s="60"/>
      <c r="J476" s="60"/>
      <c r="K476" s="60"/>
      <c r="L476" s="60"/>
      <c r="M476" s="60"/>
      <c r="N476" s="60"/>
      <c r="O476" s="60"/>
      <c r="P476" s="5"/>
      <c r="Q476" s="73"/>
      <c r="R476" s="73"/>
      <c r="S476" s="6"/>
      <c r="T476" s="73"/>
      <c r="U476" s="73"/>
      <c r="V476" s="60"/>
      <c r="W476" s="60"/>
      <c r="X476" s="60"/>
      <c r="Y476" s="60"/>
      <c r="Z476" s="60"/>
      <c r="AA476" s="60"/>
      <c r="AB476" s="60"/>
      <c r="AC476" s="60"/>
      <c r="AD476" s="60"/>
      <c r="AE476" s="60"/>
      <c r="AF476" s="60"/>
      <c r="AG476" s="60"/>
      <c r="AH476" s="60"/>
      <c r="AI476" s="60"/>
      <c r="AJ476" s="60"/>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row>
    <row r="477" spans="2:65">
      <c r="B477" s="69"/>
      <c r="C477" s="120"/>
      <c r="D477" s="69"/>
      <c r="E477" s="69"/>
      <c r="F477" s="60"/>
      <c r="G477" s="98"/>
      <c r="H477" s="60"/>
      <c r="I477" s="60"/>
      <c r="J477" s="60"/>
      <c r="K477" s="60"/>
      <c r="L477" s="60"/>
      <c r="M477" s="60"/>
      <c r="N477" s="60"/>
      <c r="O477" s="3"/>
      <c r="P477" s="16"/>
      <c r="Q477" s="16"/>
      <c r="R477" s="16"/>
      <c r="S477" s="3"/>
      <c r="T477" s="3"/>
      <c r="U477" s="3"/>
      <c r="V477" s="60"/>
      <c r="W477" s="60"/>
      <c r="X477" s="60"/>
      <c r="Y477" s="60"/>
      <c r="Z477" s="60"/>
      <c r="AA477" s="60"/>
      <c r="AB477" s="60"/>
      <c r="AC477" s="60"/>
      <c r="AD477" s="60"/>
      <c r="AE477" s="60"/>
      <c r="AF477" s="60"/>
      <c r="AG477" s="60"/>
      <c r="AH477" s="60"/>
      <c r="AI477" s="60"/>
      <c r="AJ477" s="60"/>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row>
    <row r="478" spans="2:65">
      <c r="B478" s="69"/>
      <c r="C478" s="120"/>
      <c r="D478" s="69"/>
      <c r="E478" s="69"/>
      <c r="F478" s="60"/>
      <c r="G478" s="98"/>
      <c r="H478" s="60"/>
      <c r="I478" s="60"/>
      <c r="J478" s="60"/>
      <c r="K478" s="60"/>
      <c r="L478" s="60"/>
      <c r="M478" s="60"/>
      <c r="N478" s="60"/>
      <c r="O478" s="4"/>
      <c r="P478" s="61"/>
      <c r="Q478" s="61"/>
      <c r="R478" s="61"/>
      <c r="S478" s="12"/>
      <c r="T478" s="12"/>
      <c r="U478" s="3"/>
      <c r="V478" s="60"/>
      <c r="W478" s="60"/>
      <c r="X478" s="60"/>
      <c r="Y478" s="60"/>
      <c r="Z478" s="60"/>
      <c r="AA478" s="60"/>
      <c r="AB478" s="60"/>
      <c r="AC478" s="60"/>
      <c r="AD478" s="60"/>
      <c r="AE478" s="60"/>
      <c r="AF478" s="60"/>
      <c r="AG478" s="60"/>
      <c r="AH478" s="60"/>
      <c r="AI478" s="60"/>
      <c r="AJ478" s="60"/>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row>
    <row r="479" spans="2:65">
      <c r="B479" s="69"/>
      <c r="C479" s="120"/>
      <c r="D479" s="69"/>
      <c r="E479" s="69"/>
      <c r="F479" s="60"/>
      <c r="G479" s="98"/>
      <c r="H479" s="60"/>
      <c r="I479" s="60"/>
      <c r="J479" s="60"/>
      <c r="K479" s="60"/>
      <c r="L479" s="60"/>
      <c r="M479" s="60"/>
      <c r="N479" s="60"/>
      <c r="O479" s="3"/>
      <c r="P479" s="3"/>
      <c r="Q479" s="3"/>
      <c r="R479" s="3"/>
      <c r="S479" s="3"/>
      <c r="T479" s="3"/>
      <c r="U479" s="3"/>
      <c r="V479" s="60"/>
      <c r="W479" s="60"/>
      <c r="X479" s="60"/>
      <c r="Y479" s="60"/>
      <c r="Z479" s="60"/>
      <c r="AA479" s="60"/>
      <c r="AB479" s="60"/>
      <c r="AC479" s="60"/>
      <c r="AD479" s="60"/>
      <c r="AE479" s="60"/>
      <c r="AF479" s="60"/>
      <c r="AG479" s="60"/>
      <c r="AH479" s="60"/>
      <c r="AI479" s="60"/>
      <c r="AJ479" s="60"/>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row>
    <row r="480" spans="2:65">
      <c r="B480" s="69"/>
      <c r="C480" s="120"/>
      <c r="D480" s="69"/>
      <c r="E480" s="69"/>
      <c r="F480" s="60"/>
      <c r="G480" s="98"/>
      <c r="H480" s="60"/>
      <c r="I480" s="60"/>
      <c r="J480" s="60"/>
      <c r="K480" s="60"/>
      <c r="L480" s="60"/>
      <c r="M480" s="60"/>
      <c r="N480" s="60"/>
      <c r="O480" s="4"/>
      <c r="P480" s="4"/>
      <c r="Q480" s="68"/>
      <c r="R480" s="61"/>
      <c r="S480" s="12"/>
      <c r="T480" s="12"/>
      <c r="U480" s="3"/>
      <c r="V480" s="60"/>
      <c r="W480" s="60"/>
      <c r="X480" s="60"/>
      <c r="Y480" s="60"/>
      <c r="Z480" s="60"/>
      <c r="AA480" s="60"/>
      <c r="AB480" s="60"/>
      <c r="AC480" s="60"/>
      <c r="AD480" s="60"/>
      <c r="AE480" s="60"/>
      <c r="AF480" s="60"/>
      <c r="AG480" s="60"/>
      <c r="AH480" s="60"/>
      <c r="AI480" s="60"/>
      <c r="AJ480" s="60"/>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row>
    <row r="481" spans="2:65">
      <c r="B481" s="69"/>
      <c r="C481" s="120"/>
      <c r="D481" s="69"/>
      <c r="E481" s="69"/>
      <c r="F481" s="60"/>
      <c r="G481" s="98"/>
      <c r="H481" s="60"/>
      <c r="I481" s="60"/>
      <c r="J481" s="60"/>
      <c r="K481" s="60"/>
      <c r="L481" s="60"/>
      <c r="M481" s="60"/>
      <c r="N481" s="60"/>
      <c r="O481" s="3"/>
      <c r="P481" s="3"/>
      <c r="Q481" s="3"/>
      <c r="R481" s="3"/>
      <c r="S481" s="3"/>
      <c r="T481" s="16"/>
      <c r="U481" s="62"/>
      <c r="V481" s="60"/>
      <c r="W481" s="60"/>
      <c r="X481" s="60"/>
      <c r="Y481" s="60"/>
      <c r="Z481" s="60"/>
      <c r="AA481" s="60"/>
      <c r="AB481" s="60"/>
      <c r="AC481" s="60"/>
      <c r="AD481" s="60"/>
      <c r="AE481" s="60"/>
      <c r="AF481" s="60"/>
      <c r="AG481" s="60"/>
      <c r="AH481" s="60"/>
      <c r="AI481" s="60"/>
      <c r="AJ481" s="60"/>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row>
    <row r="482" spans="2:65">
      <c r="B482" s="69"/>
      <c r="C482" s="120"/>
      <c r="D482" s="69"/>
      <c r="E482" s="69"/>
      <c r="F482" s="60"/>
      <c r="G482" s="98"/>
      <c r="H482" s="60"/>
      <c r="I482" s="60"/>
      <c r="J482" s="60"/>
      <c r="K482" s="60"/>
      <c r="L482" s="60"/>
      <c r="M482" s="60"/>
      <c r="N482" s="60"/>
      <c r="O482" s="3"/>
      <c r="P482" s="63"/>
      <c r="Q482" s="63"/>
      <c r="R482" s="5"/>
      <c r="S482" s="5"/>
      <c r="T482" s="16"/>
      <c r="U482" s="62"/>
      <c r="V482" s="60"/>
      <c r="W482" s="60"/>
      <c r="X482" s="60"/>
      <c r="Y482" s="60"/>
      <c r="Z482" s="60"/>
      <c r="AA482" s="60"/>
      <c r="AB482" s="60"/>
      <c r="AC482" s="60"/>
      <c r="AD482" s="60"/>
      <c r="AE482" s="60"/>
      <c r="AF482" s="60"/>
      <c r="AG482" s="60"/>
      <c r="AH482" s="60"/>
      <c r="AI482" s="60"/>
      <c r="AJ482" s="60"/>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row>
    <row r="483" spans="2:65" ht="15.3" thickBot="1">
      <c r="B483" s="69"/>
      <c r="C483" s="120"/>
      <c r="D483" s="69"/>
      <c r="E483" s="69"/>
      <c r="F483" s="60"/>
      <c r="G483" s="98"/>
      <c r="H483" s="60"/>
      <c r="I483" s="60"/>
      <c r="J483" s="60"/>
      <c r="K483" s="60"/>
      <c r="L483" s="60"/>
      <c r="M483" s="60"/>
      <c r="N483" s="60"/>
      <c r="O483" s="64"/>
      <c r="P483" s="65"/>
      <c r="Q483" s="65"/>
      <c r="R483" s="65"/>
      <c r="S483" s="66"/>
      <c r="T483" s="66"/>
      <c r="U483" s="67"/>
      <c r="V483" s="60"/>
      <c r="W483" s="60"/>
      <c r="X483" s="60"/>
      <c r="Y483" s="60"/>
      <c r="Z483" s="60"/>
      <c r="AA483" s="60"/>
      <c r="AB483" s="60"/>
      <c r="AC483" s="60"/>
      <c r="AD483" s="60"/>
      <c r="AE483" s="60"/>
      <c r="AF483" s="60"/>
      <c r="AG483" s="60"/>
      <c r="AH483" s="60"/>
      <c r="AI483" s="60"/>
      <c r="AJ483" s="60"/>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row>
    <row r="484" spans="2:65">
      <c r="B484" s="69"/>
      <c r="C484" s="120"/>
      <c r="D484" s="69"/>
      <c r="E484" s="69"/>
      <c r="F484" s="60"/>
      <c r="G484" s="98"/>
      <c r="H484" s="60"/>
      <c r="I484" s="60"/>
      <c r="J484" s="60"/>
      <c r="K484" s="60"/>
      <c r="L484" s="60"/>
      <c r="M484" s="60"/>
      <c r="N484" s="60"/>
      <c r="O484" s="4"/>
      <c r="P484" s="61"/>
      <c r="Q484" s="61"/>
      <c r="R484" s="61"/>
      <c r="S484" s="12"/>
      <c r="T484" s="12"/>
      <c r="U484" s="62"/>
      <c r="V484" s="60"/>
      <c r="W484" s="60"/>
      <c r="X484" s="60"/>
      <c r="Y484" s="60"/>
      <c r="Z484" s="60"/>
      <c r="AA484" s="60"/>
      <c r="AB484" s="60"/>
      <c r="AC484" s="60"/>
      <c r="AD484" s="60"/>
      <c r="AE484" s="60"/>
      <c r="AF484" s="60"/>
      <c r="AG484" s="60"/>
      <c r="AH484" s="60"/>
      <c r="AI484" s="60"/>
      <c r="AJ484" s="60"/>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row>
    <row r="485" spans="2:65">
      <c r="B485" s="69"/>
      <c r="C485" s="120"/>
      <c r="D485" s="69"/>
      <c r="E485" s="69"/>
      <c r="F485" s="60"/>
      <c r="G485" s="98"/>
      <c r="H485" s="60"/>
      <c r="I485" s="60"/>
      <c r="J485" s="60"/>
      <c r="K485" s="60"/>
      <c r="L485" s="60"/>
      <c r="M485" s="60"/>
      <c r="N485" s="60"/>
      <c r="O485" s="4"/>
      <c r="P485" s="5"/>
      <c r="Q485" s="6"/>
      <c r="R485" s="6"/>
      <c r="S485" s="6"/>
      <c r="T485" s="62"/>
      <c r="U485" s="6"/>
      <c r="V485" s="60"/>
      <c r="W485" s="60"/>
      <c r="X485" s="60"/>
      <c r="Y485" s="60"/>
      <c r="Z485" s="60"/>
      <c r="AA485" s="60"/>
      <c r="AB485" s="60"/>
      <c r="AC485" s="60"/>
      <c r="AD485" s="60"/>
      <c r="AE485" s="60"/>
      <c r="AF485" s="60"/>
      <c r="AG485" s="60"/>
      <c r="AH485" s="60"/>
      <c r="AI485" s="60"/>
      <c r="AJ485" s="60"/>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row>
    <row r="486" spans="2:65">
      <c r="B486" s="69"/>
      <c r="C486" s="120"/>
      <c r="D486" s="69"/>
      <c r="E486" s="69"/>
      <c r="F486" s="60"/>
      <c r="G486" s="98"/>
      <c r="H486" s="60"/>
      <c r="I486" s="60"/>
      <c r="J486" s="60"/>
      <c r="K486" s="60"/>
      <c r="L486" s="60"/>
      <c r="M486" s="60"/>
      <c r="N486" s="60"/>
      <c r="O486" s="4"/>
      <c r="P486" s="5"/>
      <c r="Q486" s="6"/>
      <c r="R486" s="6"/>
      <c r="S486" s="6"/>
      <c r="T486" s="62"/>
      <c r="U486" s="6"/>
      <c r="V486" s="60"/>
      <c r="W486" s="60"/>
      <c r="X486" s="60"/>
      <c r="Y486" s="60"/>
      <c r="Z486" s="60"/>
      <c r="AA486" s="60"/>
      <c r="AB486" s="60"/>
      <c r="AC486" s="60"/>
      <c r="AD486" s="60"/>
      <c r="AE486" s="60"/>
      <c r="AF486" s="60"/>
      <c r="AG486" s="60"/>
      <c r="AH486" s="60"/>
      <c r="AI486" s="60"/>
      <c r="AJ486" s="60"/>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row>
    <row r="487" spans="2:65">
      <c r="B487" s="69"/>
      <c r="C487" s="120"/>
      <c r="D487" s="69"/>
      <c r="E487" s="69"/>
      <c r="F487" s="60"/>
      <c r="G487" s="98"/>
      <c r="H487" s="60"/>
      <c r="I487" s="60"/>
      <c r="J487" s="60"/>
      <c r="K487" s="60"/>
      <c r="L487" s="60"/>
      <c r="M487" s="60"/>
      <c r="N487" s="60"/>
      <c r="O487" s="4"/>
      <c r="P487" s="5"/>
      <c r="Q487" s="6"/>
      <c r="R487" s="6"/>
      <c r="S487" s="6"/>
      <c r="T487" s="62"/>
      <c r="U487" s="6"/>
      <c r="V487" s="60"/>
      <c r="W487" s="60"/>
      <c r="X487" s="60"/>
      <c r="Y487" s="60"/>
      <c r="Z487" s="60"/>
      <c r="AA487" s="60"/>
      <c r="AB487" s="60"/>
      <c r="AC487" s="60"/>
      <c r="AD487" s="60"/>
      <c r="AE487" s="60"/>
      <c r="AF487" s="60"/>
      <c r="AG487" s="60"/>
      <c r="AH487" s="60"/>
      <c r="AI487" s="60"/>
      <c r="AJ487" s="60"/>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row>
    <row r="488" spans="2:65">
      <c r="B488" s="69"/>
      <c r="C488" s="120"/>
      <c r="D488" s="69"/>
      <c r="E488" s="69"/>
      <c r="F488" s="60"/>
      <c r="G488" s="98"/>
      <c r="H488" s="60"/>
      <c r="I488" s="60"/>
      <c r="J488" s="60"/>
      <c r="K488" s="60"/>
      <c r="L488" s="60"/>
      <c r="M488" s="60"/>
      <c r="N488" s="60"/>
      <c r="O488" s="4"/>
      <c r="P488" s="5"/>
      <c r="Q488" s="6"/>
      <c r="R488" s="6"/>
      <c r="S488" s="6"/>
      <c r="T488" s="62"/>
      <c r="U488" s="6"/>
      <c r="V488" s="60"/>
      <c r="W488" s="60"/>
      <c r="X488" s="60"/>
      <c r="Y488" s="60"/>
      <c r="Z488" s="60"/>
      <c r="AA488" s="60"/>
      <c r="AB488" s="60"/>
      <c r="AC488" s="60"/>
      <c r="AD488" s="60"/>
      <c r="AE488" s="60"/>
      <c r="AF488" s="60"/>
      <c r="AG488" s="60"/>
      <c r="AH488" s="60"/>
      <c r="AI488" s="60"/>
      <c r="AJ488" s="60"/>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row>
    <row r="489" spans="2:65">
      <c r="B489" s="69"/>
      <c r="C489" s="120"/>
      <c r="D489" s="69"/>
      <c r="E489" s="69"/>
      <c r="F489" s="60"/>
      <c r="G489" s="98"/>
      <c r="H489" s="60"/>
      <c r="I489" s="60"/>
      <c r="J489" s="60"/>
      <c r="K489" s="60"/>
      <c r="L489" s="60"/>
      <c r="M489" s="60"/>
      <c r="N489" s="60"/>
      <c r="O489" s="4"/>
      <c r="P489" s="5"/>
      <c r="Q489" s="6"/>
      <c r="R489" s="6"/>
      <c r="S489" s="6"/>
      <c r="T489" s="62"/>
      <c r="U489" s="6"/>
      <c r="V489" s="60"/>
      <c r="W489" s="60"/>
      <c r="X489" s="60"/>
      <c r="Y489" s="60"/>
      <c r="Z489" s="60"/>
      <c r="AA489" s="60"/>
      <c r="AB489" s="60"/>
      <c r="AC489" s="60"/>
      <c r="AD489" s="60"/>
      <c r="AE489" s="60"/>
      <c r="AF489" s="60"/>
      <c r="AG489" s="60"/>
      <c r="AH489" s="60"/>
      <c r="AI489" s="60"/>
      <c r="AJ489" s="60"/>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row>
    <row r="490" spans="2:65">
      <c r="B490" s="69"/>
      <c r="C490" s="120"/>
      <c r="D490" s="69"/>
      <c r="E490" s="69"/>
      <c r="F490" s="60"/>
      <c r="G490" s="98"/>
      <c r="H490" s="60"/>
      <c r="I490" s="60"/>
      <c r="J490" s="60"/>
      <c r="K490" s="60"/>
      <c r="L490" s="60"/>
      <c r="M490" s="60"/>
      <c r="N490" s="60"/>
      <c r="O490" s="4"/>
      <c r="P490" s="5"/>
      <c r="Q490" s="6"/>
      <c r="R490" s="6"/>
      <c r="S490" s="6"/>
      <c r="T490" s="62"/>
      <c r="U490" s="6"/>
      <c r="V490" s="60"/>
      <c r="W490" s="60"/>
      <c r="X490" s="60"/>
      <c r="Y490" s="60"/>
      <c r="Z490" s="60"/>
      <c r="AA490" s="60"/>
      <c r="AB490" s="60"/>
      <c r="AC490" s="60"/>
      <c r="AD490" s="60"/>
      <c r="AE490" s="60"/>
      <c r="AF490" s="60"/>
      <c r="AG490" s="60"/>
      <c r="AH490" s="60"/>
      <c r="AI490" s="60"/>
      <c r="AJ490" s="60"/>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row>
    <row r="491" spans="2:65">
      <c r="B491" s="69"/>
      <c r="C491" s="120"/>
      <c r="D491" s="69"/>
      <c r="E491" s="69"/>
      <c r="F491" s="60"/>
      <c r="G491" s="98"/>
      <c r="H491" s="60"/>
      <c r="I491" s="60"/>
      <c r="J491" s="60"/>
      <c r="K491" s="60"/>
      <c r="L491" s="60"/>
      <c r="M491" s="60"/>
      <c r="N491" s="60"/>
      <c r="O491" s="4"/>
      <c r="P491" s="5"/>
      <c r="Q491" s="6"/>
      <c r="R491" s="6"/>
      <c r="S491" s="6"/>
      <c r="T491" s="62"/>
      <c r="U491" s="6"/>
      <c r="V491" s="60"/>
      <c r="W491" s="60"/>
      <c r="X491" s="60"/>
      <c r="Y491" s="60"/>
      <c r="Z491" s="60"/>
      <c r="AA491" s="60"/>
      <c r="AB491" s="60"/>
      <c r="AC491" s="60"/>
      <c r="AD491" s="60"/>
      <c r="AE491" s="60"/>
      <c r="AF491" s="60"/>
      <c r="AG491" s="60"/>
      <c r="AH491" s="60"/>
      <c r="AI491" s="60"/>
      <c r="AJ491" s="60"/>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row>
    <row r="492" spans="2:65">
      <c r="B492" s="69"/>
      <c r="C492" s="120"/>
      <c r="D492" s="69"/>
      <c r="E492" s="69"/>
      <c r="F492" s="60"/>
      <c r="G492" s="98"/>
      <c r="H492" s="60"/>
      <c r="I492" s="60"/>
      <c r="J492" s="60"/>
      <c r="K492" s="60"/>
      <c r="L492" s="60"/>
      <c r="M492" s="60"/>
      <c r="N492" s="60"/>
      <c r="O492" s="4"/>
      <c r="P492" s="5"/>
      <c r="Q492" s="6"/>
      <c r="R492" s="6"/>
      <c r="S492" s="6"/>
      <c r="T492" s="62"/>
      <c r="U492" s="6"/>
      <c r="V492" s="60"/>
      <c r="W492" s="60"/>
      <c r="X492" s="60"/>
      <c r="Y492" s="60"/>
      <c r="Z492" s="60"/>
      <c r="AA492" s="60"/>
      <c r="AB492" s="60"/>
      <c r="AC492" s="60"/>
      <c r="AD492" s="60"/>
      <c r="AE492" s="60"/>
      <c r="AF492" s="60"/>
      <c r="AG492" s="60"/>
      <c r="AH492" s="60"/>
      <c r="AI492" s="60"/>
      <c r="AJ492" s="60"/>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row>
    <row r="493" spans="2:65">
      <c r="B493" s="69"/>
      <c r="C493" s="120"/>
      <c r="D493" s="69"/>
      <c r="E493" s="69"/>
      <c r="F493" s="60"/>
      <c r="G493" s="98"/>
      <c r="H493" s="60"/>
      <c r="I493" s="60"/>
      <c r="J493" s="60"/>
      <c r="K493" s="60"/>
      <c r="L493" s="60"/>
      <c r="M493" s="60"/>
      <c r="N493" s="60"/>
      <c r="O493" s="4"/>
      <c r="P493" s="5"/>
      <c r="Q493" s="6"/>
      <c r="R493" s="6"/>
      <c r="S493" s="6"/>
      <c r="T493" s="62"/>
      <c r="U493" s="6"/>
      <c r="V493" s="60"/>
      <c r="W493" s="60"/>
      <c r="X493" s="60"/>
      <c r="Y493" s="60"/>
      <c r="Z493" s="60"/>
      <c r="AA493" s="60"/>
      <c r="AB493" s="60"/>
      <c r="AC493" s="60"/>
      <c r="AD493" s="60"/>
      <c r="AE493" s="60"/>
      <c r="AF493" s="60"/>
      <c r="AG493" s="60"/>
      <c r="AH493" s="60"/>
      <c r="AI493" s="60"/>
      <c r="AJ493" s="60"/>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row>
    <row r="494" spans="2:65">
      <c r="B494" s="69"/>
      <c r="C494" s="120"/>
      <c r="D494" s="69"/>
      <c r="E494" s="69"/>
      <c r="F494" s="60"/>
      <c r="G494" s="98"/>
      <c r="H494" s="60"/>
      <c r="I494" s="60"/>
      <c r="J494" s="60"/>
      <c r="K494" s="60"/>
      <c r="L494" s="60"/>
      <c r="M494" s="60"/>
      <c r="N494" s="60"/>
      <c r="O494" s="4"/>
      <c r="P494" s="5"/>
      <c r="Q494" s="77"/>
      <c r="R494" s="6"/>
      <c r="S494" s="6"/>
      <c r="T494" s="62"/>
      <c r="U494" s="6"/>
      <c r="V494" s="60"/>
      <c r="W494" s="60"/>
      <c r="X494" s="60"/>
      <c r="Y494" s="60"/>
      <c r="Z494" s="60"/>
      <c r="AA494" s="60"/>
      <c r="AB494" s="60"/>
      <c r="AC494" s="60"/>
      <c r="AD494" s="60"/>
      <c r="AE494" s="60"/>
      <c r="AF494" s="60"/>
      <c r="AG494" s="60"/>
      <c r="AH494" s="60"/>
      <c r="AI494" s="60"/>
      <c r="AJ494" s="60"/>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row>
    <row r="495" spans="2:65">
      <c r="B495" s="69"/>
      <c r="C495" s="120"/>
      <c r="D495" s="69"/>
      <c r="E495" s="69"/>
      <c r="F495" s="60"/>
      <c r="G495" s="98"/>
      <c r="H495" s="60"/>
      <c r="I495" s="60"/>
      <c r="J495" s="60"/>
      <c r="K495" s="60"/>
      <c r="L495" s="60"/>
      <c r="M495" s="60"/>
      <c r="N495" s="60"/>
      <c r="O495" s="4"/>
      <c r="P495" s="5"/>
      <c r="Q495" s="78"/>
      <c r="R495" s="6"/>
      <c r="S495" s="6"/>
      <c r="T495" s="62"/>
      <c r="U495" s="6"/>
      <c r="V495" s="60"/>
      <c r="W495" s="60"/>
      <c r="X495" s="60"/>
      <c r="Y495" s="60"/>
      <c r="Z495" s="60"/>
      <c r="AA495" s="60"/>
      <c r="AB495" s="60"/>
      <c r="AC495" s="60"/>
      <c r="AD495" s="60"/>
      <c r="AE495" s="60"/>
      <c r="AF495" s="60"/>
      <c r="AG495" s="60"/>
      <c r="AH495" s="60"/>
      <c r="AI495" s="60"/>
      <c r="AJ495" s="60"/>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row>
    <row r="496" spans="2:65" ht="15.3" thickBot="1">
      <c r="B496" s="69"/>
      <c r="C496" s="120"/>
      <c r="D496" s="69"/>
      <c r="E496" s="69"/>
      <c r="F496" s="60"/>
      <c r="G496" s="98"/>
      <c r="H496" s="60"/>
      <c r="I496" s="60"/>
      <c r="J496" s="60"/>
      <c r="K496" s="60"/>
      <c r="L496" s="60"/>
      <c r="M496" s="60"/>
      <c r="N496" s="60"/>
      <c r="O496" s="4"/>
      <c r="P496" s="5"/>
      <c r="Q496" s="76"/>
      <c r="R496" s="76"/>
      <c r="S496" s="76"/>
      <c r="T496" s="67"/>
      <c r="U496" s="76"/>
      <c r="V496" s="60"/>
      <c r="W496" s="60"/>
      <c r="X496" s="60"/>
      <c r="Y496" s="60"/>
      <c r="Z496" s="60"/>
      <c r="AA496" s="60"/>
      <c r="AB496" s="60"/>
      <c r="AC496" s="60"/>
      <c r="AD496" s="60"/>
      <c r="AE496" s="60"/>
      <c r="AF496" s="60"/>
      <c r="AG496" s="60"/>
      <c r="AH496" s="60"/>
      <c r="AI496" s="60"/>
      <c r="AJ496" s="60"/>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row>
    <row r="497" spans="2:65">
      <c r="B497" s="69"/>
      <c r="C497" s="120"/>
      <c r="D497" s="69"/>
      <c r="E497" s="69"/>
      <c r="F497" s="60"/>
      <c r="G497" s="98"/>
      <c r="H497" s="60"/>
      <c r="I497" s="60"/>
      <c r="J497" s="60"/>
      <c r="K497" s="60"/>
      <c r="L497" s="60"/>
      <c r="M497" s="60"/>
      <c r="N497" s="60"/>
      <c r="O497" s="4"/>
      <c r="P497" s="5"/>
      <c r="Q497" s="6"/>
      <c r="R497" s="6"/>
      <c r="S497" s="6"/>
      <c r="T497" s="62"/>
      <c r="U497" s="6"/>
      <c r="V497" s="60"/>
      <c r="W497" s="60"/>
      <c r="X497" s="60"/>
      <c r="Y497" s="60"/>
      <c r="Z497" s="60"/>
      <c r="AA497" s="60"/>
      <c r="AB497" s="60"/>
      <c r="AC497" s="60"/>
      <c r="AD497" s="60"/>
      <c r="AE497" s="60"/>
      <c r="AF497" s="60"/>
      <c r="AG497" s="60"/>
      <c r="AH497" s="60"/>
      <c r="AI497" s="60"/>
      <c r="AJ497" s="60"/>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row>
    <row r="498" spans="2:65">
      <c r="B498" s="69"/>
      <c r="C498" s="120"/>
      <c r="D498" s="69"/>
      <c r="E498" s="69"/>
      <c r="F498" s="60"/>
      <c r="G498" s="98"/>
      <c r="H498" s="60"/>
      <c r="I498" s="60"/>
      <c r="J498" s="60"/>
      <c r="K498" s="60"/>
      <c r="L498" s="60"/>
      <c r="M498" s="60"/>
      <c r="N498" s="60"/>
      <c r="O498" s="4"/>
      <c r="P498" s="5"/>
      <c r="Q498" s="6"/>
      <c r="R498" s="6"/>
      <c r="S498" s="6"/>
      <c r="T498" s="62"/>
      <c r="U498" s="6"/>
      <c r="V498" s="60"/>
      <c r="W498" s="60"/>
      <c r="X498" s="60"/>
      <c r="Y498" s="60"/>
      <c r="Z498" s="60"/>
      <c r="AA498" s="60"/>
      <c r="AB498" s="60"/>
      <c r="AC498" s="60"/>
      <c r="AD498" s="60"/>
      <c r="AE498" s="60"/>
      <c r="AF498" s="60"/>
      <c r="AG498" s="60"/>
      <c r="AH498" s="60"/>
      <c r="AI498" s="60"/>
      <c r="AJ498" s="60"/>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row>
    <row r="499" spans="2:65">
      <c r="B499" s="69"/>
      <c r="C499" s="120"/>
      <c r="D499" s="69"/>
      <c r="E499" s="69"/>
      <c r="F499" s="60"/>
      <c r="G499" s="98"/>
      <c r="H499" s="60"/>
      <c r="I499" s="60"/>
      <c r="J499" s="60"/>
      <c r="K499" s="60"/>
      <c r="L499" s="60"/>
      <c r="M499" s="60"/>
      <c r="N499" s="60"/>
      <c r="O499" s="4"/>
      <c r="P499" s="5"/>
      <c r="Q499" s="6"/>
      <c r="R499" s="6"/>
      <c r="S499" s="6"/>
      <c r="T499" s="62"/>
      <c r="U499" s="6"/>
      <c r="V499" s="60"/>
      <c r="W499" s="60"/>
      <c r="X499" s="60"/>
      <c r="Y499" s="60"/>
      <c r="Z499" s="60"/>
      <c r="AA499" s="60"/>
      <c r="AB499" s="60"/>
      <c r="AC499" s="60"/>
      <c r="AD499" s="60"/>
      <c r="AE499" s="60"/>
      <c r="AF499" s="60"/>
      <c r="AG499" s="60"/>
      <c r="AH499" s="60"/>
      <c r="AI499" s="60"/>
      <c r="AJ499" s="60"/>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row>
    <row r="500" spans="2:65">
      <c r="B500" s="69"/>
      <c r="C500" s="120"/>
      <c r="D500" s="69"/>
      <c r="E500" s="69"/>
      <c r="F500" s="60"/>
      <c r="G500" s="98"/>
      <c r="H500" s="60"/>
      <c r="I500" s="60"/>
      <c r="J500" s="60"/>
      <c r="K500" s="60"/>
      <c r="L500" s="60"/>
      <c r="M500" s="60"/>
      <c r="N500" s="60"/>
      <c r="O500" s="4"/>
      <c r="P500" s="5"/>
      <c r="Q500" s="6"/>
      <c r="R500" s="6"/>
      <c r="S500" s="6"/>
      <c r="T500" s="62"/>
      <c r="U500" s="6"/>
      <c r="V500" s="60"/>
      <c r="W500" s="60"/>
      <c r="X500" s="60"/>
      <c r="Y500" s="60"/>
      <c r="Z500" s="60"/>
      <c r="AA500" s="60"/>
      <c r="AB500" s="60"/>
      <c r="AC500" s="60"/>
      <c r="AD500" s="60"/>
      <c r="AE500" s="60"/>
      <c r="AF500" s="60"/>
      <c r="AG500" s="60"/>
      <c r="AH500" s="60"/>
      <c r="AI500" s="60"/>
      <c r="AJ500" s="60"/>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row>
    <row r="501" spans="2:65">
      <c r="B501" s="69"/>
      <c r="C501" s="120"/>
      <c r="D501" s="69"/>
      <c r="E501" s="69"/>
      <c r="F501" s="60"/>
      <c r="G501" s="98"/>
      <c r="H501" s="60"/>
      <c r="I501" s="60"/>
      <c r="J501" s="60"/>
      <c r="K501" s="60"/>
      <c r="L501" s="60"/>
      <c r="M501" s="60"/>
      <c r="N501" s="60"/>
      <c r="O501" s="4"/>
      <c r="P501" s="5"/>
      <c r="Q501" s="6"/>
      <c r="R501" s="6"/>
      <c r="S501" s="6"/>
      <c r="T501" s="62"/>
      <c r="U501" s="6"/>
      <c r="V501" s="60"/>
      <c r="W501" s="60"/>
      <c r="X501" s="60"/>
      <c r="Y501" s="60"/>
      <c r="Z501" s="60"/>
      <c r="AA501" s="60"/>
      <c r="AB501" s="60"/>
      <c r="AC501" s="60"/>
      <c r="AD501" s="60"/>
      <c r="AE501" s="60"/>
      <c r="AF501" s="60"/>
      <c r="AG501" s="60"/>
      <c r="AH501" s="60"/>
      <c r="AI501" s="60"/>
      <c r="AJ501" s="60"/>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row>
    <row r="502" spans="2:65">
      <c r="B502" s="69"/>
      <c r="C502" s="120"/>
      <c r="D502" s="69"/>
      <c r="E502" s="69"/>
      <c r="F502" s="60"/>
      <c r="G502" s="98"/>
      <c r="H502" s="60"/>
      <c r="I502" s="60"/>
      <c r="J502" s="60"/>
      <c r="K502" s="60"/>
      <c r="L502" s="60"/>
      <c r="M502" s="60"/>
      <c r="N502" s="60"/>
      <c r="O502" s="4"/>
      <c r="P502" s="5"/>
      <c r="Q502" s="6"/>
      <c r="R502" s="6"/>
      <c r="S502" s="6"/>
      <c r="T502" s="62"/>
      <c r="U502" s="6"/>
      <c r="V502" s="60"/>
      <c r="W502" s="60"/>
      <c r="X502" s="60"/>
      <c r="Y502" s="60"/>
      <c r="Z502" s="60"/>
      <c r="AA502" s="60"/>
      <c r="AB502" s="60"/>
      <c r="AC502" s="60"/>
      <c r="AD502" s="60"/>
      <c r="AE502" s="60"/>
      <c r="AF502" s="60"/>
      <c r="AG502" s="60"/>
      <c r="AH502" s="60"/>
      <c r="AI502" s="60"/>
      <c r="AJ502" s="60"/>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row>
    <row r="503" spans="2:65">
      <c r="B503" s="69"/>
      <c r="C503" s="120"/>
      <c r="D503" s="69"/>
      <c r="E503" s="69"/>
      <c r="F503" s="60"/>
      <c r="G503" s="98"/>
      <c r="H503" s="60"/>
      <c r="I503" s="60"/>
      <c r="J503" s="60"/>
      <c r="K503" s="60"/>
      <c r="L503" s="60"/>
      <c r="M503" s="60"/>
      <c r="N503" s="60"/>
      <c r="O503" s="4"/>
      <c r="P503" s="5"/>
      <c r="Q503" s="6"/>
      <c r="R503" s="6"/>
      <c r="S503" s="6"/>
      <c r="T503" s="62"/>
      <c r="U503" s="6"/>
      <c r="V503" s="60"/>
      <c r="W503" s="60"/>
      <c r="X503" s="60"/>
      <c r="Y503" s="60"/>
      <c r="Z503" s="60"/>
      <c r="AA503" s="60"/>
      <c r="AB503" s="60"/>
      <c r="AC503" s="60"/>
      <c r="AD503" s="60"/>
      <c r="AE503" s="60"/>
      <c r="AF503" s="60"/>
      <c r="AG503" s="60"/>
      <c r="AH503" s="60"/>
      <c r="AI503" s="60"/>
      <c r="AJ503" s="60"/>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row>
    <row r="504" spans="2:65">
      <c r="B504" s="69"/>
      <c r="C504" s="120"/>
      <c r="D504" s="69"/>
      <c r="E504" s="69"/>
      <c r="F504" s="60"/>
      <c r="G504" s="98"/>
      <c r="H504" s="60"/>
      <c r="I504" s="60"/>
      <c r="J504" s="60"/>
      <c r="K504" s="60"/>
      <c r="L504" s="60"/>
      <c r="M504" s="60"/>
      <c r="N504" s="60"/>
      <c r="O504" s="4"/>
      <c r="P504" s="5"/>
      <c r="Q504" s="6"/>
      <c r="R504" s="6"/>
      <c r="S504" s="6"/>
      <c r="T504" s="62"/>
      <c r="U504" s="6"/>
      <c r="V504" s="60"/>
      <c r="W504" s="60"/>
      <c r="X504" s="60"/>
      <c r="Y504" s="60"/>
      <c r="Z504" s="60"/>
      <c r="AA504" s="60"/>
      <c r="AB504" s="60"/>
      <c r="AC504" s="60"/>
      <c r="AD504" s="60"/>
      <c r="AE504" s="60"/>
      <c r="AF504" s="60"/>
      <c r="AG504" s="60"/>
      <c r="AH504" s="60"/>
      <c r="AI504" s="60"/>
      <c r="AJ504" s="60"/>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row>
    <row r="505" spans="2:65">
      <c r="B505" s="69"/>
      <c r="C505" s="120"/>
      <c r="D505" s="69"/>
      <c r="E505" s="69"/>
      <c r="F505" s="60"/>
      <c r="G505" s="98"/>
      <c r="H505" s="60"/>
      <c r="I505" s="60"/>
      <c r="J505" s="60"/>
      <c r="K505" s="60"/>
      <c r="L505" s="60"/>
      <c r="M505" s="60"/>
      <c r="N505" s="60"/>
      <c r="O505" s="4"/>
      <c r="P505" s="5"/>
      <c r="Q505" s="6"/>
      <c r="R505" s="6"/>
      <c r="S505" s="6"/>
      <c r="T505" s="62"/>
      <c r="U505" s="6"/>
      <c r="V505" s="60"/>
      <c r="W505" s="60"/>
      <c r="X505" s="60"/>
      <c r="Y505" s="60"/>
      <c r="Z505" s="60"/>
      <c r="AA505" s="60"/>
      <c r="AB505" s="60"/>
      <c r="AC505" s="60"/>
      <c r="AD505" s="60"/>
      <c r="AE505" s="60"/>
      <c r="AF505" s="60"/>
      <c r="AG505" s="60"/>
      <c r="AH505" s="60"/>
      <c r="AI505" s="60"/>
      <c r="AJ505" s="60"/>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row>
    <row r="506" spans="2:65">
      <c r="B506" s="69"/>
      <c r="C506" s="120"/>
      <c r="D506" s="69"/>
      <c r="E506" s="69"/>
      <c r="F506" s="60"/>
      <c r="G506" s="98"/>
      <c r="H506" s="60"/>
      <c r="I506" s="60"/>
      <c r="J506" s="60"/>
      <c r="K506" s="60"/>
      <c r="L506" s="60"/>
      <c r="M506" s="60"/>
      <c r="N506" s="60"/>
      <c r="O506" s="4"/>
      <c r="P506" s="5"/>
      <c r="Q506" s="6"/>
      <c r="R506" s="6"/>
      <c r="S506" s="6"/>
      <c r="T506" s="62"/>
      <c r="U506" s="6"/>
      <c r="V506" s="60"/>
      <c r="W506" s="60"/>
      <c r="X506" s="60"/>
      <c r="Y506" s="60"/>
      <c r="Z506" s="60"/>
      <c r="AA506" s="60"/>
      <c r="AB506" s="60"/>
      <c r="AC506" s="60"/>
      <c r="AD506" s="60"/>
      <c r="AE506" s="60"/>
      <c r="AF506" s="60"/>
      <c r="AG506" s="60"/>
      <c r="AH506" s="60"/>
      <c r="AI506" s="60"/>
      <c r="AJ506" s="60"/>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row>
    <row r="507" spans="2:65">
      <c r="B507" s="69"/>
      <c r="C507" s="120"/>
      <c r="D507" s="69"/>
      <c r="E507" s="69"/>
      <c r="F507" s="60"/>
      <c r="G507" s="98"/>
      <c r="H507" s="60"/>
      <c r="I507" s="60"/>
      <c r="J507" s="60"/>
      <c r="K507" s="60"/>
      <c r="L507" s="60"/>
      <c r="M507" s="60"/>
      <c r="N507" s="60"/>
      <c r="O507" s="4"/>
      <c r="P507" s="5"/>
      <c r="Q507" s="6"/>
      <c r="R507" s="6"/>
      <c r="S507" s="6"/>
      <c r="T507" s="62"/>
      <c r="U507" s="6"/>
      <c r="V507" s="60"/>
      <c r="W507" s="60"/>
      <c r="X507" s="60"/>
      <c r="Y507" s="60"/>
      <c r="Z507" s="60"/>
      <c r="AA507" s="60"/>
      <c r="AB507" s="60"/>
      <c r="AC507" s="60"/>
      <c r="AD507" s="60"/>
      <c r="AE507" s="60"/>
      <c r="AF507" s="60"/>
      <c r="AG507" s="60"/>
      <c r="AH507" s="60"/>
      <c r="AI507" s="60"/>
      <c r="AJ507" s="60"/>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row>
    <row r="508" spans="2:65">
      <c r="B508" s="69"/>
      <c r="C508" s="120"/>
      <c r="D508" s="69"/>
      <c r="E508" s="69"/>
      <c r="F508" s="60"/>
      <c r="G508" s="98"/>
      <c r="H508" s="60"/>
      <c r="I508" s="60"/>
      <c r="J508" s="60"/>
      <c r="K508" s="60"/>
      <c r="L508" s="60"/>
      <c r="M508" s="60"/>
      <c r="N508" s="60"/>
      <c r="O508" s="4"/>
      <c r="P508" s="5"/>
      <c r="Q508" s="6"/>
      <c r="R508" s="6"/>
      <c r="S508" s="6"/>
      <c r="T508" s="62"/>
      <c r="U508" s="6"/>
      <c r="V508" s="60"/>
      <c r="W508" s="60"/>
      <c r="X508" s="60"/>
      <c r="Y508" s="60"/>
      <c r="Z508" s="60"/>
      <c r="AA508" s="60"/>
      <c r="AB508" s="60"/>
      <c r="AC508" s="60"/>
      <c r="AD508" s="60"/>
      <c r="AE508" s="60"/>
      <c r="AF508" s="60"/>
      <c r="AG508" s="60"/>
      <c r="AH508" s="60"/>
      <c r="AI508" s="60"/>
      <c r="AJ508" s="60"/>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row>
    <row r="509" spans="2:65" ht="15.3" thickBot="1">
      <c r="B509" s="69"/>
      <c r="C509" s="120"/>
      <c r="D509" s="69"/>
      <c r="E509" s="69"/>
      <c r="F509" s="60"/>
      <c r="G509" s="98"/>
      <c r="H509" s="60"/>
      <c r="I509" s="60"/>
      <c r="J509" s="60"/>
      <c r="K509" s="60"/>
      <c r="L509" s="60"/>
      <c r="M509" s="60"/>
      <c r="N509" s="60"/>
      <c r="O509" s="4"/>
      <c r="P509" s="5"/>
      <c r="Q509" s="76"/>
      <c r="R509" s="76"/>
      <c r="S509" s="76"/>
      <c r="T509" s="67"/>
      <c r="U509" s="76"/>
      <c r="V509" s="60"/>
      <c r="W509" s="60"/>
      <c r="X509" s="60"/>
      <c r="Y509" s="60"/>
      <c r="Z509" s="60"/>
      <c r="AA509" s="60"/>
      <c r="AB509" s="60"/>
      <c r="AC509" s="60"/>
      <c r="AD509" s="60"/>
      <c r="AE509" s="60"/>
      <c r="AF509" s="60"/>
      <c r="AG509" s="60"/>
      <c r="AH509" s="60"/>
      <c r="AI509" s="60"/>
      <c r="AJ509" s="60"/>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row>
    <row r="510" spans="2:65">
      <c r="B510" s="69"/>
      <c r="C510" s="120"/>
      <c r="D510" s="69"/>
      <c r="E510" s="69"/>
      <c r="F510" s="60"/>
      <c r="G510" s="98"/>
      <c r="H510" s="60"/>
      <c r="I510" s="60"/>
      <c r="J510" s="60"/>
      <c r="K510" s="60"/>
      <c r="L510" s="60"/>
      <c r="M510" s="60"/>
      <c r="N510" s="60"/>
      <c r="O510" s="4"/>
      <c r="P510" s="5"/>
      <c r="Q510" s="6"/>
      <c r="R510" s="6"/>
      <c r="S510" s="6"/>
      <c r="T510" s="62"/>
      <c r="U510" s="6"/>
      <c r="V510" s="60"/>
      <c r="W510" s="60"/>
      <c r="X510" s="60"/>
      <c r="Y510" s="60"/>
      <c r="Z510" s="60"/>
      <c r="AA510" s="60"/>
      <c r="AB510" s="60"/>
      <c r="AC510" s="60"/>
      <c r="AD510" s="60"/>
      <c r="AE510" s="60"/>
      <c r="AF510" s="60"/>
      <c r="AG510" s="60"/>
      <c r="AH510" s="60"/>
      <c r="AI510" s="60"/>
      <c r="AJ510" s="60"/>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row>
    <row r="511" spans="2:65">
      <c r="B511" s="69"/>
      <c r="C511" s="120"/>
      <c r="D511" s="69"/>
      <c r="E511" s="69"/>
      <c r="F511" s="60"/>
      <c r="G511" s="98"/>
      <c r="H511" s="60"/>
      <c r="I511" s="60"/>
      <c r="J511" s="60"/>
      <c r="K511" s="60"/>
      <c r="L511" s="60"/>
      <c r="M511" s="60"/>
      <c r="N511" s="60"/>
      <c r="O511" s="4"/>
      <c r="P511" s="5"/>
      <c r="Q511" s="6"/>
      <c r="R511" s="6"/>
      <c r="S511" s="6"/>
      <c r="T511" s="62"/>
      <c r="U511" s="6"/>
      <c r="V511" s="60"/>
      <c r="W511" s="60"/>
      <c r="X511" s="60"/>
      <c r="Y511" s="60"/>
      <c r="Z511" s="60"/>
      <c r="AA511" s="60"/>
      <c r="AB511" s="60"/>
      <c r="AC511" s="60"/>
      <c r="AD511" s="60"/>
      <c r="AE511" s="60"/>
      <c r="AF511" s="60"/>
      <c r="AG511" s="60"/>
      <c r="AH511" s="60"/>
      <c r="AI511" s="60"/>
      <c r="AJ511" s="60"/>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row>
    <row r="512" spans="2:65">
      <c r="B512" s="69"/>
      <c r="C512" s="120"/>
      <c r="D512" s="69"/>
      <c r="E512" s="69"/>
      <c r="F512" s="60"/>
      <c r="G512" s="98"/>
      <c r="H512" s="60"/>
      <c r="I512" s="60"/>
      <c r="J512" s="60"/>
      <c r="K512" s="60"/>
      <c r="L512" s="60"/>
      <c r="M512" s="60"/>
      <c r="N512" s="60"/>
      <c r="O512" s="4"/>
      <c r="P512" s="5"/>
      <c r="Q512" s="6"/>
      <c r="R512" s="6"/>
      <c r="S512" s="6"/>
      <c r="T512" s="62"/>
      <c r="U512" s="6"/>
      <c r="V512" s="60"/>
      <c r="W512" s="60"/>
      <c r="X512" s="60"/>
      <c r="Y512" s="60"/>
      <c r="Z512" s="60"/>
      <c r="AA512" s="60"/>
      <c r="AB512" s="60"/>
      <c r="AC512" s="60"/>
      <c r="AD512" s="60"/>
      <c r="AE512" s="60"/>
      <c r="AF512" s="60"/>
      <c r="AG512" s="60"/>
      <c r="AH512" s="60"/>
      <c r="AI512" s="60"/>
      <c r="AJ512" s="60"/>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row>
    <row r="513" spans="2:65">
      <c r="B513" s="69"/>
      <c r="C513" s="120"/>
      <c r="D513" s="69"/>
      <c r="E513" s="69"/>
      <c r="F513" s="60"/>
      <c r="G513" s="98"/>
      <c r="H513" s="60"/>
      <c r="I513" s="60"/>
      <c r="J513" s="60"/>
      <c r="K513" s="60"/>
      <c r="L513" s="60"/>
      <c r="M513" s="60"/>
      <c r="N513" s="60"/>
      <c r="O513" s="4"/>
      <c r="P513" s="5"/>
      <c r="Q513" s="6"/>
      <c r="R513" s="6"/>
      <c r="S513" s="6"/>
      <c r="T513" s="62"/>
      <c r="U513" s="6"/>
      <c r="V513" s="60"/>
      <c r="W513" s="60"/>
      <c r="X513" s="60"/>
      <c r="Y513" s="60"/>
      <c r="Z513" s="60"/>
      <c r="AA513" s="60"/>
      <c r="AB513" s="60"/>
      <c r="AC513" s="60"/>
      <c r="AD513" s="60"/>
      <c r="AE513" s="60"/>
      <c r="AF513" s="60"/>
      <c r="AG513" s="60"/>
      <c r="AH513" s="60"/>
      <c r="AI513" s="60"/>
      <c r="AJ513" s="60"/>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row>
    <row r="514" spans="2:65">
      <c r="B514" s="69"/>
      <c r="C514" s="120"/>
      <c r="D514" s="69"/>
      <c r="E514" s="69"/>
      <c r="F514" s="60"/>
      <c r="G514" s="98"/>
      <c r="H514" s="60"/>
      <c r="I514" s="60"/>
      <c r="J514" s="60"/>
      <c r="K514" s="60"/>
      <c r="L514" s="60"/>
      <c r="M514" s="60"/>
      <c r="N514" s="60"/>
      <c r="O514" s="4"/>
      <c r="P514" s="5"/>
      <c r="Q514" s="6"/>
      <c r="R514" s="6"/>
      <c r="S514" s="6"/>
      <c r="T514" s="62"/>
      <c r="U514" s="6"/>
      <c r="V514" s="60"/>
      <c r="W514" s="60"/>
      <c r="X514" s="60"/>
      <c r="Y514" s="60"/>
      <c r="Z514" s="60"/>
      <c r="AA514" s="60"/>
      <c r="AB514" s="60"/>
      <c r="AC514" s="60"/>
      <c r="AD514" s="60"/>
      <c r="AE514" s="60"/>
      <c r="AF514" s="60"/>
      <c r="AG514" s="60"/>
      <c r="AH514" s="60"/>
      <c r="AI514" s="60"/>
      <c r="AJ514" s="60"/>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row>
    <row r="515" spans="2:65">
      <c r="B515" s="69"/>
      <c r="C515" s="120"/>
      <c r="D515" s="69"/>
      <c r="E515" s="69"/>
      <c r="F515" s="60"/>
      <c r="G515" s="98"/>
      <c r="H515" s="60"/>
      <c r="I515" s="60"/>
      <c r="J515" s="60"/>
      <c r="K515" s="60"/>
      <c r="L515" s="60"/>
      <c r="M515" s="60"/>
      <c r="N515" s="60"/>
      <c r="O515" s="4"/>
      <c r="P515" s="5"/>
      <c r="Q515" s="6"/>
      <c r="R515" s="6"/>
      <c r="S515" s="6"/>
      <c r="T515" s="62"/>
      <c r="U515" s="6"/>
      <c r="V515" s="60"/>
      <c r="W515" s="60"/>
      <c r="X515" s="60"/>
      <c r="Y515" s="60"/>
      <c r="Z515" s="60"/>
      <c r="AA515" s="60"/>
      <c r="AB515" s="60"/>
      <c r="AC515" s="60"/>
      <c r="AD515" s="60"/>
      <c r="AE515" s="60"/>
      <c r="AF515" s="60"/>
      <c r="AG515" s="60"/>
      <c r="AH515" s="60"/>
      <c r="AI515" s="60"/>
      <c r="AJ515" s="60"/>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row>
    <row r="516" spans="2:65">
      <c r="B516" s="69"/>
      <c r="C516" s="120"/>
      <c r="D516" s="69"/>
      <c r="E516" s="69"/>
      <c r="F516" s="60"/>
      <c r="G516" s="98"/>
      <c r="H516" s="60"/>
      <c r="I516" s="60"/>
      <c r="J516" s="60"/>
      <c r="K516" s="60"/>
      <c r="L516" s="60"/>
      <c r="M516" s="60"/>
      <c r="N516" s="60"/>
      <c r="O516" s="4"/>
      <c r="P516" s="5"/>
      <c r="Q516" s="6"/>
      <c r="R516" s="6"/>
      <c r="S516" s="6"/>
      <c r="T516" s="62"/>
      <c r="U516" s="6"/>
      <c r="V516" s="60"/>
      <c r="W516" s="60"/>
      <c r="X516" s="60"/>
      <c r="Y516" s="60"/>
      <c r="Z516" s="60"/>
      <c r="AA516" s="60"/>
      <c r="AB516" s="60"/>
      <c r="AC516" s="60"/>
      <c r="AD516" s="60"/>
      <c r="AE516" s="60"/>
      <c r="AF516" s="60"/>
      <c r="AG516" s="60"/>
      <c r="AH516" s="60"/>
      <c r="AI516" s="60"/>
      <c r="AJ516" s="60"/>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row>
    <row r="517" spans="2:65">
      <c r="B517" s="69"/>
      <c r="C517" s="120"/>
      <c r="D517" s="69"/>
      <c r="E517" s="69"/>
      <c r="F517" s="60"/>
      <c r="G517" s="98"/>
      <c r="H517" s="60"/>
      <c r="I517" s="60"/>
      <c r="J517" s="60"/>
      <c r="K517" s="60"/>
      <c r="L517" s="60"/>
      <c r="M517" s="60"/>
      <c r="N517" s="60"/>
      <c r="O517" s="4"/>
      <c r="P517" s="5"/>
      <c r="Q517" s="6"/>
      <c r="R517" s="6"/>
      <c r="S517" s="6"/>
      <c r="T517" s="62"/>
      <c r="U517" s="6"/>
      <c r="V517" s="60"/>
      <c r="W517" s="60"/>
      <c r="X517" s="60"/>
      <c r="Y517" s="60"/>
      <c r="Z517" s="60"/>
      <c r="AA517" s="60"/>
      <c r="AB517" s="60"/>
      <c r="AC517" s="60"/>
      <c r="AD517" s="60"/>
      <c r="AE517" s="60"/>
      <c r="AF517" s="60"/>
      <c r="AG517" s="60"/>
      <c r="AH517" s="60"/>
      <c r="AI517" s="60"/>
      <c r="AJ517" s="60"/>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row>
    <row r="518" spans="2:65">
      <c r="B518" s="69"/>
      <c r="C518" s="120"/>
      <c r="D518" s="69"/>
      <c r="E518" s="69"/>
      <c r="F518" s="60"/>
      <c r="G518" s="98"/>
      <c r="H518" s="60"/>
      <c r="I518" s="60"/>
      <c r="J518" s="60"/>
      <c r="K518" s="60"/>
      <c r="L518" s="60"/>
      <c r="M518" s="60"/>
      <c r="N518" s="60"/>
      <c r="O518" s="4"/>
      <c r="P518" s="5"/>
      <c r="Q518" s="6"/>
      <c r="R518" s="6"/>
      <c r="S518" s="6"/>
      <c r="T518" s="62"/>
      <c r="U518" s="6"/>
      <c r="V518" s="60"/>
      <c r="W518" s="60"/>
      <c r="X518" s="60"/>
      <c r="Y518" s="60"/>
      <c r="Z518" s="60"/>
      <c r="AA518" s="60"/>
      <c r="AB518" s="60"/>
      <c r="AC518" s="60"/>
      <c r="AD518" s="60"/>
      <c r="AE518" s="60"/>
      <c r="AF518" s="60"/>
      <c r="AG518" s="60"/>
      <c r="AH518" s="60"/>
      <c r="AI518" s="60"/>
      <c r="AJ518" s="60"/>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row>
    <row r="519" spans="2:65">
      <c r="B519" s="69"/>
      <c r="C519" s="120"/>
      <c r="D519" s="69"/>
      <c r="E519" s="69"/>
      <c r="F519" s="60"/>
      <c r="G519" s="98"/>
      <c r="H519" s="60"/>
      <c r="I519" s="60"/>
      <c r="J519" s="60"/>
      <c r="K519" s="60"/>
      <c r="L519" s="60"/>
      <c r="M519" s="60"/>
      <c r="N519" s="60"/>
      <c r="O519" s="4"/>
      <c r="P519" s="5"/>
      <c r="Q519" s="6"/>
      <c r="R519" s="6"/>
      <c r="S519" s="6"/>
      <c r="T519" s="62"/>
      <c r="U519" s="6"/>
      <c r="V519" s="60"/>
      <c r="W519" s="60"/>
      <c r="X519" s="60"/>
      <c r="Y519" s="60"/>
      <c r="Z519" s="60"/>
      <c r="AA519" s="60"/>
      <c r="AB519" s="60"/>
      <c r="AC519" s="60"/>
      <c r="AD519" s="60"/>
      <c r="AE519" s="60"/>
      <c r="AF519" s="60"/>
      <c r="AG519" s="60"/>
      <c r="AH519" s="60"/>
      <c r="AI519" s="60"/>
      <c r="AJ519" s="60"/>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row>
    <row r="520" spans="2:65">
      <c r="B520" s="69"/>
      <c r="C520" s="120"/>
      <c r="D520" s="69"/>
      <c r="E520" s="69"/>
      <c r="F520" s="60"/>
      <c r="G520" s="98"/>
      <c r="H520" s="60"/>
      <c r="I520" s="60"/>
      <c r="J520" s="60"/>
      <c r="K520" s="60"/>
      <c r="L520" s="60"/>
      <c r="M520" s="60"/>
      <c r="N520" s="60"/>
      <c r="O520" s="4"/>
      <c r="P520" s="5"/>
      <c r="Q520" s="6"/>
      <c r="R520" s="6"/>
      <c r="S520" s="6"/>
      <c r="T520" s="62"/>
      <c r="U520" s="6"/>
      <c r="V520" s="60"/>
      <c r="W520" s="60"/>
      <c r="X520" s="60"/>
      <c r="Y520" s="60"/>
      <c r="Z520" s="60"/>
      <c r="AA520" s="60"/>
      <c r="AB520" s="60"/>
      <c r="AC520" s="60"/>
      <c r="AD520" s="60"/>
      <c r="AE520" s="60"/>
      <c r="AF520" s="60"/>
      <c r="AG520" s="60"/>
      <c r="AH520" s="60"/>
      <c r="AI520" s="60"/>
      <c r="AJ520" s="60"/>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row>
    <row r="521" spans="2:65">
      <c r="B521" s="69"/>
      <c r="C521" s="120"/>
      <c r="D521" s="69"/>
      <c r="E521" s="69"/>
      <c r="F521" s="60"/>
      <c r="G521" s="98"/>
      <c r="H521" s="60"/>
      <c r="I521" s="60"/>
      <c r="J521" s="60"/>
      <c r="K521" s="60"/>
      <c r="L521" s="60"/>
      <c r="M521" s="60"/>
      <c r="N521" s="60"/>
      <c r="O521" s="4"/>
      <c r="P521" s="5"/>
      <c r="Q521" s="6"/>
      <c r="R521" s="6"/>
      <c r="S521" s="6"/>
      <c r="T521" s="62"/>
      <c r="U521" s="6"/>
      <c r="V521" s="60"/>
      <c r="W521" s="60"/>
      <c r="X521" s="60"/>
      <c r="Y521" s="60"/>
      <c r="Z521" s="60"/>
      <c r="AA521" s="60"/>
      <c r="AB521" s="60"/>
      <c r="AC521" s="60"/>
      <c r="AD521" s="60"/>
      <c r="AE521" s="60"/>
      <c r="AF521" s="60"/>
      <c r="AG521" s="60"/>
      <c r="AH521" s="60"/>
      <c r="AI521" s="60"/>
      <c r="AJ521" s="60"/>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row>
    <row r="522" spans="2:65">
      <c r="B522" s="69"/>
      <c r="C522" s="120"/>
      <c r="D522" s="69"/>
      <c r="E522" s="69"/>
      <c r="F522" s="60"/>
      <c r="G522" s="98"/>
      <c r="H522" s="60"/>
      <c r="I522" s="60"/>
      <c r="J522" s="60"/>
      <c r="K522" s="60"/>
      <c r="L522" s="60"/>
      <c r="M522" s="60"/>
      <c r="N522" s="60"/>
      <c r="O522" s="4"/>
      <c r="P522" s="5"/>
      <c r="Q522" s="6"/>
      <c r="R522" s="6"/>
      <c r="S522" s="6"/>
      <c r="T522" s="62"/>
      <c r="U522" s="6"/>
      <c r="V522" s="60"/>
      <c r="W522" s="60"/>
      <c r="X522" s="60"/>
      <c r="Y522" s="60"/>
      <c r="Z522" s="60"/>
      <c r="AA522" s="60"/>
      <c r="AB522" s="60"/>
      <c r="AC522" s="60"/>
      <c r="AD522" s="60"/>
      <c r="AE522" s="60"/>
      <c r="AF522" s="60"/>
      <c r="AG522" s="60"/>
      <c r="AH522" s="60"/>
      <c r="AI522" s="60"/>
      <c r="AJ522" s="60"/>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row>
    <row r="523" spans="2:65">
      <c r="B523" s="69"/>
      <c r="C523" s="120"/>
      <c r="D523" s="69"/>
      <c r="E523" s="69"/>
      <c r="F523" s="60"/>
      <c r="G523" s="98"/>
      <c r="H523" s="60"/>
      <c r="I523" s="60"/>
      <c r="J523" s="60"/>
      <c r="K523" s="60"/>
      <c r="L523" s="60"/>
      <c r="M523" s="60"/>
      <c r="N523" s="60"/>
      <c r="O523" s="4"/>
      <c r="P523" s="5"/>
      <c r="Q523" s="6"/>
      <c r="R523" s="6"/>
      <c r="S523" s="6"/>
      <c r="T523" s="62"/>
      <c r="U523" s="6"/>
      <c r="V523" s="60"/>
      <c r="W523" s="60"/>
      <c r="X523" s="60"/>
      <c r="Y523" s="60"/>
      <c r="Z523" s="60"/>
      <c r="AA523" s="60"/>
      <c r="AB523" s="60"/>
      <c r="AC523" s="60"/>
      <c r="AD523" s="60"/>
      <c r="AE523" s="60"/>
      <c r="AF523" s="60"/>
      <c r="AG523" s="60"/>
      <c r="AH523" s="60"/>
      <c r="AI523" s="60"/>
      <c r="AJ523" s="60"/>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row>
    <row r="524" spans="2:65">
      <c r="B524" s="69"/>
      <c r="C524" s="120"/>
      <c r="D524" s="69"/>
      <c r="E524" s="69"/>
      <c r="F524" s="60"/>
      <c r="G524" s="98"/>
      <c r="H524" s="60"/>
      <c r="I524" s="60"/>
      <c r="J524" s="60"/>
      <c r="K524" s="60"/>
      <c r="L524" s="60"/>
      <c r="M524" s="60"/>
      <c r="N524" s="60"/>
      <c r="O524" s="4"/>
      <c r="P524" s="5"/>
      <c r="Q524" s="6"/>
      <c r="R524" s="6"/>
      <c r="S524" s="6"/>
      <c r="T524" s="62"/>
      <c r="U524" s="6"/>
      <c r="V524" s="60"/>
      <c r="W524" s="60"/>
      <c r="X524" s="60"/>
      <c r="Y524" s="60"/>
      <c r="Z524" s="60"/>
      <c r="AA524" s="60"/>
      <c r="AB524" s="60"/>
      <c r="AC524" s="60"/>
      <c r="AD524" s="60"/>
      <c r="AE524" s="60"/>
      <c r="AF524" s="60"/>
      <c r="AG524" s="60"/>
      <c r="AH524" s="60"/>
      <c r="AI524" s="60"/>
      <c r="AJ524" s="60"/>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row>
    <row r="525" spans="2:65">
      <c r="B525" s="69"/>
      <c r="C525" s="120"/>
      <c r="D525" s="69"/>
      <c r="E525" s="69"/>
      <c r="F525" s="60"/>
      <c r="G525" s="98"/>
      <c r="H525" s="60"/>
      <c r="I525" s="60"/>
      <c r="J525" s="60"/>
      <c r="K525" s="60"/>
      <c r="L525" s="60"/>
      <c r="M525" s="60"/>
      <c r="N525" s="60"/>
      <c r="O525" s="4"/>
      <c r="P525" s="5"/>
      <c r="Q525" s="6"/>
      <c r="R525" s="6"/>
      <c r="S525" s="6"/>
      <c r="T525" s="62"/>
      <c r="U525" s="6"/>
      <c r="V525" s="60"/>
      <c r="W525" s="60"/>
      <c r="X525" s="60"/>
      <c r="Y525" s="60"/>
      <c r="Z525" s="60"/>
      <c r="AA525" s="60"/>
      <c r="AB525" s="60"/>
      <c r="AC525" s="60"/>
      <c r="AD525" s="60"/>
      <c r="AE525" s="60"/>
      <c r="AF525" s="60"/>
      <c r="AG525" s="60"/>
      <c r="AH525" s="60"/>
      <c r="AI525" s="60"/>
      <c r="AJ525" s="60"/>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row>
    <row r="526" spans="2:65">
      <c r="B526" s="69"/>
      <c r="C526" s="120"/>
      <c r="D526" s="69"/>
      <c r="E526" s="69"/>
      <c r="F526" s="60"/>
      <c r="G526" s="98"/>
      <c r="H526" s="60"/>
      <c r="I526" s="60"/>
      <c r="J526" s="60"/>
      <c r="K526" s="60"/>
      <c r="L526" s="60"/>
      <c r="M526" s="60"/>
      <c r="N526" s="60"/>
      <c r="O526" s="4"/>
      <c r="P526" s="5"/>
      <c r="Q526" s="6"/>
      <c r="R526" s="6"/>
      <c r="S526" s="6"/>
      <c r="T526" s="62"/>
      <c r="U526" s="6"/>
      <c r="V526" s="60"/>
      <c r="W526" s="60"/>
      <c r="X526" s="60"/>
      <c r="Y526" s="60"/>
      <c r="Z526" s="60"/>
      <c r="AA526" s="60"/>
      <c r="AB526" s="60"/>
      <c r="AC526" s="60"/>
      <c r="AD526" s="60"/>
      <c r="AE526" s="60"/>
      <c r="AF526" s="60"/>
      <c r="AG526" s="60"/>
      <c r="AH526" s="60"/>
      <c r="AI526" s="60"/>
      <c r="AJ526" s="60"/>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row>
    <row r="527" spans="2:65">
      <c r="B527" s="69"/>
      <c r="C527" s="120"/>
      <c r="D527" s="69"/>
      <c r="E527" s="69"/>
      <c r="F527" s="60"/>
      <c r="G527" s="98"/>
      <c r="H527" s="60"/>
      <c r="I527" s="60"/>
      <c r="J527" s="60"/>
      <c r="K527" s="60"/>
      <c r="L527" s="60"/>
      <c r="M527" s="60"/>
      <c r="N527" s="60"/>
      <c r="O527" s="4"/>
      <c r="P527" s="5"/>
      <c r="Q527" s="6"/>
      <c r="R527" s="6"/>
      <c r="S527" s="6"/>
      <c r="T527" s="62"/>
      <c r="U527" s="6"/>
      <c r="V527" s="60"/>
      <c r="W527" s="60"/>
      <c r="X527" s="60"/>
      <c r="Y527" s="60"/>
      <c r="Z527" s="60"/>
      <c r="AA527" s="60"/>
      <c r="AB527" s="60"/>
      <c r="AC527" s="60"/>
      <c r="AD527" s="60"/>
      <c r="AE527" s="60"/>
      <c r="AF527" s="60"/>
      <c r="AG527" s="60"/>
      <c r="AH527" s="60"/>
      <c r="AI527" s="60"/>
      <c r="AJ527" s="60"/>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row>
    <row r="528" spans="2:65">
      <c r="B528" s="69"/>
      <c r="C528" s="120"/>
      <c r="D528" s="69"/>
      <c r="E528" s="69"/>
      <c r="F528" s="60"/>
      <c r="G528" s="98"/>
      <c r="H528" s="60"/>
      <c r="I528" s="60"/>
      <c r="J528" s="60"/>
      <c r="K528" s="60"/>
      <c r="L528" s="60"/>
      <c r="M528" s="60"/>
      <c r="N528" s="60"/>
      <c r="O528" s="4"/>
      <c r="P528" s="5"/>
      <c r="Q528" s="6"/>
      <c r="R528" s="6"/>
      <c r="S528" s="6"/>
      <c r="T528" s="62"/>
      <c r="U528" s="6"/>
      <c r="V528" s="60"/>
      <c r="W528" s="60"/>
      <c r="X528" s="60"/>
      <c r="Y528" s="60"/>
      <c r="Z528" s="60"/>
      <c r="AA528" s="60"/>
      <c r="AB528" s="60"/>
      <c r="AC528" s="60"/>
      <c r="AD528" s="60"/>
      <c r="AE528" s="60"/>
      <c r="AF528" s="60"/>
      <c r="AG528" s="60"/>
      <c r="AH528" s="60"/>
      <c r="AI528" s="60"/>
      <c r="AJ528" s="60"/>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row>
    <row r="529" spans="2:65">
      <c r="B529" s="69"/>
      <c r="C529" s="120"/>
      <c r="D529" s="69"/>
      <c r="E529" s="69"/>
      <c r="F529" s="60"/>
      <c r="G529" s="98"/>
      <c r="H529" s="60"/>
      <c r="I529" s="60"/>
      <c r="J529" s="60"/>
      <c r="K529" s="60"/>
      <c r="L529" s="60"/>
      <c r="M529" s="60"/>
      <c r="N529" s="60"/>
      <c r="O529" s="4"/>
      <c r="P529" s="5"/>
      <c r="Q529" s="6"/>
      <c r="R529" s="6"/>
      <c r="S529" s="6"/>
      <c r="T529" s="62"/>
      <c r="U529" s="6"/>
      <c r="V529" s="60"/>
      <c r="W529" s="60"/>
      <c r="X529" s="60"/>
      <c r="Y529" s="60"/>
      <c r="Z529" s="60"/>
      <c r="AA529" s="60"/>
      <c r="AB529" s="60"/>
      <c r="AC529" s="60"/>
      <c r="AD529" s="60"/>
      <c r="AE529" s="60"/>
      <c r="AF529" s="60"/>
      <c r="AG529" s="60"/>
      <c r="AH529" s="60"/>
      <c r="AI529" s="60"/>
      <c r="AJ529" s="60"/>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row>
    <row r="530" spans="2:65">
      <c r="B530" s="69"/>
      <c r="C530" s="120"/>
      <c r="D530" s="69"/>
      <c r="E530" s="69"/>
      <c r="F530" s="60"/>
      <c r="G530" s="98"/>
      <c r="H530" s="60"/>
      <c r="I530" s="60"/>
      <c r="J530" s="60"/>
      <c r="K530" s="60"/>
      <c r="L530" s="60"/>
      <c r="M530" s="60"/>
      <c r="N530" s="60"/>
      <c r="O530" s="4"/>
      <c r="P530" s="5"/>
      <c r="Q530" s="6"/>
      <c r="R530" s="6"/>
      <c r="S530" s="6"/>
      <c r="T530" s="62"/>
      <c r="U530" s="6"/>
      <c r="V530" s="60"/>
      <c r="W530" s="60"/>
      <c r="X530" s="60"/>
      <c r="Y530" s="60"/>
      <c r="Z530" s="60"/>
      <c r="AA530" s="60"/>
      <c r="AB530" s="60"/>
      <c r="AC530" s="60"/>
      <c r="AD530" s="60"/>
      <c r="AE530" s="60"/>
      <c r="AF530" s="60"/>
      <c r="AG530" s="60"/>
      <c r="AH530" s="60"/>
      <c r="AI530" s="60"/>
      <c r="AJ530" s="60"/>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row>
    <row r="531" spans="2:65">
      <c r="B531" s="69"/>
      <c r="C531" s="120"/>
      <c r="D531" s="69"/>
      <c r="E531" s="69"/>
      <c r="F531" s="60"/>
      <c r="G531" s="98"/>
      <c r="H531" s="60"/>
      <c r="I531" s="60"/>
      <c r="J531" s="60"/>
      <c r="K531" s="60"/>
      <c r="L531" s="60"/>
      <c r="M531" s="60"/>
      <c r="N531" s="60"/>
      <c r="O531" s="4"/>
      <c r="P531" s="5"/>
      <c r="Q531" s="6"/>
      <c r="R531" s="6"/>
      <c r="S531" s="6"/>
      <c r="T531" s="62"/>
      <c r="U531" s="6"/>
      <c r="V531" s="60"/>
      <c r="W531" s="60"/>
      <c r="X531" s="60"/>
      <c r="Y531" s="60"/>
      <c r="Z531" s="60"/>
      <c r="AA531" s="60"/>
      <c r="AB531" s="60"/>
      <c r="AC531" s="60"/>
      <c r="AD531" s="60"/>
      <c r="AE531" s="60"/>
      <c r="AF531" s="60"/>
      <c r="AG531" s="60"/>
      <c r="AH531" s="60"/>
      <c r="AI531" s="60"/>
      <c r="AJ531" s="60"/>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row>
    <row r="532" spans="2:65">
      <c r="B532" s="69"/>
      <c r="C532" s="120"/>
      <c r="D532" s="69"/>
      <c r="E532" s="69"/>
      <c r="F532" s="60"/>
      <c r="G532" s="98"/>
      <c r="H532" s="60"/>
      <c r="I532" s="60"/>
      <c r="J532" s="60"/>
      <c r="K532" s="60"/>
      <c r="L532" s="60"/>
      <c r="M532" s="60"/>
      <c r="N532" s="60"/>
      <c r="O532" s="4"/>
      <c r="P532" s="5"/>
      <c r="Q532" s="6"/>
      <c r="R532" s="6"/>
      <c r="S532" s="6"/>
      <c r="T532" s="62"/>
      <c r="U532" s="6"/>
      <c r="V532" s="60"/>
      <c r="W532" s="60"/>
      <c r="X532" s="60"/>
      <c r="Y532" s="60"/>
      <c r="Z532" s="60"/>
      <c r="AA532" s="60"/>
      <c r="AB532" s="60"/>
      <c r="AC532" s="60"/>
      <c r="AD532" s="60"/>
      <c r="AE532" s="60"/>
      <c r="AF532" s="60"/>
      <c r="AG532" s="60"/>
      <c r="AH532" s="60"/>
      <c r="AI532" s="60"/>
      <c r="AJ532" s="60"/>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row>
    <row r="533" spans="2:65">
      <c r="B533" s="69"/>
      <c r="C533" s="120"/>
      <c r="D533" s="69"/>
      <c r="E533" s="69"/>
      <c r="F533" s="60"/>
      <c r="G533" s="98"/>
      <c r="H533" s="60"/>
      <c r="I533" s="60"/>
      <c r="J533" s="60"/>
      <c r="K533" s="60"/>
      <c r="L533" s="60"/>
      <c r="M533" s="60"/>
      <c r="N533" s="60"/>
      <c r="O533" s="4"/>
      <c r="P533" s="5"/>
      <c r="Q533" s="6"/>
      <c r="R533" s="6"/>
      <c r="S533" s="6"/>
      <c r="T533" s="62"/>
      <c r="U533" s="6"/>
      <c r="V533" s="60"/>
      <c r="W533" s="60"/>
      <c r="X533" s="60"/>
      <c r="Y533" s="60"/>
      <c r="Z533" s="60"/>
      <c r="AA533" s="60"/>
      <c r="AB533" s="60"/>
      <c r="AC533" s="60"/>
      <c r="AD533" s="60"/>
      <c r="AE533" s="60"/>
      <c r="AF533" s="60"/>
      <c r="AG533" s="60"/>
      <c r="AH533" s="60"/>
      <c r="AI533" s="60"/>
      <c r="AJ533" s="60"/>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row>
    <row r="534" spans="2:65">
      <c r="B534" s="69"/>
      <c r="C534" s="120"/>
      <c r="D534" s="69"/>
      <c r="E534" s="69"/>
      <c r="F534" s="60"/>
      <c r="G534" s="98"/>
      <c r="H534" s="60"/>
      <c r="I534" s="60"/>
      <c r="J534" s="60"/>
      <c r="K534" s="60"/>
      <c r="L534" s="60"/>
      <c r="M534" s="60"/>
      <c r="N534" s="60"/>
      <c r="O534" s="4"/>
      <c r="P534" s="5"/>
      <c r="Q534" s="6"/>
      <c r="R534" s="6"/>
      <c r="S534" s="6"/>
      <c r="T534" s="62"/>
      <c r="U534" s="6"/>
      <c r="V534" s="60"/>
      <c r="W534" s="60"/>
      <c r="X534" s="60"/>
      <c r="Y534" s="60"/>
      <c r="Z534" s="60"/>
      <c r="AA534" s="60"/>
      <c r="AB534" s="60"/>
      <c r="AC534" s="60"/>
      <c r="AD534" s="60"/>
      <c r="AE534" s="60"/>
      <c r="AF534" s="60"/>
      <c r="AG534" s="60"/>
      <c r="AH534" s="60"/>
      <c r="AI534" s="60"/>
      <c r="AJ534" s="60"/>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row>
    <row r="535" spans="2:65">
      <c r="B535" s="69"/>
      <c r="C535" s="120"/>
      <c r="D535" s="69"/>
      <c r="E535" s="69"/>
      <c r="F535" s="60"/>
      <c r="G535" s="98"/>
      <c r="H535" s="60"/>
      <c r="I535" s="60"/>
      <c r="J535" s="60"/>
      <c r="K535" s="60"/>
      <c r="L535" s="60"/>
      <c r="M535" s="60"/>
      <c r="N535" s="60"/>
      <c r="O535" s="4"/>
      <c r="P535" s="5"/>
      <c r="Q535" s="6"/>
      <c r="R535" s="6"/>
      <c r="S535" s="6"/>
      <c r="T535" s="62"/>
      <c r="U535" s="6"/>
      <c r="V535" s="60"/>
      <c r="W535" s="60"/>
      <c r="X535" s="60"/>
      <c r="Y535" s="60"/>
      <c r="Z535" s="60"/>
      <c r="AA535" s="60"/>
      <c r="AB535" s="60"/>
      <c r="AC535" s="60"/>
      <c r="AD535" s="60"/>
      <c r="AE535" s="60"/>
      <c r="AF535" s="60"/>
      <c r="AG535" s="60"/>
      <c r="AH535" s="60"/>
      <c r="AI535" s="60"/>
      <c r="AJ535" s="60"/>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row>
    <row r="536" spans="2:65">
      <c r="B536" s="69"/>
      <c r="C536" s="120"/>
      <c r="D536" s="69"/>
      <c r="E536" s="69"/>
      <c r="F536" s="60"/>
      <c r="G536" s="98"/>
      <c r="H536" s="60"/>
      <c r="I536" s="60"/>
      <c r="J536" s="60"/>
      <c r="K536" s="60"/>
      <c r="L536" s="60"/>
      <c r="M536" s="60"/>
      <c r="N536" s="60"/>
      <c r="O536" s="4"/>
      <c r="P536" s="5"/>
      <c r="Q536" s="6"/>
      <c r="R536" s="6"/>
      <c r="S536" s="6"/>
      <c r="T536" s="62"/>
      <c r="U536" s="6"/>
      <c r="V536" s="60"/>
      <c r="W536" s="60"/>
      <c r="X536" s="60"/>
      <c r="Y536" s="60"/>
      <c r="Z536" s="60"/>
      <c r="AA536" s="60"/>
      <c r="AB536" s="60"/>
      <c r="AC536" s="60"/>
      <c r="AD536" s="60"/>
      <c r="AE536" s="60"/>
      <c r="AF536" s="60"/>
      <c r="AG536" s="60"/>
      <c r="AH536" s="60"/>
      <c r="AI536" s="60"/>
      <c r="AJ536" s="60"/>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row>
    <row r="537" spans="2:65">
      <c r="B537" s="69"/>
      <c r="C537" s="120"/>
      <c r="D537" s="69"/>
      <c r="E537" s="69"/>
      <c r="F537" s="60"/>
      <c r="G537" s="98"/>
      <c r="H537" s="60"/>
      <c r="I537" s="60"/>
      <c r="J537" s="60"/>
      <c r="K537" s="60"/>
      <c r="L537" s="60"/>
      <c r="M537" s="60"/>
      <c r="N537" s="60"/>
      <c r="O537" s="4"/>
      <c r="P537" s="5"/>
      <c r="Q537" s="6"/>
      <c r="R537" s="6"/>
      <c r="S537" s="6"/>
      <c r="T537" s="62"/>
      <c r="U537" s="6"/>
      <c r="V537" s="60"/>
      <c r="W537" s="60"/>
      <c r="X537" s="60"/>
      <c r="Y537" s="60"/>
      <c r="Z537" s="60"/>
      <c r="AA537" s="60"/>
      <c r="AB537" s="60"/>
      <c r="AC537" s="60"/>
      <c r="AD537" s="60"/>
      <c r="AE537" s="60"/>
      <c r="AF537" s="60"/>
      <c r="AG537" s="60"/>
      <c r="AH537" s="60"/>
      <c r="AI537" s="60"/>
      <c r="AJ537" s="60"/>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row>
    <row r="538" spans="2:65">
      <c r="B538" s="69"/>
      <c r="C538" s="120"/>
      <c r="D538" s="69"/>
      <c r="E538" s="69"/>
      <c r="F538" s="60"/>
      <c r="G538" s="98"/>
      <c r="H538" s="60"/>
      <c r="I538" s="60"/>
      <c r="J538" s="60"/>
      <c r="K538" s="60"/>
      <c r="L538" s="60"/>
      <c r="M538" s="60"/>
      <c r="N538" s="60"/>
      <c r="O538" s="4"/>
      <c r="P538" s="5"/>
      <c r="Q538" s="6"/>
      <c r="R538" s="6"/>
      <c r="S538" s="6"/>
      <c r="T538" s="62"/>
      <c r="U538" s="6"/>
      <c r="V538" s="60"/>
      <c r="W538" s="60"/>
      <c r="X538" s="60"/>
      <c r="Y538" s="60"/>
      <c r="Z538" s="60"/>
      <c r="AA538" s="60"/>
      <c r="AB538" s="60"/>
      <c r="AC538" s="60"/>
      <c r="AD538" s="60"/>
      <c r="AE538" s="60"/>
      <c r="AF538" s="60"/>
      <c r="AG538" s="60"/>
      <c r="AH538" s="60"/>
      <c r="AI538" s="60"/>
      <c r="AJ538" s="60"/>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row>
    <row r="539" spans="2:65">
      <c r="B539" s="69"/>
      <c r="C539" s="120"/>
      <c r="D539" s="69"/>
      <c r="E539" s="69"/>
      <c r="F539" s="60"/>
      <c r="G539" s="98"/>
      <c r="H539" s="60"/>
      <c r="I539" s="60"/>
      <c r="J539" s="60"/>
      <c r="K539" s="60"/>
      <c r="L539" s="60"/>
      <c r="M539" s="60"/>
      <c r="N539" s="60"/>
      <c r="O539" s="4"/>
      <c r="P539" s="5"/>
      <c r="Q539" s="6"/>
      <c r="R539" s="6"/>
      <c r="S539" s="6"/>
      <c r="T539" s="62"/>
      <c r="U539" s="6"/>
      <c r="V539" s="60"/>
      <c r="W539" s="60"/>
      <c r="X539" s="60"/>
      <c r="Y539" s="60"/>
      <c r="Z539" s="60"/>
      <c r="AA539" s="60"/>
      <c r="AB539" s="60"/>
      <c r="AC539" s="60"/>
      <c r="AD539" s="60"/>
      <c r="AE539" s="60"/>
      <c r="AF539" s="60"/>
      <c r="AG539" s="60"/>
      <c r="AH539" s="60"/>
      <c r="AI539" s="60"/>
      <c r="AJ539" s="60"/>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row>
    <row r="540" spans="2:65">
      <c r="B540" s="69"/>
      <c r="C540" s="120"/>
      <c r="D540" s="69"/>
      <c r="E540" s="69"/>
      <c r="F540" s="60"/>
      <c r="G540" s="98"/>
      <c r="H540" s="60"/>
      <c r="I540" s="60"/>
      <c r="J540" s="60"/>
      <c r="K540" s="60"/>
      <c r="L540" s="60"/>
      <c r="M540" s="60"/>
      <c r="N540" s="60"/>
      <c r="O540" s="4"/>
      <c r="P540" s="5"/>
      <c r="Q540" s="6"/>
      <c r="R540" s="6"/>
      <c r="S540" s="6"/>
      <c r="T540" s="62"/>
      <c r="U540" s="6"/>
      <c r="V540" s="60"/>
      <c r="W540" s="60"/>
      <c r="X540" s="60"/>
      <c r="Y540" s="60"/>
      <c r="Z540" s="60"/>
      <c r="AA540" s="60"/>
      <c r="AB540" s="60"/>
      <c r="AC540" s="60"/>
      <c r="AD540" s="60"/>
      <c r="AE540" s="60"/>
      <c r="AF540" s="60"/>
      <c r="AG540" s="60"/>
      <c r="AH540" s="60"/>
      <c r="AI540" s="60"/>
      <c r="AJ540" s="60"/>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row>
    <row r="541" spans="2:65">
      <c r="B541" s="69"/>
      <c r="C541" s="120"/>
      <c r="D541" s="69"/>
      <c r="E541" s="69"/>
      <c r="F541" s="60"/>
      <c r="G541" s="98"/>
      <c r="H541" s="60"/>
      <c r="I541" s="60"/>
      <c r="J541" s="60"/>
      <c r="K541" s="60"/>
      <c r="L541" s="60"/>
      <c r="M541" s="60"/>
      <c r="N541" s="60"/>
      <c r="O541" s="4"/>
      <c r="P541" s="5"/>
      <c r="Q541" s="6"/>
      <c r="R541" s="6"/>
      <c r="S541" s="6"/>
      <c r="T541" s="62"/>
      <c r="U541" s="6"/>
      <c r="V541" s="60"/>
      <c r="W541" s="60"/>
      <c r="X541" s="60"/>
      <c r="Y541" s="60"/>
      <c r="Z541" s="60"/>
      <c r="AA541" s="60"/>
      <c r="AB541" s="60"/>
      <c r="AC541" s="60"/>
      <c r="AD541" s="60"/>
      <c r="AE541" s="60"/>
      <c r="AF541" s="60"/>
      <c r="AG541" s="60"/>
      <c r="AH541" s="60"/>
      <c r="AI541" s="60"/>
      <c r="AJ541" s="60"/>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row>
    <row r="542" spans="2:65">
      <c r="B542" s="69"/>
      <c r="C542" s="120"/>
      <c r="D542" s="69"/>
      <c r="E542" s="69"/>
      <c r="F542" s="60"/>
      <c r="G542" s="98"/>
      <c r="H542" s="60"/>
      <c r="I542" s="60"/>
      <c r="J542" s="60"/>
      <c r="K542" s="60"/>
      <c r="L542" s="60"/>
      <c r="M542" s="60"/>
      <c r="N542" s="60"/>
      <c r="O542" s="4"/>
      <c r="P542" s="5"/>
      <c r="Q542" s="6"/>
      <c r="R542" s="6"/>
      <c r="S542" s="6"/>
      <c r="T542" s="62"/>
      <c r="U542" s="6"/>
      <c r="V542" s="60"/>
      <c r="W542" s="60"/>
      <c r="X542" s="60"/>
      <c r="Y542" s="60"/>
      <c r="Z542" s="60"/>
      <c r="AA542" s="60"/>
      <c r="AB542" s="60"/>
      <c r="AC542" s="60"/>
      <c r="AD542" s="60"/>
      <c r="AE542" s="60"/>
      <c r="AF542" s="60"/>
      <c r="AG542" s="60"/>
      <c r="AH542" s="60"/>
      <c r="AI542" s="60"/>
      <c r="AJ542" s="60"/>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row>
    <row r="543" spans="2:65">
      <c r="B543" s="69"/>
      <c r="C543" s="120"/>
      <c r="D543" s="69"/>
      <c r="E543" s="69"/>
      <c r="F543" s="60"/>
      <c r="G543" s="98"/>
      <c r="H543" s="60"/>
      <c r="I543" s="60"/>
      <c r="J543" s="60"/>
      <c r="K543" s="60"/>
      <c r="L543" s="60"/>
      <c r="M543" s="60"/>
      <c r="N543" s="60"/>
      <c r="O543" s="4"/>
      <c r="P543" s="5"/>
      <c r="Q543" s="6"/>
      <c r="R543" s="6"/>
      <c r="S543" s="6"/>
      <c r="T543" s="62"/>
      <c r="U543" s="6"/>
      <c r="V543" s="60"/>
      <c r="W543" s="60"/>
      <c r="X543" s="60"/>
      <c r="Y543" s="60"/>
      <c r="Z543" s="60"/>
      <c r="AA543" s="60"/>
      <c r="AB543" s="60"/>
      <c r="AC543" s="60"/>
      <c r="AD543" s="60"/>
      <c r="AE543" s="60"/>
      <c r="AF543" s="60"/>
      <c r="AG543" s="60"/>
      <c r="AH543" s="60"/>
      <c r="AI543" s="60"/>
      <c r="AJ543" s="60"/>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row>
    <row r="544" spans="2:65">
      <c r="B544" s="69"/>
      <c r="C544" s="120"/>
      <c r="D544" s="69"/>
      <c r="E544" s="69"/>
      <c r="F544" s="60"/>
      <c r="G544" s="98"/>
      <c r="H544" s="60"/>
      <c r="I544" s="60"/>
      <c r="J544" s="60"/>
      <c r="K544" s="60"/>
      <c r="L544" s="60"/>
      <c r="M544" s="60"/>
      <c r="N544" s="60"/>
      <c r="O544" s="4"/>
      <c r="P544" s="5"/>
      <c r="Q544" s="6"/>
      <c r="R544" s="6"/>
      <c r="S544" s="6"/>
      <c r="T544" s="62"/>
      <c r="U544" s="6"/>
      <c r="V544" s="60"/>
      <c r="W544" s="60"/>
      <c r="X544" s="60"/>
      <c r="Y544" s="60"/>
      <c r="Z544" s="60"/>
      <c r="AA544" s="60"/>
      <c r="AB544" s="60"/>
      <c r="AC544" s="60"/>
      <c r="AD544" s="60"/>
      <c r="AE544" s="60"/>
      <c r="AF544" s="60"/>
      <c r="AG544" s="60"/>
      <c r="AH544" s="60"/>
      <c r="AI544" s="60"/>
      <c r="AJ544" s="60"/>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row>
    <row r="545" spans="2:65" ht="15.3">
      <c r="B545" s="79"/>
      <c r="C545" s="100"/>
      <c r="D545" s="79"/>
      <c r="E545" s="79"/>
      <c r="F545" s="8"/>
      <c r="G545" s="99"/>
      <c r="H545" s="8"/>
      <c r="I545" s="8"/>
      <c r="J545" s="8"/>
      <c r="K545" s="8"/>
      <c r="L545" s="8"/>
      <c r="M545" s="8"/>
      <c r="N545" s="8"/>
      <c r="O545" s="4"/>
      <c r="P545" s="5"/>
      <c r="Q545" s="6"/>
      <c r="R545" s="6"/>
      <c r="S545" s="6"/>
      <c r="T545" s="62"/>
      <c r="U545" s="6"/>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row>
    <row r="546" spans="2:65" ht="15.6" thickBot="1">
      <c r="B546" s="79"/>
      <c r="C546" s="100"/>
      <c r="D546" s="79"/>
      <c r="E546" s="79"/>
      <c r="F546" s="8"/>
      <c r="G546" s="99"/>
      <c r="H546" s="8"/>
      <c r="I546" s="8"/>
      <c r="J546" s="8"/>
      <c r="K546" s="8"/>
      <c r="L546" s="8"/>
      <c r="M546" s="8"/>
      <c r="N546" s="8"/>
      <c r="O546" s="4"/>
      <c r="P546" s="5"/>
      <c r="Q546" s="76"/>
      <c r="R546" s="76"/>
      <c r="S546" s="76"/>
      <c r="T546" s="67"/>
      <c r="U546" s="76"/>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row>
    <row r="547" spans="2:65" ht="15.6" thickBot="1">
      <c r="B547" s="79"/>
      <c r="C547" s="100"/>
      <c r="D547" s="79"/>
      <c r="E547" s="79"/>
      <c r="F547" s="8"/>
      <c r="G547" s="99"/>
      <c r="H547" s="8"/>
      <c r="I547" s="8"/>
      <c r="J547" s="8"/>
      <c r="K547" s="8"/>
      <c r="L547" s="8"/>
      <c r="M547" s="8"/>
      <c r="N547" s="8"/>
      <c r="O547" s="4"/>
      <c r="P547" s="5"/>
      <c r="Q547" s="76"/>
      <c r="R547" s="76"/>
      <c r="S547" s="76"/>
      <c r="T547" s="67"/>
      <c r="U547" s="76"/>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row>
    <row r="548" spans="2:65" ht="15.3">
      <c r="B548" s="79"/>
      <c r="C548" s="100"/>
      <c r="D548" s="79"/>
      <c r="E548" s="79"/>
      <c r="F548" s="8"/>
      <c r="G548" s="99"/>
      <c r="H548" s="8"/>
      <c r="I548" s="8"/>
      <c r="J548" s="8"/>
      <c r="K548" s="8"/>
      <c r="L548" s="8"/>
      <c r="M548" s="8"/>
      <c r="N548" s="8"/>
      <c r="O548" s="60"/>
      <c r="P548" s="5"/>
      <c r="Q548" s="70"/>
      <c r="R548" s="70"/>
      <c r="S548" s="70"/>
      <c r="T548" s="73"/>
      <c r="U548" s="70"/>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row>
    <row r="549" spans="2:65" ht="15.3">
      <c r="B549" s="79"/>
      <c r="C549" s="100"/>
      <c r="D549" s="79"/>
      <c r="E549" s="79"/>
      <c r="F549" s="8"/>
      <c r="G549" s="99"/>
      <c r="H549" s="8"/>
      <c r="I549" s="8"/>
      <c r="J549" s="8"/>
      <c r="K549" s="8"/>
      <c r="L549" s="8"/>
      <c r="M549" s="8"/>
      <c r="N549" s="8"/>
      <c r="O549" s="8"/>
      <c r="P549" s="8"/>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row>
    <row r="550" spans="2:65" ht="15.3">
      <c r="B550" s="79"/>
      <c r="C550" s="100"/>
      <c r="D550" s="79"/>
      <c r="E550" s="79"/>
      <c r="F550" s="8"/>
      <c r="G550" s="99"/>
      <c r="H550" s="8"/>
      <c r="I550" s="8"/>
      <c r="J550" s="8"/>
      <c r="K550" s="8"/>
      <c r="L550" s="8"/>
      <c r="M550" s="8"/>
      <c r="N550" s="8"/>
      <c r="O550" s="8"/>
      <c r="P550" s="8"/>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row>
    <row r="551" spans="2:65" ht="15.3">
      <c r="B551" s="79"/>
      <c r="C551" s="100"/>
      <c r="D551" s="79"/>
      <c r="E551" s="79"/>
      <c r="F551" s="8"/>
      <c r="G551" s="99"/>
      <c r="H551" s="8"/>
      <c r="I551" s="8"/>
      <c r="J551" s="8"/>
      <c r="K551" s="8"/>
      <c r="L551" s="8"/>
      <c r="M551" s="8"/>
      <c r="N551" s="8"/>
      <c r="O551" s="8"/>
      <c r="P551" s="8"/>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row>
    <row r="552" spans="2:65" ht="15.3">
      <c r="B552" s="79"/>
      <c r="C552" s="100"/>
      <c r="D552" s="79"/>
      <c r="E552" s="79"/>
      <c r="F552" s="8"/>
      <c r="G552" s="99"/>
      <c r="H552" s="8"/>
      <c r="I552" s="8"/>
      <c r="J552" s="8"/>
      <c r="K552" s="8"/>
      <c r="L552" s="8"/>
      <c r="M552" s="8"/>
      <c r="N552" s="8"/>
      <c r="O552" s="8"/>
      <c r="P552" s="8"/>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row>
    <row r="553" spans="2:65" ht="15.3">
      <c r="B553" s="79"/>
      <c r="C553" s="100"/>
      <c r="D553" s="79"/>
      <c r="E553" s="79"/>
      <c r="F553" s="8"/>
      <c r="G553" s="99"/>
      <c r="H553" s="8"/>
      <c r="I553" s="8"/>
      <c r="J553" s="8"/>
      <c r="K553" s="8"/>
      <c r="L553" s="8"/>
      <c r="M553" s="8"/>
      <c r="N553" s="8"/>
      <c r="O553" s="8"/>
      <c r="P553" s="8"/>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row>
    <row r="554" spans="2:65" ht="15.3">
      <c r="B554" s="79"/>
      <c r="C554" s="100"/>
      <c r="D554" s="79"/>
      <c r="E554" s="79"/>
      <c r="F554" s="8"/>
      <c r="G554" s="99"/>
      <c r="H554" s="8"/>
      <c r="I554" s="8"/>
      <c r="J554" s="8"/>
      <c r="K554" s="8"/>
      <c r="L554" s="8"/>
      <c r="M554" s="8"/>
      <c r="N554" s="8"/>
      <c r="O554" s="8"/>
      <c r="P554" s="8"/>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row>
    <row r="555" spans="2:65" ht="15.3">
      <c r="B555" s="79"/>
      <c r="C555" s="100"/>
      <c r="D555" s="79"/>
      <c r="E555" s="79"/>
      <c r="F555" s="8"/>
      <c r="G555" s="99"/>
      <c r="H555" s="8"/>
      <c r="I555" s="8"/>
      <c r="J555" s="8"/>
      <c r="K555" s="8"/>
      <c r="L555" s="8"/>
      <c r="M555" s="8"/>
      <c r="N555" s="8"/>
      <c r="O555" s="8"/>
      <c r="P555" s="8"/>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row>
    <row r="556" spans="2:65" ht="15.3">
      <c r="B556" s="79"/>
      <c r="C556" s="100"/>
      <c r="D556" s="79"/>
      <c r="E556" s="79"/>
      <c r="F556" s="8"/>
      <c r="G556" s="99"/>
      <c r="H556" s="8"/>
      <c r="I556" s="8"/>
      <c r="J556" s="8"/>
      <c r="K556" s="8"/>
      <c r="L556" s="8"/>
      <c r="M556" s="8"/>
      <c r="N556" s="8"/>
      <c r="O556" s="8"/>
      <c r="P556" s="8"/>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row>
    <row r="557" spans="2:65" ht="15.3">
      <c r="B557" s="79"/>
      <c r="C557" s="100"/>
      <c r="D557" s="79"/>
      <c r="E557" s="79"/>
      <c r="F557" s="8"/>
      <c r="G557" s="99"/>
      <c r="H557" s="8"/>
      <c r="I557" s="8"/>
      <c r="J557" s="8"/>
      <c r="K557" s="8"/>
      <c r="L557" s="8"/>
      <c r="M557" s="8"/>
      <c r="N557" s="8"/>
      <c r="O557" s="8"/>
      <c r="P557" s="8"/>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row>
    <row r="558" spans="2:65" ht="15.3">
      <c r="B558" s="79"/>
      <c r="C558" s="100"/>
      <c r="D558" s="79"/>
      <c r="E558" s="79"/>
      <c r="F558" s="8"/>
      <c r="G558" s="99"/>
      <c r="H558" s="8"/>
      <c r="I558" s="8"/>
      <c r="J558" s="8"/>
      <c r="K558" s="8"/>
      <c r="L558" s="8"/>
      <c r="M558" s="8"/>
      <c r="N558" s="8"/>
      <c r="O558" s="8"/>
      <c r="P558" s="8"/>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row>
    <row r="559" spans="2:65" ht="15.3">
      <c r="B559" s="79"/>
      <c r="C559" s="100"/>
      <c r="D559" s="79"/>
      <c r="E559" s="79"/>
      <c r="F559" s="8"/>
      <c r="G559" s="99"/>
      <c r="H559" s="8"/>
      <c r="I559" s="8"/>
      <c r="J559" s="8"/>
      <c r="K559" s="8"/>
      <c r="L559" s="8"/>
      <c r="M559" s="8"/>
      <c r="N559" s="8"/>
      <c r="O559" s="8"/>
      <c r="P559" s="8"/>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row>
    <row r="560" spans="2:65" ht="15.3">
      <c r="B560" s="79"/>
      <c r="C560" s="100"/>
      <c r="D560" s="79"/>
      <c r="E560" s="79"/>
      <c r="F560" s="8"/>
      <c r="G560" s="99"/>
      <c r="H560" s="8"/>
      <c r="I560" s="8"/>
      <c r="J560" s="8"/>
      <c r="K560" s="8"/>
      <c r="L560" s="8"/>
      <c r="M560" s="8"/>
      <c r="N560" s="8"/>
      <c r="O560" s="8"/>
      <c r="P560" s="8"/>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row>
    <row r="561" spans="2:65" ht="15.3">
      <c r="B561" s="79"/>
      <c r="C561" s="100"/>
      <c r="D561" s="79"/>
      <c r="E561" s="79"/>
      <c r="F561" s="8"/>
      <c r="G561" s="99"/>
      <c r="H561" s="8"/>
      <c r="I561" s="8"/>
      <c r="J561" s="8"/>
      <c r="K561" s="8"/>
      <c r="L561" s="8"/>
      <c r="M561" s="8"/>
      <c r="N561" s="8"/>
      <c r="O561" s="8"/>
      <c r="P561" s="8"/>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row>
    <row r="562" spans="2:65" ht="15.3">
      <c r="B562" s="79"/>
      <c r="C562" s="100"/>
      <c r="D562" s="79"/>
      <c r="E562" s="79"/>
      <c r="F562" s="8"/>
      <c r="G562" s="99"/>
      <c r="H562" s="8"/>
      <c r="I562" s="8"/>
      <c r="J562" s="8"/>
      <c r="K562" s="8"/>
      <c r="L562" s="8"/>
      <c r="M562" s="8"/>
      <c r="N562" s="8"/>
      <c r="O562" s="8"/>
      <c r="P562" s="8"/>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row>
    <row r="563" spans="2:65" ht="15.3">
      <c r="B563" s="79"/>
      <c r="C563" s="100"/>
      <c r="D563" s="79"/>
      <c r="E563" s="79"/>
      <c r="F563" s="8"/>
      <c r="G563" s="99"/>
      <c r="H563" s="8"/>
      <c r="I563" s="8"/>
      <c r="J563" s="8"/>
      <c r="K563" s="8"/>
      <c r="L563" s="8"/>
      <c r="M563" s="8"/>
      <c r="N563" s="8"/>
      <c r="O563" s="8"/>
      <c r="P563" s="8"/>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row>
    <row r="564" spans="2:65" ht="15.3">
      <c r="B564" s="79"/>
      <c r="C564" s="100"/>
      <c r="D564" s="79"/>
      <c r="E564" s="79"/>
      <c r="F564" s="8"/>
      <c r="G564" s="99"/>
      <c r="H564" s="8"/>
      <c r="I564" s="8"/>
      <c r="J564" s="8"/>
      <c r="K564" s="8"/>
      <c r="L564" s="8"/>
      <c r="M564" s="8"/>
      <c r="N564" s="8"/>
      <c r="O564" s="8"/>
      <c r="P564" s="8"/>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row>
    <row r="565" spans="2:65" ht="15.3">
      <c r="B565" s="79"/>
      <c r="C565" s="100"/>
      <c r="D565" s="79"/>
      <c r="E565" s="79"/>
      <c r="F565" s="8"/>
      <c r="G565" s="99"/>
      <c r="H565" s="8"/>
      <c r="I565" s="8"/>
      <c r="J565" s="8"/>
      <c r="K565" s="8"/>
      <c r="L565" s="8"/>
      <c r="M565" s="8"/>
      <c r="N565" s="8"/>
      <c r="O565" s="8"/>
      <c r="P565" s="8"/>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row>
    <row r="566" spans="2:65" ht="15.3">
      <c r="B566" s="79"/>
      <c r="C566" s="100"/>
      <c r="D566" s="79"/>
      <c r="E566" s="79"/>
      <c r="F566" s="8"/>
      <c r="G566" s="99"/>
      <c r="H566" s="8"/>
      <c r="I566" s="8"/>
      <c r="J566" s="8"/>
      <c r="K566" s="8"/>
      <c r="L566" s="8"/>
      <c r="M566" s="8"/>
      <c r="N566" s="8"/>
      <c r="O566" s="8"/>
      <c r="P566" s="8"/>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row>
    <row r="567" spans="2:65" ht="15.3">
      <c r="B567" s="79"/>
      <c r="C567" s="100"/>
      <c r="D567" s="79"/>
      <c r="E567" s="79"/>
      <c r="F567" s="8"/>
      <c r="G567" s="99"/>
      <c r="H567" s="8"/>
      <c r="I567" s="8"/>
      <c r="J567" s="8"/>
      <c r="K567" s="8"/>
      <c r="L567" s="8"/>
      <c r="M567" s="8"/>
      <c r="N567" s="8"/>
      <c r="O567" s="8"/>
      <c r="P567" s="8"/>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row>
    <row r="568" spans="2:65" ht="15.3">
      <c r="B568" s="79"/>
      <c r="C568" s="100"/>
      <c r="D568" s="79"/>
      <c r="E568" s="79"/>
      <c r="F568" s="8"/>
      <c r="G568" s="99"/>
      <c r="H568" s="8"/>
      <c r="I568" s="8"/>
      <c r="J568" s="8"/>
      <c r="K568" s="8"/>
      <c r="L568" s="8"/>
      <c r="M568" s="8"/>
      <c r="N568" s="8"/>
      <c r="O568" s="8"/>
      <c r="P568" s="8"/>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row>
    <row r="569" spans="2:65" ht="15.3">
      <c r="B569" s="79"/>
      <c r="C569" s="100"/>
      <c r="D569" s="79"/>
      <c r="E569" s="79"/>
      <c r="F569" s="8"/>
      <c r="G569" s="99"/>
      <c r="H569" s="8"/>
      <c r="I569" s="8"/>
      <c r="J569" s="8"/>
      <c r="K569" s="8"/>
      <c r="L569" s="8"/>
      <c r="M569" s="8"/>
      <c r="N569" s="8"/>
      <c r="O569" s="8"/>
      <c r="P569" s="8"/>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row>
    <row r="570" spans="2:65" ht="15.3">
      <c r="B570" s="79"/>
      <c r="C570" s="100"/>
      <c r="D570" s="79"/>
      <c r="E570" s="79"/>
      <c r="F570" s="8"/>
      <c r="G570" s="99"/>
      <c r="H570" s="8"/>
      <c r="I570" s="8"/>
      <c r="J570" s="8"/>
      <c r="K570" s="8"/>
      <c r="L570" s="8"/>
      <c r="M570" s="8"/>
      <c r="N570" s="8"/>
      <c r="O570" s="8"/>
      <c r="P570" s="8"/>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row>
    <row r="571" spans="2:65" ht="15.3">
      <c r="B571" s="79"/>
      <c r="C571" s="100"/>
      <c r="D571" s="79"/>
      <c r="E571" s="79"/>
      <c r="F571" s="8"/>
      <c r="G571" s="99"/>
      <c r="H571" s="8"/>
      <c r="I571" s="8"/>
      <c r="J571" s="8"/>
      <c r="K571" s="8"/>
      <c r="L571" s="8"/>
      <c r="M571" s="8"/>
      <c r="N571" s="8"/>
      <c r="O571" s="8"/>
      <c r="P571" s="8"/>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row>
    <row r="572" spans="2:65" ht="15.3">
      <c r="B572" s="79"/>
      <c r="C572" s="100"/>
      <c r="D572" s="79"/>
      <c r="E572" s="79"/>
      <c r="F572" s="8"/>
      <c r="G572" s="99"/>
      <c r="H572" s="8"/>
      <c r="I572" s="8"/>
      <c r="J572" s="8"/>
      <c r="K572" s="8"/>
      <c r="L572" s="8"/>
      <c r="M572" s="8"/>
      <c r="N572" s="8"/>
      <c r="O572" s="8"/>
      <c r="P572" s="8"/>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row>
    <row r="573" spans="2:65" ht="15.3">
      <c r="B573" s="79"/>
      <c r="C573" s="100"/>
      <c r="D573" s="79"/>
      <c r="E573" s="79"/>
      <c r="F573" s="8"/>
      <c r="G573" s="99"/>
      <c r="H573" s="8"/>
      <c r="I573" s="8"/>
      <c r="J573" s="8"/>
      <c r="K573" s="8"/>
      <c r="L573" s="8"/>
      <c r="M573" s="8"/>
      <c r="N573" s="8"/>
      <c r="O573" s="8"/>
      <c r="P573" s="8"/>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row>
    <row r="574" spans="2:65" ht="15.3">
      <c r="B574" s="79"/>
      <c r="C574" s="100"/>
      <c r="D574" s="79"/>
      <c r="E574" s="79"/>
      <c r="F574" s="8"/>
      <c r="G574" s="99"/>
      <c r="H574" s="8"/>
      <c r="I574" s="8"/>
      <c r="J574" s="8"/>
      <c r="K574" s="8"/>
      <c r="L574" s="8"/>
      <c r="M574" s="8"/>
      <c r="N574" s="8"/>
      <c r="O574" s="8"/>
      <c r="P574" s="8"/>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row>
    <row r="575" spans="2:65" ht="15.3">
      <c r="B575" s="79"/>
      <c r="C575" s="100"/>
      <c r="D575" s="79"/>
      <c r="E575" s="79"/>
      <c r="F575" s="8"/>
      <c r="G575" s="99"/>
      <c r="H575" s="8"/>
      <c r="I575" s="8"/>
      <c r="J575" s="8"/>
      <c r="K575" s="8"/>
      <c r="L575" s="8"/>
      <c r="M575" s="8"/>
      <c r="N575" s="8"/>
      <c r="O575" s="8"/>
      <c r="P575" s="8"/>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row>
    <row r="576" spans="2:65" ht="15.3">
      <c r="B576" s="79"/>
      <c r="C576" s="100"/>
      <c r="D576" s="79"/>
      <c r="E576" s="79"/>
      <c r="F576" s="8"/>
      <c r="G576" s="99"/>
      <c r="H576" s="8"/>
      <c r="I576" s="8"/>
      <c r="J576" s="8"/>
      <c r="K576" s="8"/>
      <c r="L576" s="8"/>
      <c r="M576" s="8"/>
      <c r="N576" s="8"/>
      <c r="O576" s="8"/>
      <c r="P576" s="8"/>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row>
    <row r="577" spans="2:65" ht="15.3">
      <c r="B577" s="79"/>
      <c r="C577" s="100"/>
      <c r="D577" s="79"/>
      <c r="E577" s="79"/>
      <c r="F577" s="8"/>
      <c r="G577" s="99"/>
      <c r="H577" s="8"/>
      <c r="I577" s="8"/>
      <c r="J577" s="8"/>
      <c r="K577" s="8"/>
      <c r="L577" s="8"/>
      <c r="M577" s="8"/>
      <c r="N577" s="8"/>
      <c r="O577" s="8"/>
      <c r="P577" s="8"/>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row>
    <row r="578" spans="2:65" ht="15.3">
      <c r="B578" s="79"/>
      <c r="C578" s="100"/>
      <c r="D578" s="79"/>
      <c r="E578" s="79"/>
      <c r="F578" s="8"/>
      <c r="G578" s="99"/>
      <c r="H578" s="8"/>
      <c r="I578" s="8"/>
      <c r="J578" s="8"/>
      <c r="K578" s="8"/>
      <c r="L578" s="8"/>
      <c r="M578" s="8"/>
      <c r="N578" s="8"/>
      <c r="O578" s="8"/>
      <c r="P578" s="8"/>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row>
    <row r="579" spans="2:65" ht="15.3">
      <c r="B579" s="79"/>
      <c r="C579" s="100"/>
      <c r="D579" s="79"/>
      <c r="E579" s="79"/>
      <c r="F579" s="8"/>
      <c r="G579" s="99"/>
      <c r="H579" s="8"/>
      <c r="I579" s="8"/>
      <c r="J579" s="8"/>
      <c r="K579" s="8"/>
      <c r="L579" s="8"/>
      <c r="M579" s="8"/>
      <c r="N579" s="8"/>
      <c r="O579" s="8"/>
      <c r="P579" s="8"/>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row>
    <row r="580" spans="2:65" ht="15.3">
      <c r="B580" s="79"/>
      <c r="C580" s="100"/>
      <c r="D580" s="79"/>
      <c r="E580" s="79"/>
      <c r="F580" s="8"/>
      <c r="G580" s="99"/>
      <c r="H580" s="8"/>
      <c r="I580" s="8"/>
      <c r="J580" s="8"/>
      <c r="K580" s="8"/>
      <c r="L580" s="8"/>
      <c r="M580" s="8"/>
      <c r="N580" s="8"/>
      <c r="O580" s="8"/>
      <c r="P580" s="8"/>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row>
    <row r="581" spans="2:65" ht="15.3">
      <c r="B581" s="79"/>
      <c r="C581" s="100"/>
      <c r="D581" s="79"/>
      <c r="E581" s="79"/>
      <c r="F581" s="8"/>
      <c r="G581" s="99"/>
      <c r="H581" s="8"/>
      <c r="I581" s="8"/>
      <c r="J581" s="8"/>
      <c r="K581" s="8"/>
      <c r="L581" s="8"/>
      <c r="M581" s="8"/>
      <c r="N581" s="8"/>
      <c r="O581" s="8"/>
      <c r="P581" s="8"/>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row>
    <row r="582" spans="2:65" ht="15.3">
      <c r="B582" s="79"/>
      <c r="C582" s="100"/>
      <c r="D582" s="79"/>
      <c r="E582" s="79"/>
      <c r="F582" s="8"/>
      <c r="G582" s="99"/>
      <c r="H582" s="8"/>
      <c r="I582" s="8"/>
      <c r="J582" s="8"/>
      <c r="K582" s="8"/>
      <c r="L582" s="8"/>
      <c r="M582" s="8"/>
      <c r="N582" s="8"/>
      <c r="O582" s="8"/>
      <c r="P582" s="8"/>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row>
    <row r="583" spans="2:65" ht="15.3">
      <c r="B583" s="79"/>
      <c r="C583" s="100"/>
      <c r="D583" s="79"/>
      <c r="E583" s="79"/>
      <c r="F583" s="8"/>
      <c r="G583" s="99"/>
      <c r="H583" s="8"/>
      <c r="I583" s="8"/>
      <c r="J583" s="8"/>
      <c r="K583" s="8"/>
      <c r="L583" s="8"/>
      <c r="M583" s="8"/>
      <c r="N583" s="8"/>
      <c r="O583" s="8"/>
      <c r="P583" s="8"/>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row>
    <row r="584" spans="2:65" ht="15.3">
      <c r="B584" s="79"/>
      <c r="C584" s="100"/>
      <c r="D584" s="79"/>
      <c r="E584" s="79"/>
      <c r="F584" s="8"/>
      <c r="G584" s="99"/>
      <c r="H584" s="8"/>
      <c r="I584" s="8"/>
      <c r="J584" s="8"/>
      <c r="K584" s="8"/>
      <c r="L584" s="8"/>
      <c r="M584" s="8"/>
      <c r="N584" s="8"/>
      <c r="O584" s="8"/>
      <c r="P584" s="8"/>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row>
    <row r="585" spans="2:65" ht="15.3">
      <c r="B585" s="79"/>
      <c r="C585" s="100"/>
      <c r="D585" s="79"/>
      <c r="E585" s="79"/>
      <c r="F585" s="8"/>
      <c r="G585" s="99"/>
      <c r="H585" s="8"/>
      <c r="I585" s="8"/>
      <c r="J585" s="8"/>
      <c r="K585" s="8"/>
      <c r="L585" s="8"/>
      <c r="M585" s="8"/>
      <c r="N585" s="8"/>
      <c r="O585" s="8"/>
      <c r="P585" s="8"/>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row>
    <row r="586" spans="2:65" ht="15.3">
      <c r="B586" s="79"/>
      <c r="C586" s="100"/>
      <c r="D586" s="79"/>
      <c r="E586" s="79"/>
      <c r="F586" s="8"/>
      <c r="G586" s="99"/>
      <c r="H586" s="8"/>
      <c r="I586" s="8"/>
      <c r="J586" s="8"/>
      <c r="K586" s="8"/>
      <c r="L586" s="8"/>
      <c r="M586" s="8"/>
      <c r="N586" s="8"/>
      <c r="O586" s="8"/>
      <c r="P586" s="8"/>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row>
    <row r="587" spans="2:65" ht="15.3">
      <c r="B587" s="79"/>
      <c r="C587" s="100"/>
      <c r="D587" s="79"/>
      <c r="E587" s="79"/>
      <c r="F587" s="8"/>
      <c r="G587" s="99"/>
      <c r="H587" s="8"/>
      <c r="I587" s="8"/>
      <c r="J587" s="8"/>
      <c r="K587" s="8"/>
      <c r="L587" s="8"/>
      <c r="M587" s="8"/>
      <c r="N587" s="8"/>
      <c r="O587" s="8"/>
      <c r="P587" s="8"/>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row>
    <row r="588" spans="2:65" ht="15.3">
      <c r="B588" s="79"/>
      <c r="C588" s="100"/>
      <c r="D588" s="79"/>
      <c r="E588" s="79"/>
      <c r="F588" s="8"/>
      <c r="G588" s="99"/>
      <c r="H588" s="8"/>
      <c r="I588" s="8"/>
      <c r="J588" s="8"/>
      <c r="K588" s="8"/>
      <c r="L588" s="8"/>
      <c r="M588" s="8"/>
      <c r="N588" s="8"/>
      <c r="O588" s="8"/>
      <c r="P588" s="8"/>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row>
    <row r="589" spans="2:65" ht="15.3">
      <c r="B589" s="79"/>
      <c r="C589" s="100"/>
      <c r="D589" s="79"/>
      <c r="E589" s="79"/>
      <c r="F589" s="8"/>
      <c r="G589" s="99"/>
      <c r="H589" s="8"/>
      <c r="I589" s="8"/>
      <c r="J589" s="8"/>
      <c r="K589" s="8"/>
      <c r="L589" s="8"/>
      <c r="M589" s="8"/>
      <c r="N589" s="8"/>
      <c r="O589" s="8"/>
      <c r="P589" s="8"/>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row>
    <row r="590" spans="2:65" ht="15.3">
      <c r="B590" s="79"/>
      <c r="C590" s="100"/>
      <c r="D590" s="79"/>
      <c r="E590" s="79"/>
      <c r="F590" s="8"/>
      <c r="G590" s="99"/>
      <c r="H590" s="8"/>
      <c r="I590" s="8"/>
      <c r="J590" s="8"/>
      <c r="K590" s="8"/>
      <c r="L590" s="8"/>
      <c r="M590" s="8"/>
      <c r="N590" s="8"/>
      <c r="O590" s="8"/>
      <c r="P590" s="8"/>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row>
    <row r="591" spans="2:65" ht="15.3">
      <c r="B591" s="79"/>
      <c r="C591" s="100"/>
      <c r="D591" s="79"/>
      <c r="E591" s="79"/>
      <c r="F591" s="8"/>
      <c r="G591" s="99"/>
      <c r="H591" s="8"/>
      <c r="I591" s="8"/>
      <c r="J591" s="8"/>
      <c r="K591" s="8"/>
      <c r="L591" s="8"/>
      <c r="M591" s="8"/>
      <c r="N591" s="8"/>
      <c r="O591" s="8"/>
      <c r="P591" s="8"/>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row>
    <row r="592" spans="2:65" ht="15.3">
      <c r="B592" s="79"/>
      <c r="C592" s="100"/>
      <c r="D592" s="79"/>
      <c r="E592" s="79"/>
      <c r="F592" s="8"/>
      <c r="G592" s="99"/>
      <c r="H592" s="8"/>
      <c r="I592" s="8"/>
      <c r="J592" s="8"/>
      <c r="K592" s="8"/>
      <c r="L592" s="8"/>
      <c r="M592" s="8"/>
      <c r="N592" s="8"/>
      <c r="O592" s="8"/>
      <c r="P592" s="8"/>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row>
    <row r="593" spans="2:65" ht="15.3">
      <c r="B593" s="79"/>
      <c r="C593" s="100"/>
      <c r="D593" s="79"/>
      <c r="E593" s="79"/>
      <c r="F593" s="8"/>
      <c r="G593" s="99"/>
      <c r="H593" s="8"/>
      <c r="I593" s="8"/>
      <c r="J593" s="8"/>
      <c r="K593" s="8"/>
      <c r="L593" s="8"/>
      <c r="M593" s="8"/>
      <c r="N593" s="8"/>
      <c r="O593" s="8"/>
      <c r="P593" s="8"/>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row>
    <row r="594" spans="2:65" ht="15.6">
      <c r="B594" s="79"/>
      <c r="C594" s="100"/>
      <c r="D594" s="79"/>
      <c r="E594" s="79"/>
      <c r="F594" s="79"/>
      <c r="G594" s="100"/>
      <c r="H594" s="79"/>
      <c r="I594" s="79"/>
      <c r="J594" s="79"/>
      <c r="K594" s="79"/>
      <c r="L594" s="79"/>
      <c r="M594" s="79"/>
      <c r="N594" s="79"/>
      <c r="O594" s="79"/>
      <c r="P594" s="79"/>
      <c r="Q594" s="79"/>
      <c r="R594" s="79"/>
      <c r="S594" s="79"/>
      <c r="T594" s="79"/>
      <c r="U594" s="79"/>
      <c r="V594" s="79"/>
      <c r="W594" s="79"/>
      <c r="X594" s="79"/>
      <c r="Y594" s="79"/>
      <c r="Z594" s="79"/>
      <c r="AA594" s="79"/>
      <c r="AB594" s="79"/>
      <c r="AC594" s="79"/>
      <c r="AD594" s="79"/>
      <c r="AE594" s="79"/>
      <c r="AF594" s="79"/>
      <c r="AG594" s="79"/>
      <c r="AH594" s="79"/>
      <c r="AI594" s="79"/>
      <c r="AJ594" s="79"/>
      <c r="AK594" s="79"/>
      <c r="AL594" s="9"/>
      <c r="AM594" s="9"/>
      <c r="AN594" s="9"/>
      <c r="AO594" s="9"/>
      <c r="AP594" s="9"/>
      <c r="AQ594" s="9"/>
      <c r="AR594" s="9"/>
      <c r="AS594" s="9"/>
      <c r="AT594" s="9"/>
    </row>
    <row r="595" spans="2:65" ht="15.6">
      <c r="B595" s="79"/>
      <c r="C595" s="100"/>
      <c r="D595" s="79"/>
      <c r="E595" s="79"/>
      <c r="F595" s="79"/>
      <c r="G595" s="100"/>
      <c r="H595" s="79"/>
      <c r="I595" s="79"/>
      <c r="J595" s="79"/>
      <c r="K595" s="79"/>
      <c r="L595" s="79"/>
      <c r="M595" s="79"/>
      <c r="N595" s="79"/>
      <c r="O595" s="79"/>
      <c r="P595" s="79"/>
      <c r="Q595" s="79"/>
      <c r="R595" s="79"/>
      <c r="S595" s="79"/>
      <c r="T595" s="79"/>
      <c r="U595" s="79"/>
      <c r="V595" s="79"/>
      <c r="W595" s="79"/>
      <c r="X595" s="79"/>
      <c r="Y595" s="79"/>
      <c r="Z595" s="79"/>
      <c r="AA595" s="79"/>
      <c r="AB595" s="79"/>
      <c r="AC595" s="79"/>
      <c r="AD595" s="79"/>
      <c r="AE595" s="79"/>
      <c r="AF595" s="79"/>
      <c r="AG595" s="79"/>
      <c r="AH595" s="79"/>
      <c r="AI595" s="79"/>
      <c r="AJ595" s="79"/>
      <c r="AK595" s="79"/>
      <c r="AL595" s="9"/>
      <c r="AM595" s="9"/>
      <c r="AN595" s="9"/>
      <c r="AO595" s="9"/>
      <c r="AP595" s="9"/>
      <c r="AQ595" s="9"/>
      <c r="AR595" s="9"/>
      <c r="AS595" s="9"/>
      <c r="AT595" s="9"/>
    </row>
    <row r="596" spans="2:65" ht="15.6">
      <c r="B596" s="79"/>
      <c r="C596" s="100"/>
      <c r="D596" s="79"/>
      <c r="E596" s="79"/>
      <c r="F596" s="79"/>
      <c r="G596" s="100"/>
      <c r="H596" s="79"/>
      <c r="I596" s="79"/>
      <c r="J596" s="79"/>
      <c r="K596" s="79"/>
      <c r="L596" s="79"/>
      <c r="M596" s="79"/>
      <c r="N596" s="79"/>
      <c r="O596" s="79"/>
      <c r="P596" s="79"/>
      <c r="Q596" s="79"/>
      <c r="R596" s="79"/>
      <c r="S596" s="79"/>
      <c r="T596" s="79"/>
      <c r="U596" s="79"/>
      <c r="V596" s="79"/>
      <c r="W596" s="79"/>
      <c r="X596" s="79"/>
      <c r="Y596" s="79"/>
      <c r="Z596" s="79"/>
      <c r="AA596" s="79"/>
      <c r="AB596" s="79"/>
      <c r="AC596" s="79"/>
      <c r="AD596" s="79"/>
      <c r="AE596" s="79"/>
      <c r="AF596" s="79"/>
      <c r="AG596" s="79"/>
      <c r="AH596" s="79"/>
      <c r="AI596" s="79"/>
      <c r="AJ596" s="79"/>
      <c r="AK596" s="79"/>
      <c r="AL596" s="9"/>
      <c r="AM596" s="9"/>
      <c r="AN596" s="9"/>
      <c r="AO596" s="9"/>
      <c r="AP596" s="9"/>
      <c r="AQ596" s="9"/>
      <c r="AR596" s="9"/>
      <c r="AS596" s="9"/>
      <c r="AT596" s="9"/>
    </row>
    <row r="597" spans="2:65" ht="15.6">
      <c r="B597" s="79"/>
      <c r="C597" s="100"/>
      <c r="D597" s="79"/>
      <c r="E597" s="79"/>
      <c r="F597" s="79"/>
      <c r="G597" s="100"/>
      <c r="H597" s="79"/>
      <c r="I597" s="79"/>
      <c r="J597" s="79"/>
      <c r="K597" s="79"/>
      <c r="L597" s="79"/>
      <c r="M597" s="79"/>
      <c r="N597" s="79"/>
      <c r="O597" s="79"/>
      <c r="P597" s="79"/>
      <c r="Q597" s="79"/>
      <c r="R597" s="79"/>
      <c r="S597" s="79"/>
      <c r="T597" s="79"/>
      <c r="U597" s="79"/>
      <c r="V597" s="79"/>
      <c r="W597" s="79"/>
      <c r="X597" s="79"/>
      <c r="Y597" s="79"/>
      <c r="Z597" s="79"/>
      <c r="AA597" s="79"/>
      <c r="AB597" s="79"/>
      <c r="AC597" s="79"/>
      <c r="AD597" s="79"/>
      <c r="AE597" s="79"/>
      <c r="AF597" s="79"/>
      <c r="AG597" s="79"/>
      <c r="AH597" s="79"/>
      <c r="AI597" s="79"/>
      <c r="AJ597" s="79"/>
      <c r="AK597" s="79"/>
      <c r="AL597" s="9"/>
      <c r="AM597" s="9"/>
      <c r="AN597" s="9"/>
      <c r="AO597" s="9"/>
      <c r="AP597" s="9"/>
      <c r="AQ597" s="9"/>
      <c r="AR597" s="9"/>
      <c r="AS597" s="9"/>
      <c r="AT597" s="9"/>
    </row>
    <row r="598" spans="2:65" ht="15.6">
      <c r="B598" s="79"/>
      <c r="C598" s="100"/>
      <c r="D598" s="79"/>
      <c r="E598" s="79"/>
      <c r="F598" s="79"/>
      <c r="G598" s="100"/>
      <c r="H598" s="79"/>
      <c r="I598" s="79"/>
      <c r="J598" s="79"/>
      <c r="K598" s="79"/>
      <c r="L598" s="79"/>
      <c r="M598" s="79"/>
      <c r="N598" s="79"/>
      <c r="O598" s="79"/>
      <c r="P598" s="79"/>
      <c r="Q598" s="79"/>
      <c r="R598" s="79"/>
      <c r="S598" s="79"/>
      <c r="T598" s="79"/>
      <c r="U598" s="79"/>
      <c r="V598" s="79"/>
      <c r="W598" s="79"/>
      <c r="X598" s="79"/>
      <c r="Y598" s="79"/>
      <c r="Z598" s="79"/>
      <c r="AA598" s="79"/>
      <c r="AB598" s="79"/>
      <c r="AC598" s="79"/>
      <c r="AD598" s="79"/>
      <c r="AE598" s="79"/>
      <c r="AF598" s="79"/>
      <c r="AG598" s="79"/>
      <c r="AH598" s="79"/>
      <c r="AI598" s="79"/>
      <c r="AJ598" s="79"/>
      <c r="AK598" s="79"/>
      <c r="AL598" s="9"/>
      <c r="AM598" s="9"/>
      <c r="AN598" s="9"/>
      <c r="AO598" s="9"/>
      <c r="AP598" s="9"/>
      <c r="AQ598" s="9"/>
      <c r="AR598" s="9"/>
      <c r="AS598" s="9"/>
      <c r="AT598" s="9"/>
    </row>
    <row r="599" spans="2:65" ht="15.6">
      <c r="B599" s="79"/>
      <c r="C599" s="100"/>
      <c r="D599" s="79"/>
      <c r="E599" s="79"/>
      <c r="F599" s="79"/>
      <c r="G599" s="100"/>
      <c r="H599" s="79"/>
      <c r="I599" s="79"/>
      <c r="J599" s="79"/>
      <c r="K599" s="79"/>
      <c r="L599" s="79"/>
      <c r="M599" s="79"/>
      <c r="N599" s="79"/>
      <c r="O599" s="79"/>
      <c r="P599" s="79"/>
      <c r="Q599" s="79"/>
      <c r="R599" s="79"/>
      <c r="S599" s="79"/>
      <c r="T599" s="79"/>
      <c r="U599" s="79"/>
      <c r="V599" s="79"/>
      <c r="W599" s="79"/>
      <c r="X599" s="79"/>
      <c r="Y599" s="79"/>
      <c r="Z599" s="79"/>
      <c r="AA599" s="79"/>
      <c r="AB599" s="79"/>
      <c r="AC599" s="79"/>
      <c r="AD599" s="79"/>
      <c r="AE599" s="79"/>
      <c r="AF599" s="79"/>
      <c r="AG599" s="79"/>
      <c r="AH599" s="79"/>
      <c r="AI599" s="79"/>
      <c r="AJ599" s="79"/>
      <c r="AK599" s="79"/>
      <c r="AL599" s="9"/>
      <c r="AM599" s="9"/>
      <c r="AN599" s="9"/>
      <c r="AO599" s="9"/>
      <c r="AP599" s="9"/>
      <c r="AQ599" s="9"/>
      <c r="AR599" s="9"/>
      <c r="AS599" s="9"/>
      <c r="AT599" s="9"/>
    </row>
    <row r="600" spans="2:65" ht="15.6">
      <c r="B600" s="79"/>
      <c r="C600" s="100"/>
      <c r="D600" s="79"/>
      <c r="E600" s="79"/>
      <c r="F600" s="79"/>
      <c r="G600" s="100"/>
      <c r="H600" s="79"/>
      <c r="I600" s="79"/>
      <c r="J600" s="79"/>
      <c r="K600" s="79"/>
      <c r="L600" s="79"/>
      <c r="M600" s="79"/>
      <c r="N600" s="79"/>
      <c r="O600" s="79"/>
      <c r="P600" s="79"/>
      <c r="Q600" s="79"/>
      <c r="R600" s="79"/>
      <c r="S600" s="79"/>
      <c r="T600" s="79"/>
      <c r="U600" s="79"/>
      <c r="V600" s="79"/>
      <c r="W600" s="79"/>
      <c r="X600" s="79"/>
      <c r="Y600" s="79"/>
      <c r="Z600" s="79"/>
      <c r="AA600" s="79"/>
      <c r="AB600" s="79"/>
      <c r="AC600" s="79"/>
      <c r="AD600" s="79"/>
      <c r="AE600" s="79"/>
      <c r="AF600" s="79"/>
      <c r="AG600" s="79"/>
      <c r="AH600" s="79"/>
      <c r="AI600" s="79"/>
      <c r="AJ600" s="79"/>
      <c r="AK600" s="79"/>
      <c r="AL600" s="9"/>
      <c r="AM600" s="9"/>
      <c r="AN600" s="9"/>
      <c r="AO600" s="9"/>
      <c r="AP600" s="9"/>
      <c r="AQ600" s="9"/>
      <c r="AR600" s="9"/>
      <c r="AS600" s="9"/>
      <c r="AT600" s="9"/>
    </row>
    <row r="601" spans="2:65" ht="15.6">
      <c r="B601" s="79"/>
      <c r="C601" s="100"/>
      <c r="D601" s="79"/>
      <c r="E601" s="79"/>
      <c r="F601" s="79"/>
      <c r="G601" s="100"/>
      <c r="H601" s="79"/>
      <c r="I601" s="79"/>
      <c r="J601" s="79"/>
      <c r="K601" s="79"/>
      <c r="L601" s="79"/>
      <c r="M601" s="79"/>
      <c r="N601" s="79"/>
      <c r="O601" s="79"/>
      <c r="P601" s="79"/>
      <c r="Q601" s="79"/>
      <c r="R601" s="79"/>
      <c r="S601" s="79"/>
      <c r="T601" s="79"/>
      <c r="U601" s="79"/>
      <c r="V601" s="79"/>
      <c r="W601" s="79"/>
      <c r="X601" s="79"/>
      <c r="Y601" s="79"/>
      <c r="Z601" s="79"/>
      <c r="AA601" s="79"/>
      <c r="AB601" s="79"/>
      <c r="AC601" s="79"/>
      <c r="AD601" s="79"/>
      <c r="AE601" s="79"/>
      <c r="AF601" s="79"/>
      <c r="AG601" s="79"/>
      <c r="AH601" s="79"/>
      <c r="AI601" s="79"/>
      <c r="AJ601" s="79"/>
      <c r="AK601" s="79"/>
      <c r="AL601" s="9"/>
      <c r="AM601" s="9"/>
      <c r="AN601" s="9"/>
      <c r="AO601" s="9"/>
      <c r="AP601" s="9"/>
      <c r="AQ601" s="9"/>
      <c r="AR601" s="9"/>
      <c r="AS601" s="9"/>
      <c r="AT601" s="9"/>
    </row>
    <row r="602" spans="2:65" ht="15.6">
      <c r="B602" s="79"/>
      <c r="C602" s="100"/>
      <c r="D602" s="79"/>
      <c r="E602" s="79"/>
      <c r="F602" s="79"/>
      <c r="G602" s="100"/>
      <c r="H602" s="79"/>
      <c r="I602" s="79"/>
      <c r="J602" s="79"/>
      <c r="K602" s="79"/>
      <c r="L602" s="79"/>
      <c r="M602" s="79"/>
      <c r="N602" s="79"/>
      <c r="O602" s="79"/>
      <c r="P602" s="79"/>
      <c r="Q602" s="79"/>
      <c r="R602" s="79"/>
      <c r="S602" s="79"/>
      <c r="T602" s="79"/>
      <c r="U602" s="79"/>
      <c r="V602" s="79"/>
      <c r="W602" s="79"/>
      <c r="X602" s="79"/>
      <c r="Y602" s="79"/>
      <c r="Z602" s="79"/>
      <c r="AA602" s="79"/>
      <c r="AB602" s="79"/>
      <c r="AC602" s="79"/>
      <c r="AD602" s="79"/>
      <c r="AE602" s="79"/>
      <c r="AF602" s="79"/>
      <c r="AG602" s="79"/>
      <c r="AH602" s="79"/>
      <c r="AI602" s="79"/>
      <c r="AJ602" s="79"/>
      <c r="AK602" s="79"/>
      <c r="AL602" s="9"/>
      <c r="AM602" s="9"/>
      <c r="AN602" s="9"/>
      <c r="AO602" s="9"/>
      <c r="AP602" s="9"/>
      <c r="AQ602" s="9"/>
      <c r="AR602" s="9"/>
      <c r="AS602" s="9"/>
      <c r="AT602" s="9"/>
    </row>
    <row r="603" spans="2:65" ht="15.6">
      <c r="B603" s="79"/>
      <c r="C603" s="100"/>
      <c r="D603" s="79"/>
      <c r="E603" s="79"/>
      <c r="F603" s="79"/>
      <c r="G603" s="100"/>
      <c r="H603" s="79"/>
      <c r="I603" s="79"/>
      <c r="J603" s="79"/>
      <c r="K603" s="79"/>
      <c r="L603" s="79"/>
      <c r="M603" s="79"/>
      <c r="N603" s="79"/>
      <c r="O603" s="79"/>
      <c r="P603" s="79"/>
      <c r="Q603" s="79"/>
      <c r="R603" s="79"/>
      <c r="S603" s="79"/>
      <c r="T603" s="79"/>
      <c r="U603" s="79"/>
      <c r="V603" s="79"/>
      <c r="W603" s="79"/>
      <c r="X603" s="79"/>
      <c r="Y603" s="79"/>
      <c r="Z603" s="79"/>
      <c r="AA603" s="79"/>
      <c r="AB603" s="79"/>
      <c r="AC603" s="79"/>
      <c r="AD603" s="79"/>
      <c r="AE603" s="79"/>
      <c r="AF603" s="79"/>
      <c r="AG603" s="79"/>
      <c r="AH603" s="79"/>
      <c r="AI603" s="79"/>
      <c r="AJ603" s="79"/>
      <c r="AK603" s="79"/>
      <c r="AL603" s="9"/>
      <c r="AM603" s="9"/>
      <c r="AN603" s="9"/>
      <c r="AO603" s="9"/>
      <c r="AP603" s="9"/>
      <c r="AQ603" s="9"/>
      <c r="AR603" s="9"/>
      <c r="AS603" s="9"/>
      <c r="AT603" s="9"/>
    </row>
    <row r="604" spans="2:65" ht="15.6">
      <c r="B604" s="79"/>
      <c r="C604" s="100"/>
      <c r="D604" s="79"/>
      <c r="E604" s="79"/>
      <c r="F604" s="79"/>
      <c r="G604" s="100"/>
      <c r="H604" s="79"/>
      <c r="I604" s="79"/>
      <c r="J604" s="79"/>
      <c r="K604" s="79"/>
      <c r="L604" s="79"/>
      <c r="M604" s="79"/>
      <c r="N604" s="79"/>
      <c r="O604" s="79"/>
      <c r="P604" s="79"/>
      <c r="Q604" s="79"/>
      <c r="R604" s="79"/>
      <c r="S604" s="79"/>
      <c r="T604" s="79"/>
      <c r="U604" s="79"/>
      <c r="V604" s="79"/>
      <c r="W604" s="79"/>
      <c r="X604" s="79"/>
      <c r="Y604" s="79"/>
      <c r="Z604" s="79"/>
      <c r="AA604" s="79"/>
      <c r="AB604" s="79"/>
      <c r="AC604" s="79"/>
      <c r="AD604" s="79"/>
      <c r="AE604" s="79"/>
      <c r="AF604" s="79"/>
      <c r="AG604" s="79"/>
      <c r="AH604" s="79"/>
      <c r="AI604" s="79"/>
      <c r="AJ604" s="79"/>
      <c r="AK604" s="79"/>
      <c r="AL604" s="9"/>
      <c r="AM604" s="9"/>
      <c r="AN604" s="9"/>
      <c r="AO604" s="9"/>
      <c r="AP604" s="9"/>
      <c r="AQ604" s="9"/>
      <c r="AR604" s="9"/>
      <c r="AS604" s="9"/>
      <c r="AT604" s="9"/>
    </row>
    <row r="605" spans="2:65" ht="15.6">
      <c r="B605" s="79"/>
      <c r="C605" s="100"/>
      <c r="D605" s="79"/>
      <c r="E605" s="79"/>
      <c r="F605" s="79"/>
      <c r="G605" s="100"/>
      <c r="H605" s="79"/>
      <c r="I605" s="79"/>
      <c r="J605" s="79"/>
      <c r="K605" s="79"/>
      <c r="L605" s="79"/>
      <c r="M605" s="79"/>
      <c r="N605" s="79"/>
      <c r="O605" s="79"/>
      <c r="P605" s="79"/>
      <c r="Q605" s="79"/>
      <c r="R605" s="79"/>
      <c r="S605" s="79"/>
      <c r="T605" s="79"/>
      <c r="U605" s="79"/>
      <c r="V605" s="79"/>
      <c r="W605" s="79"/>
      <c r="X605" s="79"/>
      <c r="Y605" s="79"/>
      <c r="Z605" s="79"/>
      <c r="AA605" s="79"/>
      <c r="AB605" s="79"/>
      <c r="AC605" s="79"/>
      <c r="AD605" s="79"/>
      <c r="AE605" s="79"/>
      <c r="AF605" s="79"/>
      <c r="AG605" s="79"/>
      <c r="AH605" s="79"/>
      <c r="AI605" s="79"/>
      <c r="AJ605" s="79"/>
      <c r="AK605" s="79"/>
      <c r="AL605" s="9"/>
      <c r="AM605" s="9"/>
      <c r="AN605" s="9"/>
      <c r="AO605" s="9"/>
      <c r="AP605" s="9"/>
      <c r="AQ605" s="9"/>
      <c r="AR605" s="9"/>
      <c r="AS605" s="9"/>
      <c r="AT605" s="9"/>
    </row>
    <row r="606" spans="2:65" ht="15.6">
      <c r="B606" s="79"/>
      <c r="C606" s="100"/>
      <c r="D606" s="79"/>
      <c r="E606" s="79"/>
      <c r="F606" s="79"/>
      <c r="G606" s="100"/>
      <c r="H606" s="79"/>
      <c r="I606" s="79"/>
      <c r="J606" s="79"/>
      <c r="K606" s="79"/>
      <c r="L606" s="79"/>
      <c r="M606" s="79"/>
      <c r="N606" s="79"/>
      <c r="O606" s="79"/>
      <c r="P606" s="79"/>
      <c r="Q606" s="79"/>
      <c r="R606" s="79"/>
      <c r="S606" s="79"/>
      <c r="T606" s="79"/>
      <c r="U606" s="79"/>
      <c r="V606" s="79"/>
      <c r="W606" s="79"/>
      <c r="X606" s="79"/>
      <c r="Y606" s="79"/>
      <c r="Z606" s="79"/>
      <c r="AA606" s="79"/>
      <c r="AB606" s="79"/>
      <c r="AC606" s="79"/>
      <c r="AD606" s="79"/>
      <c r="AE606" s="79"/>
      <c r="AF606" s="79"/>
      <c r="AG606" s="79"/>
      <c r="AH606" s="79"/>
      <c r="AI606" s="79"/>
      <c r="AJ606" s="79"/>
      <c r="AK606" s="79"/>
      <c r="AL606" s="9"/>
      <c r="AM606" s="9"/>
      <c r="AN606" s="9"/>
      <c r="AO606" s="9"/>
      <c r="AP606" s="9"/>
      <c r="AQ606" s="9"/>
      <c r="AR606" s="9"/>
      <c r="AS606" s="9"/>
      <c r="AT606" s="9"/>
    </row>
    <row r="607" spans="2:65" ht="15.6">
      <c r="B607" s="79"/>
      <c r="C607" s="100"/>
      <c r="D607" s="79"/>
      <c r="E607" s="79"/>
      <c r="F607" s="79"/>
      <c r="G607" s="100"/>
      <c r="H607" s="79"/>
      <c r="I607" s="79"/>
      <c r="J607" s="79"/>
      <c r="K607" s="79"/>
      <c r="L607" s="79"/>
      <c r="M607" s="79"/>
      <c r="N607" s="79"/>
      <c r="O607" s="79"/>
      <c r="P607" s="79"/>
      <c r="Q607" s="79"/>
      <c r="R607" s="79"/>
      <c r="S607" s="79"/>
      <c r="T607" s="79"/>
      <c r="U607" s="79"/>
      <c r="V607" s="79"/>
      <c r="W607" s="79"/>
      <c r="X607" s="79"/>
      <c r="Y607" s="79"/>
      <c r="Z607" s="79"/>
      <c r="AA607" s="79"/>
      <c r="AB607" s="79"/>
      <c r="AC607" s="79"/>
      <c r="AD607" s="79"/>
      <c r="AE607" s="79"/>
      <c r="AF607" s="79"/>
      <c r="AG607" s="79"/>
      <c r="AH607" s="79"/>
      <c r="AI607" s="79"/>
      <c r="AJ607" s="79"/>
      <c r="AK607" s="79"/>
      <c r="AL607" s="9"/>
      <c r="AM607" s="9"/>
      <c r="AN607" s="9"/>
      <c r="AO607" s="9"/>
      <c r="AP607" s="9"/>
      <c r="AQ607" s="9"/>
      <c r="AR607" s="9"/>
      <c r="AS607" s="9"/>
      <c r="AT607" s="9"/>
    </row>
    <row r="608" spans="2:65" ht="15.6">
      <c r="B608" s="79"/>
      <c r="C608" s="100"/>
      <c r="D608" s="79"/>
      <c r="E608" s="79"/>
      <c r="F608" s="79"/>
      <c r="G608" s="100"/>
      <c r="H608" s="79"/>
      <c r="I608" s="79"/>
      <c r="J608" s="79"/>
      <c r="K608" s="79"/>
      <c r="L608" s="79"/>
      <c r="M608" s="79"/>
      <c r="N608" s="79"/>
      <c r="O608" s="79"/>
      <c r="P608" s="79"/>
      <c r="Q608" s="79"/>
      <c r="R608" s="79"/>
      <c r="S608" s="79"/>
      <c r="T608" s="79"/>
      <c r="U608" s="79"/>
      <c r="V608" s="79"/>
      <c r="W608" s="79"/>
      <c r="X608" s="79"/>
      <c r="Y608" s="79"/>
      <c r="Z608" s="79"/>
      <c r="AA608" s="79"/>
      <c r="AB608" s="79"/>
      <c r="AC608" s="79"/>
      <c r="AD608" s="79"/>
      <c r="AE608" s="79"/>
      <c r="AF608" s="79"/>
      <c r="AG608" s="79"/>
      <c r="AH608" s="79"/>
      <c r="AI608" s="79"/>
      <c r="AJ608" s="79"/>
      <c r="AK608" s="79"/>
      <c r="AL608" s="9"/>
      <c r="AM608" s="9"/>
      <c r="AN608" s="9"/>
      <c r="AO608" s="9"/>
      <c r="AP608" s="9"/>
      <c r="AQ608" s="9"/>
      <c r="AR608" s="9"/>
      <c r="AS608" s="9"/>
      <c r="AT608" s="9"/>
    </row>
    <row r="609" spans="2:46" ht="15.6">
      <c r="B609" s="79"/>
      <c r="C609" s="100"/>
      <c r="D609" s="79"/>
      <c r="E609" s="79"/>
      <c r="F609" s="79"/>
      <c r="G609" s="100"/>
      <c r="H609" s="79"/>
      <c r="I609" s="79"/>
      <c r="J609" s="79"/>
      <c r="K609" s="79"/>
      <c r="L609" s="79"/>
      <c r="M609" s="79"/>
      <c r="N609" s="79"/>
      <c r="O609" s="79"/>
      <c r="P609" s="79"/>
      <c r="Q609" s="79"/>
      <c r="R609" s="79"/>
      <c r="S609" s="79"/>
      <c r="T609" s="79"/>
      <c r="U609" s="79"/>
      <c r="V609" s="79"/>
      <c r="W609" s="79"/>
      <c r="X609" s="79"/>
      <c r="Y609" s="79"/>
      <c r="Z609" s="79"/>
      <c r="AA609" s="79"/>
      <c r="AB609" s="79"/>
      <c r="AC609" s="79"/>
      <c r="AD609" s="79"/>
      <c r="AE609" s="79"/>
      <c r="AF609" s="79"/>
      <c r="AG609" s="79"/>
      <c r="AH609" s="79"/>
      <c r="AI609" s="79"/>
      <c r="AJ609" s="79"/>
      <c r="AK609" s="79"/>
      <c r="AL609" s="9"/>
      <c r="AM609" s="9"/>
      <c r="AN609" s="9"/>
      <c r="AO609" s="9"/>
      <c r="AP609" s="9"/>
      <c r="AQ609" s="9"/>
      <c r="AR609" s="9"/>
      <c r="AS609" s="9"/>
      <c r="AT609" s="9"/>
    </row>
    <row r="610" spans="2:46" ht="15.6">
      <c r="B610" s="79"/>
      <c r="C610" s="100"/>
      <c r="D610" s="79"/>
      <c r="E610" s="79"/>
      <c r="F610" s="79"/>
      <c r="G610" s="100"/>
      <c r="H610" s="79"/>
      <c r="I610" s="79"/>
      <c r="J610" s="79"/>
      <c r="K610" s="79"/>
      <c r="L610" s="79"/>
      <c r="M610" s="79"/>
      <c r="N610" s="79"/>
      <c r="O610" s="79"/>
      <c r="P610" s="79"/>
      <c r="Q610" s="79"/>
      <c r="R610" s="79"/>
      <c r="S610" s="79"/>
      <c r="T610" s="79"/>
      <c r="U610" s="79"/>
      <c r="V610" s="79"/>
      <c r="W610" s="79"/>
      <c r="X610" s="79"/>
      <c r="Y610" s="79"/>
      <c r="Z610" s="79"/>
      <c r="AA610" s="79"/>
      <c r="AB610" s="79"/>
      <c r="AC610" s="79"/>
      <c r="AD610" s="79"/>
      <c r="AE610" s="79"/>
      <c r="AF610" s="79"/>
      <c r="AG610" s="79"/>
      <c r="AH610" s="79"/>
      <c r="AI610" s="79"/>
      <c r="AJ610" s="79"/>
      <c r="AK610" s="79"/>
      <c r="AL610" s="9"/>
      <c r="AM610" s="9"/>
      <c r="AN610" s="9"/>
      <c r="AO610" s="9"/>
      <c r="AP610" s="9"/>
      <c r="AQ610" s="9"/>
      <c r="AR610" s="9"/>
      <c r="AS610" s="9"/>
      <c r="AT610" s="9"/>
    </row>
    <row r="611" spans="2:46" ht="15.6">
      <c r="B611" s="79"/>
      <c r="C611" s="100"/>
      <c r="D611" s="79"/>
      <c r="E611" s="79"/>
      <c r="F611" s="79"/>
      <c r="G611" s="100"/>
      <c r="H611" s="79"/>
      <c r="I611" s="79"/>
      <c r="J611" s="79"/>
      <c r="K611" s="79"/>
      <c r="L611" s="79"/>
      <c r="M611" s="79"/>
      <c r="N611" s="79"/>
      <c r="O611" s="79"/>
      <c r="P611" s="79"/>
      <c r="Q611" s="79"/>
      <c r="R611" s="79"/>
      <c r="S611" s="79"/>
      <c r="T611" s="79"/>
      <c r="U611" s="79"/>
      <c r="V611" s="79"/>
      <c r="W611" s="79"/>
      <c r="X611" s="79"/>
      <c r="Y611" s="79"/>
      <c r="Z611" s="79"/>
      <c r="AA611" s="79"/>
      <c r="AB611" s="79"/>
      <c r="AC611" s="79"/>
      <c r="AD611" s="79"/>
      <c r="AE611" s="79"/>
      <c r="AF611" s="79"/>
      <c r="AG611" s="79"/>
      <c r="AH611" s="79"/>
      <c r="AI611" s="79"/>
      <c r="AJ611" s="79"/>
      <c r="AK611" s="79"/>
      <c r="AL611" s="9"/>
      <c r="AM611" s="9"/>
      <c r="AN611" s="9"/>
      <c r="AO611" s="9"/>
      <c r="AP611" s="9"/>
      <c r="AQ611" s="9"/>
      <c r="AR611" s="9"/>
      <c r="AS611" s="9"/>
      <c r="AT611" s="9"/>
    </row>
    <row r="612" spans="2:46" ht="15.6">
      <c r="B612" s="79"/>
      <c r="C612" s="100"/>
      <c r="D612" s="79"/>
      <c r="E612" s="79"/>
      <c r="F612" s="79"/>
      <c r="G612" s="100"/>
      <c r="H612" s="79"/>
      <c r="I612" s="79"/>
      <c r="J612" s="79"/>
      <c r="K612" s="79"/>
      <c r="L612" s="79"/>
      <c r="M612" s="79"/>
      <c r="N612" s="79"/>
      <c r="O612" s="79"/>
      <c r="P612" s="79"/>
      <c r="Q612" s="79"/>
      <c r="R612" s="79"/>
      <c r="S612" s="79"/>
      <c r="T612" s="79"/>
      <c r="U612" s="79"/>
      <c r="V612" s="79"/>
      <c r="W612" s="79"/>
      <c r="X612" s="79"/>
      <c r="Y612" s="79"/>
      <c r="Z612" s="79"/>
      <c r="AA612" s="79"/>
      <c r="AB612" s="79"/>
      <c r="AC612" s="79"/>
      <c r="AD612" s="79"/>
      <c r="AE612" s="79"/>
      <c r="AF612" s="79"/>
      <c r="AG612" s="79"/>
      <c r="AH612" s="79"/>
      <c r="AI612" s="79"/>
      <c r="AJ612" s="79"/>
      <c r="AK612" s="79"/>
      <c r="AL612" s="9"/>
      <c r="AM612" s="9"/>
      <c r="AN612" s="9"/>
      <c r="AO612" s="9"/>
      <c r="AP612" s="9"/>
      <c r="AQ612" s="9"/>
      <c r="AR612" s="9"/>
      <c r="AS612" s="9"/>
      <c r="AT612" s="9"/>
    </row>
    <row r="613" spans="2:46" ht="15.6">
      <c r="B613" s="79"/>
      <c r="C613" s="100"/>
      <c r="D613" s="79"/>
      <c r="E613" s="79"/>
      <c r="F613" s="79"/>
      <c r="G613" s="100"/>
      <c r="H613" s="79"/>
      <c r="I613" s="79"/>
      <c r="J613" s="79"/>
      <c r="K613" s="79"/>
      <c r="L613" s="79"/>
      <c r="M613" s="79"/>
      <c r="N613" s="79"/>
      <c r="O613" s="79"/>
      <c r="P613" s="79"/>
      <c r="Q613" s="79"/>
      <c r="R613" s="79"/>
      <c r="S613" s="79"/>
      <c r="T613" s="79"/>
      <c r="U613" s="79"/>
      <c r="V613" s="79"/>
      <c r="W613" s="79"/>
      <c r="X613" s="79"/>
      <c r="Y613" s="79"/>
      <c r="Z613" s="79"/>
      <c r="AA613" s="79"/>
      <c r="AB613" s="79"/>
      <c r="AC613" s="79"/>
      <c r="AD613" s="79"/>
      <c r="AE613" s="79"/>
      <c r="AF613" s="79"/>
      <c r="AG613" s="79"/>
      <c r="AH613" s="79"/>
      <c r="AI613" s="79"/>
      <c r="AJ613" s="79"/>
      <c r="AK613" s="79"/>
      <c r="AL613" s="9"/>
      <c r="AM613" s="9"/>
      <c r="AN613" s="9"/>
      <c r="AO613" s="9"/>
      <c r="AP613" s="9"/>
      <c r="AQ613" s="9"/>
      <c r="AR613" s="9"/>
      <c r="AS613" s="9"/>
      <c r="AT613" s="9"/>
    </row>
    <row r="614" spans="2:46" ht="15.6">
      <c r="B614" s="79"/>
      <c r="C614" s="100"/>
      <c r="D614" s="79"/>
      <c r="E614" s="79"/>
      <c r="F614" s="79"/>
      <c r="G614" s="100"/>
      <c r="H614" s="79"/>
      <c r="I614" s="79"/>
      <c r="J614" s="79"/>
      <c r="K614" s="79"/>
      <c r="L614" s="79"/>
      <c r="M614" s="79"/>
      <c r="N614" s="79"/>
      <c r="O614" s="79"/>
      <c r="P614" s="79"/>
      <c r="Q614" s="79"/>
      <c r="R614" s="79"/>
      <c r="S614" s="79"/>
      <c r="T614" s="79"/>
      <c r="U614" s="79"/>
      <c r="V614" s="79"/>
      <c r="W614" s="79"/>
      <c r="X614" s="79"/>
      <c r="Y614" s="79"/>
      <c r="Z614" s="79"/>
      <c r="AA614" s="79"/>
      <c r="AB614" s="79"/>
      <c r="AC614" s="79"/>
      <c r="AD614" s="79"/>
      <c r="AE614" s="79"/>
      <c r="AF614" s="79"/>
      <c r="AG614" s="79"/>
      <c r="AH614" s="79"/>
      <c r="AI614" s="79"/>
      <c r="AJ614" s="79"/>
      <c r="AK614" s="79"/>
      <c r="AL614" s="9"/>
      <c r="AM614" s="9"/>
      <c r="AN614" s="9"/>
      <c r="AO614" s="9"/>
      <c r="AP614" s="9"/>
      <c r="AQ614" s="9"/>
      <c r="AR614" s="9"/>
      <c r="AS614" s="9"/>
      <c r="AT614" s="9"/>
    </row>
    <row r="615" spans="2:46" ht="15.6">
      <c r="B615" s="79"/>
      <c r="C615" s="100"/>
      <c r="D615" s="79"/>
      <c r="E615" s="79"/>
      <c r="F615" s="79"/>
      <c r="G615" s="100"/>
      <c r="H615" s="79"/>
      <c r="I615" s="79"/>
      <c r="J615" s="79"/>
      <c r="K615" s="79"/>
      <c r="L615" s="79"/>
      <c r="M615" s="79"/>
      <c r="N615" s="79"/>
      <c r="O615" s="79"/>
      <c r="P615" s="79"/>
      <c r="Q615" s="79"/>
      <c r="R615" s="79"/>
      <c r="S615" s="79"/>
      <c r="T615" s="79"/>
      <c r="U615" s="79"/>
      <c r="V615" s="79"/>
      <c r="W615" s="79"/>
      <c r="X615" s="79"/>
      <c r="Y615" s="79"/>
      <c r="Z615" s="79"/>
      <c r="AA615" s="79"/>
      <c r="AB615" s="79"/>
      <c r="AC615" s="79"/>
      <c r="AD615" s="79"/>
      <c r="AE615" s="79"/>
      <c r="AF615" s="79"/>
      <c r="AG615" s="79"/>
      <c r="AH615" s="79"/>
      <c r="AI615" s="79"/>
      <c r="AJ615" s="79"/>
      <c r="AK615" s="79"/>
      <c r="AL615" s="9"/>
      <c r="AM615" s="9"/>
      <c r="AN615" s="9"/>
      <c r="AO615" s="9"/>
      <c r="AP615" s="9"/>
      <c r="AQ615" s="9"/>
      <c r="AR615" s="9"/>
      <c r="AS615" s="9"/>
      <c r="AT615" s="9"/>
    </row>
    <row r="616" spans="2:46" ht="15.6">
      <c r="B616" s="79"/>
      <c r="C616" s="100"/>
      <c r="D616" s="79"/>
      <c r="E616" s="79"/>
      <c r="F616" s="79"/>
      <c r="G616" s="100"/>
      <c r="H616" s="79"/>
      <c r="I616" s="79"/>
      <c r="J616" s="79"/>
      <c r="K616" s="79"/>
      <c r="L616" s="79"/>
      <c r="M616" s="79"/>
      <c r="N616" s="79"/>
      <c r="O616" s="79"/>
      <c r="P616" s="79"/>
      <c r="Q616" s="79"/>
      <c r="R616" s="79"/>
      <c r="S616" s="79"/>
      <c r="T616" s="79"/>
      <c r="U616" s="79"/>
      <c r="V616" s="79"/>
      <c r="W616" s="79"/>
      <c r="X616" s="79"/>
      <c r="Y616" s="79"/>
      <c r="Z616" s="79"/>
      <c r="AA616" s="79"/>
      <c r="AB616" s="79"/>
      <c r="AC616" s="79"/>
      <c r="AD616" s="79"/>
      <c r="AE616" s="79"/>
      <c r="AF616" s="79"/>
      <c r="AG616" s="79"/>
      <c r="AH616" s="79"/>
      <c r="AI616" s="79"/>
      <c r="AJ616" s="79"/>
      <c r="AK616" s="79"/>
      <c r="AL616" s="9"/>
      <c r="AM616" s="9"/>
      <c r="AN616" s="9"/>
      <c r="AO616" s="9"/>
      <c r="AP616" s="9"/>
      <c r="AQ616" s="9"/>
      <c r="AR616" s="9"/>
      <c r="AS616" s="9"/>
      <c r="AT616" s="9"/>
    </row>
    <row r="617" spans="2:46" ht="15.6">
      <c r="B617" s="79"/>
      <c r="C617" s="100"/>
      <c r="D617" s="79"/>
      <c r="E617" s="79"/>
      <c r="F617" s="79"/>
      <c r="G617" s="100"/>
      <c r="H617" s="79"/>
      <c r="I617" s="79"/>
      <c r="J617" s="79"/>
      <c r="K617" s="79"/>
      <c r="L617" s="79"/>
      <c r="M617" s="79"/>
      <c r="N617" s="79"/>
      <c r="O617" s="79"/>
      <c r="P617" s="79"/>
      <c r="Q617" s="79"/>
      <c r="R617" s="79"/>
      <c r="S617" s="79"/>
      <c r="T617" s="79"/>
      <c r="U617" s="79"/>
      <c r="V617" s="79"/>
      <c r="W617" s="79"/>
      <c r="X617" s="79"/>
      <c r="Y617" s="79"/>
      <c r="Z617" s="79"/>
      <c r="AA617" s="79"/>
      <c r="AB617" s="79"/>
      <c r="AC617" s="79"/>
      <c r="AD617" s="79"/>
      <c r="AE617" s="79"/>
      <c r="AF617" s="79"/>
      <c r="AG617" s="79"/>
      <c r="AH617" s="79"/>
      <c r="AI617" s="79"/>
      <c r="AJ617" s="79"/>
      <c r="AK617" s="79"/>
      <c r="AL617" s="9"/>
      <c r="AM617" s="9"/>
      <c r="AN617" s="9"/>
      <c r="AO617" s="9"/>
      <c r="AP617" s="9"/>
      <c r="AQ617" s="9"/>
      <c r="AR617" s="9"/>
      <c r="AS617" s="9"/>
      <c r="AT617" s="9"/>
    </row>
    <row r="618" spans="2:46" ht="15.6">
      <c r="B618" s="79"/>
      <c r="C618" s="100"/>
      <c r="D618" s="79"/>
      <c r="E618" s="79"/>
      <c r="F618" s="79"/>
      <c r="G618" s="100"/>
      <c r="H618" s="79"/>
      <c r="I618" s="79"/>
      <c r="J618" s="79"/>
      <c r="K618" s="79"/>
      <c r="L618" s="79"/>
      <c r="M618" s="79"/>
      <c r="N618" s="79"/>
      <c r="O618" s="79"/>
      <c r="P618" s="79"/>
      <c r="Q618" s="79"/>
      <c r="R618" s="79"/>
      <c r="S618" s="79"/>
      <c r="T618" s="79"/>
      <c r="U618" s="79"/>
      <c r="V618" s="79"/>
      <c r="W618" s="79"/>
      <c r="X618" s="79"/>
      <c r="Y618" s="79"/>
      <c r="Z618" s="79"/>
      <c r="AA618" s="79"/>
      <c r="AB618" s="79"/>
      <c r="AC618" s="79"/>
      <c r="AD618" s="79"/>
      <c r="AE618" s="79"/>
      <c r="AF618" s="79"/>
      <c r="AG618" s="79"/>
      <c r="AH618" s="79"/>
      <c r="AI618" s="79"/>
      <c r="AJ618" s="79"/>
      <c r="AK618" s="79"/>
      <c r="AL618" s="9"/>
      <c r="AM618" s="9"/>
      <c r="AN618" s="9"/>
      <c r="AO618" s="9"/>
      <c r="AP618" s="9"/>
      <c r="AQ618" s="9"/>
      <c r="AR618" s="9"/>
      <c r="AS618" s="9"/>
      <c r="AT618" s="9"/>
    </row>
    <row r="619" spans="2:46" ht="15.6">
      <c r="B619" s="79"/>
      <c r="C619" s="100"/>
      <c r="D619" s="79"/>
      <c r="E619" s="79"/>
      <c r="F619" s="79"/>
      <c r="G619" s="100"/>
      <c r="H619" s="79"/>
      <c r="I619" s="79"/>
      <c r="J619" s="79"/>
      <c r="K619" s="79"/>
      <c r="L619" s="79"/>
      <c r="M619" s="79"/>
      <c r="N619" s="79"/>
      <c r="O619" s="79"/>
      <c r="P619" s="79"/>
      <c r="Q619" s="79"/>
      <c r="R619" s="79"/>
      <c r="S619" s="79"/>
      <c r="T619" s="79"/>
      <c r="U619" s="79"/>
      <c r="V619" s="79"/>
      <c r="W619" s="79"/>
      <c r="X619" s="79"/>
      <c r="Y619" s="79"/>
      <c r="Z619" s="79"/>
      <c r="AA619" s="79"/>
      <c r="AB619" s="79"/>
      <c r="AC619" s="79"/>
      <c r="AD619" s="79"/>
      <c r="AE619" s="79"/>
      <c r="AF619" s="79"/>
      <c r="AG619" s="79"/>
      <c r="AH619" s="79"/>
      <c r="AI619" s="79"/>
      <c r="AJ619" s="79"/>
      <c r="AK619" s="79"/>
      <c r="AL619" s="9"/>
      <c r="AM619" s="9"/>
      <c r="AN619" s="9"/>
      <c r="AO619" s="9"/>
      <c r="AP619" s="9"/>
      <c r="AQ619" s="9"/>
      <c r="AR619" s="9"/>
      <c r="AS619" s="9"/>
      <c r="AT619" s="9"/>
    </row>
    <row r="620" spans="2:46" ht="15.6">
      <c r="B620" s="79"/>
      <c r="C620" s="100"/>
      <c r="D620" s="79"/>
      <c r="E620" s="79"/>
      <c r="F620" s="79"/>
      <c r="G620" s="100"/>
      <c r="H620" s="79"/>
      <c r="I620" s="79"/>
      <c r="J620" s="79"/>
      <c r="K620" s="79"/>
      <c r="L620" s="79"/>
      <c r="M620" s="79"/>
      <c r="N620" s="79"/>
      <c r="O620" s="79"/>
      <c r="P620" s="79"/>
      <c r="Q620" s="79"/>
      <c r="R620" s="79"/>
      <c r="S620" s="79"/>
      <c r="T620" s="79"/>
      <c r="U620" s="79"/>
      <c r="V620" s="79"/>
      <c r="W620" s="79"/>
      <c r="X620" s="79"/>
      <c r="Y620" s="79"/>
      <c r="Z620" s="79"/>
      <c r="AA620" s="79"/>
      <c r="AB620" s="79"/>
      <c r="AC620" s="79"/>
      <c r="AD620" s="79"/>
      <c r="AE620" s="79"/>
      <c r="AF620" s="79"/>
      <c r="AG620" s="79"/>
      <c r="AH620" s="79"/>
      <c r="AI620" s="79"/>
      <c r="AJ620" s="79"/>
      <c r="AK620" s="79"/>
      <c r="AL620" s="9"/>
      <c r="AM620" s="9"/>
      <c r="AN620" s="9"/>
      <c r="AO620" s="9"/>
      <c r="AP620" s="9"/>
      <c r="AQ620" s="9"/>
      <c r="AR620" s="9"/>
      <c r="AS620" s="9"/>
      <c r="AT620" s="9"/>
    </row>
    <row r="621" spans="2:46" ht="15.6">
      <c r="B621" s="79"/>
      <c r="C621" s="100"/>
      <c r="D621" s="79"/>
      <c r="E621" s="79"/>
      <c r="F621" s="79"/>
      <c r="G621" s="100"/>
      <c r="H621" s="79"/>
      <c r="I621" s="79"/>
      <c r="J621" s="79"/>
      <c r="K621" s="79"/>
      <c r="L621" s="79"/>
      <c r="M621" s="79"/>
      <c r="N621" s="79"/>
      <c r="O621" s="79"/>
      <c r="P621" s="79"/>
      <c r="Q621" s="79"/>
      <c r="R621" s="79"/>
      <c r="S621" s="79"/>
      <c r="T621" s="79"/>
      <c r="U621" s="79"/>
      <c r="V621" s="79"/>
      <c r="W621" s="79"/>
      <c r="X621" s="79"/>
      <c r="Y621" s="79"/>
      <c r="Z621" s="79"/>
      <c r="AA621" s="79"/>
      <c r="AB621" s="79"/>
      <c r="AC621" s="79"/>
      <c r="AD621" s="79"/>
      <c r="AE621" s="79"/>
      <c r="AF621" s="79"/>
      <c r="AG621" s="79"/>
      <c r="AH621" s="79"/>
      <c r="AI621" s="79"/>
      <c r="AJ621" s="79"/>
      <c r="AK621" s="79"/>
      <c r="AL621" s="9"/>
      <c r="AM621" s="9"/>
      <c r="AN621" s="9"/>
      <c r="AO621" s="9"/>
      <c r="AP621" s="9"/>
      <c r="AQ621" s="9"/>
      <c r="AR621" s="9"/>
      <c r="AS621" s="9"/>
      <c r="AT621" s="9"/>
    </row>
    <row r="622" spans="2:46" ht="15.6">
      <c r="B622" s="79"/>
      <c r="C622" s="100"/>
      <c r="D622" s="79"/>
      <c r="E622" s="79"/>
      <c r="F622" s="79"/>
      <c r="G622" s="100"/>
      <c r="H622" s="79"/>
      <c r="I622" s="79"/>
      <c r="J622" s="79"/>
      <c r="K622" s="79"/>
      <c r="L622" s="79"/>
      <c r="M622" s="79"/>
      <c r="N622" s="79"/>
      <c r="O622" s="79"/>
      <c r="P622" s="79"/>
      <c r="Q622" s="79"/>
      <c r="R622" s="79"/>
      <c r="S622" s="79"/>
      <c r="T622" s="79"/>
      <c r="U622" s="79"/>
      <c r="V622" s="79"/>
      <c r="W622" s="79"/>
      <c r="X622" s="79"/>
      <c r="Y622" s="79"/>
      <c r="Z622" s="79"/>
      <c r="AA622" s="79"/>
      <c r="AB622" s="79"/>
      <c r="AC622" s="79"/>
      <c r="AD622" s="79"/>
      <c r="AE622" s="79"/>
      <c r="AF622" s="79"/>
      <c r="AG622" s="79"/>
      <c r="AH622" s="79"/>
      <c r="AI622" s="79"/>
      <c r="AJ622" s="79"/>
      <c r="AK622" s="79"/>
      <c r="AL622" s="9"/>
      <c r="AM622" s="9"/>
      <c r="AN622" s="9"/>
      <c r="AO622" s="9"/>
      <c r="AP622" s="9"/>
      <c r="AQ622" s="9"/>
      <c r="AR622" s="9"/>
      <c r="AS622" s="9"/>
      <c r="AT622" s="9"/>
    </row>
    <row r="623" spans="2:46" ht="15.6">
      <c r="B623" s="79"/>
      <c r="C623" s="100"/>
      <c r="D623" s="79"/>
      <c r="E623" s="79"/>
      <c r="F623" s="79"/>
      <c r="G623" s="100"/>
      <c r="H623" s="79"/>
      <c r="I623" s="79"/>
      <c r="J623" s="79"/>
      <c r="K623" s="79"/>
      <c r="L623" s="79"/>
      <c r="M623" s="79"/>
      <c r="N623" s="79"/>
      <c r="O623" s="79"/>
      <c r="P623" s="79"/>
      <c r="Q623" s="79"/>
      <c r="R623" s="79"/>
      <c r="S623" s="79"/>
      <c r="T623" s="79"/>
      <c r="U623" s="79"/>
      <c r="V623" s="79"/>
      <c r="W623" s="79"/>
      <c r="X623" s="79"/>
      <c r="Y623" s="79"/>
      <c r="Z623" s="79"/>
      <c r="AA623" s="79"/>
      <c r="AB623" s="79"/>
      <c r="AC623" s="79"/>
      <c r="AD623" s="79"/>
      <c r="AE623" s="79"/>
      <c r="AF623" s="79"/>
      <c r="AG623" s="79"/>
      <c r="AH623" s="79"/>
      <c r="AI623" s="79"/>
      <c r="AJ623" s="79"/>
      <c r="AK623" s="79"/>
      <c r="AL623" s="9"/>
      <c r="AM623" s="9"/>
      <c r="AN623" s="9"/>
      <c r="AO623" s="9"/>
      <c r="AP623" s="9"/>
      <c r="AQ623" s="9"/>
      <c r="AR623" s="9"/>
      <c r="AS623" s="9"/>
      <c r="AT623" s="9"/>
    </row>
    <row r="624" spans="2:46" ht="15.6">
      <c r="B624" s="79"/>
      <c r="C624" s="100"/>
      <c r="D624" s="79"/>
      <c r="E624" s="79"/>
      <c r="F624" s="79"/>
      <c r="G624" s="100"/>
      <c r="H624" s="79"/>
      <c r="I624" s="79"/>
      <c r="J624" s="79"/>
      <c r="K624" s="79"/>
      <c r="L624" s="79"/>
      <c r="M624" s="79"/>
      <c r="N624" s="79"/>
      <c r="O624" s="79"/>
      <c r="P624" s="79"/>
      <c r="Q624" s="79"/>
      <c r="R624" s="79"/>
      <c r="S624" s="79"/>
      <c r="T624" s="79"/>
      <c r="U624" s="79"/>
      <c r="V624" s="79"/>
      <c r="W624" s="79"/>
      <c r="X624" s="79"/>
      <c r="Y624" s="79"/>
      <c r="Z624" s="79"/>
      <c r="AA624" s="79"/>
      <c r="AB624" s="79"/>
      <c r="AC624" s="79"/>
      <c r="AD624" s="79"/>
      <c r="AE624" s="79"/>
      <c r="AF624" s="79"/>
      <c r="AG624" s="79"/>
      <c r="AH624" s="79"/>
      <c r="AI624" s="79"/>
      <c r="AJ624" s="79"/>
      <c r="AK624" s="79"/>
      <c r="AL624" s="9"/>
      <c r="AM624" s="9"/>
      <c r="AN624" s="9"/>
      <c r="AO624" s="9"/>
      <c r="AP624" s="9"/>
      <c r="AQ624" s="9"/>
      <c r="AR624" s="9"/>
      <c r="AS624" s="9"/>
      <c r="AT624" s="9"/>
    </row>
    <row r="625" spans="2:46" ht="15.6">
      <c r="B625" s="79"/>
      <c r="C625" s="100"/>
      <c r="D625" s="79"/>
      <c r="E625" s="79"/>
      <c r="F625" s="79"/>
      <c r="G625" s="100"/>
      <c r="H625" s="79"/>
      <c r="I625" s="79"/>
      <c r="J625" s="79"/>
      <c r="K625" s="79"/>
      <c r="L625" s="79"/>
      <c r="M625" s="79"/>
      <c r="N625" s="79"/>
      <c r="O625" s="79"/>
      <c r="P625" s="79"/>
      <c r="Q625" s="79"/>
      <c r="R625" s="79"/>
      <c r="S625" s="79"/>
      <c r="T625" s="79"/>
      <c r="U625" s="79"/>
      <c r="V625" s="79"/>
      <c r="W625" s="79"/>
      <c r="X625" s="79"/>
      <c r="Y625" s="79"/>
      <c r="Z625" s="79"/>
      <c r="AA625" s="79"/>
      <c r="AB625" s="79"/>
      <c r="AC625" s="79"/>
      <c r="AD625" s="79"/>
      <c r="AE625" s="79"/>
      <c r="AF625" s="79"/>
      <c r="AG625" s="79"/>
      <c r="AH625" s="79"/>
      <c r="AI625" s="79"/>
      <c r="AJ625" s="79"/>
      <c r="AK625" s="79"/>
      <c r="AL625" s="9"/>
      <c r="AM625" s="9"/>
      <c r="AN625" s="9"/>
      <c r="AO625" s="9"/>
      <c r="AP625" s="9"/>
      <c r="AQ625" s="9"/>
      <c r="AR625" s="9"/>
      <c r="AS625" s="9"/>
      <c r="AT625" s="9"/>
    </row>
    <row r="626" spans="2:46" ht="15.6">
      <c r="B626" s="79"/>
      <c r="C626" s="100"/>
      <c r="D626" s="79"/>
      <c r="E626" s="79"/>
      <c r="F626" s="79"/>
      <c r="G626" s="100"/>
      <c r="H626" s="79"/>
      <c r="I626" s="79"/>
      <c r="J626" s="79"/>
      <c r="K626" s="79"/>
      <c r="L626" s="79"/>
      <c r="M626" s="79"/>
      <c r="N626" s="79"/>
      <c r="O626" s="79"/>
      <c r="P626" s="79"/>
      <c r="Q626" s="79"/>
      <c r="R626" s="79"/>
      <c r="S626" s="79"/>
      <c r="T626" s="79"/>
      <c r="U626" s="79"/>
      <c r="V626" s="79"/>
      <c r="W626" s="79"/>
      <c r="X626" s="79"/>
      <c r="Y626" s="79"/>
      <c r="Z626" s="79"/>
      <c r="AA626" s="79"/>
      <c r="AB626" s="79"/>
      <c r="AC626" s="79"/>
      <c r="AD626" s="79"/>
      <c r="AE626" s="79"/>
      <c r="AF626" s="79"/>
      <c r="AG626" s="79"/>
      <c r="AH626" s="79"/>
      <c r="AI626" s="79"/>
      <c r="AJ626" s="79"/>
      <c r="AK626" s="79"/>
      <c r="AL626" s="9"/>
      <c r="AM626" s="9"/>
      <c r="AN626" s="9"/>
      <c r="AO626" s="9"/>
      <c r="AP626" s="9"/>
      <c r="AQ626" s="9"/>
      <c r="AR626" s="9"/>
      <c r="AS626" s="9"/>
      <c r="AT626" s="9"/>
    </row>
    <row r="627" spans="2:46" ht="15.6">
      <c r="B627" s="79"/>
      <c r="C627" s="100"/>
      <c r="D627" s="79"/>
      <c r="E627" s="79"/>
      <c r="F627" s="79"/>
      <c r="G627" s="100"/>
      <c r="H627" s="79"/>
      <c r="I627" s="79"/>
      <c r="J627" s="79"/>
      <c r="K627" s="79"/>
      <c r="L627" s="79"/>
      <c r="M627" s="79"/>
      <c r="N627" s="79"/>
      <c r="O627" s="79"/>
      <c r="P627" s="79"/>
      <c r="Q627" s="79"/>
      <c r="R627" s="79"/>
      <c r="S627" s="79"/>
      <c r="T627" s="79"/>
      <c r="U627" s="79"/>
      <c r="V627" s="79"/>
      <c r="W627" s="79"/>
      <c r="X627" s="79"/>
      <c r="Y627" s="79"/>
      <c r="Z627" s="79"/>
      <c r="AA627" s="79"/>
      <c r="AB627" s="79"/>
      <c r="AC627" s="79"/>
      <c r="AD627" s="79"/>
      <c r="AE627" s="79"/>
      <c r="AF627" s="79"/>
      <c r="AG627" s="79"/>
      <c r="AH627" s="79"/>
      <c r="AI627" s="79"/>
      <c r="AJ627" s="79"/>
      <c r="AK627" s="79"/>
      <c r="AL627" s="9"/>
      <c r="AM627" s="9"/>
      <c r="AN627" s="9"/>
      <c r="AO627" s="9"/>
      <c r="AP627" s="9"/>
      <c r="AQ627" s="9"/>
      <c r="AR627" s="9"/>
      <c r="AS627" s="9"/>
      <c r="AT627" s="9"/>
    </row>
    <row r="628" spans="2:46" ht="15.6">
      <c r="B628" s="79"/>
      <c r="C628" s="100"/>
      <c r="D628" s="79"/>
      <c r="E628" s="79"/>
      <c r="F628" s="79"/>
      <c r="G628" s="100"/>
      <c r="H628" s="79"/>
      <c r="I628" s="79"/>
      <c r="J628" s="79"/>
      <c r="K628" s="79"/>
      <c r="L628" s="79"/>
      <c r="M628" s="79"/>
      <c r="N628" s="79"/>
      <c r="O628" s="79"/>
      <c r="P628" s="79"/>
      <c r="Q628" s="79"/>
      <c r="R628" s="79"/>
      <c r="S628" s="79"/>
      <c r="T628" s="79"/>
      <c r="U628" s="79"/>
      <c r="V628" s="79"/>
      <c r="W628" s="79"/>
      <c r="X628" s="79"/>
      <c r="Y628" s="79"/>
      <c r="Z628" s="79"/>
      <c r="AA628" s="79"/>
      <c r="AB628" s="79"/>
      <c r="AC628" s="79"/>
      <c r="AD628" s="79"/>
      <c r="AE628" s="79"/>
      <c r="AF628" s="79"/>
      <c r="AG628" s="79"/>
      <c r="AH628" s="79"/>
      <c r="AI628" s="79"/>
      <c r="AJ628" s="79"/>
      <c r="AK628" s="79"/>
      <c r="AL628" s="9"/>
      <c r="AM628" s="9"/>
      <c r="AN628" s="9"/>
      <c r="AO628" s="9"/>
      <c r="AP628" s="9"/>
      <c r="AQ628" s="9"/>
      <c r="AR628" s="9"/>
      <c r="AS628" s="9"/>
      <c r="AT628" s="9"/>
    </row>
    <row r="629" spans="2:46" ht="15.6">
      <c r="B629" s="79"/>
      <c r="C629" s="100"/>
      <c r="D629" s="79"/>
      <c r="E629" s="79"/>
      <c r="F629" s="79"/>
      <c r="G629" s="100"/>
      <c r="H629" s="79"/>
      <c r="I629" s="79"/>
      <c r="J629" s="79"/>
      <c r="K629" s="79"/>
      <c r="L629" s="79"/>
      <c r="M629" s="79"/>
      <c r="N629" s="79"/>
      <c r="O629" s="79"/>
      <c r="P629" s="79"/>
      <c r="Q629" s="79"/>
      <c r="R629" s="79"/>
      <c r="S629" s="79"/>
      <c r="T629" s="79"/>
      <c r="U629" s="79"/>
      <c r="V629" s="79"/>
      <c r="W629" s="79"/>
      <c r="X629" s="79"/>
      <c r="Y629" s="79"/>
      <c r="Z629" s="79"/>
      <c r="AA629" s="79"/>
      <c r="AB629" s="79"/>
      <c r="AC629" s="79"/>
      <c r="AD629" s="79"/>
      <c r="AE629" s="79"/>
      <c r="AF629" s="79"/>
      <c r="AG629" s="79"/>
      <c r="AH629" s="79"/>
      <c r="AI629" s="79"/>
      <c r="AJ629" s="79"/>
      <c r="AK629" s="79"/>
      <c r="AL629" s="9"/>
      <c r="AM629" s="9"/>
      <c r="AN629" s="9"/>
      <c r="AO629" s="9"/>
      <c r="AP629" s="9"/>
      <c r="AQ629" s="9"/>
      <c r="AR629" s="9"/>
      <c r="AS629" s="9"/>
      <c r="AT629" s="9"/>
    </row>
    <row r="630" spans="2:46" ht="15.6">
      <c r="B630" s="79"/>
      <c r="C630" s="100"/>
      <c r="D630" s="79"/>
      <c r="E630" s="79"/>
      <c r="F630" s="79"/>
      <c r="G630" s="100"/>
      <c r="H630" s="79"/>
      <c r="I630" s="79"/>
      <c r="J630" s="79"/>
      <c r="K630" s="79"/>
      <c r="L630" s="79"/>
      <c r="M630" s="79"/>
      <c r="N630" s="79"/>
      <c r="O630" s="79"/>
      <c r="P630" s="79"/>
      <c r="Q630" s="79"/>
      <c r="R630" s="79"/>
      <c r="S630" s="79"/>
      <c r="T630" s="79"/>
      <c r="U630" s="79"/>
      <c r="V630" s="79"/>
      <c r="W630" s="79"/>
      <c r="X630" s="79"/>
      <c r="Y630" s="79"/>
      <c r="Z630" s="79"/>
      <c r="AA630" s="79"/>
      <c r="AB630" s="79"/>
      <c r="AC630" s="79"/>
      <c r="AD630" s="79"/>
      <c r="AE630" s="79"/>
      <c r="AF630" s="79"/>
      <c r="AG630" s="79"/>
      <c r="AH630" s="79"/>
      <c r="AI630" s="79"/>
      <c r="AJ630" s="79"/>
      <c r="AK630" s="79"/>
      <c r="AL630" s="9"/>
      <c r="AM630" s="9"/>
      <c r="AN630" s="9"/>
      <c r="AO630" s="9"/>
      <c r="AP630" s="9"/>
      <c r="AQ630" s="9"/>
      <c r="AR630" s="9"/>
      <c r="AS630" s="9"/>
      <c r="AT630" s="9"/>
    </row>
    <row r="631" spans="2:46" ht="15.6">
      <c r="B631" s="79"/>
      <c r="C631" s="100"/>
      <c r="D631" s="79"/>
      <c r="E631" s="79"/>
      <c r="F631" s="79"/>
      <c r="G631" s="100"/>
      <c r="H631" s="79"/>
      <c r="I631" s="79"/>
      <c r="J631" s="79"/>
      <c r="K631" s="79"/>
      <c r="L631" s="79"/>
      <c r="M631" s="79"/>
      <c r="N631" s="79"/>
      <c r="O631" s="79"/>
      <c r="P631" s="79"/>
      <c r="Q631" s="79"/>
      <c r="R631" s="79"/>
      <c r="S631" s="79"/>
      <c r="T631" s="79"/>
      <c r="U631" s="79"/>
      <c r="V631" s="79"/>
      <c r="W631" s="79"/>
      <c r="X631" s="79"/>
      <c r="Y631" s="79"/>
      <c r="Z631" s="79"/>
      <c r="AA631" s="79"/>
      <c r="AB631" s="79"/>
      <c r="AC631" s="79"/>
      <c r="AD631" s="79"/>
      <c r="AE631" s="79"/>
      <c r="AF631" s="79"/>
      <c r="AG631" s="79"/>
      <c r="AH631" s="79"/>
      <c r="AI631" s="79"/>
      <c r="AJ631" s="79"/>
      <c r="AK631" s="79"/>
      <c r="AL631" s="9"/>
      <c r="AM631" s="9"/>
      <c r="AN631" s="9"/>
      <c r="AO631" s="9"/>
      <c r="AP631" s="9"/>
      <c r="AQ631" s="9"/>
      <c r="AR631" s="9"/>
      <c r="AS631" s="9"/>
      <c r="AT631" s="9"/>
    </row>
    <row r="632" spans="2:46" ht="15.6">
      <c r="B632" s="79"/>
      <c r="C632" s="100"/>
      <c r="D632" s="79"/>
      <c r="E632" s="79"/>
      <c r="F632" s="79"/>
      <c r="G632" s="100"/>
      <c r="H632" s="79"/>
      <c r="I632" s="79"/>
      <c r="J632" s="79"/>
      <c r="K632" s="79"/>
      <c r="L632" s="79"/>
      <c r="M632" s="79"/>
      <c r="N632" s="79"/>
      <c r="O632" s="79"/>
      <c r="P632" s="79"/>
      <c r="Q632" s="79"/>
      <c r="R632" s="79"/>
      <c r="S632" s="79"/>
      <c r="T632" s="79"/>
      <c r="U632" s="79"/>
      <c r="V632" s="79"/>
      <c r="W632" s="79"/>
      <c r="X632" s="79"/>
      <c r="Y632" s="79"/>
      <c r="Z632" s="79"/>
      <c r="AA632" s="79"/>
      <c r="AB632" s="79"/>
      <c r="AC632" s="79"/>
      <c r="AD632" s="79"/>
      <c r="AE632" s="79"/>
      <c r="AF632" s="79"/>
      <c r="AG632" s="79"/>
      <c r="AH632" s="79"/>
      <c r="AI632" s="79"/>
      <c r="AJ632" s="79"/>
      <c r="AK632" s="79"/>
      <c r="AL632" s="9"/>
      <c r="AM632" s="9"/>
      <c r="AN632" s="9"/>
      <c r="AO632" s="9"/>
      <c r="AP632" s="9"/>
      <c r="AQ632" s="9"/>
      <c r="AR632" s="9"/>
      <c r="AS632" s="9"/>
      <c r="AT632" s="9"/>
    </row>
    <row r="633" spans="2:46" ht="15.6">
      <c r="B633" s="79"/>
      <c r="C633" s="100"/>
      <c r="D633" s="79"/>
      <c r="E633" s="79"/>
      <c r="F633" s="79"/>
      <c r="G633" s="100"/>
      <c r="H633" s="79"/>
      <c r="I633" s="79"/>
      <c r="J633" s="79"/>
      <c r="K633" s="79"/>
      <c r="L633" s="79"/>
      <c r="M633" s="79"/>
      <c r="N633" s="79"/>
      <c r="O633" s="79"/>
      <c r="P633" s="79"/>
      <c r="Q633" s="79"/>
      <c r="R633" s="79"/>
      <c r="S633" s="79"/>
      <c r="T633" s="79"/>
      <c r="U633" s="79"/>
      <c r="V633" s="79"/>
      <c r="W633" s="79"/>
      <c r="X633" s="79"/>
      <c r="Y633" s="79"/>
      <c r="Z633" s="79"/>
      <c r="AA633" s="79"/>
      <c r="AB633" s="79"/>
      <c r="AC633" s="79"/>
      <c r="AD633" s="79"/>
      <c r="AE633" s="79"/>
      <c r="AF633" s="79"/>
      <c r="AG633" s="79"/>
      <c r="AH633" s="79"/>
      <c r="AI633" s="79"/>
      <c r="AJ633" s="79"/>
      <c r="AK633" s="79"/>
      <c r="AL633" s="9"/>
      <c r="AM633" s="9"/>
      <c r="AN633" s="9"/>
      <c r="AO633" s="9"/>
      <c r="AP633" s="9"/>
      <c r="AQ633" s="9"/>
      <c r="AR633" s="9"/>
      <c r="AS633" s="9"/>
      <c r="AT633" s="9"/>
    </row>
    <row r="634" spans="2:46" ht="15.6">
      <c r="B634" s="79"/>
      <c r="C634" s="100"/>
      <c r="D634" s="79"/>
      <c r="E634" s="79"/>
      <c r="F634" s="79"/>
      <c r="G634" s="100"/>
      <c r="H634" s="79"/>
      <c r="I634" s="79"/>
      <c r="J634" s="79"/>
      <c r="K634" s="79"/>
      <c r="L634" s="79"/>
      <c r="M634" s="79"/>
      <c r="N634" s="79"/>
      <c r="O634" s="79"/>
      <c r="P634" s="79"/>
      <c r="Q634" s="79"/>
      <c r="R634" s="79"/>
      <c r="S634" s="79"/>
      <c r="T634" s="79"/>
      <c r="U634" s="79"/>
      <c r="V634" s="79"/>
      <c r="W634" s="79"/>
      <c r="X634" s="79"/>
      <c r="Y634" s="79"/>
      <c r="Z634" s="79"/>
      <c r="AA634" s="79"/>
      <c r="AB634" s="79"/>
      <c r="AC634" s="79"/>
      <c r="AD634" s="79"/>
      <c r="AE634" s="79"/>
      <c r="AF634" s="79"/>
      <c r="AG634" s="79"/>
      <c r="AH634" s="79"/>
      <c r="AI634" s="79"/>
      <c r="AJ634" s="79"/>
      <c r="AK634" s="79"/>
      <c r="AL634" s="9"/>
      <c r="AM634" s="9"/>
      <c r="AN634" s="9"/>
      <c r="AO634" s="9"/>
      <c r="AP634" s="9"/>
      <c r="AQ634" s="9"/>
      <c r="AR634" s="9"/>
      <c r="AS634" s="9"/>
      <c r="AT634" s="9"/>
    </row>
    <row r="635" spans="2:46" ht="15.6">
      <c r="B635" s="79"/>
      <c r="C635" s="100"/>
      <c r="D635" s="79"/>
      <c r="E635" s="79"/>
      <c r="F635" s="79"/>
      <c r="G635" s="100"/>
      <c r="H635" s="79"/>
      <c r="I635" s="79"/>
      <c r="J635" s="79"/>
      <c r="K635" s="79"/>
      <c r="L635" s="79"/>
      <c r="M635" s="79"/>
      <c r="N635" s="79"/>
      <c r="O635" s="79"/>
      <c r="P635" s="79"/>
      <c r="Q635" s="79"/>
      <c r="R635" s="79"/>
      <c r="S635" s="79"/>
      <c r="T635" s="79"/>
      <c r="U635" s="79"/>
      <c r="V635" s="79"/>
      <c r="W635" s="79"/>
      <c r="X635" s="79"/>
      <c r="Y635" s="79"/>
      <c r="Z635" s="79"/>
      <c r="AA635" s="79"/>
      <c r="AB635" s="79"/>
      <c r="AC635" s="79"/>
      <c r="AD635" s="79"/>
      <c r="AE635" s="79"/>
      <c r="AF635" s="79"/>
      <c r="AG635" s="79"/>
      <c r="AH635" s="79"/>
      <c r="AI635" s="79"/>
      <c r="AJ635" s="79"/>
      <c r="AK635" s="79"/>
      <c r="AL635" s="9"/>
      <c r="AM635" s="9"/>
      <c r="AN635" s="9"/>
      <c r="AO635" s="9"/>
      <c r="AP635" s="9"/>
      <c r="AQ635" s="9"/>
      <c r="AR635" s="9"/>
      <c r="AS635" s="9"/>
      <c r="AT635" s="9"/>
    </row>
    <row r="636" spans="2:46" ht="15.3">
      <c r="B636" s="79"/>
      <c r="C636" s="100"/>
      <c r="D636" s="79"/>
      <c r="E636" s="79"/>
      <c r="F636" s="79"/>
      <c r="G636" s="100"/>
      <c r="H636" s="79"/>
      <c r="I636" s="79"/>
      <c r="J636" s="79"/>
      <c r="K636" s="79"/>
      <c r="L636" s="79"/>
      <c r="M636" s="79"/>
      <c r="N636" s="79"/>
      <c r="O636" s="79"/>
      <c r="P636" s="79"/>
      <c r="Q636" s="79"/>
      <c r="R636" s="79"/>
      <c r="S636" s="79"/>
      <c r="T636" s="79"/>
      <c r="U636" s="79"/>
      <c r="V636" s="79"/>
      <c r="W636" s="79"/>
      <c r="X636" s="79"/>
      <c r="Y636" s="79"/>
      <c r="Z636" s="79"/>
      <c r="AA636" s="79"/>
      <c r="AB636" s="79"/>
      <c r="AC636" s="79"/>
      <c r="AD636" s="79"/>
      <c r="AE636" s="79"/>
      <c r="AF636" s="79"/>
      <c r="AG636" s="79"/>
      <c r="AH636" s="79"/>
      <c r="AI636" s="79"/>
      <c r="AJ636" s="79"/>
      <c r="AK636" s="79"/>
    </row>
    <row r="637" spans="2:46" ht="15.3">
      <c r="B637" s="79"/>
      <c r="C637" s="100"/>
      <c r="D637" s="79"/>
      <c r="E637" s="79"/>
      <c r="F637" s="79"/>
      <c r="G637" s="100"/>
      <c r="H637" s="79"/>
      <c r="I637" s="79"/>
      <c r="J637" s="79"/>
      <c r="K637" s="79"/>
      <c r="L637" s="79"/>
      <c r="M637" s="79"/>
      <c r="N637" s="79"/>
      <c r="O637" s="79"/>
      <c r="P637" s="79"/>
      <c r="Q637" s="79"/>
      <c r="R637" s="79"/>
      <c r="S637" s="79"/>
      <c r="T637" s="79"/>
      <c r="U637" s="79"/>
      <c r="V637" s="79"/>
      <c r="W637" s="79"/>
      <c r="X637" s="79"/>
      <c r="Y637" s="79"/>
      <c r="Z637" s="79"/>
      <c r="AA637" s="79"/>
      <c r="AB637" s="79"/>
      <c r="AC637" s="79"/>
      <c r="AD637" s="79"/>
      <c r="AE637" s="79"/>
      <c r="AF637" s="79"/>
      <c r="AG637" s="79"/>
      <c r="AH637" s="79"/>
      <c r="AI637" s="79"/>
      <c r="AJ637" s="79"/>
      <c r="AK637" s="79"/>
    </row>
    <row r="638" spans="2:46" ht="15.3">
      <c r="B638" s="79"/>
      <c r="C638" s="100"/>
      <c r="D638" s="79"/>
      <c r="E638" s="79"/>
      <c r="F638" s="79"/>
      <c r="G638" s="100"/>
      <c r="H638" s="79"/>
      <c r="I638" s="79"/>
      <c r="J638" s="79"/>
      <c r="K638" s="79"/>
      <c r="L638" s="79"/>
      <c r="M638" s="79"/>
      <c r="N638" s="79"/>
      <c r="O638" s="79"/>
      <c r="P638" s="79"/>
      <c r="Q638" s="79"/>
      <c r="R638" s="79"/>
      <c r="S638" s="79"/>
      <c r="T638" s="79"/>
      <c r="U638" s="79"/>
      <c r="V638" s="79"/>
      <c r="W638" s="79"/>
      <c r="X638" s="79"/>
      <c r="Y638" s="79"/>
      <c r="Z638" s="79"/>
      <c r="AA638" s="79"/>
      <c r="AB638" s="79"/>
      <c r="AC638" s="79"/>
      <c r="AD638" s="79"/>
      <c r="AE638" s="79"/>
      <c r="AF638" s="79"/>
      <c r="AG638" s="79"/>
      <c r="AH638" s="79"/>
      <c r="AI638" s="79"/>
      <c r="AJ638" s="79"/>
      <c r="AK638" s="79"/>
    </row>
    <row r="639" spans="2:46" ht="15.3">
      <c r="B639" s="79"/>
      <c r="C639" s="100"/>
      <c r="D639" s="79"/>
      <c r="E639" s="79"/>
      <c r="F639" s="79"/>
      <c r="G639" s="100"/>
      <c r="H639" s="79"/>
      <c r="I639" s="79"/>
      <c r="J639" s="79"/>
      <c r="K639" s="79"/>
      <c r="L639" s="79"/>
      <c r="M639" s="79"/>
      <c r="N639" s="79"/>
      <c r="O639" s="79"/>
      <c r="P639" s="79"/>
      <c r="Q639" s="79"/>
      <c r="R639" s="79"/>
      <c r="S639" s="79"/>
      <c r="T639" s="79"/>
      <c r="U639" s="79"/>
      <c r="V639" s="79"/>
      <c r="W639" s="79"/>
      <c r="X639" s="79"/>
      <c r="Y639" s="79"/>
      <c r="Z639" s="79"/>
      <c r="AA639" s="79"/>
      <c r="AB639" s="79"/>
      <c r="AC639" s="79"/>
      <c r="AD639" s="79"/>
      <c r="AE639" s="79"/>
      <c r="AF639" s="79"/>
      <c r="AG639" s="79"/>
      <c r="AH639" s="79"/>
      <c r="AI639" s="79"/>
      <c r="AJ639" s="79"/>
      <c r="AK639" s="79"/>
    </row>
    <row r="640" spans="2:46" ht="15.3">
      <c r="B640" s="79"/>
      <c r="C640" s="100"/>
      <c r="D640" s="79"/>
      <c r="E640" s="79"/>
      <c r="F640" s="79"/>
      <c r="G640" s="100"/>
      <c r="H640" s="79"/>
      <c r="I640" s="79"/>
      <c r="J640" s="79"/>
      <c r="K640" s="79"/>
      <c r="L640" s="79"/>
      <c r="M640" s="79"/>
      <c r="N640" s="79"/>
      <c r="O640" s="79"/>
      <c r="P640" s="79"/>
      <c r="Q640" s="79"/>
      <c r="R640" s="79"/>
      <c r="S640" s="79"/>
      <c r="T640" s="79"/>
      <c r="U640" s="79"/>
      <c r="V640" s="79"/>
      <c r="W640" s="79"/>
      <c r="X640" s="79"/>
      <c r="Y640" s="79"/>
      <c r="Z640" s="79"/>
      <c r="AA640" s="79"/>
      <c r="AB640" s="79"/>
      <c r="AC640" s="79"/>
      <c r="AD640" s="79"/>
      <c r="AE640" s="79"/>
      <c r="AF640" s="79"/>
      <c r="AG640" s="79"/>
      <c r="AH640" s="79"/>
      <c r="AI640" s="79"/>
      <c r="AJ640" s="79"/>
      <c r="AK640" s="79"/>
    </row>
    <row r="641" spans="2:37" ht="15.3">
      <c r="B641" s="79"/>
      <c r="C641" s="100"/>
      <c r="D641" s="79"/>
      <c r="E641" s="79"/>
      <c r="F641" s="79"/>
      <c r="G641" s="100"/>
      <c r="H641" s="79"/>
      <c r="I641" s="79"/>
      <c r="J641" s="79"/>
      <c r="K641" s="79"/>
      <c r="L641" s="79"/>
      <c r="M641" s="79"/>
      <c r="N641" s="79"/>
      <c r="O641" s="79"/>
      <c r="P641" s="79"/>
      <c r="Q641" s="79"/>
      <c r="R641" s="79"/>
      <c r="S641" s="79"/>
      <c r="T641" s="79"/>
      <c r="U641" s="79"/>
      <c r="V641" s="79"/>
      <c r="W641" s="79"/>
      <c r="X641" s="79"/>
      <c r="Y641" s="79"/>
      <c r="Z641" s="79"/>
      <c r="AA641" s="79"/>
      <c r="AB641" s="79"/>
      <c r="AC641" s="79"/>
      <c r="AD641" s="79"/>
      <c r="AE641" s="79"/>
      <c r="AF641" s="79"/>
      <c r="AG641" s="79"/>
      <c r="AH641" s="79"/>
      <c r="AI641" s="79"/>
      <c r="AJ641" s="79"/>
      <c r="AK641" s="79"/>
    </row>
    <row r="642" spans="2:37" ht="15.3">
      <c r="B642" s="79"/>
      <c r="C642" s="100"/>
      <c r="D642" s="79"/>
      <c r="E642" s="79"/>
      <c r="F642" s="79"/>
      <c r="G642" s="100"/>
      <c r="H642" s="79"/>
      <c r="I642" s="79"/>
      <c r="J642" s="79"/>
      <c r="K642" s="79"/>
      <c r="L642" s="79"/>
      <c r="M642" s="79"/>
      <c r="N642" s="79"/>
      <c r="O642" s="79"/>
      <c r="P642" s="79"/>
      <c r="Q642" s="79"/>
      <c r="R642" s="79"/>
      <c r="S642" s="79"/>
      <c r="T642" s="79"/>
      <c r="U642" s="79"/>
      <c r="V642" s="79"/>
      <c r="W642" s="79"/>
      <c r="X642" s="79"/>
      <c r="Y642" s="79"/>
      <c r="Z642" s="79"/>
      <c r="AA642" s="79"/>
      <c r="AB642" s="79"/>
      <c r="AC642" s="79"/>
      <c r="AD642" s="79"/>
      <c r="AE642" s="79"/>
      <c r="AF642" s="79"/>
      <c r="AG642" s="79"/>
      <c r="AH642" s="79"/>
      <c r="AI642" s="79"/>
      <c r="AJ642" s="79"/>
      <c r="AK642" s="79"/>
    </row>
    <row r="643" spans="2:37" ht="15.3">
      <c r="B643" s="79"/>
      <c r="C643" s="100"/>
      <c r="D643" s="79"/>
      <c r="E643" s="79"/>
      <c r="F643" s="79"/>
      <c r="G643" s="100"/>
      <c r="H643" s="79"/>
      <c r="I643" s="79"/>
      <c r="J643" s="79"/>
      <c r="K643" s="79"/>
      <c r="L643" s="79"/>
      <c r="M643" s="79"/>
      <c r="N643" s="79"/>
      <c r="O643" s="79"/>
      <c r="P643" s="79"/>
      <c r="Q643" s="79"/>
      <c r="R643" s="79"/>
      <c r="S643" s="79"/>
      <c r="T643" s="79"/>
      <c r="U643" s="79"/>
      <c r="V643" s="79"/>
      <c r="W643" s="79"/>
      <c r="X643" s="79"/>
      <c r="Y643" s="79"/>
      <c r="Z643" s="79"/>
      <c r="AA643" s="79"/>
      <c r="AB643" s="79"/>
      <c r="AC643" s="79"/>
      <c r="AD643" s="79"/>
      <c r="AE643" s="79"/>
      <c r="AF643" s="79"/>
      <c r="AG643" s="79"/>
      <c r="AH643" s="79"/>
      <c r="AI643" s="79"/>
      <c r="AJ643" s="79"/>
      <c r="AK643" s="79"/>
    </row>
    <row r="644" spans="2:37" ht="15.3">
      <c r="B644" s="79"/>
      <c r="C644" s="100"/>
      <c r="D644" s="79"/>
      <c r="E644" s="79"/>
      <c r="F644" s="79"/>
      <c r="G644" s="100"/>
      <c r="H644" s="79"/>
      <c r="I644" s="79"/>
      <c r="J644" s="79"/>
      <c r="K644" s="79"/>
      <c r="L644" s="79"/>
      <c r="M644" s="79"/>
      <c r="N644" s="79"/>
      <c r="O644" s="79"/>
      <c r="P644" s="79"/>
      <c r="Q644" s="79"/>
      <c r="R644" s="79"/>
      <c r="S644" s="79"/>
      <c r="T644" s="79"/>
      <c r="U644" s="79"/>
      <c r="V644" s="79"/>
      <c r="W644" s="79"/>
      <c r="X644" s="79"/>
      <c r="Y644" s="79"/>
      <c r="Z644" s="79"/>
      <c r="AA644" s="79"/>
      <c r="AB644" s="79"/>
      <c r="AC644" s="79"/>
      <c r="AD644" s="79"/>
      <c r="AE644" s="79"/>
      <c r="AF644" s="79"/>
      <c r="AG644" s="79"/>
      <c r="AH644" s="79"/>
      <c r="AI644" s="79"/>
      <c r="AJ644" s="79"/>
      <c r="AK644" s="79"/>
    </row>
    <row r="645" spans="2:37" ht="15.3">
      <c r="B645" s="79"/>
      <c r="C645" s="100"/>
      <c r="D645" s="79"/>
      <c r="E645" s="79"/>
      <c r="F645" s="79"/>
      <c r="G645" s="100"/>
      <c r="H645" s="79"/>
      <c r="I645" s="79"/>
      <c r="J645" s="79"/>
      <c r="K645" s="79"/>
      <c r="L645" s="79"/>
      <c r="M645" s="79"/>
      <c r="N645" s="79"/>
      <c r="O645" s="79"/>
      <c r="P645" s="79"/>
      <c r="Q645" s="79"/>
      <c r="R645" s="79"/>
      <c r="S645" s="79"/>
      <c r="T645" s="79"/>
      <c r="U645" s="79"/>
      <c r="V645" s="79"/>
      <c r="W645" s="79"/>
      <c r="X645" s="79"/>
      <c r="Y645" s="79"/>
      <c r="Z645" s="79"/>
      <c r="AA645" s="79"/>
      <c r="AB645" s="79"/>
      <c r="AC645" s="79"/>
      <c r="AD645" s="79"/>
      <c r="AE645" s="79"/>
      <c r="AF645" s="79"/>
      <c r="AG645" s="79"/>
      <c r="AH645" s="79"/>
      <c r="AI645" s="79"/>
      <c r="AJ645" s="79"/>
      <c r="AK645" s="79"/>
    </row>
    <row r="646" spans="2:37" ht="15.3">
      <c r="B646" s="79"/>
      <c r="C646" s="100"/>
      <c r="D646" s="79"/>
      <c r="E646" s="79"/>
      <c r="F646" s="79"/>
      <c r="G646" s="100"/>
      <c r="H646" s="79"/>
      <c r="I646" s="79"/>
      <c r="J646" s="79"/>
      <c r="K646" s="79"/>
      <c r="L646" s="79"/>
      <c r="M646" s="79"/>
      <c r="N646" s="79"/>
      <c r="O646" s="79"/>
      <c r="P646" s="79"/>
      <c r="Q646" s="79"/>
      <c r="R646" s="79"/>
      <c r="S646" s="79"/>
      <c r="T646" s="79"/>
      <c r="U646" s="79"/>
      <c r="V646" s="79"/>
      <c r="W646" s="79"/>
      <c r="X646" s="79"/>
      <c r="Y646" s="79"/>
      <c r="Z646" s="79"/>
      <c r="AA646" s="79"/>
      <c r="AB646" s="79"/>
      <c r="AC646" s="79"/>
      <c r="AD646" s="79"/>
      <c r="AE646" s="79"/>
      <c r="AF646" s="79"/>
      <c r="AG646" s="79"/>
      <c r="AH646" s="79"/>
      <c r="AI646" s="79"/>
      <c r="AJ646" s="79"/>
      <c r="AK646" s="79"/>
    </row>
    <row r="647" spans="2:37" ht="15.3">
      <c r="B647" s="79"/>
      <c r="C647" s="100"/>
      <c r="D647" s="79"/>
      <c r="E647" s="79"/>
      <c r="F647" s="79"/>
      <c r="G647" s="100"/>
      <c r="H647" s="79"/>
      <c r="I647" s="79"/>
      <c r="J647" s="79"/>
      <c r="K647" s="79"/>
      <c r="L647" s="79"/>
      <c r="M647" s="79"/>
      <c r="N647" s="79"/>
      <c r="O647" s="79"/>
      <c r="P647" s="79"/>
      <c r="Q647" s="79"/>
      <c r="R647" s="79"/>
      <c r="S647" s="79"/>
      <c r="T647" s="79"/>
      <c r="U647" s="79"/>
      <c r="V647" s="79"/>
      <c r="W647" s="79"/>
      <c r="X647" s="79"/>
      <c r="Y647" s="79"/>
      <c r="Z647" s="79"/>
      <c r="AA647" s="79"/>
      <c r="AB647" s="79"/>
      <c r="AC647" s="79"/>
      <c r="AD647" s="79"/>
      <c r="AE647" s="79"/>
      <c r="AF647" s="79"/>
      <c r="AG647" s="79"/>
      <c r="AH647" s="79"/>
      <c r="AI647" s="79"/>
      <c r="AJ647" s="79"/>
      <c r="AK647" s="79"/>
    </row>
    <row r="648" spans="2:37" ht="15.3">
      <c r="B648" s="79"/>
      <c r="C648" s="100"/>
      <c r="D648" s="79"/>
      <c r="E648" s="79"/>
      <c r="F648" s="79"/>
      <c r="G648" s="100"/>
      <c r="H648" s="79"/>
      <c r="I648" s="79"/>
      <c r="J648" s="79"/>
      <c r="K648" s="79"/>
      <c r="L648" s="79"/>
      <c r="M648" s="79"/>
      <c r="N648" s="79"/>
      <c r="O648" s="79"/>
      <c r="P648" s="79"/>
      <c r="Q648" s="79"/>
      <c r="R648" s="79"/>
      <c r="S648" s="79"/>
      <c r="T648" s="79"/>
      <c r="U648" s="79"/>
      <c r="V648" s="79"/>
      <c r="W648" s="79"/>
      <c r="X648" s="79"/>
      <c r="Y648" s="79"/>
      <c r="Z648" s="79"/>
      <c r="AA648" s="79"/>
      <c r="AB648" s="79"/>
      <c r="AC648" s="79"/>
      <c r="AD648" s="79"/>
      <c r="AE648" s="79"/>
      <c r="AF648" s="79"/>
      <c r="AG648" s="79"/>
      <c r="AH648" s="79"/>
      <c r="AI648" s="79"/>
      <c r="AJ648" s="79"/>
      <c r="AK648" s="79"/>
    </row>
    <row r="649" spans="2:37" ht="15.3">
      <c r="B649" s="79"/>
      <c r="C649" s="100"/>
      <c r="D649" s="79"/>
      <c r="E649" s="79"/>
      <c r="F649" s="79"/>
      <c r="G649" s="100"/>
      <c r="H649" s="79"/>
      <c r="I649" s="79"/>
      <c r="J649" s="79"/>
      <c r="K649" s="79"/>
      <c r="L649" s="79"/>
      <c r="M649" s="79"/>
      <c r="N649" s="79"/>
      <c r="O649" s="79"/>
      <c r="P649" s="79"/>
      <c r="Q649" s="79"/>
      <c r="R649" s="79"/>
      <c r="S649" s="79"/>
      <c r="T649" s="79"/>
      <c r="U649" s="79"/>
      <c r="V649" s="79"/>
      <c r="W649" s="79"/>
      <c r="X649" s="79"/>
      <c r="Y649" s="79"/>
      <c r="Z649" s="79"/>
      <c r="AA649" s="79"/>
      <c r="AB649" s="79"/>
      <c r="AC649" s="79"/>
      <c r="AD649" s="79"/>
      <c r="AE649" s="79"/>
      <c r="AF649" s="79"/>
      <c r="AG649" s="79"/>
      <c r="AH649" s="79"/>
      <c r="AI649" s="79"/>
      <c r="AJ649" s="79"/>
      <c r="AK649" s="79"/>
    </row>
    <row r="650" spans="2:37" ht="15.3">
      <c r="B650" s="79"/>
      <c r="C650" s="100"/>
      <c r="D650" s="79"/>
      <c r="E650" s="79"/>
      <c r="F650" s="79"/>
      <c r="G650" s="100"/>
      <c r="H650" s="79"/>
      <c r="I650" s="79"/>
      <c r="J650" s="79"/>
      <c r="K650" s="79"/>
      <c r="L650" s="79"/>
      <c r="M650" s="79"/>
      <c r="N650" s="79"/>
      <c r="O650" s="79"/>
      <c r="P650" s="79"/>
      <c r="Q650" s="79"/>
      <c r="R650" s="79"/>
      <c r="S650" s="79"/>
      <c r="T650" s="79"/>
      <c r="U650" s="79"/>
      <c r="V650" s="79"/>
      <c r="W650" s="79"/>
      <c r="X650" s="79"/>
      <c r="Y650" s="79"/>
      <c r="Z650" s="79"/>
      <c r="AA650" s="79"/>
      <c r="AB650" s="79"/>
      <c r="AC650" s="79"/>
      <c r="AD650" s="79"/>
      <c r="AE650" s="79"/>
      <c r="AF650" s="79"/>
      <c r="AG650" s="79"/>
      <c r="AH650" s="79"/>
      <c r="AI650" s="79"/>
      <c r="AJ650" s="79"/>
      <c r="AK650" s="79"/>
    </row>
    <row r="651" spans="2:37" ht="15.3">
      <c r="B651" s="79"/>
      <c r="C651" s="100"/>
      <c r="D651" s="79"/>
      <c r="E651" s="79"/>
      <c r="F651" s="79"/>
      <c r="G651" s="100"/>
      <c r="H651" s="79"/>
      <c r="I651" s="79"/>
      <c r="J651" s="79"/>
      <c r="K651" s="79"/>
      <c r="L651" s="79"/>
      <c r="M651" s="79"/>
      <c r="N651" s="79"/>
      <c r="O651" s="79"/>
      <c r="P651" s="79"/>
      <c r="Q651" s="79"/>
      <c r="R651" s="79"/>
      <c r="S651" s="79"/>
      <c r="T651" s="79"/>
      <c r="U651" s="79"/>
      <c r="V651" s="79"/>
      <c r="W651" s="79"/>
      <c r="X651" s="79"/>
      <c r="Y651" s="79"/>
      <c r="Z651" s="79"/>
      <c r="AA651" s="79"/>
      <c r="AB651" s="79"/>
      <c r="AC651" s="79"/>
      <c r="AD651" s="79"/>
      <c r="AE651" s="79"/>
      <c r="AF651" s="79"/>
      <c r="AG651" s="79"/>
      <c r="AH651" s="79"/>
      <c r="AI651" s="79"/>
      <c r="AJ651" s="79"/>
      <c r="AK651" s="79"/>
    </row>
    <row r="652" spans="2:37" ht="15.3">
      <c r="B652" s="79"/>
      <c r="C652" s="100"/>
      <c r="D652" s="79"/>
      <c r="E652" s="79"/>
      <c r="F652" s="79"/>
      <c r="G652" s="100"/>
      <c r="H652" s="79"/>
      <c r="I652" s="79"/>
      <c r="J652" s="79"/>
      <c r="K652" s="79"/>
      <c r="L652" s="79"/>
      <c r="M652" s="79"/>
      <c r="N652" s="79"/>
      <c r="O652" s="79"/>
      <c r="P652" s="79"/>
      <c r="Q652" s="79"/>
      <c r="R652" s="79"/>
      <c r="S652" s="79"/>
      <c r="T652" s="79"/>
      <c r="U652" s="79"/>
      <c r="V652" s="79"/>
      <c r="W652" s="79"/>
      <c r="X652" s="79"/>
      <c r="Y652" s="79"/>
      <c r="Z652" s="79"/>
      <c r="AA652" s="79"/>
      <c r="AB652" s="79"/>
      <c r="AC652" s="79"/>
      <c r="AD652" s="79"/>
      <c r="AE652" s="79"/>
      <c r="AF652" s="79"/>
      <c r="AG652" s="79"/>
      <c r="AH652" s="79"/>
      <c r="AI652" s="79"/>
      <c r="AJ652" s="79"/>
      <c r="AK652" s="79"/>
    </row>
    <row r="653" spans="2:37" ht="15.3">
      <c r="B653" s="79"/>
      <c r="C653" s="100"/>
      <c r="D653" s="79"/>
      <c r="E653" s="79"/>
      <c r="F653" s="79"/>
      <c r="G653" s="100"/>
      <c r="H653" s="79"/>
      <c r="I653" s="79"/>
      <c r="J653" s="79"/>
      <c r="K653" s="79"/>
      <c r="L653" s="79"/>
      <c r="M653" s="79"/>
      <c r="N653" s="79"/>
      <c r="O653" s="79"/>
      <c r="P653" s="79"/>
      <c r="Q653" s="79"/>
      <c r="R653" s="79"/>
      <c r="S653" s="79"/>
      <c r="T653" s="79"/>
      <c r="U653" s="79"/>
      <c r="V653" s="79"/>
      <c r="W653" s="79"/>
      <c r="X653" s="79"/>
      <c r="Y653" s="79"/>
      <c r="Z653" s="79"/>
      <c r="AA653" s="79"/>
      <c r="AB653" s="79"/>
      <c r="AC653" s="79"/>
      <c r="AD653" s="79"/>
      <c r="AE653" s="79"/>
      <c r="AF653" s="79"/>
      <c r="AG653" s="79"/>
      <c r="AH653" s="79"/>
      <c r="AI653" s="79"/>
      <c r="AJ653" s="79"/>
      <c r="AK653" s="79"/>
    </row>
    <row r="654" spans="2:37" ht="15.3">
      <c r="B654" s="79"/>
      <c r="C654" s="100"/>
      <c r="D654" s="79"/>
      <c r="E654" s="79"/>
      <c r="F654" s="79"/>
      <c r="G654" s="100"/>
      <c r="H654" s="79"/>
      <c r="I654" s="79"/>
      <c r="J654" s="79"/>
      <c r="K654" s="79"/>
      <c r="L654" s="79"/>
      <c r="M654" s="79"/>
      <c r="N654" s="79"/>
      <c r="O654" s="79"/>
      <c r="P654" s="79"/>
      <c r="Q654" s="79"/>
      <c r="R654" s="79"/>
      <c r="S654" s="79"/>
      <c r="T654" s="79"/>
      <c r="U654" s="79"/>
      <c r="V654" s="79"/>
      <c r="W654" s="79"/>
      <c r="X654" s="79"/>
      <c r="Y654" s="79"/>
      <c r="Z654" s="79"/>
      <c r="AA654" s="79"/>
      <c r="AB654" s="79"/>
      <c r="AC654" s="79"/>
      <c r="AD654" s="79"/>
      <c r="AE654" s="79"/>
      <c r="AF654" s="79"/>
      <c r="AG654" s="79"/>
      <c r="AH654" s="79"/>
      <c r="AI654" s="79"/>
      <c r="AJ654" s="79"/>
      <c r="AK654" s="79"/>
    </row>
    <row r="655" spans="2:37" ht="15.3">
      <c r="B655" s="79"/>
      <c r="C655" s="100"/>
      <c r="D655" s="79"/>
      <c r="E655" s="79"/>
      <c r="F655" s="79"/>
      <c r="G655" s="100"/>
      <c r="H655" s="79"/>
      <c r="I655" s="79"/>
      <c r="J655" s="79"/>
      <c r="K655" s="79"/>
      <c r="L655" s="79"/>
      <c r="M655" s="79"/>
      <c r="N655" s="79"/>
      <c r="O655" s="79"/>
      <c r="P655" s="79"/>
      <c r="Q655" s="79"/>
      <c r="R655" s="79"/>
      <c r="S655" s="79"/>
      <c r="T655" s="79"/>
      <c r="U655" s="79"/>
      <c r="V655" s="79"/>
      <c r="W655" s="79"/>
      <c r="X655" s="79"/>
      <c r="Y655" s="79"/>
      <c r="Z655" s="79"/>
      <c r="AA655" s="79"/>
      <c r="AB655" s="79"/>
      <c r="AC655" s="79"/>
      <c r="AD655" s="79"/>
      <c r="AE655" s="79"/>
      <c r="AF655" s="79"/>
      <c r="AG655" s="79"/>
      <c r="AH655" s="79"/>
      <c r="AI655" s="79"/>
      <c r="AJ655" s="79"/>
      <c r="AK655" s="79"/>
    </row>
    <row r="656" spans="2:37" ht="15.3">
      <c r="B656" s="79"/>
      <c r="C656" s="100"/>
      <c r="D656" s="79"/>
      <c r="E656" s="79"/>
      <c r="F656" s="79"/>
      <c r="G656" s="100"/>
      <c r="H656" s="79"/>
      <c r="I656" s="79"/>
      <c r="J656" s="79"/>
      <c r="K656" s="79"/>
      <c r="L656" s="79"/>
      <c r="M656" s="79"/>
      <c r="N656" s="79"/>
      <c r="O656" s="79"/>
      <c r="P656" s="79"/>
      <c r="Q656" s="79"/>
      <c r="R656" s="79"/>
      <c r="S656" s="79"/>
      <c r="T656" s="79"/>
      <c r="U656" s="79"/>
      <c r="V656" s="79"/>
      <c r="W656" s="79"/>
      <c r="X656" s="79"/>
      <c r="Y656" s="79"/>
      <c r="Z656" s="79"/>
      <c r="AA656" s="79"/>
      <c r="AB656" s="79"/>
      <c r="AC656" s="79"/>
      <c r="AD656" s="79"/>
      <c r="AE656" s="79"/>
      <c r="AF656" s="79"/>
      <c r="AG656" s="79"/>
      <c r="AH656" s="79"/>
      <c r="AI656" s="79"/>
      <c r="AJ656" s="79"/>
      <c r="AK656" s="79"/>
    </row>
    <row r="657" spans="2:37" ht="15.3">
      <c r="B657" s="79"/>
      <c r="C657" s="100"/>
      <c r="D657" s="79"/>
      <c r="E657" s="79"/>
      <c r="F657" s="79"/>
      <c r="G657" s="100"/>
      <c r="H657" s="79"/>
      <c r="I657" s="79"/>
      <c r="J657" s="79"/>
      <c r="K657" s="79"/>
      <c r="L657" s="79"/>
      <c r="M657" s="79"/>
      <c r="N657" s="79"/>
      <c r="O657" s="79"/>
      <c r="P657" s="79"/>
      <c r="Q657" s="79"/>
      <c r="R657" s="79"/>
      <c r="S657" s="79"/>
      <c r="T657" s="79"/>
      <c r="U657" s="79"/>
      <c r="V657" s="79"/>
      <c r="W657" s="79"/>
      <c r="X657" s="79"/>
      <c r="Y657" s="79"/>
      <c r="Z657" s="79"/>
      <c r="AA657" s="79"/>
      <c r="AB657" s="79"/>
      <c r="AC657" s="79"/>
      <c r="AD657" s="79"/>
      <c r="AE657" s="79"/>
      <c r="AF657" s="79"/>
      <c r="AG657" s="79"/>
      <c r="AH657" s="79"/>
      <c r="AI657" s="79"/>
      <c r="AJ657" s="79"/>
      <c r="AK657" s="79"/>
    </row>
    <row r="658" spans="2:37" ht="15.3">
      <c r="B658" s="79"/>
      <c r="C658" s="100"/>
      <c r="D658" s="79"/>
      <c r="E658" s="79"/>
      <c r="F658" s="79"/>
      <c r="G658" s="100"/>
      <c r="H658" s="79"/>
      <c r="I658" s="79"/>
      <c r="J658" s="79"/>
      <c r="K658" s="79"/>
      <c r="L658" s="79"/>
      <c r="M658" s="79"/>
      <c r="N658" s="79"/>
      <c r="O658" s="79"/>
      <c r="P658" s="79"/>
      <c r="Q658" s="79"/>
      <c r="R658" s="79"/>
      <c r="S658" s="79"/>
      <c r="T658" s="79"/>
      <c r="U658" s="79"/>
      <c r="V658" s="79"/>
      <c r="W658" s="79"/>
      <c r="X658" s="79"/>
      <c r="Y658" s="79"/>
      <c r="Z658" s="79"/>
      <c r="AA658" s="79"/>
      <c r="AB658" s="79"/>
      <c r="AC658" s="79"/>
      <c r="AD658" s="79"/>
      <c r="AE658" s="79"/>
      <c r="AF658" s="79"/>
      <c r="AG658" s="79"/>
      <c r="AH658" s="79"/>
      <c r="AI658" s="79"/>
      <c r="AJ658" s="79"/>
      <c r="AK658" s="79"/>
    </row>
    <row r="659" spans="2:37" ht="15.3">
      <c r="B659" s="79"/>
      <c r="C659" s="100"/>
      <c r="D659" s="79"/>
      <c r="E659" s="79"/>
      <c r="F659" s="79"/>
      <c r="G659" s="100"/>
      <c r="H659" s="79"/>
      <c r="I659" s="79"/>
      <c r="J659" s="79"/>
      <c r="K659" s="79"/>
      <c r="L659" s="79"/>
      <c r="M659" s="79"/>
      <c r="N659" s="79"/>
      <c r="O659" s="79"/>
      <c r="P659" s="79"/>
      <c r="Q659" s="79"/>
      <c r="R659" s="79"/>
      <c r="S659" s="79"/>
      <c r="T659" s="79"/>
      <c r="U659" s="79"/>
      <c r="V659" s="79"/>
      <c r="W659" s="79"/>
      <c r="X659" s="79"/>
      <c r="Y659" s="79"/>
      <c r="Z659" s="79"/>
      <c r="AA659" s="79"/>
      <c r="AB659" s="79"/>
      <c r="AC659" s="79"/>
      <c r="AD659" s="79"/>
      <c r="AE659" s="79"/>
      <c r="AF659" s="79"/>
      <c r="AG659" s="79"/>
      <c r="AH659" s="79"/>
      <c r="AI659" s="79"/>
      <c r="AJ659" s="79"/>
      <c r="AK659" s="79"/>
    </row>
    <row r="660" spans="2:37" ht="15.3">
      <c r="B660" s="79"/>
      <c r="C660" s="100"/>
      <c r="D660" s="79"/>
      <c r="E660" s="79"/>
      <c r="F660" s="79"/>
      <c r="G660" s="100"/>
      <c r="H660" s="79"/>
      <c r="I660" s="79"/>
      <c r="J660" s="79"/>
      <c r="K660" s="79"/>
      <c r="L660" s="79"/>
      <c r="M660" s="79"/>
      <c r="N660" s="79"/>
      <c r="O660" s="79"/>
      <c r="P660" s="79"/>
      <c r="Q660" s="79"/>
      <c r="R660" s="79"/>
      <c r="S660" s="79"/>
      <c r="T660" s="79"/>
      <c r="U660" s="79"/>
      <c r="V660" s="79"/>
      <c r="W660" s="79"/>
      <c r="X660" s="79"/>
      <c r="Y660" s="79"/>
      <c r="Z660" s="79"/>
      <c r="AA660" s="79"/>
      <c r="AB660" s="79"/>
      <c r="AC660" s="79"/>
      <c r="AD660" s="79"/>
      <c r="AE660" s="79"/>
      <c r="AF660" s="79"/>
      <c r="AG660" s="79"/>
      <c r="AH660" s="79"/>
      <c r="AI660" s="79"/>
      <c r="AJ660" s="79"/>
      <c r="AK660" s="79"/>
    </row>
    <row r="661" spans="2:37" ht="15.3">
      <c r="B661" s="79"/>
      <c r="C661" s="100"/>
      <c r="D661" s="79"/>
      <c r="E661" s="79"/>
      <c r="F661" s="79"/>
      <c r="G661" s="100"/>
      <c r="H661" s="79"/>
      <c r="I661" s="79"/>
      <c r="J661" s="79"/>
      <c r="K661" s="79"/>
      <c r="L661" s="79"/>
      <c r="M661" s="79"/>
      <c r="N661" s="79"/>
      <c r="O661" s="79"/>
      <c r="P661" s="79"/>
      <c r="Q661" s="79"/>
      <c r="R661" s="79"/>
      <c r="S661" s="79"/>
      <c r="T661" s="79"/>
      <c r="U661" s="79"/>
      <c r="V661" s="79"/>
      <c r="W661" s="79"/>
      <c r="X661" s="79"/>
      <c r="Y661" s="79"/>
      <c r="Z661" s="79"/>
      <c r="AA661" s="79"/>
      <c r="AB661" s="79"/>
      <c r="AC661" s="79"/>
      <c r="AD661" s="79"/>
      <c r="AE661" s="79"/>
      <c r="AF661" s="79"/>
      <c r="AG661" s="79"/>
      <c r="AH661" s="79"/>
      <c r="AI661" s="79"/>
      <c r="AJ661" s="79"/>
      <c r="AK661" s="79"/>
    </row>
    <row r="662" spans="2:37" ht="15.3">
      <c r="B662" s="79"/>
      <c r="C662" s="100"/>
      <c r="D662" s="79"/>
      <c r="E662" s="79"/>
      <c r="F662" s="79"/>
      <c r="G662" s="100"/>
      <c r="H662" s="79"/>
      <c r="I662" s="79"/>
      <c r="J662" s="79"/>
      <c r="K662" s="79"/>
      <c r="L662" s="79"/>
      <c r="M662" s="79"/>
      <c r="N662" s="79"/>
      <c r="O662" s="79"/>
      <c r="P662" s="79"/>
      <c r="Q662" s="79"/>
      <c r="R662" s="79"/>
      <c r="S662" s="79"/>
      <c r="T662" s="79"/>
      <c r="U662" s="79"/>
      <c r="V662" s="79"/>
      <c r="W662" s="79"/>
      <c r="X662" s="79"/>
      <c r="Y662" s="79"/>
      <c r="Z662" s="79"/>
      <c r="AA662" s="79"/>
      <c r="AB662" s="79"/>
      <c r="AC662" s="79"/>
      <c r="AD662" s="79"/>
      <c r="AE662" s="79"/>
      <c r="AF662" s="79"/>
      <c r="AG662" s="79"/>
      <c r="AH662" s="79"/>
      <c r="AI662" s="79"/>
      <c r="AJ662" s="79"/>
      <c r="AK662" s="79"/>
    </row>
    <row r="663" spans="2:37" ht="15.3">
      <c r="B663" s="79"/>
      <c r="C663" s="100"/>
      <c r="D663" s="79"/>
      <c r="E663" s="79"/>
      <c r="F663" s="79"/>
      <c r="G663" s="100"/>
      <c r="H663" s="79"/>
      <c r="I663" s="79"/>
      <c r="J663" s="79"/>
      <c r="K663" s="79"/>
      <c r="L663" s="79"/>
      <c r="M663" s="79"/>
      <c r="N663" s="79"/>
      <c r="O663" s="79"/>
      <c r="P663" s="79"/>
      <c r="Q663" s="79"/>
      <c r="R663" s="79"/>
      <c r="S663" s="79"/>
      <c r="T663" s="79"/>
      <c r="U663" s="79"/>
      <c r="V663" s="79"/>
      <c r="W663" s="79"/>
      <c r="X663" s="79"/>
      <c r="Y663" s="79"/>
      <c r="Z663" s="79"/>
      <c r="AA663" s="79"/>
      <c r="AB663" s="79"/>
      <c r="AC663" s="79"/>
      <c r="AD663" s="79"/>
      <c r="AE663" s="79"/>
      <c r="AF663" s="79"/>
      <c r="AG663" s="79"/>
      <c r="AH663" s="79"/>
      <c r="AI663" s="79"/>
      <c r="AJ663" s="79"/>
      <c r="AK663" s="79"/>
    </row>
    <row r="664" spans="2:37" ht="15.3">
      <c r="B664" s="79"/>
      <c r="C664" s="100"/>
      <c r="D664" s="79"/>
      <c r="E664" s="79"/>
      <c r="F664" s="79"/>
      <c r="G664" s="100"/>
      <c r="H664" s="79"/>
      <c r="I664" s="79"/>
      <c r="J664" s="79"/>
      <c r="K664" s="79"/>
      <c r="L664" s="79"/>
      <c r="M664" s="79"/>
      <c r="N664" s="79"/>
      <c r="O664" s="79"/>
      <c r="P664" s="79"/>
      <c r="Q664" s="79"/>
      <c r="R664" s="79"/>
      <c r="S664" s="79"/>
      <c r="T664" s="79"/>
      <c r="U664" s="79"/>
      <c r="V664" s="79"/>
      <c r="W664" s="79"/>
      <c r="X664" s="79"/>
      <c r="Y664" s="79"/>
      <c r="Z664" s="79"/>
      <c r="AA664" s="79"/>
      <c r="AB664" s="79"/>
      <c r="AC664" s="79"/>
      <c r="AD664" s="79"/>
      <c r="AE664" s="79"/>
      <c r="AF664" s="79"/>
      <c r="AG664" s="79"/>
      <c r="AH664" s="79"/>
      <c r="AI664" s="79"/>
      <c r="AJ664" s="79"/>
      <c r="AK664" s="79"/>
    </row>
    <row r="665" spans="2:37" ht="15.3">
      <c r="B665" s="79"/>
      <c r="C665" s="100"/>
      <c r="D665" s="79"/>
      <c r="E665" s="79"/>
      <c r="F665" s="79"/>
      <c r="G665" s="100"/>
      <c r="H665" s="79"/>
      <c r="I665" s="79"/>
      <c r="J665" s="79"/>
      <c r="K665" s="79"/>
      <c r="L665" s="79"/>
      <c r="M665" s="79"/>
      <c r="N665" s="79"/>
      <c r="O665" s="79"/>
      <c r="P665" s="79"/>
      <c r="Q665" s="79"/>
      <c r="R665" s="79"/>
      <c r="S665" s="79"/>
      <c r="T665" s="79"/>
      <c r="U665" s="79"/>
      <c r="V665" s="79"/>
      <c r="W665" s="79"/>
      <c r="X665" s="79"/>
      <c r="Y665" s="79"/>
      <c r="Z665" s="79"/>
      <c r="AA665" s="79"/>
      <c r="AB665" s="79"/>
      <c r="AC665" s="79"/>
      <c r="AD665" s="79"/>
      <c r="AE665" s="79"/>
      <c r="AF665" s="79"/>
      <c r="AG665" s="79"/>
      <c r="AH665" s="79"/>
      <c r="AI665" s="79"/>
      <c r="AJ665" s="79"/>
      <c r="AK665" s="79"/>
    </row>
    <row r="666" spans="2:37" ht="15.3">
      <c r="B666" s="79"/>
      <c r="C666" s="100"/>
      <c r="D666" s="79"/>
      <c r="E666" s="79"/>
      <c r="F666" s="79"/>
      <c r="G666" s="100"/>
      <c r="H666" s="79"/>
      <c r="I666" s="79"/>
      <c r="J666" s="79"/>
      <c r="K666" s="79"/>
      <c r="L666" s="79"/>
      <c r="M666" s="79"/>
      <c r="N666" s="79"/>
      <c r="O666" s="79"/>
      <c r="P666" s="79"/>
      <c r="Q666" s="79"/>
      <c r="R666" s="79"/>
      <c r="S666" s="79"/>
      <c r="T666" s="79"/>
      <c r="U666" s="79"/>
      <c r="V666" s="79"/>
      <c r="W666" s="79"/>
      <c r="X666" s="79"/>
      <c r="Y666" s="79"/>
      <c r="Z666" s="79"/>
      <c r="AA666" s="79"/>
      <c r="AB666" s="79"/>
      <c r="AC666" s="79"/>
      <c r="AD666" s="79"/>
      <c r="AE666" s="79"/>
      <c r="AF666" s="79"/>
      <c r="AG666" s="79"/>
      <c r="AH666" s="79"/>
      <c r="AI666" s="79"/>
      <c r="AJ666" s="79"/>
      <c r="AK666" s="79"/>
    </row>
    <row r="667" spans="2:37" ht="15.3">
      <c r="B667" s="79"/>
      <c r="C667" s="100"/>
      <c r="D667" s="79"/>
      <c r="E667" s="79"/>
      <c r="F667" s="79"/>
      <c r="G667" s="100"/>
      <c r="H667" s="79"/>
      <c r="I667" s="79"/>
      <c r="J667" s="79"/>
      <c r="K667" s="79"/>
      <c r="L667" s="79"/>
      <c r="M667" s="79"/>
      <c r="N667" s="79"/>
      <c r="O667" s="79"/>
      <c r="P667" s="79"/>
      <c r="Q667" s="79"/>
      <c r="R667" s="79"/>
      <c r="S667" s="79"/>
      <c r="T667" s="79"/>
      <c r="U667" s="79"/>
      <c r="V667" s="79"/>
      <c r="W667" s="79"/>
      <c r="X667" s="79"/>
      <c r="Y667" s="79"/>
      <c r="Z667" s="79"/>
      <c r="AA667" s="79"/>
      <c r="AB667" s="79"/>
      <c r="AC667" s="79"/>
      <c r="AD667" s="79"/>
      <c r="AE667" s="79"/>
      <c r="AF667" s="79"/>
      <c r="AG667" s="79"/>
      <c r="AH667" s="79"/>
      <c r="AI667" s="79"/>
      <c r="AJ667" s="79"/>
      <c r="AK667" s="79"/>
    </row>
    <row r="668" spans="2:37" ht="15.3">
      <c r="B668" s="79"/>
      <c r="C668" s="100"/>
      <c r="D668" s="79"/>
      <c r="E668" s="79"/>
      <c r="F668" s="79"/>
      <c r="G668" s="100"/>
      <c r="H668" s="79"/>
      <c r="I668" s="79"/>
      <c r="J668" s="79"/>
      <c r="K668" s="79"/>
      <c r="L668" s="79"/>
      <c r="M668" s="79"/>
      <c r="N668" s="79"/>
      <c r="O668" s="79"/>
      <c r="P668" s="79"/>
      <c r="Q668" s="79"/>
      <c r="R668" s="79"/>
      <c r="S668" s="79"/>
      <c r="T668" s="79"/>
      <c r="U668" s="79"/>
      <c r="V668" s="79"/>
      <c r="W668" s="79"/>
      <c r="X668" s="79"/>
      <c r="Y668" s="79"/>
      <c r="Z668" s="79"/>
      <c r="AA668" s="79"/>
      <c r="AB668" s="79"/>
      <c r="AC668" s="79"/>
      <c r="AD668" s="79"/>
      <c r="AE668" s="79"/>
      <c r="AF668" s="79"/>
      <c r="AG668" s="79"/>
      <c r="AH668" s="79"/>
      <c r="AI668" s="79"/>
      <c r="AJ668" s="79"/>
      <c r="AK668" s="79"/>
    </row>
    <row r="669" spans="2:37">
      <c r="B669" s="80"/>
      <c r="C669" s="101"/>
      <c r="D669" s="80"/>
      <c r="E669" s="80"/>
      <c r="F669" s="80"/>
      <c r="G669" s="101"/>
      <c r="H669" s="80"/>
      <c r="I669" s="80"/>
      <c r="J669" s="80"/>
      <c r="K669" s="80"/>
    </row>
    <row r="670" spans="2:37">
      <c r="B670" s="80"/>
      <c r="C670" s="101"/>
      <c r="D670" s="80"/>
      <c r="E670" s="80"/>
      <c r="F670" s="80"/>
      <c r="G670" s="101"/>
      <c r="H670" s="80"/>
      <c r="I670" s="80"/>
      <c r="J670" s="80"/>
      <c r="K670" s="80"/>
    </row>
    <row r="671" spans="2:37">
      <c r="B671" s="80"/>
      <c r="C671" s="101"/>
      <c r="D671" s="80"/>
      <c r="E671" s="80"/>
      <c r="F671" s="80"/>
      <c r="G671" s="101"/>
      <c r="H671" s="80"/>
      <c r="I671" s="80"/>
      <c r="J671" s="80"/>
      <c r="K671" s="80"/>
    </row>
    <row r="672" spans="2:37">
      <c r="B672" s="80"/>
      <c r="C672" s="101"/>
      <c r="D672" s="80"/>
      <c r="E672" s="80"/>
      <c r="F672" s="80"/>
      <c r="G672" s="101"/>
      <c r="H672" s="80"/>
      <c r="I672" s="80"/>
      <c r="J672" s="80"/>
      <c r="K672" s="80"/>
    </row>
    <row r="673" spans="2:11">
      <c r="B673" s="80"/>
      <c r="C673" s="101"/>
      <c r="D673" s="80"/>
      <c r="E673" s="80"/>
      <c r="F673" s="80"/>
      <c r="G673" s="101"/>
      <c r="H673" s="80"/>
      <c r="I673" s="80"/>
      <c r="J673" s="80"/>
      <c r="K673" s="80"/>
    </row>
    <row r="674" spans="2:11">
      <c r="B674" s="80"/>
      <c r="C674" s="101"/>
      <c r="D674" s="80"/>
      <c r="E674" s="80"/>
      <c r="F674" s="80"/>
      <c r="G674" s="101"/>
      <c r="H674" s="80"/>
      <c r="I674" s="80"/>
      <c r="J674" s="80"/>
      <c r="K674" s="80"/>
    </row>
    <row r="675" spans="2:11">
      <c r="B675" s="80"/>
      <c r="C675" s="101"/>
      <c r="D675" s="80"/>
      <c r="E675" s="80"/>
      <c r="F675" s="80"/>
      <c r="G675" s="101"/>
      <c r="H675" s="80"/>
      <c r="I675" s="80"/>
      <c r="J675" s="80"/>
      <c r="K675" s="80"/>
    </row>
    <row r="676" spans="2:11">
      <c r="B676" s="80"/>
      <c r="C676" s="101"/>
      <c r="D676" s="80"/>
      <c r="E676" s="80"/>
      <c r="F676" s="80"/>
      <c r="G676" s="101"/>
      <c r="H676" s="80"/>
      <c r="I676" s="80"/>
      <c r="J676" s="80"/>
      <c r="K676" s="80"/>
    </row>
    <row r="677" spans="2:11">
      <c r="B677" s="80"/>
      <c r="C677" s="101"/>
      <c r="D677" s="80"/>
      <c r="E677" s="80"/>
      <c r="F677" s="80"/>
      <c r="G677" s="101"/>
      <c r="H677" s="80"/>
      <c r="I677" s="80"/>
      <c r="J677" s="80"/>
      <c r="K677" s="80"/>
    </row>
    <row r="678" spans="2:11">
      <c r="B678" s="80"/>
      <c r="C678" s="101"/>
      <c r="D678" s="80"/>
      <c r="E678" s="80"/>
      <c r="F678" s="80"/>
      <c r="G678" s="101"/>
      <c r="H678" s="80"/>
      <c r="I678" s="80"/>
      <c r="J678" s="80"/>
      <c r="K678" s="80"/>
    </row>
    <row r="679" spans="2:11">
      <c r="B679" s="80"/>
      <c r="C679" s="101"/>
      <c r="D679" s="80"/>
      <c r="E679" s="80"/>
      <c r="F679" s="80"/>
      <c r="G679" s="101"/>
      <c r="H679" s="80"/>
      <c r="I679" s="80"/>
      <c r="J679" s="80"/>
      <c r="K679" s="80"/>
    </row>
    <row r="680" spans="2:11">
      <c r="B680" s="80"/>
      <c r="C680" s="101"/>
      <c r="D680" s="80"/>
      <c r="E680" s="80"/>
      <c r="F680" s="80"/>
      <c r="G680" s="101"/>
      <c r="H680" s="80"/>
      <c r="I680" s="80"/>
      <c r="J680" s="80"/>
      <c r="K680" s="80"/>
    </row>
    <row r="681" spans="2:11">
      <c r="B681" s="80"/>
      <c r="C681" s="101"/>
      <c r="D681" s="80"/>
      <c r="E681" s="80"/>
      <c r="F681" s="80"/>
      <c r="G681" s="101"/>
      <c r="H681" s="80"/>
      <c r="I681" s="80"/>
      <c r="J681" s="80"/>
      <c r="K681" s="80"/>
    </row>
    <row r="682" spans="2:11">
      <c r="B682" s="80"/>
      <c r="C682" s="101"/>
      <c r="D682" s="80"/>
      <c r="E682" s="80"/>
      <c r="F682" s="80"/>
      <c r="G682" s="101"/>
      <c r="H682" s="80"/>
      <c r="I682" s="80"/>
      <c r="J682" s="80"/>
      <c r="K682" s="80"/>
    </row>
    <row r="683" spans="2:11">
      <c r="B683" s="80"/>
      <c r="C683" s="101"/>
      <c r="D683" s="80"/>
      <c r="E683" s="80"/>
      <c r="F683" s="80"/>
      <c r="G683" s="101"/>
      <c r="H683" s="80"/>
      <c r="I683" s="80"/>
      <c r="J683" s="80"/>
      <c r="K683" s="80"/>
    </row>
    <row r="684" spans="2:11">
      <c r="B684" s="80"/>
      <c r="C684" s="101"/>
      <c r="D684" s="80"/>
      <c r="E684" s="80"/>
      <c r="F684" s="80"/>
      <c r="G684" s="101"/>
      <c r="H684" s="80"/>
      <c r="I684" s="80"/>
      <c r="J684" s="80"/>
      <c r="K684" s="80"/>
    </row>
    <row r="685" spans="2:11">
      <c r="B685" s="80"/>
      <c r="C685" s="101"/>
      <c r="D685" s="80"/>
      <c r="E685" s="80"/>
      <c r="F685" s="80"/>
      <c r="G685" s="101"/>
      <c r="H685" s="80"/>
      <c r="I685" s="80"/>
      <c r="J685" s="80"/>
      <c r="K685" s="80"/>
    </row>
    <row r="686" spans="2:11">
      <c r="B686" s="80"/>
      <c r="C686" s="101"/>
      <c r="D686" s="80"/>
      <c r="E686" s="80"/>
      <c r="F686" s="80"/>
      <c r="G686" s="101"/>
      <c r="H686" s="80"/>
      <c r="I686" s="80"/>
      <c r="J686" s="80"/>
      <c r="K686" s="80"/>
    </row>
    <row r="687" spans="2:11">
      <c r="B687" s="80"/>
      <c r="C687" s="101"/>
      <c r="D687" s="80"/>
      <c r="E687" s="80"/>
      <c r="F687" s="80"/>
      <c r="G687" s="101"/>
      <c r="H687" s="80"/>
      <c r="I687" s="80"/>
      <c r="J687" s="80"/>
      <c r="K687" s="80"/>
    </row>
    <row r="688" spans="2:11">
      <c r="B688" s="80"/>
      <c r="C688" s="101"/>
      <c r="D688" s="80"/>
      <c r="E688" s="80"/>
      <c r="F688" s="80"/>
      <c r="G688" s="101"/>
      <c r="H688" s="80"/>
      <c r="I688" s="80"/>
      <c r="J688" s="80"/>
      <c r="K688" s="80"/>
    </row>
    <row r="689" spans="2:11">
      <c r="B689" s="80"/>
      <c r="C689" s="101"/>
      <c r="D689" s="80"/>
      <c r="E689" s="80"/>
      <c r="F689" s="80"/>
      <c r="G689" s="101"/>
      <c r="H689" s="80"/>
      <c r="I689" s="80"/>
      <c r="J689" s="80"/>
      <c r="K689" s="80"/>
    </row>
    <row r="690" spans="2:11">
      <c r="B690" s="80"/>
      <c r="C690" s="101"/>
      <c r="D690" s="80"/>
      <c r="E690" s="80"/>
      <c r="F690" s="80"/>
      <c r="G690" s="101"/>
      <c r="H690" s="80"/>
      <c r="I690" s="80"/>
      <c r="J690" s="80"/>
      <c r="K690" s="80"/>
    </row>
    <row r="691" spans="2:11">
      <c r="B691" s="80"/>
      <c r="C691" s="101"/>
      <c r="D691" s="80"/>
      <c r="E691" s="80"/>
      <c r="F691" s="80"/>
      <c r="G691" s="101"/>
      <c r="H691" s="80"/>
      <c r="I691" s="80"/>
      <c r="J691" s="80"/>
      <c r="K691" s="80"/>
    </row>
    <row r="692" spans="2:11">
      <c r="B692" s="80"/>
      <c r="C692" s="101"/>
      <c r="D692" s="80"/>
      <c r="E692" s="80"/>
      <c r="F692" s="80"/>
      <c r="G692" s="101"/>
      <c r="H692" s="80"/>
      <c r="I692" s="80"/>
      <c r="J692" s="80"/>
      <c r="K692" s="80"/>
    </row>
    <row r="693" spans="2:11">
      <c r="B693" s="80"/>
      <c r="C693" s="101"/>
      <c r="D693" s="80"/>
      <c r="E693" s="80"/>
      <c r="F693" s="80"/>
      <c r="G693" s="101"/>
      <c r="H693" s="80"/>
      <c r="I693" s="80"/>
      <c r="J693" s="80"/>
      <c r="K693" s="80"/>
    </row>
    <row r="694" spans="2:11">
      <c r="B694" s="80"/>
      <c r="C694" s="101"/>
      <c r="D694" s="80"/>
      <c r="E694" s="80"/>
      <c r="F694" s="80"/>
      <c r="G694" s="101"/>
      <c r="H694" s="80"/>
      <c r="I694" s="80"/>
      <c r="J694" s="80"/>
      <c r="K694" s="80"/>
    </row>
    <row r="695" spans="2:11">
      <c r="B695" s="80"/>
      <c r="C695" s="101"/>
      <c r="D695" s="80"/>
      <c r="E695" s="80"/>
      <c r="F695" s="80"/>
      <c r="G695" s="101"/>
      <c r="H695" s="80"/>
      <c r="I695" s="80"/>
      <c r="J695" s="80"/>
      <c r="K695" s="80"/>
    </row>
    <row r="696" spans="2:11">
      <c r="B696" s="80"/>
      <c r="C696" s="101"/>
      <c r="D696" s="80"/>
      <c r="E696" s="80"/>
      <c r="F696" s="80"/>
      <c r="G696" s="101"/>
      <c r="H696" s="80"/>
      <c r="I696" s="80"/>
      <c r="J696" s="80"/>
      <c r="K696" s="80"/>
    </row>
    <row r="697" spans="2:11">
      <c r="B697" s="80"/>
      <c r="C697" s="101"/>
      <c r="D697" s="80"/>
      <c r="E697" s="80"/>
      <c r="F697" s="80"/>
      <c r="G697" s="101"/>
      <c r="H697" s="80"/>
      <c r="I697" s="80"/>
      <c r="J697" s="80"/>
      <c r="K697" s="80"/>
    </row>
    <row r="698" spans="2:11">
      <c r="B698" s="80"/>
      <c r="C698" s="101"/>
      <c r="D698" s="80"/>
      <c r="E698" s="80"/>
      <c r="F698" s="80"/>
      <c r="G698" s="101"/>
      <c r="H698" s="80"/>
      <c r="I698" s="80"/>
      <c r="J698" s="80"/>
      <c r="K698" s="80"/>
    </row>
    <row r="699" spans="2:11">
      <c r="B699" s="80"/>
      <c r="C699" s="101"/>
      <c r="D699" s="80"/>
      <c r="E699" s="80"/>
      <c r="F699" s="80"/>
      <c r="G699" s="101"/>
      <c r="H699" s="80"/>
      <c r="I699" s="80"/>
      <c r="J699" s="80"/>
      <c r="K699" s="80"/>
    </row>
    <row r="700" spans="2:11">
      <c r="B700" s="80"/>
      <c r="C700" s="101"/>
      <c r="D700" s="80"/>
      <c r="E700" s="80"/>
      <c r="F700" s="80"/>
      <c r="G700" s="101"/>
      <c r="H700" s="80"/>
      <c r="I700" s="80"/>
      <c r="J700" s="80"/>
      <c r="K700" s="80"/>
    </row>
    <row r="701" spans="2:11">
      <c r="B701" s="80"/>
      <c r="C701" s="101"/>
      <c r="D701" s="80"/>
      <c r="E701" s="80"/>
      <c r="F701" s="80"/>
      <c r="G701" s="101"/>
      <c r="H701" s="80"/>
      <c r="I701" s="80"/>
      <c r="J701" s="80"/>
      <c r="K701" s="80"/>
    </row>
    <row r="702" spans="2:11">
      <c r="B702" s="80"/>
      <c r="C702" s="101"/>
      <c r="D702" s="80"/>
      <c r="E702" s="80"/>
      <c r="F702" s="80"/>
      <c r="G702" s="101"/>
      <c r="H702" s="80"/>
      <c r="I702" s="80"/>
      <c r="J702" s="80"/>
      <c r="K702" s="80"/>
    </row>
    <row r="703" spans="2:11">
      <c r="B703" s="80"/>
      <c r="C703" s="101"/>
      <c r="D703" s="80"/>
      <c r="E703" s="80"/>
      <c r="F703" s="80"/>
      <c r="G703" s="101"/>
      <c r="H703" s="80"/>
      <c r="I703" s="80"/>
      <c r="J703" s="80"/>
      <c r="K703" s="80"/>
    </row>
    <row r="704" spans="2:11">
      <c r="B704" s="80"/>
      <c r="C704" s="101"/>
      <c r="D704" s="80"/>
      <c r="E704" s="80"/>
      <c r="F704" s="80"/>
      <c r="G704" s="101"/>
      <c r="H704" s="80"/>
      <c r="I704" s="80"/>
      <c r="J704" s="80"/>
      <c r="K704" s="80"/>
    </row>
    <row r="705" spans="2:11">
      <c r="B705" s="80"/>
      <c r="C705" s="101"/>
      <c r="D705" s="80"/>
      <c r="E705" s="80"/>
      <c r="F705" s="80"/>
      <c r="G705" s="101"/>
      <c r="H705" s="80"/>
      <c r="I705" s="80"/>
      <c r="J705" s="80"/>
      <c r="K705" s="80"/>
    </row>
    <row r="706" spans="2:11">
      <c r="B706" s="80"/>
      <c r="C706" s="101"/>
      <c r="D706" s="80"/>
      <c r="E706" s="80"/>
      <c r="F706" s="80"/>
      <c r="G706" s="101"/>
      <c r="H706" s="80"/>
      <c r="I706" s="80"/>
      <c r="J706" s="80"/>
      <c r="K706" s="80"/>
    </row>
    <row r="707" spans="2:11">
      <c r="B707" s="80"/>
      <c r="C707" s="101"/>
      <c r="D707" s="80"/>
      <c r="E707" s="80"/>
      <c r="F707" s="80"/>
      <c r="G707" s="101"/>
      <c r="H707" s="80"/>
      <c r="I707" s="80"/>
      <c r="J707" s="80"/>
      <c r="K707" s="80"/>
    </row>
    <row r="708" spans="2:11">
      <c r="B708" s="80"/>
      <c r="C708" s="101"/>
      <c r="D708" s="80"/>
      <c r="E708" s="80"/>
      <c r="F708" s="80"/>
      <c r="G708" s="101"/>
      <c r="H708" s="80"/>
      <c r="I708" s="80"/>
      <c r="J708" s="80"/>
      <c r="K708" s="80"/>
    </row>
    <row r="709" spans="2:11">
      <c r="B709" s="80"/>
      <c r="C709" s="101"/>
      <c r="D709" s="80"/>
      <c r="E709" s="80"/>
      <c r="F709" s="80"/>
      <c r="G709" s="101"/>
      <c r="H709" s="80"/>
      <c r="I709" s="80"/>
      <c r="J709" s="80"/>
      <c r="K709" s="80"/>
    </row>
    <row r="710" spans="2:11">
      <c r="B710" s="80"/>
      <c r="C710" s="101"/>
      <c r="D710" s="80"/>
      <c r="E710" s="80"/>
      <c r="F710" s="80"/>
      <c r="G710" s="101"/>
      <c r="H710" s="80"/>
      <c r="I710" s="80"/>
      <c r="J710" s="80"/>
      <c r="K710" s="80"/>
    </row>
    <row r="711" spans="2:11">
      <c r="B711" s="80"/>
      <c r="C711" s="101"/>
      <c r="D711" s="80"/>
      <c r="E711" s="80"/>
      <c r="F711" s="80"/>
      <c r="G711" s="101"/>
      <c r="H711" s="80"/>
      <c r="I711" s="80"/>
      <c r="J711" s="80"/>
      <c r="K711" s="80"/>
    </row>
    <row r="712" spans="2:11">
      <c r="B712" s="80"/>
      <c r="C712" s="101"/>
      <c r="D712" s="80"/>
      <c r="E712" s="80"/>
      <c r="F712" s="80"/>
      <c r="G712" s="101"/>
      <c r="H712" s="80"/>
      <c r="I712" s="80"/>
      <c r="J712" s="80"/>
      <c r="K712" s="80"/>
    </row>
    <row r="713" spans="2:11">
      <c r="B713" s="80"/>
      <c r="C713" s="101"/>
      <c r="D713" s="80"/>
      <c r="E713" s="80"/>
      <c r="F713" s="80"/>
      <c r="G713" s="101"/>
      <c r="H713" s="80"/>
      <c r="I713" s="80"/>
      <c r="J713" s="80"/>
      <c r="K713" s="80"/>
    </row>
    <row r="714" spans="2:11">
      <c r="B714" s="80"/>
      <c r="C714" s="101"/>
      <c r="D714" s="80"/>
      <c r="E714" s="80"/>
      <c r="F714" s="80"/>
      <c r="G714" s="101"/>
      <c r="H714" s="80"/>
      <c r="I714" s="80"/>
      <c r="J714" s="80"/>
      <c r="K714" s="80"/>
    </row>
    <row r="715" spans="2:11">
      <c r="B715" s="80"/>
      <c r="C715" s="101"/>
      <c r="D715" s="80"/>
      <c r="E715" s="80"/>
      <c r="F715" s="80"/>
      <c r="G715" s="101"/>
      <c r="H715" s="80"/>
      <c r="I715" s="80"/>
      <c r="J715" s="80"/>
      <c r="K715" s="80"/>
    </row>
    <row r="716" spans="2:11">
      <c r="B716" s="80"/>
      <c r="C716" s="101"/>
      <c r="D716" s="80"/>
      <c r="E716" s="80"/>
      <c r="F716" s="80"/>
      <c r="G716" s="101"/>
      <c r="H716" s="80"/>
      <c r="I716" s="80"/>
      <c r="J716" s="80"/>
      <c r="K716" s="80"/>
    </row>
    <row r="717" spans="2:11">
      <c r="B717" s="80"/>
      <c r="C717" s="101"/>
      <c r="D717" s="80"/>
      <c r="E717" s="80"/>
      <c r="F717" s="80"/>
      <c r="G717" s="101"/>
      <c r="H717" s="80"/>
      <c r="I717" s="80"/>
      <c r="J717" s="80"/>
      <c r="K717" s="80"/>
    </row>
    <row r="718" spans="2:11">
      <c r="B718" s="80"/>
      <c r="C718" s="101"/>
      <c r="D718" s="80"/>
      <c r="E718" s="80"/>
      <c r="F718" s="80"/>
      <c r="G718" s="101"/>
      <c r="H718" s="80"/>
      <c r="I718" s="80"/>
      <c r="J718" s="80"/>
      <c r="K718" s="80"/>
    </row>
    <row r="719" spans="2:11">
      <c r="B719" s="80"/>
      <c r="C719" s="101"/>
      <c r="D719" s="80"/>
      <c r="E719" s="80"/>
      <c r="F719" s="80"/>
      <c r="G719" s="101"/>
      <c r="H719" s="80"/>
      <c r="I719" s="80"/>
      <c r="J719" s="80"/>
      <c r="K719" s="80"/>
    </row>
    <row r="720" spans="2:11">
      <c r="B720" s="80"/>
      <c r="C720" s="101"/>
      <c r="D720" s="80"/>
      <c r="E720" s="80"/>
      <c r="F720" s="80"/>
      <c r="G720" s="101"/>
      <c r="H720" s="80"/>
      <c r="I720" s="80"/>
      <c r="J720" s="80"/>
      <c r="K720" s="80"/>
    </row>
    <row r="721" spans="2:11">
      <c r="B721" s="80"/>
      <c r="C721" s="101"/>
      <c r="D721" s="80"/>
      <c r="E721" s="80"/>
      <c r="F721" s="80"/>
      <c r="G721" s="101"/>
      <c r="H721" s="80"/>
      <c r="I721" s="80"/>
      <c r="J721" s="80"/>
      <c r="K721" s="80"/>
    </row>
    <row r="722" spans="2:11">
      <c r="B722" s="80"/>
      <c r="C722" s="101"/>
      <c r="D722" s="80"/>
      <c r="E722" s="80"/>
      <c r="F722" s="80"/>
      <c r="G722" s="101"/>
      <c r="H722" s="80"/>
      <c r="I722" s="80"/>
      <c r="J722" s="80"/>
      <c r="K722" s="80"/>
    </row>
    <row r="723" spans="2:11">
      <c r="B723" s="80"/>
      <c r="C723" s="101"/>
      <c r="D723" s="80"/>
      <c r="E723" s="80"/>
      <c r="F723" s="80"/>
      <c r="G723" s="101"/>
      <c r="H723" s="80"/>
      <c r="I723" s="80"/>
      <c r="J723" s="80"/>
      <c r="K723" s="80"/>
    </row>
    <row r="724" spans="2:11">
      <c r="B724" s="80"/>
      <c r="C724" s="101"/>
      <c r="D724" s="80"/>
      <c r="E724" s="80"/>
      <c r="F724" s="80"/>
      <c r="G724" s="101"/>
      <c r="H724" s="80"/>
      <c r="I724" s="80"/>
      <c r="J724" s="80"/>
      <c r="K724" s="80"/>
    </row>
    <row r="725" spans="2:11">
      <c r="B725" s="80"/>
      <c r="C725" s="101"/>
      <c r="D725" s="80"/>
      <c r="E725" s="80"/>
      <c r="F725" s="80"/>
      <c r="G725" s="101"/>
      <c r="H725" s="80"/>
      <c r="I725" s="80"/>
      <c r="J725" s="80"/>
      <c r="K725" s="80"/>
    </row>
    <row r="726" spans="2:11">
      <c r="B726" s="80"/>
      <c r="C726" s="101"/>
      <c r="D726" s="80"/>
      <c r="E726" s="80"/>
      <c r="F726" s="80"/>
      <c r="G726" s="101"/>
      <c r="H726" s="80"/>
      <c r="I726" s="80"/>
      <c r="J726" s="80"/>
      <c r="K726" s="80"/>
    </row>
    <row r="727" spans="2:11">
      <c r="B727" s="80"/>
      <c r="C727" s="101"/>
      <c r="D727" s="80"/>
      <c r="E727" s="80"/>
      <c r="F727" s="80"/>
      <c r="G727" s="101"/>
      <c r="H727" s="80"/>
      <c r="I727" s="80"/>
      <c r="J727" s="80"/>
      <c r="K727" s="80"/>
    </row>
    <row r="728" spans="2:11">
      <c r="B728" s="80"/>
      <c r="C728" s="101"/>
      <c r="D728" s="80"/>
      <c r="E728" s="80"/>
      <c r="F728" s="80"/>
      <c r="G728" s="101"/>
      <c r="H728" s="80"/>
      <c r="I728" s="80"/>
      <c r="J728" s="80"/>
      <c r="K728" s="80"/>
    </row>
    <row r="729" spans="2:11">
      <c r="B729" s="80"/>
      <c r="C729" s="101"/>
      <c r="D729" s="80"/>
      <c r="E729" s="80"/>
      <c r="F729" s="80"/>
      <c r="G729" s="101"/>
      <c r="H729" s="80"/>
      <c r="I729" s="80"/>
      <c r="J729" s="80"/>
      <c r="K729" s="80"/>
    </row>
    <row r="730" spans="2:11">
      <c r="B730" s="80"/>
      <c r="C730" s="101"/>
      <c r="D730" s="80"/>
      <c r="E730" s="80"/>
      <c r="F730" s="80"/>
      <c r="G730" s="101"/>
      <c r="H730" s="80"/>
      <c r="I730" s="80"/>
      <c r="J730" s="80"/>
      <c r="K730" s="80"/>
    </row>
    <row r="731" spans="2:11">
      <c r="B731" s="80"/>
      <c r="C731" s="101"/>
      <c r="D731" s="80"/>
      <c r="E731" s="80"/>
      <c r="F731" s="80"/>
      <c r="G731" s="101"/>
      <c r="H731" s="80"/>
      <c r="I731" s="80"/>
      <c r="J731" s="80"/>
      <c r="K731" s="80"/>
    </row>
    <row r="732" spans="2:11">
      <c r="B732" s="80"/>
      <c r="C732" s="101"/>
      <c r="D732" s="80"/>
      <c r="E732" s="80"/>
      <c r="F732" s="80"/>
      <c r="G732" s="101"/>
      <c r="H732" s="80"/>
      <c r="I732" s="80"/>
      <c r="J732" s="80"/>
      <c r="K732" s="80"/>
    </row>
    <row r="733" spans="2:11">
      <c r="B733" s="80"/>
      <c r="C733" s="101"/>
      <c r="D733" s="80"/>
      <c r="E733" s="80"/>
      <c r="F733" s="80"/>
      <c r="G733" s="101"/>
      <c r="H733" s="80"/>
      <c r="I733" s="80"/>
      <c r="J733" s="80"/>
      <c r="K733" s="80"/>
    </row>
    <row r="734" spans="2:11">
      <c r="B734" s="80"/>
      <c r="C734" s="101"/>
      <c r="D734" s="80"/>
      <c r="E734" s="80"/>
      <c r="F734" s="80"/>
      <c r="G734" s="101"/>
      <c r="H734" s="80"/>
      <c r="I734" s="80"/>
      <c r="J734" s="80"/>
      <c r="K734" s="80"/>
    </row>
    <row r="735" spans="2:11">
      <c r="B735" s="80"/>
      <c r="C735" s="101"/>
      <c r="D735" s="80"/>
      <c r="E735" s="80"/>
      <c r="F735" s="80"/>
      <c r="G735" s="101"/>
      <c r="H735" s="80"/>
      <c r="I735" s="80"/>
      <c r="J735" s="80"/>
      <c r="K735" s="80"/>
    </row>
    <row r="736" spans="2:11">
      <c r="B736" s="80"/>
      <c r="C736" s="101"/>
      <c r="D736" s="80"/>
      <c r="E736" s="80"/>
      <c r="F736" s="80"/>
      <c r="G736" s="101"/>
      <c r="H736" s="80"/>
      <c r="I736" s="80"/>
      <c r="J736" s="80"/>
      <c r="K736" s="80"/>
    </row>
    <row r="737" spans="2:11">
      <c r="B737" s="80"/>
      <c r="C737" s="101"/>
      <c r="D737" s="80"/>
      <c r="E737" s="80"/>
      <c r="F737" s="80"/>
      <c r="G737" s="101"/>
      <c r="H737" s="80"/>
      <c r="I737" s="80"/>
      <c r="J737" s="80"/>
      <c r="K737" s="80"/>
    </row>
    <row r="738" spans="2:11">
      <c r="B738" s="80"/>
      <c r="C738" s="101"/>
      <c r="D738" s="80"/>
      <c r="E738" s="80"/>
      <c r="F738" s="80"/>
      <c r="G738" s="101"/>
      <c r="H738" s="80"/>
      <c r="I738" s="80"/>
      <c r="J738" s="80"/>
      <c r="K738" s="80"/>
    </row>
    <row r="739" spans="2:11">
      <c r="B739" s="80"/>
      <c r="C739" s="101"/>
      <c r="D739" s="80"/>
      <c r="E739" s="80"/>
      <c r="F739" s="80"/>
      <c r="G739" s="101"/>
      <c r="H739" s="80"/>
      <c r="I739" s="80"/>
      <c r="J739" s="80"/>
      <c r="K739" s="80"/>
    </row>
    <row r="740" spans="2:11">
      <c r="B740" s="80"/>
      <c r="C740" s="101"/>
      <c r="D740" s="80"/>
      <c r="E740" s="80"/>
      <c r="F740" s="80"/>
      <c r="G740" s="101"/>
      <c r="H740" s="80"/>
      <c r="I740" s="80"/>
      <c r="J740" s="80"/>
      <c r="K740" s="80"/>
    </row>
    <row r="741" spans="2:11">
      <c r="B741" s="80"/>
      <c r="C741" s="101"/>
      <c r="D741" s="80"/>
      <c r="E741" s="80"/>
      <c r="F741" s="80"/>
      <c r="G741" s="101"/>
      <c r="H741" s="80"/>
      <c r="I741" s="80"/>
      <c r="J741" s="80"/>
      <c r="K741" s="80"/>
    </row>
    <row r="742" spans="2:11">
      <c r="B742" s="80"/>
      <c r="C742" s="101"/>
      <c r="D742" s="80"/>
      <c r="E742" s="80"/>
      <c r="F742" s="80"/>
      <c r="G742" s="101"/>
      <c r="H742" s="80"/>
      <c r="I742" s="80"/>
      <c r="J742" s="80"/>
      <c r="K742" s="80"/>
    </row>
    <row r="743" spans="2:11">
      <c r="B743" s="80"/>
      <c r="C743" s="101"/>
      <c r="D743" s="80"/>
      <c r="E743" s="80"/>
      <c r="F743" s="80"/>
      <c r="G743" s="101"/>
      <c r="H743" s="80"/>
      <c r="I743" s="80"/>
      <c r="J743" s="80"/>
      <c r="K743" s="80"/>
    </row>
    <row r="744" spans="2:11">
      <c r="B744" s="80"/>
      <c r="C744" s="101"/>
      <c r="D744" s="80"/>
      <c r="E744" s="80"/>
      <c r="F744" s="80"/>
      <c r="G744" s="101"/>
      <c r="H744" s="80"/>
      <c r="I744" s="80"/>
      <c r="J744" s="80"/>
      <c r="K744" s="80"/>
    </row>
    <row r="745" spans="2:11">
      <c r="B745" s="80"/>
      <c r="C745" s="101"/>
      <c r="D745" s="80"/>
      <c r="E745" s="80"/>
      <c r="F745" s="80"/>
      <c r="G745" s="101"/>
      <c r="H745" s="80"/>
      <c r="I745" s="80"/>
      <c r="J745" s="80"/>
      <c r="K745" s="80"/>
    </row>
    <row r="746" spans="2:11">
      <c r="B746" s="80"/>
      <c r="C746" s="101"/>
      <c r="D746" s="80"/>
      <c r="E746" s="80"/>
      <c r="F746" s="80"/>
      <c r="G746" s="101"/>
      <c r="H746" s="80"/>
      <c r="I746" s="80"/>
      <c r="J746" s="80"/>
      <c r="K746" s="80"/>
    </row>
    <row r="747" spans="2:11">
      <c r="B747" s="80"/>
      <c r="C747" s="101"/>
      <c r="D747" s="80"/>
      <c r="E747" s="80"/>
      <c r="F747" s="80"/>
      <c r="G747" s="101"/>
      <c r="H747" s="80"/>
      <c r="I747" s="80"/>
      <c r="J747" s="80"/>
      <c r="K747" s="80"/>
    </row>
    <row r="748" spans="2:11">
      <c r="B748" s="80"/>
      <c r="C748" s="101"/>
      <c r="D748" s="80"/>
      <c r="E748" s="80"/>
      <c r="F748" s="80"/>
      <c r="G748" s="101"/>
      <c r="H748" s="80"/>
      <c r="I748" s="80"/>
      <c r="J748" s="80"/>
      <c r="K748" s="80"/>
    </row>
    <row r="749" spans="2:11">
      <c r="B749" s="80"/>
      <c r="C749" s="101"/>
      <c r="D749" s="80"/>
      <c r="E749" s="80"/>
      <c r="F749" s="80"/>
      <c r="G749" s="101"/>
      <c r="H749" s="80"/>
      <c r="I749" s="80"/>
      <c r="J749" s="80"/>
      <c r="K749" s="80"/>
    </row>
    <row r="750" spans="2:11">
      <c r="B750" s="80"/>
      <c r="C750" s="101"/>
      <c r="D750" s="80"/>
      <c r="E750" s="80"/>
      <c r="F750" s="80"/>
      <c r="G750" s="101"/>
      <c r="H750" s="80"/>
      <c r="I750" s="80"/>
      <c r="J750" s="80"/>
      <c r="K750" s="80"/>
    </row>
    <row r="751" spans="2:11">
      <c r="B751" s="80"/>
      <c r="C751" s="101"/>
      <c r="D751" s="80"/>
      <c r="E751" s="80"/>
      <c r="F751" s="80"/>
      <c r="G751" s="101"/>
      <c r="H751" s="80"/>
      <c r="I751" s="80"/>
      <c r="J751" s="80"/>
      <c r="K751" s="80"/>
    </row>
    <row r="752" spans="2:11">
      <c r="B752" s="80"/>
      <c r="C752" s="101"/>
      <c r="D752" s="80"/>
      <c r="E752" s="80"/>
      <c r="F752" s="80"/>
      <c r="G752" s="101"/>
      <c r="H752" s="80"/>
      <c r="I752" s="80"/>
      <c r="J752" s="80"/>
      <c r="K752" s="80"/>
    </row>
    <row r="753" spans="2:11">
      <c r="B753" s="80"/>
      <c r="C753" s="101"/>
      <c r="D753" s="80"/>
      <c r="E753" s="80"/>
      <c r="F753" s="80"/>
      <c r="G753" s="101"/>
      <c r="H753" s="80"/>
      <c r="I753" s="80"/>
      <c r="J753" s="80"/>
      <c r="K753" s="80"/>
    </row>
    <row r="754" spans="2:11">
      <c r="B754" s="80"/>
      <c r="C754" s="101"/>
      <c r="D754" s="80"/>
      <c r="E754" s="80"/>
      <c r="F754" s="80"/>
      <c r="G754" s="101"/>
      <c r="H754" s="80"/>
      <c r="I754" s="80"/>
      <c r="J754" s="80"/>
      <c r="K754" s="80"/>
    </row>
    <row r="755" spans="2:11">
      <c r="B755" s="80"/>
      <c r="C755" s="101"/>
      <c r="D755" s="80"/>
      <c r="E755" s="80"/>
      <c r="F755" s="80"/>
      <c r="G755" s="101"/>
      <c r="H755" s="80"/>
      <c r="I755" s="80"/>
      <c r="J755" s="80"/>
      <c r="K755" s="80"/>
    </row>
    <row r="756" spans="2:11">
      <c r="B756" s="80"/>
      <c r="C756" s="101"/>
      <c r="D756" s="80"/>
      <c r="E756" s="80"/>
      <c r="F756" s="80"/>
      <c r="G756" s="101"/>
      <c r="H756" s="80"/>
      <c r="I756" s="80"/>
      <c r="J756" s="80"/>
      <c r="K756" s="80"/>
    </row>
    <row r="757" spans="2:11">
      <c r="B757" s="80"/>
      <c r="C757" s="101"/>
      <c r="D757" s="80"/>
      <c r="E757" s="80"/>
      <c r="F757" s="80"/>
      <c r="G757" s="101"/>
      <c r="H757" s="80"/>
      <c r="I757" s="80"/>
      <c r="J757" s="80"/>
      <c r="K757" s="80"/>
    </row>
    <row r="758" spans="2:11">
      <c r="B758" s="80"/>
      <c r="C758" s="101"/>
      <c r="D758" s="80"/>
      <c r="E758" s="80"/>
      <c r="F758" s="80"/>
      <c r="G758" s="101"/>
      <c r="H758" s="80"/>
      <c r="I758" s="80"/>
      <c r="J758" s="80"/>
      <c r="K758" s="80"/>
    </row>
    <row r="759" spans="2:11">
      <c r="B759" s="80"/>
      <c r="C759" s="101"/>
      <c r="D759" s="80"/>
      <c r="E759" s="80"/>
      <c r="F759" s="80"/>
      <c r="G759" s="101"/>
      <c r="H759" s="80"/>
      <c r="I759" s="80"/>
      <c r="J759" s="80"/>
      <c r="K759" s="80"/>
    </row>
    <row r="760" spans="2:11">
      <c r="B760" s="80"/>
      <c r="C760" s="101"/>
      <c r="D760" s="80"/>
      <c r="E760" s="80"/>
      <c r="F760" s="80"/>
      <c r="G760" s="101"/>
      <c r="H760" s="80"/>
      <c r="I760" s="80"/>
      <c r="J760" s="80"/>
      <c r="K760" s="80"/>
    </row>
    <row r="761" spans="2:11">
      <c r="B761" s="80"/>
      <c r="C761" s="101"/>
      <c r="D761" s="80"/>
      <c r="E761" s="80"/>
      <c r="F761" s="80"/>
      <c r="G761" s="101"/>
      <c r="H761" s="80"/>
      <c r="I761" s="80"/>
      <c r="J761" s="80"/>
      <c r="K761" s="80"/>
    </row>
    <row r="762" spans="2:11">
      <c r="B762" s="80"/>
      <c r="C762" s="101"/>
      <c r="D762" s="80"/>
      <c r="E762" s="80"/>
      <c r="F762" s="80"/>
      <c r="G762" s="101"/>
      <c r="H762" s="80"/>
      <c r="I762" s="80"/>
      <c r="J762" s="80"/>
      <c r="K762" s="80"/>
    </row>
    <row r="763" spans="2:11">
      <c r="B763" s="80"/>
      <c r="C763" s="101"/>
      <c r="D763" s="80"/>
      <c r="E763" s="80"/>
      <c r="F763" s="80"/>
      <c r="G763" s="101"/>
      <c r="H763" s="80"/>
      <c r="I763" s="80"/>
      <c r="J763" s="80"/>
      <c r="K763" s="80"/>
    </row>
    <row r="764" spans="2:11">
      <c r="B764" s="80"/>
      <c r="C764" s="101"/>
      <c r="D764" s="80"/>
      <c r="E764" s="80"/>
      <c r="F764" s="80"/>
      <c r="G764" s="101"/>
      <c r="H764" s="80"/>
      <c r="I764" s="80"/>
      <c r="J764" s="80"/>
      <c r="K764" s="80"/>
    </row>
    <row r="765" spans="2:11">
      <c r="B765" s="80"/>
      <c r="C765" s="101"/>
      <c r="D765" s="80"/>
      <c r="E765" s="80"/>
      <c r="F765" s="80"/>
      <c r="G765" s="101"/>
      <c r="H765" s="80"/>
      <c r="I765" s="80"/>
      <c r="J765" s="80"/>
      <c r="K765" s="80"/>
    </row>
    <row r="766" spans="2:11">
      <c r="B766" s="80"/>
      <c r="C766" s="101"/>
      <c r="D766" s="80"/>
      <c r="E766" s="80"/>
      <c r="F766" s="80"/>
      <c r="G766" s="101"/>
      <c r="H766" s="80"/>
      <c r="I766" s="80"/>
      <c r="J766" s="80"/>
      <c r="K766" s="80"/>
    </row>
    <row r="767" spans="2:11">
      <c r="B767" s="80"/>
      <c r="C767" s="101"/>
      <c r="D767" s="80"/>
      <c r="E767" s="80"/>
      <c r="F767" s="80"/>
      <c r="G767" s="101"/>
      <c r="H767" s="80"/>
      <c r="I767" s="80"/>
      <c r="J767" s="80"/>
      <c r="K767" s="80"/>
    </row>
    <row r="768" spans="2:11">
      <c r="B768" s="80"/>
      <c r="C768" s="101"/>
      <c r="D768" s="80"/>
      <c r="E768" s="80"/>
      <c r="F768" s="80"/>
      <c r="G768" s="101"/>
      <c r="H768" s="80"/>
      <c r="I768" s="80"/>
      <c r="J768" s="80"/>
      <c r="K768" s="80"/>
    </row>
    <row r="769" spans="2:11">
      <c r="B769" s="80"/>
      <c r="C769" s="101"/>
      <c r="D769" s="80"/>
      <c r="E769" s="80"/>
      <c r="F769" s="80"/>
      <c r="G769" s="101"/>
      <c r="H769" s="80"/>
      <c r="I769" s="80"/>
      <c r="J769" s="80"/>
      <c r="K769" s="80"/>
    </row>
    <row r="770" spans="2:11">
      <c r="B770" s="80"/>
      <c r="C770" s="101"/>
      <c r="D770" s="80"/>
      <c r="E770" s="80"/>
      <c r="F770" s="80"/>
      <c r="G770" s="101"/>
      <c r="H770" s="80"/>
      <c r="I770" s="80"/>
      <c r="J770" s="80"/>
      <c r="K770" s="80"/>
    </row>
    <row r="771" spans="2:11">
      <c r="B771" s="80"/>
      <c r="C771" s="101"/>
      <c r="D771" s="80"/>
      <c r="E771" s="80"/>
      <c r="F771" s="80"/>
      <c r="G771" s="101"/>
      <c r="H771" s="80"/>
      <c r="I771" s="80"/>
      <c r="J771" s="80"/>
      <c r="K771" s="80"/>
    </row>
    <row r="772" spans="2:11">
      <c r="B772" s="80"/>
      <c r="C772" s="101"/>
      <c r="D772" s="80"/>
      <c r="E772" s="80"/>
      <c r="F772" s="80"/>
      <c r="G772" s="101"/>
      <c r="H772" s="80"/>
      <c r="I772" s="80"/>
      <c r="J772" s="80"/>
      <c r="K772" s="80"/>
    </row>
    <row r="773" spans="2:11">
      <c r="B773" s="80"/>
      <c r="C773" s="101"/>
      <c r="D773" s="80"/>
      <c r="E773" s="80"/>
      <c r="F773" s="80"/>
      <c r="G773" s="101"/>
      <c r="H773" s="80"/>
      <c r="I773" s="80"/>
      <c r="J773" s="80"/>
      <c r="K773" s="80"/>
    </row>
    <row r="774" spans="2:11">
      <c r="B774" s="80"/>
      <c r="C774" s="101"/>
      <c r="D774" s="80"/>
      <c r="E774" s="80"/>
      <c r="F774" s="80"/>
      <c r="G774" s="101"/>
      <c r="H774" s="80"/>
      <c r="I774" s="80"/>
      <c r="J774" s="80"/>
      <c r="K774" s="80"/>
    </row>
    <row r="775" spans="2:11">
      <c r="B775" s="80"/>
      <c r="C775" s="101"/>
      <c r="D775" s="80"/>
      <c r="E775" s="80"/>
      <c r="F775" s="80"/>
      <c r="G775" s="101"/>
      <c r="H775" s="80"/>
      <c r="I775" s="80"/>
      <c r="J775" s="80"/>
      <c r="K775" s="80"/>
    </row>
    <row r="776" spans="2:11">
      <c r="B776" s="80"/>
      <c r="C776" s="101"/>
      <c r="D776" s="80"/>
      <c r="E776" s="80"/>
      <c r="F776" s="80"/>
      <c r="G776" s="101"/>
      <c r="H776" s="80"/>
      <c r="I776" s="80"/>
      <c r="J776" s="80"/>
      <c r="K776" s="80"/>
    </row>
    <row r="777" spans="2:11">
      <c r="B777" s="80"/>
      <c r="C777" s="101"/>
      <c r="D777" s="80"/>
      <c r="E777" s="80"/>
      <c r="F777" s="80"/>
      <c r="G777" s="101"/>
      <c r="H777" s="80"/>
      <c r="I777" s="80"/>
      <c r="J777" s="80"/>
      <c r="K777" s="80"/>
    </row>
    <row r="778" spans="2:11">
      <c r="B778" s="80"/>
      <c r="C778" s="101"/>
      <c r="D778" s="80"/>
      <c r="E778" s="80"/>
      <c r="F778" s="80"/>
      <c r="G778" s="101"/>
      <c r="H778" s="80"/>
      <c r="I778" s="80"/>
      <c r="J778" s="80"/>
      <c r="K778" s="80"/>
    </row>
    <row r="779" spans="2:11">
      <c r="B779" s="80"/>
      <c r="C779" s="101"/>
      <c r="D779" s="80"/>
      <c r="E779" s="80"/>
      <c r="F779" s="80"/>
      <c r="G779" s="101"/>
      <c r="H779" s="80"/>
      <c r="I779" s="80"/>
      <c r="J779" s="80"/>
      <c r="K779" s="80"/>
    </row>
    <row r="780" spans="2:11">
      <c r="B780" s="80"/>
      <c r="C780" s="101"/>
      <c r="D780" s="80"/>
      <c r="E780" s="80"/>
      <c r="F780" s="80"/>
      <c r="G780" s="101"/>
      <c r="H780" s="80"/>
      <c r="I780" s="80"/>
      <c r="J780" s="80"/>
      <c r="K780" s="80"/>
    </row>
    <row r="781" spans="2:11">
      <c r="B781" s="80"/>
      <c r="C781" s="101"/>
      <c r="D781" s="80"/>
      <c r="E781" s="80"/>
      <c r="F781" s="80"/>
      <c r="G781" s="101"/>
      <c r="H781" s="80"/>
      <c r="I781" s="80"/>
      <c r="J781" s="80"/>
      <c r="K781" s="80"/>
    </row>
    <row r="782" spans="2:11">
      <c r="B782" s="80"/>
      <c r="C782" s="101"/>
      <c r="D782" s="80"/>
      <c r="E782" s="80"/>
      <c r="F782" s="80"/>
      <c r="G782" s="101"/>
      <c r="H782" s="80"/>
      <c r="I782" s="80"/>
      <c r="J782" s="80"/>
      <c r="K782" s="80"/>
    </row>
    <row r="783" spans="2:11">
      <c r="B783" s="80"/>
      <c r="C783" s="101"/>
      <c r="D783" s="80"/>
      <c r="E783" s="80"/>
      <c r="F783" s="80"/>
      <c r="G783" s="101"/>
      <c r="H783" s="80"/>
      <c r="I783" s="80"/>
      <c r="J783" s="80"/>
      <c r="K783" s="80"/>
    </row>
    <row r="784" spans="2:11">
      <c r="B784" s="80"/>
      <c r="C784" s="101"/>
      <c r="D784" s="80"/>
      <c r="E784" s="80"/>
      <c r="F784" s="80"/>
      <c r="G784" s="101"/>
      <c r="H784" s="80"/>
      <c r="I784" s="80"/>
      <c r="J784" s="80"/>
      <c r="K784" s="80"/>
    </row>
    <row r="785" spans="2:11">
      <c r="B785" s="80"/>
      <c r="C785" s="101"/>
      <c r="D785" s="80"/>
      <c r="E785" s="80"/>
      <c r="F785" s="80"/>
      <c r="G785" s="101"/>
      <c r="H785" s="80"/>
      <c r="I785" s="80"/>
      <c r="J785" s="80"/>
      <c r="K785" s="80"/>
    </row>
    <row r="786" spans="2:11">
      <c r="B786" s="80"/>
      <c r="C786" s="101"/>
      <c r="D786" s="80"/>
      <c r="E786" s="80"/>
      <c r="F786" s="80"/>
      <c r="G786" s="101"/>
      <c r="H786" s="80"/>
      <c r="I786" s="80"/>
      <c r="J786" s="80"/>
      <c r="K786" s="80"/>
    </row>
    <row r="787" spans="2:11">
      <c r="B787" s="80"/>
      <c r="C787" s="101"/>
      <c r="D787" s="80"/>
      <c r="E787" s="80"/>
      <c r="F787" s="80"/>
      <c r="G787" s="101"/>
      <c r="H787" s="80"/>
      <c r="I787" s="80"/>
      <c r="J787" s="80"/>
      <c r="K787" s="80"/>
    </row>
    <row r="788" spans="2:11">
      <c r="B788" s="80"/>
      <c r="C788" s="101"/>
      <c r="D788" s="80"/>
      <c r="E788" s="80"/>
      <c r="F788" s="80"/>
      <c r="G788" s="101"/>
      <c r="H788" s="80"/>
      <c r="I788" s="80"/>
      <c r="J788" s="80"/>
      <c r="K788" s="80"/>
    </row>
    <row r="789" spans="2:11">
      <c r="B789" s="80"/>
      <c r="C789" s="101"/>
      <c r="D789" s="80"/>
      <c r="E789" s="80"/>
      <c r="F789" s="80"/>
      <c r="G789" s="101"/>
      <c r="H789" s="80"/>
      <c r="I789" s="80"/>
      <c r="J789" s="80"/>
      <c r="K789" s="80"/>
    </row>
    <row r="790" spans="2:11">
      <c r="B790" s="80"/>
      <c r="C790" s="101"/>
      <c r="D790" s="80"/>
      <c r="E790" s="80"/>
      <c r="F790" s="80"/>
      <c r="G790" s="101"/>
      <c r="H790" s="80"/>
      <c r="I790" s="80"/>
      <c r="J790" s="80"/>
      <c r="K790" s="80"/>
    </row>
    <row r="791" spans="2:11">
      <c r="B791" s="80"/>
      <c r="C791" s="101"/>
      <c r="D791" s="80"/>
      <c r="E791" s="80"/>
      <c r="F791" s="80"/>
      <c r="G791" s="101"/>
      <c r="H791" s="80"/>
      <c r="I791" s="80"/>
      <c r="J791" s="80"/>
      <c r="K791" s="80"/>
    </row>
    <row r="792" spans="2:11">
      <c r="B792" s="80"/>
      <c r="C792" s="101"/>
      <c r="D792" s="80"/>
      <c r="E792" s="80"/>
      <c r="F792" s="80"/>
      <c r="G792" s="101"/>
      <c r="H792" s="80"/>
      <c r="I792" s="80"/>
      <c r="J792" s="80"/>
      <c r="K792" s="80"/>
    </row>
    <row r="793" spans="2:11">
      <c r="B793" s="80"/>
      <c r="C793" s="101"/>
      <c r="D793" s="80"/>
      <c r="E793" s="80"/>
      <c r="F793" s="80"/>
      <c r="G793" s="101"/>
      <c r="H793" s="80"/>
      <c r="I793" s="80"/>
      <c r="J793" s="80"/>
      <c r="K793" s="80"/>
    </row>
    <row r="794" spans="2:11">
      <c r="B794" s="80"/>
      <c r="C794" s="101"/>
      <c r="D794" s="80"/>
      <c r="E794" s="80"/>
      <c r="F794" s="80"/>
      <c r="G794" s="101"/>
      <c r="H794" s="80"/>
      <c r="I794" s="80"/>
      <c r="J794" s="80"/>
      <c r="K794" s="80"/>
    </row>
    <row r="795" spans="2:11">
      <c r="B795" s="80"/>
      <c r="C795" s="101"/>
      <c r="D795" s="80"/>
      <c r="E795" s="80"/>
      <c r="F795" s="80"/>
      <c r="G795" s="101"/>
      <c r="H795" s="80"/>
      <c r="I795" s="80"/>
      <c r="J795" s="80"/>
      <c r="K795" s="80"/>
    </row>
    <row r="796" spans="2:11">
      <c r="B796" s="80"/>
      <c r="C796" s="101"/>
      <c r="D796" s="80"/>
      <c r="E796" s="80"/>
      <c r="F796" s="80"/>
      <c r="G796" s="101"/>
      <c r="H796" s="80"/>
      <c r="I796" s="80"/>
      <c r="J796" s="80"/>
      <c r="K796" s="80"/>
    </row>
    <row r="797" spans="2:11">
      <c r="B797" s="80"/>
      <c r="C797" s="101"/>
      <c r="D797" s="80"/>
      <c r="E797" s="80"/>
      <c r="F797" s="80"/>
      <c r="G797" s="101"/>
      <c r="H797" s="80"/>
      <c r="I797" s="80"/>
      <c r="J797" s="80"/>
      <c r="K797" s="80"/>
    </row>
    <row r="798" spans="2:11">
      <c r="B798" s="80"/>
      <c r="C798" s="101"/>
      <c r="D798" s="80"/>
      <c r="E798" s="80"/>
      <c r="F798" s="80"/>
      <c r="G798" s="101"/>
      <c r="H798" s="80"/>
      <c r="I798" s="80"/>
      <c r="J798" s="80"/>
      <c r="K798" s="80"/>
    </row>
    <row r="799" spans="2:11">
      <c r="B799" s="80"/>
      <c r="C799" s="101"/>
      <c r="D799" s="80"/>
      <c r="E799" s="80"/>
      <c r="F799" s="80"/>
      <c r="G799" s="101"/>
      <c r="H799" s="80"/>
      <c r="I799" s="80"/>
      <c r="J799" s="80"/>
      <c r="K799" s="80"/>
    </row>
    <row r="800" spans="2:11">
      <c r="B800" s="80"/>
      <c r="C800" s="101"/>
      <c r="D800" s="80"/>
      <c r="E800" s="80"/>
      <c r="F800" s="80"/>
      <c r="G800" s="101"/>
      <c r="H800" s="80"/>
      <c r="I800" s="80"/>
      <c r="J800" s="80"/>
      <c r="K800" s="80"/>
    </row>
    <row r="801" spans="2:11">
      <c r="B801" s="80"/>
      <c r="C801" s="101"/>
      <c r="D801" s="80"/>
      <c r="E801" s="80"/>
      <c r="F801" s="80"/>
      <c r="G801" s="101"/>
      <c r="H801" s="80"/>
      <c r="I801" s="80"/>
      <c r="J801" s="80"/>
      <c r="K801" s="80"/>
    </row>
    <row r="802" spans="2:11">
      <c r="B802" s="80"/>
      <c r="C802" s="101"/>
      <c r="D802" s="80"/>
      <c r="E802" s="80"/>
      <c r="F802" s="80"/>
      <c r="G802" s="101"/>
      <c r="H802" s="80"/>
      <c r="I802" s="80"/>
      <c r="J802" s="80"/>
      <c r="K802" s="80"/>
    </row>
    <row r="803" spans="2:11">
      <c r="B803" s="80"/>
      <c r="C803" s="101"/>
      <c r="D803" s="80"/>
      <c r="E803" s="80"/>
      <c r="F803" s="80"/>
      <c r="G803" s="101"/>
      <c r="H803" s="80"/>
      <c r="I803" s="80"/>
      <c r="J803" s="80"/>
      <c r="K803" s="80"/>
    </row>
    <row r="804" spans="2:11">
      <c r="B804" s="80"/>
      <c r="C804" s="101"/>
      <c r="D804" s="80"/>
      <c r="E804" s="80"/>
      <c r="F804" s="80"/>
      <c r="G804" s="101"/>
      <c r="H804" s="80"/>
      <c r="I804" s="80"/>
      <c r="J804" s="80"/>
      <c r="K804" s="80"/>
    </row>
    <row r="805" spans="2:11">
      <c r="B805" s="80"/>
      <c r="C805" s="101"/>
      <c r="D805" s="80"/>
      <c r="E805" s="80"/>
      <c r="F805" s="80"/>
      <c r="G805" s="101"/>
      <c r="H805" s="80"/>
      <c r="I805" s="80"/>
      <c r="J805" s="80"/>
      <c r="K805" s="80"/>
    </row>
    <row r="806" spans="2:11">
      <c r="B806" s="80"/>
      <c r="C806" s="101"/>
      <c r="D806" s="80"/>
      <c r="E806" s="80"/>
      <c r="F806" s="80"/>
      <c r="G806" s="101"/>
      <c r="H806" s="80"/>
      <c r="I806" s="80"/>
      <c r="J806" s="80"/>
      <c r="K806" s="80"/>
    </row>
    <row r="807" spans="2:11">
      <c r="B807" s="80"/>
      <c r="C807" s="101"/>
      <c r="D807" s="80"/>
      <c r="E807" s="80"/>
      <c r="F807" s="80"/>
      <c r="G807" s="101"/>
      <c r="H807" s="80"/>
      <c r="I807" s="80"/>
      <c r="J807" s="80"/>
      <c r="K807" s="80"/>
    </row>
    <row r="808" spans="2:11">
      <c r="B808" s="80"/>
      <c r="C808" s="101"/>
      <c r="D808" s="80"/>
      <c r="E808" s="80"/>
      <c r="F808" s="80"/>
      <c r="G808" s="101"/>
      <c r="H808" s="80"/>
      <c r="I808" s="80"/>
      <c r="J808" s="80"/>
      <c r="K808" s="80"/>
    </row>
    <row r="809" spans="2:11">
      <c r="B809" s="80"/>
      <c r="C809" s="101"/>
      <c r="D809" s="80"/>
      <c r="E809" s="80"/>
      <c r="F809" s="80"/>
      <c r="G809" s="101"/>
      <c r="H809" s="80"/>
      <c r="I809" s="80"/>
      <c r="J809" s="80"/>
      <c r="K809" s="80"/>
    </row>
    <row r="810" spans="2:11">
      <c r="B810" s="80"/>
      <c r="C810" s="101"/>
      <c r="D810" s="80"/>
      <c r="E810" s="80"/>
      <c r="F810" s="80"/>
      <c r="G810" s="101"/>
      <c r="H810" s="80"/>
      <c r="I810" s="80"/>
      <c r="J810" s="80"/>
      <c r="K810" s="80"/>
    </row>
    <row r="811" spans="2:11">
      <c r="B811" s="80"/>
      <c r="C811" s="101"/>
      <c r="D811" s="80"/>
      <c r="E811" s="80"/>
      <c r="F811" s="80"/>
      <c r="G811" s="101"/>
      <c r="H811" s="80"/>
      <c r="I811" s="80"/>
      <c r="J811" s="80"/>
      <c r="K811" s="80"/>
    </row>
    <row r="812" spans="2:11">
      <c r="B812" s="80"/>
      <c r="C812" s="101"/>
      <c r="D812" s="80"/>
      <c r="E812" s="80"/>
      <c r="F812" s="80"/>
      <c r="G812" s="101"/>
      <c r="H812" s="80"/>
      <c r="I812" s="80"/>
      <c r="J812" s="80"/>
      <c r="K812" s="80"/>
    </row>
    <row r="813" spans="2:11">
      <c r="B813" s="80"/>
      <c r="C813" s="101"/>
      <c r="D813" s="80"/>
      <c r="E813" s="80"/>
      <c r="F813" s="80"/>
      <c r="G813" s="101"/>
      <c r="H813" s="80"/>
      <c r="I813" s="80"/>
      <c r="J813" s="80"/>
      <c r="K813" s="80"/>
    </row>
    <row r="814" spans="2:11">
      <c r="B814" s="80"/>
      <c r="C814" s="101"/>
      <c r="D814" s="80"/>
      <c r="E814" s="80"/>
      <c r="F814" s="80"/>
      <c r="G814" s="101"/>
      <c r="H814" s="80"/>
      <c r="I814" s="80"/>
      <c r="J814" s="80"/>
      <c r="K814" s="80"/>
    </row>
    <row r="815" spans="2:11">
      <c r="B815" s="80"/>
      <c r="C815" s="101"/>
      <c r="D815" s="80"/>
      <c r="E815" s="80"/>
      <c r="F815" s="80"/>
      <c r="G815" s="101"/>
      <c r="H815" s="80"/>
      <c r="I815" s="80"/>
      <c r="J815" s="80"/>
      <c r="K815" s="80"/>
    </row>
    <row r="816" spans="2:11">
      <c r="B816" s="80"/>
      <c r="C816" s="101"/>
      <c r="D816" s="80"/>
      <c r="E816" s="80"/>
      <c r="F816" s="80"/>
      <c r="G816" s="101"/>
      <c r="H816" s="80"/>
      <c r="I816" s="80"/>
      <c r="J816" s="80"/>
      <c r="K816" s="80"/>
    </row>
    <row r="817" spans="2:11">
      <c r="B817" s="80"/>
      <c r="C817" s="101"/>
      <c r="D817" s="80"/>
      <c r="E817" s="80"/>
      <c r="F817" s="80"/>
      <c r="G817" s="101"/>
      <c r="H817" s="80"/>
      <c r="I817" s="80"/>
      <c r="J817" s="80"/>
      <c r="K817" s="80"/>
    </row>
    <row r="818" spans="2:11">
      <c r="B818" s="80"/>
      <c r="C818" s="101"/>
      <c r="D818" s="80"/>
      <c r="E818" s="80"/>
      <c r="F818" s="80"/>
      <c r="G818" s="101"/>
      <c r="H818" s="80"/>
      <c r="I818" s="80"/>
      <c r="J818" s="80"/>
      <c r="K818" s="80"/>
    </row>
    <row r="819" spans="2:11">
      <c r="B819" s="80"/>
      <c r="C819" s="101"/>
      <c r="D819" s="80"/>
      <c r="E819" s="80"/>
      <c r="F819" s="80"/>
      <c r="G819" s="101"/>
      <c r="H819" s="80"/>
      <c r="I819" s="80"/>
      <c r="J819" s="80"/>
      <c r="K819" s="80"/>
    </row>
    <row r="820" spans="2:11">
      <c r="B820" s="80"/>
      <c r="C820" s="101"/>
      <c r="D820" s="80"/>
      <c r="E820" s="80"/>
      <c r="F820" s="80"/>
      <c r="G820" s="101"/>
      <c r="H820" s="80"/>
      <c r="I820" s="80"/>
      <c r="J820" s="80"/>
      <c r="K820" s="80"/>
    </row>
    <row r="821" spans="2:11">
      <c r="B821" s="80"/>
      <c r="C821" s="101"/>
      <c r="D821" s="80"/>
      <c r="E821" s="80"/>
      <c r="F821" s="80"/>
      <c r="G821" s="101"/>
      <c r="H821" s="80"/>
      <c r="I821" s="80"/>
      <c r="J821" s="80"/>
      <c r="K821" s="80"/>
    </row>
    <row r="822" spans="2:11">
      <c r="B822" s="80"/>
      <c r="C822" s="101"/>
      <c r="D822" s="80"/>
      <c r="E822" s="80"/>
      <c r="F822" s="80"/>
      <c r="G822" s="101"/>
      <c r="H822" s="80"/>
      <c r="I822" s="80"/>
      <c r="J822" s="80"/>
      <c r="K822" s="80"/>
    </row>
    <row r="823" spans="2:11">
      <c r="B823" s="80"/>
      <c r="C823" s="101"/>
      <c r="D823" s="80"/>
      <c r="E823" s="80"/>
      <c r="F823" s="80"/>
      <c r="G823" s="101"/>
      <c r="H823" s="80"/>
      <c r="I823" s="80"/>
      <c r="J823" s="80"/>
      <c r="K823" s="80"/>
    </row>
    <row r="824" spans="2:11">
      <c r="B824" s="80"/>
      <c r="C824" s="101"/>
      <c r="D824" s="80"/>
      <c r="E824" s="80"/>
      <c r="F824" s="80"/>
      <c r="G824" s="101"/>
      <c r="H824" s="80"/>
      <c r="I824" s="80"/>
      <c r="J824" s="80"/>
      <c r="K824" s="80"/>
    </row>
    <row r="825" spans="2:11">
      <c r="B825" s="80"/>
      <c r="C825" s="101"/>
      <c r="D825" s="80"/>
      <c r="E825" s="80"/>
      <c r="F825" s="80"/>
      <c r="G825" s="101"/>
      <c r="H825" s="80"/>
      <c r="I825" s="80"/>
      <c r="J825" s="80"/>
      <c r="K825" s="80"/>
    </row>
    <row r="826" spans="2:11">
      <c r="B826" s="80"/>
      <c r="C826" s="101"/>
      <c r="D826" s="80"/>
      <c r="E826" s="80"/>
      <c r="F826" s="80"/>
      <c r="G826" s="101"/>
      <c r="H826" s="80"/>
      <c r="I826" s="80"/>
      <c r="J826" s="80"/>
      <c r="K826" s="80"/>
    </row>
    <row r="827" spans="2:11">
      <c r="B827" s="80"/>
      <c r="C827" s="101"/>
      <c r="D827" s="80"/>
      <c r="E827" s="80"/>
      <c r="F827" s="80"/>
      <c r="G827" s="101"/>
      <c r="H827" s="80"/>
      <c r="I827" s="80"/>
      <c r="J827" s="80"/>
      <c r="K827" s="80"/>
    </row>
    <row r="828" spans="2:11">
      <c r="B828" s="80"/>
      <c r="C828" s="101"/>
      <c r="D828" s="80"/>
      <c r="E828" s="80"/>
      <c r="F828" s="80"/>
      <c r="G828" s="101"/>
      <c r="H828" s="80"/>
      <c r="I828" s="80"/>
      <c r="J828" s="80"/>
      <c r="K828" s="80"/>
    </row>
    <row r="829" spans="2:11">
      <c r="B829" s="80"/>
      <c r="C829" s="101"/>
      <c r="D829" s="80"/>
      <c r="E829" s="80"/>
      <c r="F829" s="80"/>
      <c r="G829" s="101"/>
      <c r="H829" s="80"/>
      <c r="I829" s="80"/>
      <c r="J829" s="80"/>
      <c r="K829" s="80"/>
    </row>
    <row r="830" spans="2:11">
      <c r="B830" s="80"/>
      <c r="C830" s="101"/>
      <c r="D830" s="80"/>
      <c r="E830" s="80"/>
      <c r="F830" s="80"/>
      <c r="G830" s="101"/>
      <c r="H830" s="80"/>
      <c r="I830" s="80"/>
      <c r="J830" s="80"/>
      <c r="K830" s="80"/>
    </row>
    <row r="831" spans="2:11">
      <c r="B831" s="80"/>
      <c r="C831" s="101"/>
      <c r="D831" s="80"/>
      <c r="E831" s="80"/>
      <c r="F831" s="80"/>
      <c r="G831" s="101"/>
      <c r="H831" s="80"/>
      <c r="I831" s="80"/>
      <c r="J831" s="80"/>
      <c r="K831" s="80"/>
    </row>
    <row r="832" spans="2:11">
      <c r="B832" s="80"/>
      <c r="C832" s="101"/>
      <c r="D832" s="80"/>
      <c r="E832" s="80"/>
      <c r="F832" s="80"/>
      <c r="G832" s="101"/>
      <c r="H832" s="80"/>
      <c r="I832" s="80"/>
      <c r="J832" s="80"/>
      <c r="K832" s="80"/>
    </row>
    <row r="833" spans="2:11">
      <c r="B833" s="80"/>
      <c r="C833" s="101"/>
      <c r="D833" s="80"/>
      <c r="E833" s="80"/>
      <c r="F833" s="80"/>
      <c r="G833" s="101"/>
      <c r="H833" s="80"/>
      <c r="I833" s="80"/>
      <c r="J833" s="80"/>
      <c r="K833" s="80"/>
    </row>
    <row r="834" spans="2:11">
      <c r="B834" s="80"/>
      <c r="C834" s="101"/>
      <c r="D834" s="80"/>
      <c r="E834" s="80"/>
      <c r="F834" s="80"/>
      <c r="G834" s="101"/>
      <c r="H834" s="80"/>
      <c r="I834" s="80"/>
      <c r="J834" s="80"/>
      <c r="K834" s="80"/>
    </row>
    <row r="835" spans="2:11">
      <c r="B835" s="80"/>
      <c r="C835" s="101"/>
      <c r="D835" s="80"/>
      <c r="E835" s="80"/>
      <c r="F835" s="80"/>
      <c r="G835" s="101"/>
      <c r="H835" s="80"/>
      <c r="I835" s="80"/>
      <c r="J835" s="80"/>
      <c r="K835" s="80"/>
    </row>
    <row r="836" spans="2:11">
      <c r="B836" s="80"/>
      <c r="C836" s="101"/>
      <c r="D836" s="80"/>
      <c r="E836" s="80"/>
      <c r="F836" s="80"/>
      <c r="G836" s="101"/>
      <c r="H836" s="80"/>
      <c r="I836" s="80"/>
      <c r="J836" s="80"/>
      <c r="K836" s="80"/>
    </row>
    <row r="837" spans="2:11">
      <c r="B837" s="80"/>
      <c r="C837" s="101"/>
      <c r="D837" s="80"/>
      <c r="E837" s="80"/>
      <c r="F837" s="80"/>
      <c r="G837" s="101"/>
      <c r="H837" s="80"/>
      <c r="I837" s="80"/>
      <c r="J837" s="80"/>
      <c r="K837" s="80"/>
    </row>
    <row r="838" spans="2:11">
      <c r="B838" s="80"/>
      <c r="C838" s="101"/>
      <c r="D838" s="80"/>
      <c r="E838" s="80"/>
      <c r="F838" s="80"/>
      <c r="G838" s="101"/>
      <c r="H838" s="80"/>
      <c r="I838" s="80"/>
      <c r="J838" s="80"/>
      <c r="K838" s="80"/>
    </row>
    <row r="839" spans="2:11">
      <c r="B839" s="80"/>
      <c r="C839" s="101"/>
      <c r="D839" s="80"/>
      <c r="E839" s="80"/>
      <c r="F839" s="80"/>
      <c r="G839" s="101"/>
      <c r="H839" s="80"/>
      <c r="I839" s="80"/>
      <c r="J839" s="80"/>
      <c r="K839" s="80"/>
    </row>
    <row r="840" spans="2:11">
      <c r="B840" s="80"/>
      <c r="C840" s="101"/>
      <c r="D840" s="80"/>
      <c r="E840" s="80"/>
      <c r="F840" s="80"/>
      <c r="G840" s="101"/>
      <c r="H840" s="80"/>
      <c r="I840" s="80"/>
      <c r="J840" s="80"/>
      <c r="K840" s="80"/>
    </row>
    <row r="841" spans="2:11">
      <c r="B841" s="80"/>
      <c r="C841" s="101"/>
      <c r="D841" s="80"/>
      <c r="E841" s="80"/>
      <c r="F841" s="80"/>
      <c r="G841" s="101"/>
      <c r="H841" s="80"/>
      <c r="I841" s="80"/>
      <c r="J841" s="80"/>
      <c r="K841" s="80"/>
    </row>
    <row r="842" spans="2:11">
      <c r="B842" s="80"/>
      <c r="C842" s="101"/>
      <c r="D842" s="80"/>
      <c r="E842" s="80"/>
      <c r="F842" s="80"/>
      <c r="G842" s="101"/>
      <c r="H842" s="80"/>
      <c r="I842" s="80"/>
      <c r="J842" s="80"/>
      <c r="K842" s="80"/>
    </row>
    <row r="843" spans="2:11">
      <c r="B843" s="80"/>
      <c r="C843" s="101"/>
      <c r="D843" s="80"/>
      <c r="E843" s="80"/>
      <c r="F843" s="80"/>
      <c r="G843" s="101"/>
      <c r="H843" s="80"/>
      <c r="I843" s="80"/>
      <c r="J843" s="80"/>
      <c r="K843" s="80"/>
    </row>
    <row r="844" spans="2:11">
      <c r="B844" s="80"/>
      <c r="C844" s="101"/>
      <c r="D844" s="80"/>
      <c r="E844" s="80"/>
      <c r="F844" s="80"/>
      <c r="G844" s="101"/>
      <c r="H844" s="80"/>
      <c r="I844" s="80"/>
      <c r="J844" s="80"/>
      <c r="K844" s="80"/>
    </row>
    <row r="845" spans="2:11">
      <c r="B845" s="80"/>
      <c r="C845" s="101"/>
      <c r="D845" s="80"/>
      <c r="E845" s="80"/>
      <c r="F845" s="80"/>
      <c r="G845" s="101"/>
      <c r="H845" s="80"/>
      <c r="I845" s="80"/>
      <c r="J845" s="80"/>
      <c r="K845" s="80"/>
    </row>
    <row r="846" spans="2:11">
      <c r="B846" s="80"/>
      <c r="C846" s="101"/>
      <c r="D846" s="80"/>
      <c r="E846" s="80"/>
      <c r="F846" s="80"/>
      <c r="G846" s="101"/>
      <c r="H846" s="80"/>
      <c r="I846" s="80"/>
      <c r="J846" s="80"/>
      <c r="K846" s="80"/>
    </row>
    <row r="847" spans="2:11">
      <c r="B847" s="80"/>
      <c r="C847" s="101"/>
      <c r="D847" s="80"/>
      <c r="E847" s="80"/>
      <c r="F847" s="80"/>
      <c r="G847" s="101"/>
      <c r="H847" s="80"/>
      <c r="I847" s="80"/>
      <c r="J847" s="80"/>
      <c r="K847" s="80"/>
    </row>
    <row r="848" spans="2:11">
      <c r="B848" s="80"/>
      <c r="C848" s="101"/>
      <c r="D848" s="80"/>
      <c r="E848" s="80"/>
      <c r="F848" s="80"/>
      <c r="G848" s="101"/>
      <c r="H848" s="80"/>
      <c r="I848" s="80"/>
      <c r="J848" s="80"/>
      <c r="K848" s="80"/>
    </row>
    <row r="849" spans="2:11">
      <c r="B849" s="80"/>
      <c r="C849" s="101"/>
      <c r="D849" s="80"/>
      <c r="E849" s="80"/>
      <c r="F849" s="80"/>
      <c r="G849" s="101"/>
      <c r="H849" s="80"/>
      <c r="I849" s="80"/>
      <c r="J849" s="80"/>
      <c r="K849" s="80"/>
    </row>
    <row r="850" spans="2:11">
      <c r="B850" s="80"/>
      <c r="C850" s="101"/>
      <c r="D850" s="80"/>
      <c r="E850" s="80"/>
      <c r="F850" s="80"/>
      <c r="G850" s="101"/>
      <c r="H850" s="80"/>
      <c r="I850" s="80"/>
      <c r="J850" s="80"/>
      <c r="K850" s="80"/>
    </row>
    <row r="851" spans="2:11">
      <c r="B851" s="80"/>
      <c r="C851" s="101"/>
      <c r="D851" s="80"/>
      <c r="E851" s="80"/>
      <c r="F851" s="80"/>
      <c r="G851" s="101"/>
      <c r="H851" s="80"/>
      <c r="I851" s="80"/>
      <c r="J851" s="80"/>
      <c r="K851" s="80"/>
    </row>
    <row r="852" spans="2:11">
      <c r="B852" s="80"/>
      <c r="C852" s="101"/>
      <c r="D852" s="80"/>
      <c r="E852" s="80"/>
      <c r="F852" s="80"/>
      <c r="G852" s="101"/>
      <c r="H852" s="80"/>
      <c r="I852" s="80"/>
      <c r="J852" s="80"/>
      <c r="K852" s="80"/>
    </row>
    <row r="853" spans="2:11">
      <c r="B853" s="80"/>
      <c r="C853" s="101"/>
      <c r="D853" s="80"/>
      <c r="E853" s="80"/>
      <c r="F853" s="80"/>
      <c r="G853" s="101"/>
      <c r="H853" s="80"/>
      <c r="I853" s="80"/>
      <c r="J853" s="80"/>
      <c r="K853" s="80"/>
    </row>
    <row r="854" spans="2:11">
      <c r="B854" s="80"/>
      <c r="C854" s="101"/>
      <c r="D854" s="80"/>
      <c r="E854" s="80"/>
      <c r="F854" s="80"/>
      <c r="G854" s="101"/>
      <c r="H854" s="80"/>
      <c r="I854" s="80"/>
      <c r="J854" s="80"/>
      <c r="K854" s="80"/>
    </row>
    <row r="855" spans="2:11">
      <c r="B855" s="80"/>
      <c r="C855" s="101"/>
      <c r="D855" s="80"/>
      <c r="E855" s="80"/>
      <c r="F855" s="80"/>
      <c r="G855" s="101"/>
      <c r="H855" s="80"/>
      <c r="I855" s="80"/>
      <c r="J855" s="80"/>
      <c r="K855" s="80"/>
    </row>
    <row r="856" spans="2:11">
      <c r="B856" s="80"/>
      <c r="C856" s="101"/>
      <c r="D856" s="80"/>
      <c r="E856" s="80"/>
      <c r="F856" s="80"/>
      <c r="G856" s="101"/>
      <c r="H856" s="80"/>
      <c r="I856" s="80"/>
      <c r="J856" s="80"/>
      <c r="K856" s="80"/>
    </row>
    <row r="857" spans="2:11">
      <c r="B857" s="80"/>
      <c r="C857" s="101"/>
      <c r="D857" s="80"/>
      <c r="E857" s="80"/>
      <c r="F857" s="80"/>
      <c r="G857" s="101"/>
      <c r="H857" s="80"/>
      <c r="I857" s="80"/>
      <c r="J857" s="80"/>
      <c r="K857" s="80"/>
    </row>
    <row r="858" spans="2:11">
      <c r="B858" s="80"/>
      <c r="C858" s="101"/>
      <c r="D858" s="80"/>
      <c r="E858" s="80"/>
      <c r="F858" s="80"/>
      <c r="G858" s="101"/>
      <c r="H858" s="80"/>
      <c r="I858" s="80"/>
      <c r="J858" s="80"/>
      <c r="K858" s="80"/>
    </row>
    <row r="859" spans="2:11">
      <c r="B859" s="80"/>
      <c r="C859" s="101"/>
      <c r="D859" s="80"/>
      <c r="E859" s="80"/>
      <c r="F859" s="80"/>
      <c r="G859" s="101"/>
      <c r="H859" s="80"/>
      <c r="I859" s="80"/>
      <c r="J859" s="80"/>
      <c r="K859" s="80"/>
    </row>
    <row r="860" spans="2:11">
      <c r="B860" s="80"/>
      <c r="C860" s="101"/>
      <c r="D860" s="80"/>
      <c r="E860" s="80"/>
      <c r="F860" s="80"/>
      <c r="G860" s="101"/>
      <c r="H860" s="80"/>
      <c r="I860" s="80"/>
      <c r="J860" s="80"/>
      <c r="K860" s="80"/>
    </row>
    <row r="861" spans="2:11">
      <c r="B861" s="80"/>
      <c r="C861" s="101"/>
      <c r="D861" s="80"/>
      <c r="E861" s="80"/>
      <c r="F861" s="80"/>
      <c r="G861" s="101"/>
      <c r="H861" s="80"/>
      <c r="I861" s="80"/>
      <c r="J861" s="80"/>
      <c r="K861" s="80"/>
    </row>
    <row r="862" spans="2:11">
      <c r="B862" s="80"/>
      <c r="C862" s="101"/>
      <c r="D862" s="80"/>
      <c r="E862" s="80"/>
      <c r="F862" s="80"/>
      <c r="G862" s="101"/>
      <c r="H862" s="80"/>
      <c r="I862" s="80"/>
      <c r="J862" s="80"/>
      <c r="K862" s="80"/>
    </row>
    <row r="863" spans="2:11">
      <c r="B863" s="80"/>
      <c r="C863" s="101"/>
      <c r="D863" s="80"/>
      <c r="E863" s="80"/>
      <c r="F863" s="80"/>
      <c r="G863" s="101"/>
      <c r="H863" s="80"/>
      <c r="I863" s="80"/>
      <c r="J863" s="80"/>
      <c r="K863" s="80"/>
    </row>
    <row r="864" spans="2:11">
      <c r="B864" s="80"/>
      <c r="C864" s="101"/>
      <c r="D864" s="80"/>
      <c r="E864" s="80"/>
      <c r="F864" s="80"/>
      <c r="G864" s="101"/>
      <c r="H864" s="80"/>
      <c r="I864" s="80"/>
      <c r="J864" s="80"/>
      <c r="K864" s="80"/>
    </row>
    <row r="865" spans="2:11">
      <c r="B865" s="80"/>
      <c r="C865" s="101"/>
      <c r="D865" s="80"/>
      <c r="E865" s="80"/>
      <c r="F865" s="80"/>
      <c r="G865" s="101"/>
      <c r="H865" s="80"/>
      <c r="I865" s="80"/>
      <c r="J865" s="80"/>
      <c r="K865" s="80"/>
    </row>
    <row r="866" spans="2:11">
      <c r="B866" s="80"/>
      <c r="C866" s="101"/>
      <c r="D866" s="80"/>
      <c r="E866" s="80"/>
      <c r="F866" s="80"/>
      <c r="G866" s="101"/>
      <c r="H866" s="80"/>
      <c r="I866" s="80"/>
      <c r="J866" s="80"/>
      <c r="K866" s="80"/>
    </row>
    <row r="867" spans="2:11">
      <c r="B867" s="80"/>
      <c r="C867" s="101"/>
      <c r="D867" s="80"/>
      <c r="E867" s="80"/>
      <c r="F867" s="80"/>
      <c r="G867" s="101"/>
      <c r="H867" s="80"/>
      <c r="I867" s="80"/>
      <c r="J867" s="80"/>
      <c r="K867" s="80"/>
    </row>
    <row r="868" spans="2:11">
      <c r="B868" s="80"/>
      <c r="C868" s="101"/>
      <c r="D868" s="80"/>
      <c r="E868" s="80"/>
      <c r="F868" s="80"/>
      <c r="G868" s="101"/>
      <c r="H868" s="80"/>
      <c r="I868" s="80"/>
      <c r="J868" s="80"/>
      <c r="K868" s="80"/>
    </row>
    <row r="869" spans="2:11">
      <c r="B869" s="80"/>
      <c r="C869" s="101"/>
      <c r="D869" s="80"/>
      <c r="E869" s="80"/>
      <c r="F869" s="80"/>
      <c r="G869" s="101"/>
      <c r="H869" s="80"/>
      <c r="I869" s="80"/>
      <c r="J869" s="80"/>
      <c r="K869" s="80"/>
    </row>
    <row r="870" spans="2:11">
      <c r="B870" s="80"/>
      <c r="C870" s="101"/>
      <c r="D870" s="80"/>
      <c r="E870" s="80"/>
      <c r="F870" s="80"/>
      <c r="G870" s="101"/>
      <c r="H870" s="80"/>
      <c r="I870" s="80"/>
      <c r="J870" s="80"/>
      <c r="K870" s="80"/>
    </row>
    <row r="871" spans="2:11">
      <c r="B871" s="80"/>
      <c r="C871" s="101"/>
      <c r="D871" s="80"/>
      <c r="E871" s="80"/>
      <c r="F871" s="80"/>
      <c r="G871" s="101"/>
      <c r="H871" s="80"/>
      <c r="I871" s="80"/>
      <c r="J871" s="80"/>
      <c r="K871" s="80"/>
    </row>
    <row r="872" spans="2:11">
      <c r="B872" s="80"/>
      <c r="C872" s="101"/>
      <c r="D872" s="80"/>
      <c r="E872" s="80"/>
      <c r="F872" s="80"/>
      <c r="G872" s="101"/>
      <c r="H872" s="80"/>
      <c r="I872" s="80"/>
      <c r="J872" s="80"/>
      <c r="K872" s="80"/>
    </row>
    <row r="873" spans="2:11">
      <c r="B873" s="80"/>
      <c r="C873" s="101"/>
      <c r="D873" s="80"/>
      <c r="E873" s="80"/>
      <c r="F873" s="80"/>
      <c r="G873" s="101"/>
      <c r="H873" s="80"/>
      <c r="I873" s="80"/>
      <c r="J873" s="80"/>
      <c r="K873" s="80"/>
    </row>
    <row r="874" spans="2:11">
      <c r="B874" s="80"/>
      <c r="C874" s="101"/>
      <c r="D874" s="80"/>
      <c r="E874" s="80"/>
      <c r="F874" s="80"/>
      <c r="G874" s="101"/>
      <c r="H874" s="80"/>
      <c r="I874" s="80"/>
      <c r="J874" s="80"/>
      <c r="K874" s="80"/>
    </row>
    <row r="875" spans="2:11">
      <c r="B875" s="80"/>
      <c r="C875" s="101"/>
      <c r="D875" s="80"/>
      <c r="E875" s="80"/>
      <c r="F875" s="80"/>
      <c r="G875" s="101"/>
      <c r="H875" s="80"/>
      <c r="I875" s="80"/>
      <c r="J875" s="80"/>
      <c r="K875" s="80"/>
    </row>
    <row r="876" spans="2:11">
      <c r="B876" s="80"/>
      <c r="C876" s="101"/>
      <c r="D876" s="80"/>
      <c r="E876" s="80"/>
      <c r="F876" s="80"/>
      <c r="G876" s="101"/>
      <c r="H876" s="80"/>
      <c r="I876" s="80"/>
      <c r="J876" s="80"/>
      <c r="K876" s="80"/>
    </row>
    <row r="877" spans="2:11">
      <c r="B877" s="80"/>
      <c r="C877" s="101"/>
      <c r="D877" s="80"/>
      <c r="E877" s="80"/>
      <c r="F877" s="80"/>
      <c r="G877" s="101"/>
      <c r="H877" s="80"/>
      <c r="I877" s="80"/>
      <c r="J877" s="80"/>
      <c r="K877" s="80"/>
    </row>
    <row r="878" spans="2:11">
      <c r="B878" s="80"/>
      <c r="C878" s="101"/>
      <c r="D878" s="80"/>
      <c r="E878" s="80"/>
      <c r="F878" s="80"/>
      <c r="G878" s="101"/>
      <c r="H878" s="80"/>
      <c r="I878" s="80"/>
      <c r="J878" s="80"/>
      <c r="K878" s="80"/>
    </row>
    <row r="879" spans="2:11">
      <c r="B879" s="80"/>
      <c r="C879" s="101"/>
      <c r="D879" s="80"/>
      <c r="E879" s="80"/>
      <c r="F879" s="80"/>
      <c r="G879" s="101"/>
      <c r="H879" s="80"/>
      <c r="I879" s="80"/>
      <c r="J879" s="80"/>
      <c r="K879" s="80"/>
    </row>
    <row r="880" spans="2:11">
      <c r="B880" s="80"/>
      <c r="C880" s="101"/>
      <c r="D880" s="80"/>
      <c r="E880" s="80"/>
      <c r="F880" s="80"/>
      <c r="G880" s="101"/>
      <c r="H880" s="80"/>
      <c r="I880" s="80"/>
      <c r="J880" s="80"/>
      <c r="K880" s="80"/>
    </row>
    <row r="881" spans="2:11">
      <c r="B881" s="80"/>
      <c r="C881" s="101"/>
      <c r="D881" s="80"/>
      <c r="E881" s="80"/>
      <c r="F881" s="80"/>
      <c r="G881" s="101"/>
      <c r="H881" s="80"/>
      <c r="I881" s="80"/>
      <c r="J881" s="80"/>
      <c r="K881" s="80"/>
    </row>
    <row r="882" spans="2:11">
      <c r="B882" s="80"/>
      <c r="C882" s="101"/>
      <c r="D882" s="80"/>
      <c r="E882" s="80"/>
      <c r="F882" s="80"/>
      <c r="G882" s="101"/>
      <c r="H882" s="80"/>
      <c r="I882" s="80"/>
      <c r="J882" s="80"/>
      <c r="K882" s="80"/>
    </row>
    <row r="883" spans="2:11">
      <c r="B883" s="80"/>
      <c r="C883" s="101"/>
      <c r="D883" s="80"/>
      <c r="E883" s="80"/>
      <c r="F883" s="80"/>
      <c r="G883" s="101"/>
      <c r="H883" s="80"/>
      <c r="I883" s="80"/>
      <c r="J883" s="80"/>
      <c r="K883" s="80"/>
    </row>
    <row r="884" spans="2:11">
      <c r="B884" s="80"/>
      <c r="C884" s="101"/>
      <c r="D884" s="80"/>
      <c r="E884" s="80"/>
      <c r="F884" s="80"/>
      <c r="G884" s="101"/>
      <c r="H884" s="80"/>
      <c r="I884" s="80"/>
      <c r="J884" s="80"/>
      <c r="K884" s="80"/>
    </row>
    <row r="885" spans="2:11">
      <c r="B885" s="80"/>
      <c r="C885" s="101"/>
      <c r="D885" s="80"/>
      <c r="E885" s="80"/>
      <c r="F885" s="80"/>
      <c r="G885" s="101"/>
      <c r="H885" s="80"/>
      <c r="I885" s="80"/>
      <c r="J885" s="80"/>
      <c r="K885" s="80"/>
    </row>
    <row r="886" spans="2:11">
      <c r="B886" s="80"/>
      <c r="C886" s="101"/>
      <c r="D886" s="80"/>
      <c r="E886" s="80"/>
      <c r="F886" s="80"/>
      <c r="G886" s="101"/>
      <c r="H886" s="80"/>
      <c r="I886" s="80"/>
      <c r="J886" s="80"/>
      <c r="K886" s="80"/>
    </row>
    <row r="887" spans="2:11">
      <c r="B887" s="80"/>
      <c r="C887" s="101"/>
      <c r="D887" s="80"/>
      <c r="E887" s="80"/>
      <c r="F887" s="80"/>
      <c r="G887" s="101"/>
      <c r="H887" s="80"/>
      <c r="I887" s="80"/>
      <c r="J887" s="80"/>
      <c r="K887" s="80"/>
    </row>
    <row r="888" spans="2:11">
      <c r="B888" s="80"/>
      <c r="C888" s="101"/>
      <c r="D888" s="80"/>
      <c r="E888" s="80"/>
      <c r="F888" s="80"/>
      <c r="G888" s="101"/>
      <c r="H888" s="80"/>
      <c r="I888" s="80"/>
      <c r="J888" s="80"/>
      <c r="K888" s="80"/>
    </row>
    <row r="889" spans="2:11">
      <c r="B889" s="80"/>
      <c r="C889" s="101"/>
      <c r="D889" s="80"/>
      <c r="E889" s="80"/>
      <c r="F889" s="80"/>
      <c r="G889" s="101"/>
      <c r="H889" s="80"/>
      <c r="I889" s="80"/>
      <c r="J889" s="80"/>
      <c r="K889" s="80"/>
    </row>
    <row r="890" spans="2:11">
      <c r="B890" s="80"/>
      <c r="C890" s="101"/>
      <c r="D890" s="80"/>
      <c r="E890" s="80"/>
      <c r="F890" s="80"/>
      <c r="G890" s="101"/>
      <c r="H890" s="80"/>
      <c r="I890" s="80"/>
      <c r="J890" s="80"/>
      <c r="K890" s="80"/>
    </row>
    <row r="891" spans="2:11">
      <c r="B891" s="80"/>
      <c r="C891" s="101"/>
      <c r="D891" s="80"/>
      <c r="E891" s="80"/>
      <c r="F891" s="80"/>
      <c r="G891" s="101"/>
      <c r="H891" s="80"/>
      <c r="I891" s="80"/>
      <c r="J891" s="80"/>
      <c r="K891" s="80"/>
    </row>
    <row r="892" spans="2:11">
      <c r="B892" s="80"/>
      <c r="C892" s="101"/>
      <c r="D892" s="80"/>
      <c r="E892" s="80"/>
      <c r="F892" s="80"/>
      <c r="G892" s="101"/>
      <c r="H892" s="80"/>
      <c r="I892" s="80"/>
      <c r="J892" s="80"/>
      <c r="K892" s="80"/>
    </row>
    <row r="893" spans="2:11">
      <c r="B893" s="80"/>
      <c r="C893" s="101"/>
      <c r="D893" s="80"/>
      <c r="E893" s="80"/>
      <c r="F893" s="80"/>
      <c r="G893" s="101"/>
      <c r="H893" s="80"/>
      <c r="I893" s="80"/>
      <c r="J893" s="80"/>
      <c r="K893" s="80"/>
    </row>
    <row r="894" spans="2:11">
      <c r="B894" s="80"/>
      <c r="C894" s="101"/>
      <c r="D894" s="80"/>
      <c r="E894" s="80"/>
      <c r="F894" s="80"/>
      <c r="G894" s="101"/>
      <c r="H894" s="80"/>
      <c r="I894" s="80"/>
      <c r="J894" s="80"/>
      <c r="K894" s="80"/>
    </row>
    <row r="895" spans="2:11">
      <c r="B895" s="80"/>
      <c r="C895" s="101"/>
      <c r="D895" s="80"/>
      <c r="E895" s="80"/>
      <c r="F895" s="80"/>
      <c r="G895" s="101"/>
      <c r="H895" s="80"/>
      <c r="I895" s="80"/>
      <c r="J895" s="80"/>
      <c r="K895" s="80"/>
    </row>
    <row r="896" spans="2:11">
      <c r="B896" s="80"/>
      <c r="C896" s="101"/>
      <c r="D896" s="80"/>
      <c r="E896" s="80"/>
      <c r="F896" s="80"/>
      <c r="G896" s="101"/>
      <c r="H896" s="80"/>
      <c r="I896" s="80"/>
      <c r="J896" s="80"/>
      <c r="K896" s="80"/>
    </row>
    <row r="897" spans="2:11">
      <c r="B897" s="80"/>
      <c r="C897" s="101"/>
      <c r="D897" s="80"/>
      <c r="E897" s="80"/>
      <c r="F897" s="80"/>
      <c r="G897" s="101"/>
      <c r="H897" s="80"/>
      <c r="I897" s="80"/>
      <c r="J897" s="80"/>
      <c r="K897" s="80"/>
    </row>
    <row r="898" spans="2:11">
      <c r="B898" s="80"/>
      <c r="C898" s="101"/>
      <c r="D898" s="80"/>
      <c r="E898" s="80"/>
      <c r="F898" s="80"/>
      <c r="G898" s="101"/>
      <c r="H898" s="80"/>
      <c r="I898" s="80"/>
      <c r="J898" s="80"/>
      <c r="K898" s="80"/>
    </row>
    <row r="899" spans="2:11">
      <c r="B899" s="80"/>
      <c r="C899" s="101"/>
      <c r="D899" s="80"/>
      <c r="E899" s="80"/>
      <c r="F899" s="80"/>
      <c r="G899" s="101"/>
      <c r="H899" s="80"/>
      <c r="I899" s="80"/>
      <c r="J899" s="80"/>
      <c r="K899" s="80"/>
    </row>
    <row r="900" spans="2:11">
      <c r="B900" s="80"/>
      <c r="C900" s="101"/>
      <c r="D900" s="80"/>
      <c r="E900" s="80"/>
      <c r="F900" s="80"/>
      <c r="G900" s="101"/>
      <c r="H900" s="80"/>
      <c r="I900" s="80"/>
      <c r="J900" s="80"/>
      <c r="K900" s="80"/>
    </row>
    <row r="901" spans="2:11">
      <c r="B901" s="80"/>
      <c r="C901" s="101"/>
      <c r="D901" s="80"/>
      <c r="E901" s="80"/>
      <c r="F901" s="80"/>
      <c r="G901" s="101"/>
      <c r="H901" s="80"/>
      <c r="I901" s="80"/>
      <c r="J901" s="80"/>
      <c r="K901" s="80"/>
    </row>
    <row r="902" spans="2:11">
      <c r="B902" s="80"/>
      <c r="C902" s="101"/>
      <c r="D902" s="80"/>
      <c r="E902" s="80"/>
      <c r="F902" s="80"/>
      <c r="G902" s="101"/>
      <c r="H902" s="80"/>
      <c r="I902" s="80"/>
      <c r="J902" s="80"/>
      <c r="K902" s="80"/>
    </row>
    <row r="903" spans="2:11">
      <c r="B903" s="80"/>
      <c r="C903" s="101"/>
      <c r="D903" s="80"/>
      <c r="E903" s="80"/>
      <c r="F903" s="80"/>
      <c r="G903" s="101"/>
      <c r="H903" s="80"/>
      <c r="I903" s="80"/>
      <c r="J903" s="80"/>
      <c r="K903" s="80"/>
    </row>
    <row r="904" spans="2:11">
      <c r="B904" s="80"/>
      <c r="C904" s="101"/>
      <c r="D904" s="80"/>
      <c r="E904" s="80"/>
      <c r="F904" s="80"/>
      <c r="G904" s="101"/>
      <c r="H904" s="80"/>
      <c r="I904" s="80"/>
      <c r="J904" s="80"/>
      <c r="K904" s="80"/>
    </row>
    <row r="905" spans="2:11">
      <c r="B905" s="80"/>
      <c r="C905" s="101"/>
      <c r="D905" s="80"/>
      <c r="E905" s="80"/>
      <c r="F905" s="80"/>
      <c r="G905" s="101"/>
      <c r="H905" s="80"/>
      <c r="I905" s="80"/>
      <c r="J905" s="80"/>
      <c r="K905" s="80"/>
    </row>
    <row r="906" spans="2:11">
      <c r="B906" s="80"/>
      <c r="C906" s="101"/>
      <c r="D906" s="80"/>
      <c r="E906" s="80"/>
      <c r="F906" s="80"/>
      <c r="G906" s="101"/>
      <c r="H906" s="80"/>
      <c r="I906" s="80"/>
      <c r="J906" s="80"/>
      <c r="K906" s="80"/>
    </row>
    <row r="907" spans="2:11">
      <c r="B907" s="80"/>
      <c r="C907" s="101"/>
      <c r="D907" s="80"/>
      <c r="E907" s="80"/>
      <c r="F907" s="80"/>
      <c r="G907" s="101"/>
      <c r="H907" s="80"/>
      <c r="I907" s="80"/>
      <c r="J907" s="80"/>
      <c r="K907" s="80"/>
    </row>
    <row r="908" spans="2:11">
      <c r="B908" s="80"/>
      <c r="C908" s="101"/>
      <c r="D908" s="80"/>
      <c r="E908" s="80"/>
      <c r="F908" s="80"/>
      <c r="G908" s="101"/>
      <c r="H908" s="80"/>
      <c r="I908" s="80"/>
      <c r="J908" s="80"/>
      <c r="K908" s="80"/>
    </row>
    <row r="909" spans="2:11">
      <c r="B909" s="80"/>
      <c r="C909" s="101"/>
      <c r="D909" s="80"/>
      <c r="E909" s="80"/>
      <c r="F909" s="80"/>
      <c r="G909" s="101"/>
      <c r="H909" s="80"/>
      <c r="I909" s="80"/>
      <c r="J909" s="80"/>
      <c r="K909" s="80"/>
    </row>
    <row r="910" spans="2:11">
      <c r="B910" s="80"/>
      <c r="C910" s="101"/>
      <c r="D910" s="80"/>
      <c r="E910" s="80"/>
      <c r="F910" s="80"/>
      <c r="G910" s="101"/>
      <c r="H910" s="80"/>
      <c r="I910" s="80"/>
      <c r="J910" s="80"/>
      <c r="K910" s="80"/>
    </row>
    <row r="911" spans="2:11">
      <c r="B911" s="80"/>
      <c r="C911" s="101"/>
      <c r="D911" s="80"/>
      <c r="E911" s="80"/>
      <c r="F911" s="80"/>
      <c r="G911" s="101"/>
      <c r="H911" s="80"/>
      <c r="I911" s="80"/>
      <c r="J911" s="80"/>
      <c r="K911" s="80"/>
    </row>
    <row r="912" spans="2:11">
      <c r="B912" s="80"/>
      <c r="C912" s="101"/>
      <c r="D912" s="80"/>
      <c r="E912" s="80"/>
      <c r="F912" s="80"/>
      <c r="G912" s="101"/>
      <c r="H912" s="80"/>
      <c r="I912" s="80"/>
      <c r="J912" s="80"/>
      <c r="K912" s="80"/>
    </row>
    <row r="913" spans="2:11">
      <c r="B913" s="80"/>
      <c r="C913" s="101"/>
      <c r="D913" s="80"/>
      <c r="E913" s="80"/>
      <c r="F913" s="80"/>
      <c r="G913" s="101"/>
      <c r="H913" s="80"/>
      <c r="I913" s="80"/>
      <c r="J913" s="80"/>
      <c r="K913" s="80"/>
    </row>
    <row r="914" spans="2:11">
      <c r="B914" s="80"/>
      <c r="C914" s="101"/>
      <c r="D914" s="80"/>
      <c r="E914" s="80"/>
      <c r="F914" s="80"/>
      <c r="G914" s="101"/>
      <c r="H914" s="80"/>
      <c r="I914" s="80"/>
      <c r="J914" s="80"/>
      <c r="K914" s="80"/>
    </row>
    <row r="915" spans="2:11">
      <c r="B915" s="80"/>
      <c r="C915" s="101"/>
      <c r="D915" s="80"/>
      <c r="E915" s="80"/>
      <c r="F915" s="80"/>
      <c r="G915" s="101"/>
      <c r="H915" s="80"/>
      <c r="I915" s="80"/>
      <c r="J915" s="80"/>
      <c r="K915" s="80"/>
    </row>
    <row r="916" spans="2:11">
      <c r="B916" s="80"/>
      <c r="C916" s="101"/>
      <c r="D916" s="80"/>
      <c r="E916" s="80"/>
      <c r="F916" s="80"/>
      <c r="G916" s="101"/>
      <c r="H916" s="80"/>
      <c r="I916" s="80"/>
      <c r="J916" s="80"/>
      <c r="K916" s="80"/>
    </row>
    <row r="917" spans="2:11">
      <c r="B917" s="80"/>
      <c r="C917" s="101"/>
      <c r="D917" s="80"/>
      <c r="E917" s="80"/>
      <c r="F917" s="80"/>
      <c r="G917" s="101"/>
      <c r="H917" s="80"/>
      <c r="I917" s="80"/>
      <c r="J917" s="80"/>
      <c r="K917" s="80"/>
    </row>
    <row r="918" spans="2:11">
      <c r="B918" s="80"/>
      <c r="C918" s="101"/>
      <c r="D918" s="80"/>
      <c r="E918" s="80"/>
      <c r="F918" s="80"/>
      <c r="G918" s="101"/>
      <c r="H918" s="80"/>
      <c r="I918" s="80"/>
      <c r="J918" s="80"/>
      <c r="K918" s="80"/>
    </row>
    <row r="919" spans="2:11">
      <c r="B919" s="80"/>
      <c r="C919" s="101"/>
      <c r="D919" s="80"/>
      <c r="E919" s="80"/>
      <c r="F919" s="80"/>
      <c r="G919" s="101"/>
      <c r="H919" s="80"/>
      <c r="I919" s="80"/>
      <c r="J919" s="80"/>
      <c r="K919" s="80"/>
    </row>
    <row r="920" spans="2:11">
      <c r="B920" s="80"/>
      <c r="C920" s="101"/>
      <c r="D920" s="80"/>
      <c r="E920" s="80"/>
      <c r="F920" s="80"/>
      <c r="G920" s="101"/>
      <c r="H920" s="80"/>
      <c r="I920" s="80"/>
      <c r="J920" s="80"/>
      <c r="K920" s="80"/>
    </row>
    <row r="921" spans="2:11">
      <c r="B921" s="80"/>
      <c r="C921" s="101"/>
      <c r="D921" s="80"/>
      <c r="E921" s="80"/>
      <c r="F921" s="80"/>
      <c r="G921" s="101"/>
      <c r="H921" s="80"/>
      <c r="I921" s="80"/>
      <c r="J921" s="80"/>
      <c r="K921" s="80"/>
    </row>
    <row r="922" spans="2:11">
      <c r="B922" s="80"/>
      <c r="C922" s="101"/>
      <c r="D922" s="80"/>
      <c r="E922" s="80"/>
      <c r="F922" s="80"/>
      <c r="G922" s="101"/>
      <c r="H922" s="80"/>
      <c r="I922" s="80"/>
      <c r="J922" s="80"/>
      <c r="K922" s="80"/>
    </row>
    <row r="923" spans="2:11">
      <c r="B923" s="80"/>
      <c r="C923" s="101"/>
      <c r="D923" s="80"/>
      <c r="E923" s="80"/>
      <c r="F923" s="80"/>
      <c r="G923" s="101"/>
      <c r="H923" s="80"/>
      <c r="I923" s="80"/>
      <c r="J923" s="80"/>
      <c r="K923" s="80"/>
    </row>
    <row r="924" spans="2:11">
      <c r="B924" s="80"/>
      <c r="C924" s="101"/>
      <c r="D924" s="80"/>
      <c r="E924" s="80"/>
      <c r="F924" s="80"/>
      <c r="G924" s="101"/>
      <c r="H924" s="80"/>
      <c r="I924" s="80"/>
      <c r="J924" s="80"/>
      <c r="K924" s="80"/>
    </row>
    <row r="925" spans="2:11">
      <c r="B925" s="80"/>
      <c r="C925" s="101"/>
      <c r="D925" s="80"/>
      <c r="E925" s="80"/>
      <c r="F925" s="80"/>
      <c r="G925" s="101"/>
      <c r="H925" s="80"/>
      <c r="I925" s="80"/>
      <c r="J925" s="80"/>
      <c r="K925" s="80"/>
    </row>
    <row r="926" spans="2:11">
      <c r="B926" s="80"/>
      <c r="C926" s="101"/>
      <c r="D926" s="80"/>
      <c r="E926" s="80"/>
      <c r="F926" s="80"/>
      <c r="G926" s="101"/>
      <c r="H926" s="80"/>
      <c r="I926" s="80"/>
      <c r="J926" s="80"/>
      <c r="K926" s="80"/>
    </row>
    <row r="927" spans="2:11">
      <c r="B927" s="80"/>
      <c r="C927" s="101"/>
      <c r="D927" s="80"/>
      <c r="E927" s="80"/>
      <c r="F927" s="80"/>
      <c r="G927" s="101"/>
      <c r="H927" s="80"/>
      <c r="I927" s="80"/>
      <c r="J927" s="80"/>
      <c r="K927" s="80"/>
    </row>
    <row r="928" spans="2:11">
      <c r="B928" s="80"/>
      <c r="C928" s="101"/>
      <c r="D928" s="80"/>
      <c r="E928" s="80"/>
      <c r="F928" s="80"/>
      <c r="G928" s="101"/>
      <c r="H928" s="80"/>
      <c r="I928" s="80"/>
      <c r="J928" s="80"/>
      <c r="K928" s="80"/>
    </row>
    <row r="929" spans="2:11">
      <c r="B929" s="80"/>
      <c r="C929" s="101"/>
      <c r="D929" s="80"/>
      <c r="E929" s="80"/>
      <c r="F929" s="80"/>
      <c r="G929" s="101"/>
      <c r="H929" s="80"/>
      <c r="I929" s="80"/>
      <c r="J929" s="80"/>
      <c r="K929" s="80"/>
    </row>
    <row r="930" spans="2:11">
      <c r="B930" s="80"/>
      <c r="C930" s="101"/>
      <c r="D930" s="80"/>
      <c r="E930" s="80"/>
      <c r="F930" s="80"/>
      <c r="G930" s="101"/>
      <c r="H930" s="80"/>
      <c r="I930" s="80"/>
      <c r="J930" s="80"/>
      <c r="K930" s="80"/>
    </row>
    <row r="931" spans="2:11">
      <c r="B931" s="80"/>
      <c r="C931" s="101"/>
      <c r="D931" s="80"/>
      <c r="E931" s="80"/>
      <c r="F931" s="80"/>
      <c r="G931" s="101"/>
      <c r="H931" s="80"/>
      <c r="I931" s="80"/>
      <c r="J931" s="80"/>
      <c r="K931" s="80"/>
    </row>
    <row r="932" spans="2:11">
      <c r="B932" s="80"/>
      <c r="C932" s="101"/>
      <c r="D932" s="80"/>
      <c r="E932" s="80"/>
      <c r="F932" s="80"/>
      <c r="G932" s="101"/>
      <c r="H932" s="80"/>
      <c r="I932" s="80"/>
      <c r="J932" s="80"/>
      <c r="K932" s="80"/>
    </row>
    <row r="933" spans="2:11">
      <c r="B933" s="80"/>
      <c r="C933" s="101"/>
      <c r="D933" s="80"/>
      <c r="E933" s="80"/>
      <c r="F933" s="80"/>
      <c r="G933" s="101"/>
      <c r="H933" s="80"/>
      <c r="I933" s="80"/>
      <c r="J933" s="80"/>
      <c r="K933" s="80"/>
    </row>
    <row r="934" spans="2:11">
      <c r="B934" s="80"/>
      <c r="C934" s="101"/>
      <c r="D934" s="80"/>
      <c r="E934" s="80"/>
      <c r="F934" s="80"/>
      <c r="G934" s="101"/>
      <c r="H934" s="80"/>
      <c r="I934" s="80"/>
      <c r="J934" s="80"/>
      <c r="K934" s="80"/>
    </row>
    <row r="935" spans="2:11">
      <c r="B935" s="80"/>
      <c r="C935" s="101"/>
      <c r="D935" s="80"/>
      <c r="E935" s="80"/>
      <c r="F935" s="80"/>
      <c r="G935" s="101"/>
      <c r="H935" s="80"/>
      <c r="I935" s="80"/>
      <c r="J935" s="80"/>
      <c r="K935" s="80"/>
    </row>
    <row r="936" spans="2:11">
      <c r="B936" s="80"/>
      <c r="C936" s="101"/>
      <c r="D936" s="80"/>
      <c r="E936" s="80"/>
      <c r="F936" s="80"/>
      <c r="G936" s="101"/>
      <c r="H936" s="80"/>
      <c r="I936" s="80"/>
      <c r="J936" s="80"/>
      <c r="K936" s="80"/>
    </row>
    <row r="937" spans="2:11">
      <c r="B937" s="80"/>
      <c r="C937" s="101"/>
      <c r="D937" s="80"/>
      <c r="E937" s="80"/>
      <c r="F937" s="80"/>
      <c r="G937" s="101"/>
      <c r="H937" s="80"/>
      <c r="I937" s="80"/>
      <c r="J937" s="80"/>
      <c r="K937" s="80"/>
    </row>
    <row r="938" spans="2:11">
      <c r="B938" s="80"/>
      <c r="C938" s="101"/>
      <c r="D938" s="80"/>
      <c r="E938" s="80"/>
      <c r="F938" s="80"/>
      <c r="G938" s="101"/>
      <c r="H938" s="80"/>
      <c r="I938" s="80"/>
      <c r="J938" s="80"/>
      <c r="K938" s="80"/>
    </row>
    <row r="939" spans="2:11">
      <c r="B939" s="80"/>
      <c r="C939" s="101"/>
      <c r="D939" s="80"/>
      <c r="E939" s="80"/>
      <c r="F939" s="80"/>
      <c r="G939" s="101"/>
      <c r="H939" s="80"/>
      <c r="I939" s="80"/>
      <c r="J939" s="80"/>
      <c r="K939" s="80"/>
    </row>
    <row r="940" spans="2:11">
      <c r="B940" s="80"/>
      <c r="C940" s="101"/>
      <c r="D940" s="80"/>
      <c r="E940" s="80"/>
      <c r="F940" s="80"/>
      <c r="G940" s="101"/>
      <c r="H940" s="80"/>
      <c r="I940" s="80"/>
      <c r="J940" s="80"/>
      <c r="K940" s="80"/>
    </row>
    <row r="941" spans="2:11">
      <c r="B941" s="80"/>
      <c r="C941" s="101"/>
      <c r="D941" s="80"/>
      <c r="E941" s="80"/>
      <c r="F941" s="80"/>
      <c r="G941" s="101"/>
      <c r="H941" s="80"/>
      <c r="I941" s="80"/>
      <c r="J941" s="80"/>
      <c r="K941" s="80"/>
    </row>
    <row r="942" spans="2:11">
      <c r="B942" s="80"/>
      <c r="C942" s="101"/>
      <c r="D942" s="80"/>
      <c r="E942" s="80"/>
      <c r="F942" s="80"/>
      <c r="G942" s="101"/>
      <c r="H942" s="80"/>
      <c r="I942" s="80"/>
      <c r="J942" s="80"/>
      <c r="K942" s="80"/>
    </row>
    <row r="943" spans="2:11">
      <c r="B943" s="80"/>
      <c r="C943" s="101"/>
      <c r="D943" s="80"/>
      <c r="E943" s="80"/>
      <c r="F943" s="80"/>
      <c r="G943" s="101"/>
      <c r="H943" s="80"/>
      <c r="I943" s="80"/>
      <c r="J943" s="80"/>
      <c r="K943" s="80"/>
    </row>
    <row r="944" spans="2:11">
      <c r="B944" s="80"/>
      <c r="C944" s="101"/>
      <c r="D944" s="80"/>
      <c r="E944" s="80"/>
      <c r="F944" s="80"/>
      <c r="G944" s="101"/>
      <c r="H944" s="80"/>
      <c r="I944" s="80"/>
      <c r="J944" s="80"/>
      <c r="K944" s="80"/>
    </row>
    <row r="945" spans="2:11">
      <c r="B945" s="80"/>
      <c r="C945" s="101"/>
      <c r="D945" s="80"/>
      <c r="E945" s="80"/>
      <c r="F945" s="80"/>
      <c r="G945" s="101"/>
      <c r="H945" s="80"/>
      <c r="I945" s="80"/>
      <c r="J945" s="80"/>
      <c r="K945" s="80"/>
    </row>
    <row r="946" spans="2:11">
      <c r="B946" s="80"/>
      <c r="C946" s="101"/>
      <c r="D946" s="80"/>
      <c r="E946" s="80"/>
      <c r="F946" s="80"/>
      <c r="G946" s="101"/>
      <c r="H946" s="80"/>
      <c r="I946" s="80"/>
      <c r="J946" s="80"/>
      <c r="K946" s="80"/>
    </row>
    <row r="947" spans="2:11">
      <c r="B947" s="80"/>
      <c r="C947" s="101"/>
      <c r="D947" s="80"/>
      <c r="E947" s="80"/>
      <c r="F947" s="80"/>
      <c r="G947" s="101"/>
      <c r="H947" s="80"/>
      <c r="I947" s="80"/>
      <c r="J947" s="80"/>
      <c r="K947" s="80"/>
    </row>
    <row r="948" spans="2:11">
      <c r="B948" s="80"/>
      <c r="C948" s="101"/>
      <c r="D948" s="80"/>
      <c r="E948" s="80"/>
      <c r="F948" s="80"/>
      <c r="G948" s="101"/>
      <c r="H948" s="80"/>
      <c r="I948" s="80"/>
      <c r="J948" s="80"/>
      <c r="K948" s="80"/>
    </row>
    <row r="949" spans="2:11">
      <c r="B949" s="80"/>
      <c r="C949" s="101"/>
      <c r="D949" s="80"/>
      <c r="E949" s="80"/>
      <c r="F949" s="80"/>
      <c r="G949" s="101"/>
      <c r="H949" s="80"/>
      <c r="I949" s="80"/>
      <c r="J949" s="80"/>
      <c r="K949" s="80"/>
    </row>
    <row r="950" spans="2:11">
      <c r="B950" s="80"/>
      <c r="C950" s="101"/>
      <c r="D950" s="80"/>
      <c r="E950" s="80"/>
      <c r="F950" s="80"/>
      <c r="G950" s="101"/>
      <c r="H950" s="80"/>
      <c r="I950" s="80"/>
      <c r="J950" s="80"/>
      <c r="K950" s="80"/>
    </row>
    <row r="951" spans="2:11">
      <c r="B951" s="80"/>
      <c r="C951" s="101"/>
      <c r="D951" s="80"/>
      <c r="E951" s="80"/>
      <c r="F951" s="80"/>
      <c r="G951" s="101"/>
      <c r="H951" s="80"/>
      <c r="I951" s="80"/>
      <c r="J951" s="80"/>
      <c r="K951" s="80"/>
    </row>
    <row r="952" spans="2:11">
      <c r="B952" s="80"/>
      <c r="C952" s="101"/>
      <c r="D952" s="80"/>
      <c r="E952" s="80"/>
      <c r="F952" s="80"/>
      <c r="G952" s="101"/>
      <c r="H952" s="80"/>
      <c r="I952" s="80"/>
      <c r="J952" s="80"/>
      <c r="K952" s="80"/>
    </row>
    <row r="953" spans="2:11">
      <c r="B953" s="80"/>
      <c r="C953" s="101"/>
      <c r="D953" s="80"/>
      <c r="E953" s="80"/>
      <c r="F953" s="80"/>
      <c r="G953" s="101"/>
      <c r="H953" s="80"/>
      <c r="I953" s="80"/>
      <c r="J953" s="80"/>
      <c r="K953" s="80"/>
    </row>
    <row r="954" spans="2:11">
      <c r="B954" s="80"/>
      <c r="C954" s="101"/>
      <c r="D954" s="80"/>
      <c r="E954" s="80"/>
      <c r="F954" s="80"/>
      <c r="G954" s="101"/>
      <c r="H954" s="80"/>
      <c r="I954" s="80"/>
      <c r="J954" s="80"/>
      <c r="K954" s="80"/>
    </row>
    <row r="955" spans="2:11">
      <c r="B955" s="80"/>
      <c r="C955" s="101"/>
      <c r="D955" s="80"/>
      <c r="E955" s="80"/>
      <c r="F955" s="80"/>
      <c r="G955" s="101"/>
      <c r="H955" s="80"/>
      <c r="I955" s="80"/>
      <c r="J955" s="80"/>
      <c r="K955" s="80"/>
    </row>
    <row r="956" spans="2:11">
      <c r="B956" s="80"/>
      <c r="C956" s="101"/>
      <c r="D956" s="80"/>
      <c r="E956" s="80"/>
      <c r="F956" s="80"/>
      <c r="G956" s="101"/>
      <c r="H956" s="80"/>
      <c r="I956" s="80"/>
      <c r="J956" s="80"/>
      <c r="K956" s="80"/>
    </row>
    <row r="957" spans="2:11">
      <c r="B957" s="80"/>
      <c r="C957" s="101"/>
      <c r="D957" s="80"/>
      <c r="E957" s="80"/>
      <c r="F957" s="80"/>
      <c r="G957" s="101"/>
      <c r="H957" s="80"/>
      <c r="I957" s="80"/>
      <c r="J957" s="80"/>
      <c r="K957" s="80"/>
    </row>
    <row r="958" spans="2:11">
      <c r="B958" s="80"/>
      <c r="C958" s="101"/>
      <c r="D958" s="80"/>
      <c r="E958" s="80"/>
      <c r="F958" s="80"/>
      <c r="G958" s="101"/>
      <c r="H958" s="80"/>
      <c r="I958" s="80"/>
      <c r="J958" s="80"/>
      <c r="K958" s="80"/>
    </row>
    <row r="959" spans="2:11">
      <c r="B959" s="80"/>
      <c r="C959" s="101"/>
      <c r="D959" s="80"/>
      <c r="E959" s="80"/>
      <c r="F959" s="80"/>
      <c r="G959" s="101"/>
      <c r="H959" s="80"/>
      <c r="I959" s="80"/>
      <c r="J959" s="80"/>
      <c r="K959" s="80"/>
    </row>
    <row r="960" spans="2:11">
      <c r="B960" s="80"/>
      <c r="C960" s="101"/>
      <c r="D960" s="80"/>
      <c r="E960" s="80"/>
      <c r="F960" s="80"/>
      <c r="G960" s="101"/>
      <c r="H960" s="80"/>
      <c r="I960" s="80"/>
      <c r="J960" s="80"/>
      <c r="K960" s="80"/>
    </row>
    <row r="961" spans="2:11">
      <c r="B961" s="80"/>
      <c r="C961" s="101"/>
      <c r="D961" s="80"/>
      <c r="E961" s="80"/>
      <c r="F961" s="80"/>
      <c r="G961" s="101"/>
      <c r="H961" s="80"/>
      <c r="I961" s="80"/>
      <c r="J961" s="80"/>
      <c r="K961" s="80"/>
    </row>
    <row r="962" spans="2:11">
      <c r="B962" s="80"/>
      <c r="C962" s="101"/>
      <c r="D962" s="80"/>
      <c r="E962" s="80"/>
      <c r="F962" s="80"/>
      <c r="G962" s="101"/>
      <c r="H962" s="80"/>
      <c r="I962" s="80"/>
      <c r="J962" s="80"/>
      <c r="K962" s="80"/>
    </row>
    <row r="963" spans="2:11">
      <c r="B963" s="80"/>
      <c r="C963" s="101"/>
      <c r="D963" s="80"/>
      <c r="E963" s="80"/>
      <c r="F963" s="80"/>
      <c r="G963" s="101"/>
      <c r="H963" s="80"/>
      <c r="I963" s="80"/>
      <c r="J963" s="80"/>
      <c r="K963" s="80"/>
    </row>
    <row r="964" spans="2:11">
      <c r="B964" s="80"/>
      <c r="C964" s="101"/>
      <c r="D964" s="80"/>
      <c r="E964" s="80"/>
      <c r="F964" s="80"/>
      <c r="G964" s="101"/>
      <c r="H964" s="80"/>
      <c r="I964" s="80"/>
      <c r="J964" s="80"/>
      <c r="K964" s="80"/>
    </row>
    <row r="965" spans="2:11">
      <c r="B965" s="80"/>
      <c r="C965" s="101"/>
      <c r="D965" s="80"/>
      <c r="E965" s="80"/>
      <c r="F965" s="80"/>
      <c r="G965" s="101"/>
      <c r="H965" s="80"/>
      <c r="I965" s="80"/>
      <c r="J965" s="80"/>
      <c r="K965" s="80"/>
    </row>
    <row r="966" spans="2:11">
      <c r="B966" s="80"/>
      <c r="C966" s="101"/>
      <c r="D966" s="80"/>
      <c r="E966" s="80"/>
      <c r="F966" s="80"/>
      <c r="G966" s="101"/>
      <c r="H966" s="80"/>
      <c r="I966" s="80"/>
      <c r="J966" s="80"/>
      <c r="K966" s="80"/>
    </row>
    <row r="967" spans="2:11">
      <c r="B967" s="80"/>
      <c r="C967" s="101"/>
      <c r="D967" s="80"/>
      <c r="E967" s="80"/>
      <c r="F967" s="80"/>
      <c r="G967" s="101"/>
      <c r="H967" s="80"/>
      <c r="I967" s="80"/>
      <c r="J967" s="80"/>
      <c r="K967" s="80"/>
    </row>
    <row r="968" spans="2:11">
      <c r="B968" s="80"/>
      <c r="C968" s="101"/>
      <c r="D968" s="80"/>
      <c r="E968" s="80"/>
      <c r="F968" s="80"/>
      <c r="G968" s="101"/>
      <c r="H968" s="80"/>
      <c r="I968" s="80"/>
      <c r="J968" s="80"/>
      <c r="K968" s="80"/>
    </row>
    <row r="969" spans="2:11">
      <c r="B969" s="80"/>
      <c r="C969" s="101"/>
      <c r="D969" s="80"/>
      <c r="E969" s="80"/>
      <c r="F969" s="80"/>
      <c r="G969" s="101"/>
      <c r="H969" s="80"/>
      <c r="I969" s="80"/>
      <c r="J969" s="80"/>
      <c r="K969" s="80"/>
    </row>
    <row r="970" spans="2:11">
      <c r="B970" s="80"/>
      <c r="C970" s="101"/>
      <c r="D970" s="80"/>
      <c r="E970" s="80"/>
      <c r="F970" s="80"/>
      <c r="G970" s="101"/>
      <c r="H970" s="80"/>
      <c r="I970" s="80"/>
      <c r="J970" s="80"/>
      <c r="K970" s="80"/>
    </row>
    <row r="971" spans="2:11">
      <c r="B971" s="80"/>
      <c r="C971" s="101"/>
      <c r="D971" s="80"/>
      <c r="E971" s="80"/>
      <c r="F971" s="80"/>
      <c r="G971" s="101"/>
      <c r="H971" s="80"/>
      <c r="I971" s="80"/>
      <c r="J971" s="80"/>
      <c r="K971" s="80"/>
    </row>
    <row r="972" spans="2:11">
      <c r="B972" s="80"/>
      <c r="C972" s="101"/>
      <c r="D972" s="80"/>
      <c r="E972" s="80"/>
      <c r="F972" s="80"/>
      <c r="G972" s="101"/>
      <c r="H972" s="80"/>
      <c r="I972" s="80"/>
      <c r="J972" s="80"/>
      <c r="K972" s="80"/>
    </row>
    <row r="973" spans="2:11">
      <c r="B973" s="80"/>
      <c r="C973" s="101"/>
      <c r="D973" s="80"/>
      <c r="E973" s="80"/>
      <c r="F973" s="80"/>
      <c r="G973" s="101"/>
      <c r="H973" s="80"/>
      <c r="I973" s="80"/>
      <c r="J973" s="80"/>
      <c r="K973" s="80"/>
    </row>
    <row r="974" spans="2:11">
      <c r="B974" s="80"/>
      <c r="C974" s="101"/>
      <c r="D974" s="80"/>
      <c r="E974" s="80"/>
      <c r="F974" s="80"/>
      <c r="G974" s="101"/>
      <c r="H974" s="80"/>
      <c r="I974" s="80"/>
      <c r="J974" s="80"/>
      <c r="K974" s="80"/>
    </row>
    <row r="975" spans="2:11">
      <c r="B975" s="80"/>
      <c r="C975" s="101"/>
      <c r="D975" s="80"/>
      <c r="E975" s="80"/>
      <c r="F975" s="80"/>
      <c r="G975" s="101"/>
      <c r="H975" s="80"/>
      <c r="I975" s="80"/>
      <c r="J975" s="80"/>
      <c r="K975" s="80"/>
    </row>
    <row r="976" spans="2:11">
      <c r="B976" s="80"/>
      <c r="C976" s="101"/>
      <c r="D976" s="80"/>
      <c r="E976" s="80"/>
      <c r="F976" s="80"/>
      <c r="G976" s="101"/>
      <c r="H976" s="80"/>
      <c r="I976" s="80"/>
      <c r="J976" s="80"/>
      <c r="K976" s="80"/>
    </row>
    <row r="977" spans="2:11">
      <c r="B977" s="80"/>
      <c r="C977" s="101"/>
      <c r="D977" s="80"/>
      <c r="E977" s="80"/>
      <c r="F977" s="80"/>
      <c r="G977" s="101"/>
      <c r="H977" s="80"/>
      <c r="I977" s="80"/>
      <c r="J977" s="80"/>
      <c r="K977" s="80"/>
    </row>
    <row r="978" spans="2:11">
      <c r="B978" s="80"/>
      <c r="C978" s="101"/>
      <c r="D978" s="80"/>
      <c r="E978" s="80"/>
      <c r="F978" s="80"/>
      <c r="G978" s="101"/>
      <c r="H978" s="80"/>
      <c r="I978" s="80"/>
      <c r="J978" s="80"/>
      <c r="K978" s="80"/>
    </row>
    <row r="979" spans="2:11">
      <c r="B979" s="80"/>
      <c r="C979" s="101"/>
      <c r="D979" s="80"/>
      <c r="E979" s="80"/>
      <c r="F979" s="80"/>
      <c r="G979" s="101"/>
      <c r="H979" s="80"/>
      <c r="I979" s="80"/>
      <c r="J979" s="80"/>
      <c r="K979" s="80"/>
    </row>
    <row r="980" spans="2:11">
      <c r="B980" s="80"/>
      <c r="C980" s="101"/>
      <c r="D980" s="80"/>
      <c r="E980" s="80"/>
      <c r="F980" s="80"/>
      <c r="G980" s="101"/>
      <c r="H980" s="80"/>
      <c r="I980" s="80"/>
      <c r="J980" s="80"/>
      <c r="K980" s="80"/>
    </row>
    <row r="981" spans="2:11">
      <c r="B981" s="80"/>
      <c r="C981" s="101"/>
      <c r="D981" s="80"/>
      <c r="E981" s="80"/>
      <c r="F981" s="80"/>
      <c r="G981" s="101"/>
      <c r="H981" s="80"/>
      <c r="I981" s="80"/>
      <c r="J981" s="80"/>
      <c r="K981" s="80"/>
    </row>
    <row r="982" spans="2:11">
      <c r="B982" s="80"/>
      <c r="C982" s="101"/>
      <c r="D982" s="80"/>
      <c r="E982" s="80"/>
      <c r="F982" s="80"/>
      <c r="G982" s="101"/>
      <c r="H982" s="80"/>
      <c r="I982" s="80"/>
      <c r="J982" s="80"/>
      <c r="K982" s="80"/>
    </row>
    <row r="983" spans="2:11">
      <c r="B983" s="80"/>
      <c r="C983" s="101"/>
      <c r="D983" s="80"/>
      <c r="E983" s="80"/>
      <c r="F983" s="80"/>
      <c r="G983" s="101"/>
      <c r="H983" s="80"/>
      <c r="I983" s="80"/>
      <c r="J983" s="80"/>
      <c r="K983" s="80"/>
    </row>
    <row r="984" spans="2:11">
      <c r="B984" s="80"/>
      <c r="C984" s="101"/>
      <c r="D984" s="80"/>
      <c r="E984" s="80"/>
      <c r="F984" s="80"/>
      <c r="G984" s="101"/>
      <c r="H984" s="80"/>
      <c r="I984" s="80"/>
      <c r="J984" s="80"/>
      <c r="K984" s="80"/>
    </row>
    <row r="985" spans="2:11">
      <c r="B985" s="80"/>
      <c r="C985" s="101"/>
      <c r="D985" s="80"/>
      <c r="E985" s="80"/>
      <c r="F985" s="80"/>
      <c r="G985" s="101"/>
      <c r="H985" s="80"/>
      <c r="I985" s="80"/>
      <c r="J985" s="80"/>
      <c r="K985" s="80"/>
    </row>
    <row r="986" spans="2:11">
      <c r="B986" s="80"/>
      <c r="C986" s="101"/>
      <c r="D986" s="80"/>
      <c r="E986" s="80"/>
      <c r="F986" s="80"/>
      <c r="G986" s="101"/>
      <c r="H986" s="80"/>
      <c r="I986" s="80"/>
      <c r="J986" s="80"/>
      <c r="K986" s="80"/>
    </row>
    <row r="987" spans="2:11">
      <c r="B987" s="80"/>
      <c r="C987" s="101"/>
      <c r="D987" s="80"/>
      <c r="E987" s="80"/>
      <c r="F987" s="80"/>
      <c r="G987" s="101"/>
      <c r="H987" s="80"/>
      <c r="I987" s="80"/>
      <c r="J987" s="80"/>
      <c r="K987" s="80"/>
    </row>
    <row r="988" spans="2:11">
      <c r="B988" s="80"/>
      <c r="C988" s="101"/>
      <c r="D988" s="80"/>
      <c r="E988" s="80"/>
      <c r="F988" s="80"/>
      <c r="G988" s="101"/>
      <c r="H988" s="80"/>
      <c r="I988" s="80"/>
      <c r="J988" s="80"/>
      <c r="K988" s="80"/>
    </row>
    <row r="989" spans="2:11">
      <c r="B989" s="80"/>
      <c r="C989" s="101"/>
      <c r="D989" s="80"/>
      <c r="E989" s="80"/>
      <c r="F989" s="80"/>
      <c r="G989" s="101"/>
      <c r="H989" s="80"/>
      <c r="I989" s="80"/>
      <c r="J989" s="80"/>
      <c r="K989" s="80"/>
    </row>
    <row r="990" spans="2:11">
      <c r="B990" s="80"/>
      <c r="C990" s="101"/>
      <c r="D990" s="80"/>
      <c r="E990" s="80"/>
      <c r="F990" s="80"/>
      <c r="G990" s="101"/>
      <c r="H990" s="80"/>
      <c r="I990" s="80"/>
      <c r="J990" s="80"/>
      <c r="K990" s="80"/>
    </row>
    <row r="991" spans="2:11">
      <c r="B991" s="80"/>
      <c r="C991" s="101"/>
      <c r="D991" s="80"/>
      <c r="E991" s="80"/>
      <c r="F991" s="80"/>
      <c r="G991" s="101"/>
      <c r="H991" s="80"/>
      <c r="I991" s="80"/>
      <c r="J991" s="80"/>
      <c r="K991" s="80"/>
    </row>
    <row r="992" spans="2:11">
      <c r="B992" s="80"/>
      <c r="C992" s="101"/>
      <c r="D992" s="80"/>
      <c r="E992" s="80"/>
      <c r="F992" s="80"/>
      <c r="G992" s="101"/>
      <c r="H992" s="80"/>
      <c r="I992" s="80"/>
      <c r="J992" s="80"/>
      <c r="K992" s="80"/>
    </row>
    <row r="993" spans="2:11">
      <c r="B993" s="80"/>
      <c r="C993" s="101"/>
      <c r="D993" s="80"/>
      <c r="E993" s="80"/>
      <c r="F993" s="80"/>
      <c r="G993" s="101"/>
      <c r="H993" s="80"/>
      <c r="I993" s="80"/>
      <c r="J993" s="80"/>
      <c r="K993" s="80"/>
    </row>
    <row r="994" spans="2:11">
      <c r="B994" s="80"/>
      <c r="C994" s="101"/>
      <c r="D994" s="80"/>
      <c r="E994" s="80"/>
      <c r="F994" s="80"/>
      <c r="G994" s="101"/>
      <c r="H994" s="80"/>
      <c r="I994" s="80"/>
      <c r="J994" s="80"/>
      <c r="K994" s="80"/>
    </row>
    <row r="995" spans="2:11">
      <c r="B995" s="80"/>
      <c r="C995" s="101"/>
      <c r="D995" s="80"/>
      <c r="E995" s="80"/>
      <c r="F995" s="80"/>
      <c r="G995" s="101"/>
      <c r="H995" s="80"/>
      <c r="I995" s="80"/>
      <c r="J995" s="80"/>
      <c r="K995" s="80"/>
    </row>
    <row r="996" spans="2:11">
      <c r="B996" s="80"/>
      <c r="C996" s="101"/>
      <c r="D996" s="80"/>
      <c r="E996" s="80"/>
      <c r="F996" s="80"/>
      <c r="G996" s="101"/>
      <c r="H996" s="80"/>
      <c r="I996" s="80"/>
      <c r="J996" s="80"/>
      <c r="K996" s="80"/>
    </row>
    <row r="997" spans="2:11">
      <c r="B997" s="80"/>
      <c r="C997" s="101"/>
      <c r="D997" s="80"/>
      <c r="E997" s="80"/>
      <c r="F997" s="80"/>
      <c r="G997" s="101"/>
      <c r="H997" s="80"/>
      <c r="I997" s="80"/>
      <c r="J997" s="80"/>
      <c r="K997" s="80"/>
    </row>
    <row r="998" spans="2:11">
      <c r="B998" s="80"/>
      <c r="C998" s="101"/>
      <c r="D998" s="80"/>
      <c r="E998" s="80"/>
      <c r="F998" s="80"/>
      <c r="G998" s="101"/>
      <c r="H998" s="80"/>
      <c r="I998" s="80"/>
      <c r="J998" s="80"/>
      <c r="K998" s="80"/>
    </row>
    <row r="999" spans="2:11">
      <c r="B999" s="80"/>
      <c r="C999" s="101"/>
      <c r="D999" s="80"/>
      <c r="E999" s="80"/>
      <c r="F999" s="80"/>
      <c r="G999" s="101"/>
      <c r="H999" s="80"/>
      <c r="I999" s="80"/>
      <c r="J999" s="80"/>
      <c r="K999" s="80"/>
    </row>
    <row r="1000" spans="2:11">
      <c r="B1000" s="80"/>
      <c r="C1000" s="101"/>
      <c r="D1000" s="80"/>
      <c r="E1000" s="80"/>
      <c r="F1000" s="80"/>
      <c r="G1000" s="101"/>
      <c r="H1000" s="80"/>
      <c r="I1000" s="80"/>
      <c r="J1000" s="80"/>
      <c r="K1000" s="80"/>
    </row>
    <row r="1001" spans="2:11">
      <c r="B1001" s="80"/>
      <c r="C1001" s="101"/>
      <c r="D1001" s="80"/>
      <c r="E1001" s="80"/>
      <c r="F1001" s="80"/>
      <c r="G1001" s="101"/>
      <c r="H1001" s="80"/>
      <c r="I1001" s="80"/>
      <c r="J1001" s="80"/>
      <c r="K1001" s="80"/>
    </row>
    <row r="1002" spans="2:11">
      <c r="B1002" s="80"/>
      <c r="C1002" s="101"/>
      <c r="D1002" s="80"/>
      <c r="E1002" s="80"/>
      <c r="F1002" s="80"/>
      <c r="G1002" s="101"/>
      <c r="H1002" s="80"/>
      <c r="I1002" s="80"/>
      <c r="J1002" s="80"/>
      <c r="K1002" s="80"/>
    </row>
    <row r="1003" spans="2:11">
      <c r="B1003" s="80"/>
      <c r="C1003" s="101"/>
      <c r="D1003" s="80"/>
      <c r="E1003" s="80"/>
      <c r="F1003" s="80"/>
      <c r="G1003" s="101"/>
      <c r="H1003" s="80"/>
      <c r="I1003" s="80"/>
      <c r="J1003" s="80"/>
      <c r="K1003" s="80"/>
    </row>
    <row r="1004" spans="2:11">
      <c r="B1004" s="80"/>
      <c r="C1004" s="101"/>
      <c r="D1004" s="80"/>
      <c r="E1004" s="80"/>
      <c r="F1004" s="80"/>
      <c r="G1004" s="101"/>
      <c r="H1004" s="80"/>
      <c r="I1004" s="80"/>
      <c r="J1004" s="80"/>
      <c r="K1004" s="80"/>
    </row>
    <row r="1005" spans="2:11">
      <c r="B1005" s="80"/>
      <c r="C1005" s="101"/>
      <c r="D1005" s="80"/>
      <c r="E1005" s="80"/>
      <c r="F1005" s="80"/>
      <c r="G1005" s="101"/>
      <c r="H1005" s="80"/>
      <c r="I1005" s="80"/>
      <c r="J1005" s="80"/>
      <c r="K1005" s="80"/>
    </row>
    <row r="1006" spans="2:11">
      <c r="B1006" s="80"/>
      <c r="C1006" s="101"/>
      <c r="D1006" s="80"/>
      <c r="E1006" s="80"/>
      <c r="F1006" s="80"/>
      <c r="G1006" s="101"/>
      <c r="H1006" s="80"/>
      <c r="I1006" s="80"/>
      <c r="J1006" s="80"/>
      <c r="K1006" s="80"/>
    </row>
    <row r="1007" spans="2:11">
      <c r="B1007" s="80"/>
      <c r="C1007" s="101"/>
      <c r="D1007" s="80"/>
      <c r="E1007" s="80"/>
      <c r="F1007" s="80"/>
      <c r="G1007" s="101"/>
      <c r="H1007" s="80"/>
      <c r="I1007" s="80"/>
      <c r="J1007" s="80"/>
      <c r="K1007" s="80"/>
    </row>
    <row r="1008" spans="2:11">
      <c r="B1008" s="80"/>
      <c r="C1008" s="101"/>
      <c r="D1008" s="80"/>
      <c r="E1008" s="80"/>
      <c r="F1008" s="80"/>
      <c r="G1008" s="101"/>
      <c r="H1008" s="80"/>
      <c r="I1008" s="80"/>
      <c r="J1008" s="80"/>
      <c r="K1008" s="80"/>
    </row>
    <row r="1009" spans="2:11">
      <c r="B1009" s="80"/>
      <c r="C1009" s="101"/>
      <c r="D1009" s="80"/>
      <c r="E1009" s="80"/>
      <c r="F1009" s="80"/>
      <c r="G1009" s="101"/>
      <c r="H1009" s="80"/>
      <c r="I1009" s="80"/>
      <c r="J1009" s="80"/>
      <c r="K1009" s="80"/>
    </row>
    <row r="1010" spans="2:11">
      <c r="B1010" s="80"/>
      <c r="C1010" s="101"/>
      <c r="D1010" s="80"/>
      <c r="E1010" s="80"/>
      <c r="F1010" s="80"/>
      <c r="G1010" s="101"/>
      <c r="H1010" s="80"/>
      <c r="I1010" s="80"/>
      <c r="J1010" s="80"/>
      <c r="K1010" s="80"/>
    </row>
    <row r="1011" spans="2:11">
      <c r="B1011" s="80"/>
      <c r="C1011" s="101"/>
      <c r="D1011" s="80"/>
      <c r="E1011" s="80"/>
      <c r="F1011" s="80"/>
      <c r="G1011" s="101"/>
      <c r="H1011" s="80"/>
      <c r="I1011" s="80"/>
      <c r="J1011" s="80"/>
      <c r="K1011" s="80"/>
    </row>
    <row r="1012" spans="2:11">
      <c r="B1012" s="80"/>
      <c r="C1012" s="101"/>
      <c r="D1012" s="80"/>
      <c r="E1012" s="80"/>
      <c r="F1012" s="80"/>
      <c r="G1012" s="101"/>
      <c r="H1012" s="80"/>
      <c r="I1012" s="80"/>
      <c r="J1012" s="80"/>
      <c r="K1012" s="80"/>
    </row>
    <row r="1013" spans="2:11">
      <c r="B1013" s="80"/>
      <c r="C1013" s="101"/>
      <c r="D1013" s="80"/>
      <c r="E1013" s="80"/>
      <c r="F1013" s="80"/>
      <c r="G1013" s="101"/>
      <c r="H1013" s="80"/>
      <c r="I1013" s="80"/>
      <c r="J1013" s="80"/>
      <c r="K1013" s="80"/>
    </row>
    <row r="1014" spans="2:11">
      <c r="B1014" s="80"/>
      <c r="C1014" s="101"/>
      <c r="D1014" s="80"/>
      <c r="E1014" s="80"/>
      <c r="F1014" s="80"/>
      <c r="G1014" s="101"/>
      <c r="H1014" s="80"/>
      <c r="I1014" s="80"/>
      <c r="J1014" s="80"/>
      <c r="K1014" s="80"/>
    </row>
    <row r="1015" spans="2:11">
      <c r="B1015" s="80"/>
      <c r="C1015" s="101"/>
      <c r="D1015" s="80"/>
      <c r="E1015" s="80"/>
      <c r="F1015" s="80"/>
      <c r="G1015" s="101"/>
      <c r="H1015" s="80"/>
      <c r="I1015" s="80"/>
      <c r="J1015" s="80"/>
      <c r="K1015" s="80"/>
    </row>
    <row r="1016" spans="2:11">
      <c r="B1016" s="80"/>
      <c r="C1016" s="101"/>
      <c r="D1016" s="80"/>
      <c r="E1016" s="80"/>
      <c r="F1016" s="80"/>
      <c r="G1016" s="101"/>
      <c r="H1016" s="80"/>
      <c r="I1016" s="80"/>
      <c r="J1016" s="80"/>
      <c r="K1016" s="80"/>
    </row>
    <row r="1017" spans="2:11">
      <c r="B1017" s="80"/>
      <c r="C1017" s="101"/>
      <c r="D1017" s="80"/>
      <c r="E1017" s="80"/>
      <c r="F1017" s="80"/>
      <c r="G1017" s="101"/>
      <c r="H1017" s="80"/>
      <c r="I1017" s="80"/>
      <c r="J1017" s="80"/>
      <c r="K1017" s="80"/>
    </row>
    <row r="1018" spans="2:11">
      <c r="B1018" s="80"/>
      <c r="C1018" s="101"/>
      <c r="D1018" s="80"/>
      <c r="E1018" s="80"/>
      <c r="F1018" s="80"/>
      <c r="G1018" s="101"/>
      <c r="H1018" s="80"/>
      <c r="I1018" s="80"/>
      <c r="J1018" s="80"/>
      <c r="K1018" s="80"/>
    </row>
    <row r="1019" spans="2:11">
      <c r="B1019" s="80"/>
      <c r="C1019" s="101"/>
      <c r="D1019" s="80"/>
      <c r="E1019" s="80"/>
      <c r="F1019" s="80"/>
      <c r="G1019" s="101"/>
      <c r="H1019" s="80"/>
      <c r="I1019" s="80"/>
      <c r="J1019" s="80"/>
      <c r="K1019" s="80"/>
    </row>
    <row r="1020" spans="2:11">
      <c r="B1020" s="80"/>
      <c r="C1020" s="101"/>
      <c r="D1020" s="80"/>
      <c r="E1020" s="80"/>
      <c r="F1020" s="80"/>
      <c r="G1020" s="101"/>
      <c r="H1020" s="80"/>
      <c r="I1020" s="80"/>
      <c r="J1020" s="80"/>
      <c r="K1020" s="80"/>
    </row>
    <row r="1021" spans="2:11">
      <c r="B1021" s="80"/>
      <c r="C1021" s="101"/>
      <c r="D1021" s="80"/>
      <c r="E1021" s="80"/>
      <c r="F1021" s="80"/>
      <c r="G1021" s="101"/>
      <c r="H1021" s="80"/>
      <c r="I1021" s="80"/>
      <c r="J1021" s="80"/>
      <c r="K1021" s="80"/>
    </row>
    <row r="1022" spans="2:11">
      <c r="B1022" s="80"/>
      <c r="C1022" s="101"/>
      <c r="D1022" s="80"/>
      <c r="E1022" s="80"/>
      <c r="F1022" s="80"/>
      <c r="G1022" s="101"/>
      <c r="H1022" s="80"/>
      <c r="I1022" s="80"/>
      <c r="J1022" s="80"/>
      <c r="K1022" s="80"/>
    </row>
    <row r="1023" spans="2:11">
      <c r="B1023" s="80"/>
      <c r="C1023" s="101"/>
      <c r="D1023" s="80"/>
      <c r="E1023" s="80"/>
      <c r="F1023" s="80"/>
      <c r="G1023" s="101"/>
      <c r="H1023" s="80"/>
      <c r="I1023" s="80"/>
      <c r="J1023" s="80"/>
      <c r="K1023" s="80"/>
    </row>
    <row r="1024" spans="2:11">
      <c r="B1024" s="80"/>
      <c r="C1024" s="101"/>
      <c r="D1024" s="80"/>
      <c r="E1024" s="80"/>
      <c r="F1024" s="80"/>
      <c r="G1024" s="101"/>
      <c r="H1024" s="80"/>
      <c r="I1024" s="80"/>
      <c r="J1024" s="80"/>
      <c r="K1024" s="80"/>
    </row>
    <row r="1025" spans="2:11">
      <c r="B1025" s="80"/>
      <c r="C1025" s="101"/>
      <c r="D1025" s="80"/>
      <c r="E1025" s="80"/>
      <c r="F1025" s="80"/>
      <c r="G1025" s="101"/>
      <c r="H1025" s="80"/>
      <c r="I1025" s="80"/>
      <c r="J1025" s="80"/>
      <c r="K1025" s="80"/>
    </row>
    <row r="1026" spans="2:11">
      <c r="B1026" s="80"/>
      <c r="C1026" s="101"/>
      <c r="D1026" s="80"/>
      <c r="E1026" s="80"/>
      <c r="F1026" s="80"/>
      <c r="G1026" s="101"/>
      <c r="H1026" s="80"/>
      <c r="I1026" s="80"/>
      <c r="J1026" s="80"/>
      <c r="K1026" s="80"/>
    </row>
    <row r="1027" spans="2:11">
      <c r="B1027" s="80"/>
      <c r="C1027" s="101"/>
      <c r="D1027" s="80"/>
      <c r="E1027" s="80"/>
      <c r="F1027" s="80"/>
      <c r="G1027" s="101"/>
      <c r="H1027" s="80"/>
      <c r="I1027" s="80"/>
      <c r="J1027" s="80"/>
      <c r="K1027" s="80"/>
    </row>
    <row r="1028" spans="2:11">
      <c r="B1028" s="80"/>
      <c r="C1028" s="101"/>
      <c r="D1028" s="80"/>
      <c r="E1028" s="80"/>
      <c r="F1028" s="80"/>
      <c r="G1028" s="101"/>
      <c r="H1028" s="80"/>
      <c r="I1028" s="80"/>
      <c r="J1028" s="80"/>
      <c r="K1028" s="80"/>
    </row>
    <row r="1029" spans="2:11">
      <c r="B1029" s="80"/>
      <c r="C1029" s="101"/>
      <c r="D1029" s="80"/>
      <c r="E1029" s="80"/>
      <c r="F1029" s="80"/>
      <c r="G1029" s="101"/>
      <c r="H1029" s="80"/>
      <c r="I1029" s="80"/>
      <c r="J1029" s="80"/>
      <c r="K1029" s="80"/>
    </row>
    <row r="1030" spans="2:11">
      <c r="B1030" s="80"/>
      <c r="C1030" s="101"/>
      <c r="D1030" s="80"/>
      <c r="E1030" s="80"/>
      <c r="F1030" s="80"/>
      <c r="G1030" s="101"/>
      <c r="H1030" s="80"/>
      <c r="I1030" s="80"/>
      <c r="J1030" s="80"/>
      <c r="K1030" s="80"/>
    </row>
    <row r="1031" spans="2:11">
      <c r="B1031" s="80"/>
      <c r="C1031" s="101"/>
      <c r="D1031" s="80"/>
      <c r="E1031" s="80"/>
      <c r="F1031" s="80"/>
      <c r="G1031" s="101"/>
      <c r="H1031" s="80"/>
      <c r="I1031" s="80"/>
      <c r="J1031" s="80"/>
      <c r="K1031" s="80"/>
    </row>
    <row r="1032" spans="2:11">
      <c r="B1032" s="80"/>
      <c r="C1032" s="101"/>
      <c r="D1032" s="80"/>
      <c r="E1032" s="80"/>
      <c r="F1032" s="80"/>
      <c r="G1032" s="101"/>
      <c r="H1032" s="80"/>
      <c r="I1032" s="80"/>
      <c r="J1032" s="80"/>
      <c r="K1032" s="80"/>
    </row>
    <row r="1033" spans="2:11">
      <c r="B1033" s="80"/>
      <c r="C1033" s="101"/>
      <c r="D1033" s="80"/>
      <c r="E1033" s="80"/>
      <c r="F1033" s="80"/>
      <c r="G1033" s="101"/>
      <c r="H1033" s="80"/>
      <c r="I1033" s="80"/>
      <c r="J1033" s="80"/>
      <c r="K1033" s="80"/>
    </row>
    <row r="1034" spans="2:11">
      <c r="B1034" s="80"/>
      <c r="C1034" s="101"/>
      <c r="D1034" s="80"/>
      <c r="E1034" s="80"/>
      <c r="F1034" s="80"/>
      <c r="G1034" s="101"/>
      <c r="H1034" s="80"/>
      <c r="I1034" s="80"/>
      <c r="J1034" s="80"/>
      <c r="K1034" s="80"/>
    </row>
    <row r="1035" spans="2:11">
      <c r="B1035" s="80"/>
      <c r="C1035" s="101"/>
      <c r="D1035" s="80"/>
      <c r="E1035" s="80"/>
      <c r="F1035" s="80"/>
      <c r="G1035" s="101"/>
      <c r="H1035" s="80"/>
      <c r="I1035" s="80"/>
      <c r="J1035" s="80"/>
      <c r="K1035" s="80"/>
    </row>
    <row r="1036" spans="2:11">
      <c r="B1036" s="80"/>
      <c r="C1036" s="101"/>
      <c r="D1036" s="80"/>
      <c r="E1036" s="80"/>
      <c r="F1036" s="80"/>
      <c r="G1036" s="101"/>
      <c r="H1036" s="80"/>
      <c r="I1036" s="80"/>
      <c r="J1036" s="80"/>
      <c r="K1036" s="80"/>
    </row>
    <row r="1037" spans="2:11">
      <c r="B1037" s="80"/>
      <c r="C1037" s="101"/>
      <c r="D1037" s="80"/>
      <c r="E1037" s="80"/>
      <c r="F1037" s="80"/>
      <c r="G1037" s="101"/>
      <c r="H1037" s="80"/>
      <c r="I1037" s="80"/>
      <c r="J1037" s="80"/>
      <c r="K1037" s="80"/>
    </row>
    <row r="1038" spans="2:11">
      <c r="B1038" s="80"/>
      <c r="C1038" s="101"/>
      <c r="D1038" s="80"/>
      <c r="E1038" s="80"/>
      <c r="F1038" s="80"/>
      <c r="G1038" s="101"/>
      <c r="H1038" s="80"/>
      <c r="I1038" s="80"/>
      <c r="J1038" s="80"/>
      <c r="K1038" s="80"/>
    </row>
    <row r="1039" spans="2:11">
      <c r="B1039" s="80"/>
      <c r="C1039" s="101"/>
      <c r="D1039" s="80"/>
      <c r="E1039" s="80"/>
      <c r="F1039" s="80"/>
      <c r="G1039" s="101"/>
      <c r="H1039" s="80"/>
      <c r="I1039" s="80"/>
      <c r="J1039" s="80"/>
      <c r="K1039" s="80"/>
    </row>
    <row r="1040" spans="2:11">
      <c r="B1040" s="80"/>
      <c r="C1040" s="101"/>
      <c r="D1040" s="80"/>
      <c r="E1040" s="80"/>
      <c r="F1040" s="80"/>
      <c r="G1040" s="101"/>
      <c r="H1040" s="80"/>
      <c r="I1040" s="80"/>
      <c r="J1040" s="80"/>
      <c r="K1040" s="80"/>
    </row>
    <row r="1041" spans="2:11">
      <c r="B1041" s="80"/>
      <c r="C1041" s="101"/>
      <c r="D1041" s="80"/>
      <c r="E1041" s="80"/>
      <c r="F1041" s="80"/>
      <c r="G1041" s="101"/>
      <c r="H1041" s="80"/>
      <c r="I1041" s="80"/>
      <c r="J1041" s="80"/>
      <c r="K1041" s="80"/>
    </row>
    <row r="1042" spans="2:11">
      <c r="B1042" s="80"/>
      <c r="C1042" s="101"/>
      <c r="D1042" s="80"/>
      <c r="E1042" s="80"/>
      <c r="F1042" s="80"/>
      <c r="G1042" s="101"/>
      <c r="H1042" s="80"/>
      <c r="I1042" s="80"/>
      <c r="J1042" s="80"/>
      <c r="K1042" s="80"/>
    </row>
    <row r="1043" spans="2:11">
      <c r="B1043" s="80"/>
      <c r="C1043" s="101"/>
      <c r="D1043" s="80"/>
      <c r="E1043" s="80"/>
      <c r="F1043" s="80"/>
      <c r="G1043" s="101"/>
      <c r="H1043" s="80"/>
      <c r="I1043" s="80"/>
      <c r="J1043" s="80"/>
      <c r="K1043" s="80"/>
    </row>
    <row r="1044" spans="2:11">
      <c r="B1044" s="80"/>
      <c r="C1044" s="101"/>
      <c r="D1044" s="80"/>
      <c r="E1044" s="80"/>
      <c r="F1044" s="80"/>
      <c r="G1044" s="101"/>
      <c r="H1044" s="80"/>
      <c r="I1044" s="80"/>
      <c r="J1044" s="80"/>
      <c r="K1044" s="80"/>
    </row>
    <row r="1045" spans="2:11">
      <c r="B1045" s="80"/>
      <c r="C1045" s="101"/>
      <c r="D1045" s="80"/>
      <c r="E1045" s="80"/>
      <c r="F1045" s="80"/>
      <c r="G1045" s="101"/>
      <c r="H1045" s="80"/>
      <c r="I1045" s="80"/>
      <c r="J1045" s="80"/>
      <c r="K1045" s="80"/>
    </row>
    <row r="1046" spans="2:11">
      <c r="B1046" s="80"/>
      <c r="C1046" s="101"/>
      <c r="D1046" s="80"/>
      <c r="E1046" s="80"/>
      <c r="F1046" s="80"/>
      <c r="G1046" s="101"/>
      <c r="H1046" s="80"/>
      <c r="I1046" s="80"/>
      <c r="J1046" s="80"/>
      <c r="K1046" s="80"/>
    </row>
    <row r="1047" spans="2:11">
      <c r="B1047" s="80"/>
      <c r="C1047" s="101"/>
      <c r="D1047" s="80"/>
      <c r="E1047" s="80"/>
      <c r="F1047" s="80"/>
      <c r="G1047" s="101"/>
      <c r="H1047" s="80"/>
      <c r="I1047" s="80"/>
      <c r="J1047" s="80"/>
      <c r="K1047" s="80"/>
    </row>
    <row r="1048" spans="2:11">
      <c r="B1048" s="80"/>
      <c r="C1048" s="101"/>
      <c r="D1048" s="80"/>
      <c r="E1048" s="80"/>
      <c r="F1048" s="80"/>
      <c r="G1048" s="101"/>
      <c r="H1048" s="80"/>
      <c r="I1048" s="80"/>
      <c r="J1048" s="80"/>
      <c r="K1048" s="80"/>
    </row>
    <row r="1049" spans="2:11">
      <c r="B1049" s="80"/>
      <c r="C1049" s="101"/>
      <c r="D1049" s="80"/>
      <c r="E1049" s="80"/>
      <c r="F1049" s="80"/>
      <c r="G1049" s="101"/>
      <c r="H1049" s="80"/>
      <c r="I1049" s="80"/>
      <c r="J1049" s="80"/>
      <c r="K1049" s="80"/>
    </row>
    <row r="1050" spans="2:11">
      <c r="B1050" s="80"/>
      <c r="C1050" s="101"/>
      <c r="D1050" s="80"/>
      <c r="E1050" s="80"/>
      <c r="F1050" s="80"/>
      <c r="G1050" s="101"/>
      <c r="H1050" s="80"/>
      <c r="I1050" s="80"/>
      <c r="J1050" s="80"/>
      <c r="K1050" s="80"/>
    </row>
    <row r="1051" spans="2:11">
      <c r="B1051" s="80"/>
      <c r="C1051" s="101"/>
      <c r="D1051" s="80"/>
      <c r="E1051" s="80"/>
      <c r="F1051" s="80"/>
      <c r="G1051" s="101"/>
      <c r="H1051" s="80"/>
      <c r="I1051" s="80"/>
      <c r="J1051" s="80"/>
      <c r="K1051" s="80"/>
    </row>
    <row r="1052" spans="2:11">
      <c r="B1052" s="80"/>
      <c r="C1052" s="101"/>
      <c r="D1052" s="80"/>
      <c r="E1052" s="80"/>
      <c r="F1052" s="80"/>
      <c r="G1052" s="101"/>
      <c r="H1052" s="80"/>
      <c r="I1052" s="80"/>
      <c r="J1052" s="80"/>
      <c r="K1052" s="80"/>
    </row>
    <row r="1053" spans="2:11">
      <c r="B1053" s="80"/>
      <c r="C1053" s="101"/>
      <c r="D1053" s="80"/>
      <c r="E1053" s="80"/>
      <c r="F1053" s="80"/>
      <c r="G1053" s="101"/>
      <c r="H1053" s="80"/>
      <c r="I1053" s="80"/>
      <c r="J1053" s="80"/>
      <c r="K1053" s="80"/>
    </row>
    <row r="1054" spans="2:11">
      <c r="B1054" s="80"/>
      <c r="C1054" s="101"/>
      <c r="D1054" s="80"/>
      <c r="E1054" s="80"/>
      <c r="F1054" s="80"/>
      <c r="G1054" s="101"/>
      <c r="H1054" s="80"/>
      <c r="I1054" s="80"/>
      <c r="J1054" s="80"/>
      <c r="K1054" s="80"/>
    </row>
    <row r="1055" spans="2:11">
      <c r="B1055" s="80"/>
      <c r="C1055" s="101"/>
      <c r="D1055" s="80"/>
      <c r="E1055" s="80"/>
      <c r="F1055" s="80"/>
      <c r="G1055" s="101"/>
      <c r="H1055" s="80"/>
      <c r="I1055" s="80"/>
      <c r="J1055" s="80"/>
      <c r="K1055" s="80"/>
    </row>
    <row r="1056" spans="2:11">
      <c r="B1056" s="80"/>
      <c r="C1056" s="101"/>
      <c r="D1056" s="80"/>
      <c r="E1056" s="80"/>
      <c r="F1056" s="80"/>
      <c r="G1056" s="101"/>
      <c r="H1056" s="80"/>
      <c r="I1056" s="80"/>
      <c r="J1056" s="80"/>
      <c r="K1056" s="80"/>
    </row>
    <row r="1057" spans="2:11">
      <c r="B1057" s="80"/>
      <c r="C1057" s="101"/>
      <c r="D1057" s="80"/>
      <c r="E1057" s="80"/>
      <c r="F1057" s="80"/>
      <c r="G1057" s="101"/>
      <c r="H1057" s="80"/>
      <c r="I1057" s="80"/>
      <c r="J1057" s="80"/>
      <c r="K1057" s="80"/>
    </row>
    <row r="1058" spans="2:11">
      <c r="B1058" s="80"/>
      <c r="C1058" s="101"/>
      <c r="D1058" s="80"/>
      <c r="E1058" s="80"/>
      <c r="F1058" s="80"/>
      <c r="G1058" s="101"/>
      <c r="H1058" s="80"/>
      <c r="I1058" s="80"/>
      <c r="J1058" s="80"/>
      <c r="K1058" s="80"/>
    </row>
    <row r="1059" spans="2:11">
      <c r="B1059" s="80"/>
      <c r="C1059" s="101"/>
      <c r="D1059" s="80"/>
      <c r="E1059" s="80"/>
      <c r="F1059" s="80"/>
      <c r="G1059" s="101"/>
      <c r="H1059" s="80"/>
      <c r="I1059" s="80"/>
      <c r="J1059" s="80"/>
      <c r="K1059" s="80"/>
    </row>
    <row r="1060" spans="2:11">
      <c r="B1060" s="80"/>
      <c r="C1060" s="101"/>
      <c r="D1060" s="80"/>
      <c r="E1060" s="80"/>
      <c r="F1060" s="80"/>
      <c r="G1060" s="101"/>
      <c r="H1060" s="80"/>
      <c r="I1060" s="80"/>
      <c r="J1060" s="80"/>
      <c r="K1060" s="80"/>
    </row>
    <row r="1061" spans="2:11">
      <c r="B1061" s="80"/>
      <c r="C1061" s="101"/>
      <c r="D1061" s="80"/>
      <c r="E1061" s="80"/>
      <c r="F1061" s="80"/>
      <c r="G1061" s="101"/>
      <c r="H1061" s="80"/>
      <c r="I1061" s="80"/>
      <c r="J1061" s="80"/>
      <c r="K1061" s="80"/>
    </row>
    <row r="1062" spans="2:11">
      <c r="B1062" s="80"/>
      <c r="C1062" s="101"/>
      <c r="D1062" s="80"/>
      <c r="E1062" s="80"/>
      <c r="F1062" s="80"/>
      <c r="G1062" s="101"/>
      <c r="H1062" s="80"/>
      <c r="I1062" s="80"/>
      <c r="J1062" s="80"/>
      <c r="K1062" s="80"/>
    </row>
    <row r="1063" spans="2:11">
      <c r="B1063" s="80"/>
      <c r="C1063" s="101"/>
      <c r="D1063" s="80"/>
      <c r="E1063" s="80"/>
      <c r="F1063" s="80"/>
      <c r="G1063" s="101"/>
      <c r="H1063" s="80"/>
      <c r="I1063" s="80"/>
      <c r="J1063" s="80"/>
      <c r="K1063" s="80"/>
    </row>
    <row r="1064" spans="2:11">
      <c r="B1064" s="80"/>
      <c r="C1064" s="101"/>
      <c r="D1064" s="80"/>
      <c r="E1064" s="80"/>
      <c r="F1064" s="80"/>
      <c r="G1064" s="101"/>
      <c r="H1064" s="80"/>
      <c r="I1064" s="80"/>
      <c r="J1064" s="80"/>
      <c r="K1064" s="80"/>
    </row>
    <row r="1065" spans="2:11">
      <c r="B1065" s="80"/>
      <c r="C1065" s="101"/>
      <c r="D1065" s="80"/>
      <c r="E1065" s="80"/>
      <c r="F1065" s="80"/>
      <c r="G1065" s="101"/>
      <c r="H1065" s="80"/>
      <c r="I1065" s="80"/>
      <c r="J1065" s="80"/>
      <c r="K1065" s="80"/>
    </row>
    <row r="1066" spans="2:11">
      <c r="B1066" s="80"/>
      <c r="C1066" s="101"/>
      <c r="D1066" s="80"/>
      <c r="E1066" s="80"/>
      <c r="F1066" s="80"/>
      <c r="G1066" s="101"/>
      <c r="H1066" s="80"/>
      <c r="I1066" s="80"/>
      <c r="J1066" s="80"/>
      <c r="K1066" s="80"/>
    </row>
    <row r="1067" spans="2:11">
      <c r="B1067" s="80"/>
      <c r="C1067" s="101"/>
      <c r="D1067" s="80"/>
      <c r="E1067" s="80"/>
      <c r="F1067" s="80"/>
      <c r="G1067" s="101"/>
      <c r="H1067" s="80"/>
      <c r="I1067" s="80"/>
      <c r="J1067" s="80"/>
      <c r="K1067" s="80"/>
    </row>
    <row r="1068" spans="2:11">
      <c r="B1068" s="80"/>
      <c r="C1068" s="101"/>
      <c r="D1068" s="80"/>
      <c r="E1068" s="80"/>
      <c r="F1068" s="80"/>
      <c r="G1068" s="101"/>
      <c r="H1068" s="80"/>
      <c r="I1068" s="80"/>
      <c r="J1068" s="80"/>
      <c r="K1068" s="80"/>
    </row>
    <row r="1069" spans="2:11">
      <c r="B1069" s="80"/>
      <c r="C1069" s="101"/>
      <c r="D1069" s="80"/>
      <c r="E1069" s="80"/>
      <c r="F1069" s="80"/>
      <c r="G1069" s="101"/>
      <c r="H1069" s="80"/>
      <c r="I1069" s="80"/>
      <c r="J1069" s="80"/>
      <c r="K1069" s="80"/>
    </row>
    <row r="1070" spans="2:11">
      <c r="B1070" s="80"/>
      <c r="C1070" s="101"/>
      <c r="D1070" s="80"/>
      <c r="E1070" s="80"/>
      <c r="F1070" s="80"/>
      <c r="G1070" s="101"/>
      <c r="H1070" s="80"/>
      <c r="I1070" s="80"/>
      <c r="J1070" s="80"/>
      <c r="K1070" s="80"/>
    </row>
    <row r="1071" spans="2:11">
      <c r="B1071" s="80"/>
      <c r="C1071" s="101"/>
      <c r="D1071" s="80"/>
      <c r="E1071" s="80"/>
      <c r="F1071" s="80"/>
      <c r="G1071" s="101"/>
      <c r="H1071" s="80"/>
      <c r="I1071" s="80"/>
      <c r="J1071" s="80"/>
      <c r="K1071" s="80"/>
    </row>
    <row r="1072" spans="2:11">
      <c r="B1072" s="80"/>
      <c r="C1072" s="101"/>
      <c r="D1072" s="80"/>
      <c r="E1072" s="80"/>
      <c r="F1072" s="80"/>
      <c r="G1072" s="101"/>
      <c r="H1072" s="80"/>
      <c r="I1072" s="80"/>
      <c r="J1072" s="80"/>
      <c r="K1072" s="80"/>
    </row>
    <row r="1073" spans="2:11">
      <c r="B1073" s="80"/>
      <c r="C1073" s="101"/>
      <c r="D1073" s="80"/>
      <c r="E1073" s="80"/>
      <c r="F1073" s="80"/>
      <c r="G1073" s="101"/>
      <c r="H1073" s="80"/>
      <c r="I1073" s="80"/>
      <c r="J1073" s="80"/>
      <c r="K1073" s="80"/>
    </row>
    <row r="1074" spans="2:11">
      <c r="B1074" s="80"/>
      <c r="C1074" s="101"/>
      <c r="D1074" s="80"/>
      <c r="E1074" s="80"/>
      <c r="F1074" s="80"/>
      <c r="G1074" s="101"/>
      <c r="H1074" s="80"/>
      <c r="I1074" s="80"/>
      <c r="J1074" s="80"/>
      <c r="K1074" s="80"/>
    </row>
    <row r="1075" spans="2:11">
      <c r="B1075" s="80"/>
      <c r="C1075" s="101"/>
      <c r="D1075" s="80"/>
      <c r="E1075" s="80"/>
      <c r="F1075" s="80"/>
      <c r="G1075" s="101"/>
      <c r="H1075" s="80"/>
      <c r="I1075" s="80"/>
      <c r="J1075" s="80"/>
      <c r="K1075" s="80"/>
    </row>
    <row r="1076" spans="2:11">
      <c r="B1076" s="80"/>
      <c r="C1076" s="101"/>
      <c r="D1076" s="80"/>
      <c r="E1076" s="80"/>
      <c r="F1076" s="80"/>
      <c r="G1076" s="101"/>
      <c r="H1076" s="80"/>
      <c r="I1076" s="80"/>
      <c r="J1076" s="80"/>
      <c r="K1076" s="80"/>
    </row>
    <row r="1077" spans="2:11">
      <c r="B1077" s="80"/>
      <c r="C1077" s="101"/>
      <c r="D1077" s="80"/>
      <c r="E1077" s="80"/>
      <c r="F1077" s="80"/>
      <c r="G1077" s="101"/>
      <c r="H1077" s="80"/>
      <c r="I1077" s="80"/>
      <c r="J1077" s="80"/>
      <c r="K1077" s="80"/>
    </row>
    <row r="1078" spans="2:11">
      <c r="B1078" s="80"/>
      <c r="C1078" s="101"/>
      <c r="D1078" s="80"/>
      <c r="E1078" s="80"/>
      <c r="F1078" s="80"/>
      <c r="G1078" s="101"/>
      <c r="H1078" s="80"/>
      <c r="I1078" s="80"/>
      <c r="J1078" s="80"/>
      <c r="K1078" s="80"/>
    </row>
    <row r="1079" spans="2:11">
      <c r="B1079" s="80"/>
      <c r="C1079" s="101"/>
      <c r="D1079" s="80"/>
      <c r="E1079" s="80"/>
      <c r="F1079" s="80"/>
      <c r="G1079" s="101"/>
      <c r="H1079" s="80"/>
      <c r="I1079" s="80"/>
      <c r="J1079" s="80"/>
      <c r="K1079" s="80"/>
    </row>
    <row r="1080" spans="2:11">
      <c r="B1080" s="80"/>
      <c r="C1080" s="101"/>
      <c r="D1080" s="80"/>
      <c r="E1080" s="80"/>
      <c r="F1080" s="80"/>
      <c r="G1080" s="101"/>
      <c r="H1080" s="80"/>
      <c r="I1080" s="80"/>
      <c r="J1080" s="80"/>
      <c r="K1080" s="80"/>
    </row>
    <row r="1081" spans="2:11">
      <c r="B1081" s="80"/>
      <c r="C1081" s="101"/>
      <c r="D1081" s="80"/>
      <c r="E1081" s="80"/>
      <c r="F1081" s="80"/>
      <c r="G1081" s="101"/>
      <c r="H1081" s="80"/>
      <c r="I1081" s="80"/>
      <c r="J1081" s="80"/>
      <c r="K1081" s="80"/>
    </row>
    <row r="1082" spans="2:11">
      <c r="B1082" s="80"/>
      <c r="C1082" s="101"/>
      <c r="D1082" s="80"/>
      <c r="E1082" s="80"/>
      <c r="F1082" s="80"/>
      <c r="G1082" s="101"/>
      <c r="H1082" s="80"/>
      <c r="I1082" s="80"/>
      <c r="J1082" s="80"/>
      <c r="K1082" s="80"/>
    </row>
    <row r="1083" spans="2:11">
      <c r="B1083" s="80"/>
      <c r="C1083" s="101"/>
      <c r="D1083" s="80"/>
      <c r="E1083" s="80"/>
      <c r="F1083" s="80"/>
      <c r="G1083" s="101"/>
      <c r="H1083" s="80"/>
      <c r="I1083" s="80"/>
      <c r="J1083" s="80"/>
      <c r="K1083" s="80"/>
    </row>
    <row r="1084" spans="2:11">
      <c r="B1084" s="80"/>
      <c r="C1084" s="101"/>
      <c r="D1084" s="80"/>
      <c r="E1084" s="80"/>
      <c r="F1084" s="80"/>
      <c r="G1084" s="101"/>
      <c r="H1084" s="80"/>
      <c r="I1084" s="80"/>
      <c r="J1084" s="80"/>
      <c r="K1084" s="80"/>
    </row>
    <row r="1085" spans="2:11">
      <c r="B1085" s="80"/>
      <c r="C1085" s="101"/>
      <c r="D1085" s="80"/>
      <c r="E1085" s="80"/>
      <c r="F1085" s="80"/>
      <c r="G1085" s="101"/>
      <c r="H1085" s="80"/>
      <c r="I1085" s="80"/>
      <c r="J1085" s="80"/>
      <c r="K1085" s="80"/>
    </row>
    <row r="1086" spans="2:11">
      <c r="B1086" s="80"/>
      <c r="C1086" s="101"/>
      <c r="D1086" s="80"/>
      <c r="E1086" s="80"/>
      <c r="F1086" s="80"/>
      <c r="G1086" s="101"/>
      <c r="H1086" s="80"/>
      <c r="I1086" s="80"/>
      <c r="J1086" s="80"/>
      <c r="K1086" s="80"/>
    </row>
    <row r="1087" spans="2:11">
      <c r="B1087" s="80"/>
      <c r="C1087" s="101"/>
      <c r="D1087" s="80"/>
      <c r="E1087" s="80"/>
      <c r="F1087" s="80"/>
      <c r="G1087" s="101"/>
      <c r="H1087" s="80"/>
      <c r="I1087" s="80"/>
      <c r="J1087" s="80"/>
      <c r="K1087" s="80"/>
    </row>
    <row r="1088" spans="2:11">
      <c r="B1088" s="80"/>
      <c r="C1088" s="101"/>
      <c r="D1088" s="80"/>
      <c r="E1088" s="80"/>
      <c r="F1088" s="80"/>
      <c r="G1088" s="101"/>
      <c r="H1088" s="80"/>
      <c r="I1088" s="80"/>
      <c r="J1088" s="80"/>
      <c r="K1088" s="80"/>
    </row>
    <row r="1089" spans="2:11">
      <c r="B1089" s="80"/>
      <c r="C1089" s="101"/>
      <c r="D1089" s="80"/>
      <c r="E1089" s="80"/>
      <c r="F1089" s="80"/>
      <c r="G1089" s="101"/>
      <c r="H1089" s="80"/>
      <c r="I1089" s="80"/>
      <c r="J1089" s="80"/>
      <c r="K1089" s="80"/>
    </row>
    <row r="1090" spans="2:11">
      <c r="B1090" s="80"/>
      <c r="C1090" s="101"/>
      <c r="D1090" s="80"/>
      <c r="E1090" s="80"/>
      <c r="F1090" s="80"/>
      <c r="G1090" s="101"/>
      <c r="H1090" s="80"/>
      <c r="I1090" s="80"/>
      <c r="J1090" s="80"/>
      <c r="K1090" s="80"/>
    </row>
    <row r="1091" spans="2:11">
      <c r="B1091" s="80"/>
      <c r="C1091" s="101"/>
      <c r="D1091" s="80"/>
      <c r="E1091" s="80"/>
      <c r="F1091" s="80"/>
      <c r="G1091" s="101"/>
      <c r="H1091" s="80"/>
      <c r="I1091" s="80"/>
      <c r="J1091" s="80"/>
      <c r="K1091" s="80"/>
    </row>
    <row r="1092" spans="2:11">
      <c r="B1092" s="80"/>
      <c r="C1092" s="101"/>
      <c r="D1092" s="80"/>
      <c r="E1092" s="80"/>
      <c r="F1092" s="80"/>
      <c r="G1092" s="101"/>
      <c r="H1092" s="80"/>
      <c r="I1092" s="80"/>
      <c r="J1092" s="80"/>
      <c r="K1092" s="80"/>
    </row>
    <row r="1093" spans="2:11">
      <c r="B1093" s="80"/>
      <c r="C1093" s="101"/>
      <c r="D1093" s="80"/>
      <c r="E1093" s="80"/>
      <c r="F1093" s="80"/>
      <c r="G1093" s="101"/>
      <c r="H1093" s="80"/>
      <c r="I1093" s="80"/>
      <c r="J1093" s="80"/>
      <c r="K1093" s="80"/>
    </row>
    <row r="1094" spans="2:11">
      <c r="B1094" s="80"/>
      <c r="C1094" s="101"/>
      <c r="D1094" s="80"/>
      <c r="E1094" s="80"/>
      <c r="F1094" s="80"/>
      <c r="G1094" s="101"/>
      <c r="H1094" s="80"/>
      <c r="I1094" s="80"/>
      <c r="J1094" s="80"/>
      <c r="K1094" s="80"/>
    </row>
    <row r="1095" spans="2:11">
      <c r="B1095" s="80"/>
      <c r="C1095" s="101"/>
      <c r="D1095" s="80"/>
      <c r="E1095" s="80"/>
      <c r="F1095" s="80"/>
      <c r="G1095" s="101"/>
      <c r="H1095" s="80"/>
      <c r="I1095" s="80"/>
      <c r="J1095" s="80"/>
      <c r="K1095" s="80"/>
    </row>
    <row r="1096" spans="2:11">
      <c r="B1096" s="80"/>
      <c r="C1096" s="101"/>
      <c r="D1096" s="80"/>
      <c r="E1096" s="80"/>
      <c r="F1096" s="80"/>
      <c r="G1096" s="101"/>
      <c r="H1096" s="80"/>
      <c r="I1096" s="80"/>
      <c r="J1096" s="80"/>
      <c r="K1096" s="80"/>
    </row>
    <row r="1097" spans="2:11">
      <c r="B1097" s="80"/>
      <c r="C1097" s="101"/>
      <c r="D1097" s="80"/>
      <c r="E1097" s="80"/>
      <c r="F1097" s="80"/>
      <c r="G1097" s="101"/>
      <c r="H1097" s="80"/>
      <c r="I1097" s="80"/>
      <c r="J1097" s="80"/>
      <c r="K1097" s="80"/>
    </row>
    <row r="1098" spans="2:11">
      <c r="B1098" s="80"/>
      <c r="C1098" s="101"/>
      <c r="D1098" s="80"/>
      <c r="E1098" s="80"/>
      <c r="F1098" s="80"/>
      <c r="G1098" s="101"/>
      <c r="H1098" s="80"/>
      <c r="I1098" s="80"/>
      <c r="J1098" s="80"/>
      <c r="K1098" s="80"/>
    </row>
    <row r="1099" spans="2:11">
      <c r="B1099" s="80"/>
      <c r="C1099" s="101"/>
      <c r="D1099" s="80"/>
      <c r="E1099" s="80"/>
      <c r="F1099" s="80"/>
      <c r="G1099" s="101"/>
      <c r="H1099" s="80"/>
      <c r="I1099" s="80"/>
      <c r="J1099" s="80"/>
      <c r="K1099" s="80"/>
    </row>
    <row r="1100" spans="2:11">
      <c r="B1100" s="80"/>
      <c r="C1100" s="101"/>
      <c r="D1100" s="80"/>
      <c r="E1100" s="80"/>
      <c r="F1100" s="80"/>
      <c r="G1100" s="101"/>
      <c r="H1100" s="80"/>
      <c r="I1100" s="80"/>
      <c r="J1100" s="80"/>
      <c r="K1100" s="80"/>
    </row>
    <row r="1101" spans="2:11">
      <c r="B1101" s="80"/>
      <c r="C1101" s="101"/>
      <c r="D1101" s="80"/>
      <c r="E1101" s="80"/>
      <c r="F1101" s="80"/>
      <c r="G1101" s="101"/>
      <c r="H1101" s="80"/>
      <c r="I1101" s="80"/>
      <c r="J1101" s="80"/>
      <c r="K1101" s="80"/>
    </row>
    <row r="1102" spans="2:11">
      <c r="B1102" s="80"/>
      <c r="C1102" s="101"/>
      <c r="D1102" s="80"/>
      <c r="E1102" s="80"/>
      <c r="F1102" s="80"/>
      <c r="G1102" s="101"/>
      <c r="H1102" s="80"/>
      <c r="I1102" s="80"/>
      <c r="J1102" s="80"/>
      <c r="K1102" s="80"/>
    </row>
    <row r="1103" spans="2:11">
      <c r="B1103" s="80"/>
      <c r="C1103" s="101"/>
      <c r="D1103" s="80"/>
      <c r="E1103" s="80"/>
      <c r="F1103" s="80"/>
      <c r="G1103" s="101"/>
      <c r="H1103" s="80"/>
      <c r="I1103" s="80"/>
      <c r="J1103" s="80"/>
      <c r="K1103" s="80"/>
    </row>
    <row r="1104" spans="2:11">
      <c r="B1104" s="80"/>
      <c r="C1104" s="101"/>
      <c r="D1104" s="80"/>
      <c r="E1104" s="80"/>
      <c r="F1104" s="80"/>
      <c r="G1104" s="101"/>
      <c r="H1104" s="80"/>
      <c r="I1104" s="80"/>
      <c r="J1104" s="80"/>
      <c r="K1104" s="80"/>
    </row>
    <row r="1105" spans="2:11">
      <c r="B1105" s="80"/>
      <c r="C1105" s="101"/>
      <c r="D1105" s="80"/>
      <c r="E1105" s="80"/>
      <c r="F1105" s="80"/>
      <c r="G1105" s="101"/>
      <c r="H1105" s="80"/>
      <c r="I1105" s="80"/>
      <c r="J1105" s="80"/>
      <c r="K1105" s="80"/>
    </row>
    <row r="1106" spans="2:11">
      <c r="B1106" s="80"/>
      <c r="C1106" s="101"/>
      <c r="D1106" s="80"/>
      <c r="E1106" s="80"/>
      <c r="F1106" s="80"/>
      <c r="G1106" s="101"/>
      <c r="H1106" s="80"/>
      <c r="I1106" s="80"/>
      <c r="J1106" s="80"/>
      <c r="K1106" s="80"/>
    </row>
    <row r="1107" spans="2:11">
      <c r="B1107" s="80"/>
      <c r="C1107" s="101"/>
      <c r="D1107" s="80"/>
      <c r="E1107" s="80"/>
      <c r="F1107" s="80"/>
      <c r="G1107" s="101"/>
      <c r="H1107" s="80"/>
      <c r="I1107" s="80"/>
      <c r="J1107" s="80"/>
      <c r="K1107" s="80"/>
    </row>
    <row r="1108" spans="2:11">
      <c r="B1108" s="80"/>
      <c r="C1108" s="101"/>
      <c r="D1108" s="80"/>
      <c r="E1108" s="80"/>
      <c r="F1108" s="80"/>
      <c r="G1108" s="101"/>
      <c r="H1108" s="80"/>
      <c r="I1108" s="80"/>
      <c r="J1108" s="80"/>
      <c r="K1108" s="80"/>
    </row>
    <row r="1109" spans="2:11">
      <c r="B1109" s="80"/>
      <c r="C1109" s="101"/>
      <c r="D1109" s="80"/>
      <c r="E1109" s="80"/>
      <c r="F1109" s="80"/>
      <c r="G1109" s="101"/>
      <c r="H1109" s="80"/>
      <c r="I1109" s="80"/>
      <c r="J1109" s="80"/>
      <c r="K1109" s="80"/>
    </row>
    <row r="1110" spans="2:11">
      <c r="B1110" s="80"/>
      <c r="C1110" s="101"/>
      <c r="D1110" s="80"/>
      <c r="E1110" s="80"/>
      <c r="F1110" s="80"/>
      <c r="G1110" s="101"/>
      <c r="H1110" s="80"/>
      <c r="I1110" s="80"/>
      <c r="J1110" s="80"/>
      <c r="K1110" s="80"/>
    </row>
    <row r="1111" spans="2:11">
      <c r="B1111" s="80"/>
      <c r="C1111" s="101"/>
      <c r="D1111" s="80"/>
      <c r="E1111" s="80"/>
      <c r="F1111" s="80"/>
      <c r="G1111" s="101"/>
      <c r="H1111" s="80"/>
      <c r="I1111" s="80"/>
      <c r="J1111" s="80"/>
      <c r="K1111" s="80"/>
    </row>
    <row r="1112" spans="2:11">
      <c r="B1112" s="80"/>
      <c r="C1112" s="101"/>
      <c r="D1112" s="80"/>
      <c r="E1112" s="80"/>
      <c r="F1112" s="80"/>
      <c r="G1112" s="101"/>
      <c r="H1112" s="80"/>
      <c r="I1112" s="80"/>
      <c r="J1112" s="80"/>
      <c r="K1112" s="80"/>
    </row>
    <row r="1113" spans="2:11">
      <c r="B1113" s="80"/>
      <c r="C1113" s="101"/>
      <c r="D1113" s="80"/>
      <c r="E1113" s="80"/>
      <c r="F1113" s="80"/>
      <c r="G1113" s="101"/>
      <c r="H1113" s="80"/>
      <c r="I1113" s="80"/>
      <c r="J1113" s="80"/>
      <c r="K1113" s="80"/>
    </row>
    <row r="1114" spans="2:11">
      <c r="B1114" s="80"/>
      <c r="C1114" s="101"/>
      <c r="D1114" s="80"/>
      <c r="E1114" s="80"/>
      <c r="F1114" s="80"/>
      <c r="G1114" s="101"/>
      <c r="H1114" s="80"/>
      <c r="I1114" s="80"/>
      <c r="J1114" s="80"/>
      <c r="K1114" s="80"/>
    </row>
    <row r="1115" spans="2:11">
      <c r="B1115" s="80"/>
      <c r="C1115" s="101"/>
      <c r="D1115" s="80"/>
      <c r="E1115" s="80"/>
      <c r="F1115" s="80"/>
      <c r="G1115" s="101"/>
      <c r="H1115" s="80"/>
      <c r="I1115" s="80"/>
      <c r="J1115" s="80"/>
      <c r="K1115" s="80"/>
    </row>
    <row r="1116" spans="2:11">
      <c r="B1116" s="80"/>
      <c r="C1116" s="101"/>
      <c r="D1116" s="80"/>
      <c r="E1116" s="80"/>
      <c r="F1116" s="80"/>
      <c r="G1116" s="101"/>
      <c r="H1116" s="80"/>
      <c r="I1116" s="80"/>
      <c r="J1116" s="80"/>
      <c r="K1116" s="80"/>
    </row>
    <row r="1117" spans="2:11">
      <c r="B1117" s="80"/>
      <c r="C1117" s="101"/>
      <c r="D1117" s="80"/>
      <c r="E1117" s="80"/>
      <c r="F1117" s="80"/>
      <c r="G1117" s="101"/>
      <c r="H1117" s="80"/>
      <c r="I1117" s="80"/>
      <c r="J1117" s="80"/>
      <c r="K1117" s="80"/>
    </row>
    <row r="1118" spans="2:11">
      <c r="B1118" s="80"/>
      <c r="C1118" s="101"/>
      <c r="D1118" s="80"/>
      <c r="E1118" s="80"/>
      <c r="F1118" s="80"/>
      <c r="G1118" s="101"/>
      <c r="H1118" s="80"/>
      <c r="I1118" s="80"/>
      <c r="J1118" s="80"/>
      <c r="K1118" s="80"/>
    </row>
    <row r="1119" spans="2:11">
      <c r="B1119" s="80"/>
      <c r="C1119" s="101"/>
      <c r="D1119" s="80"/>
      <c r="E1119" s="80"/>
      <c r="F1119" s="80"/>
      <c r="G1119" s="101"/>
      <c r="H1119" s="80"/>
      <c r="I1119" s="80"/>
      <c r="J1119" s="80"/>
      <c r="K1119" s="80"/>
    </row>
    <row r="1120" spans="2:11">
      <c r="B1120" s="80"/>
      <c r="C1120" s="101"/>
      <c r="D1120" s="80"/>
      <c r="E1120" s="80"/>
      <c r="F1120" s="80"/>
      <c r="G1120" s="101"/>
      <c r="H1120" s="80"/>
      <c r="I1120" s="80"/>
      <c r="J1120" s="80"/>
      <c r="K1120" s="80"/>
    </row>
    <row r="1121" spans="2:11">
      <c r="B1121" s="80"/>
      <c r="C1121" s="101"/>
      <c r="D1121" s="80"/>
      <c r="E1121" s="80"/>
      <c r="F1121" s="80"/>
      <c r="G1121" s="101"/>
      <c r="H1121" s="80"/>
      <c r="I1121" s="80"/>
      <c r="J1121" s="80"/>
      <c r="K1121" s="80"/>
    </row>
    <row r="1122" spans="2:11">
      <c r="B1122" s="80"/>
      <c r="C1122" s="101"/>
      <c r="D1122" s="80"/>
      <c r="E1122" s="80"/>
      <c r="F1122" s="80"/>
      <c r="G1122" s="101"/>
      <c r="H1122" s="80"/>
      <c r="I1122" s="80"/>
      <c r="J1122" s="80"/>
      <c r="K1122" s="80"/>
    </row>
    <row r="1123" spans="2:11">
      <c r="B1123" s="80"/>
      <c r="C1123" s="101"/>
      <c r="D1123" s="80"/>
      <c r="E1123" s="80"/>
      <c r="F1123" s="80"/>
      <c r="G1123" s="101"/>
      <c r="H1123" s="80"/>
      <c r="I1123" s="80"/>
      <c r="J1123" s="80"/>
      <c r="K1123" s="80"/>
    </row>
    <row r="1124" spans="2:11">
      <c r="B1124" s="80"/>
      <c r="C1124" s="101"/>
      <c r="D1124" s="80"/>
      <c r="E1124" s="80"/>
      <c r="F1124" s="80"/>
      <c r="G1124" s="101"/>
      <c r="H1124" s="80"/>
      <c r="I1124" s="80"/>
      <c r="J1124" s="80"/>
      <c r="K1124" s="80"/>
    </row>
    <row r="1125" spans="2:11">
      <c r="B1125" s="80"/>
      <c r="C1125" s="101"/>
      <c r="D1125" s="80"/>
      <c r="E1125" s="80"/>
      <c r="F1125" s="80"/>
      <c r="G1125" s="101"/>
      <c r="H1125" s="80"/>
      <c r="I1125" s="80"/>
      <c r="J1125" s="80"/>
      <c r="K1125" s="80"/>
    </row>
    <row r="1126" spans="2:11">
      <c r="B1126" s="80"/>
      <c r="C1126" s="101"/>
      <c r="D1126" s="80"/>
      <c r="E1126" s="80"/>
      <c r="F1126" s="80"/>
      <c r="G1126" s="101"/>
      <c r="H1126" s="80"/>
      <c r="I1126" s="80"/>
      <c r="J1126" s="80"/>
      <c r="K1126" s="80"/>
    </row>
    <row r="1127" spans="2:11">
      <c r="B1127" s="80"/>
      <c r="C1127" s="101"/>
      <c r="D1127" s="80"/>
      <c r="E1127" s="80"/>
      <c r="F1127" s="80"/>
      <c r="G1127" s="101"/>
      <c r="H1127" s="80"/>
      <c r="I1127" s="80"/>
      <c r="J1127" s="80"/>
      <c r="K1127" s="80"/>
    </row>
    <row r="1128" spans="2:11">
      <c r="B1128" s="80"/>
      <c r="C1128" s="101"/>
      <c r="D1128" s="80"/>
      <c r="E1128" s="80"/>
      <c r="F1128" s="80"/>
      <c r="G1128" s="101"/>
      <c r="H1128" s="80"/>
      <c r="I1128" s="80"/>
      <c r="J1128" s="80"/>
      <c r="K1128" s="80"/>
    </row>
    <row r="1129" spans="2:11">
      <c r="B1129" s="80"/>
      <c r="C1129" s="101"/>
      <c r="D1129" s="80"/>
      <c r="E1129" s="80"/>
      <c r="F1129" s="80"/>
      <c r="G1129" s="101"/>
      <c r="H1129" s="80"/>
      <c r="I1129" s="80"/>
      <c r="J1129" s="80"/>
      <c r="K1129" s="80"/>
    </row>
    <row r="1130" spans="2:11">
      <c r="B1130" s="80"/>
      <c r="C1130" s="101"/>
      <c r="D1130" s="80"/>
      <c r="E1130" s="80"/>
      <c r="F1130" s="80"/>
      <c r="G1130" s="101"/>
      <c r="H1130" s="80"/>
      <c r="I1130" s="80"/>
      <c r="J1130" s="80"/>
      <c r="K1130" s="80"/>
    </row>
    <row r="1131" spans="2:11">
      <c r="B1131" s="80"/>
      <c r="C1131" s="101"/>
      <c r="D1131" s="80"/>
      <c r="E1131" s="80"/>
      <c r="F1131" s="80"/>
      <c r="G1131" s="101"/>
      <c r="H1131" s="80"/>
      <c r="I1131" s="80"/>
      <c r="J1131" s="80"/>
      <c r="K1131" s="80"/>
    </row>
    <row r="1132" spans="2:11">
      <c r="B1132" s="80"/>
      <c r="C1132" s="101"/>
      <c r="D1132" s="80"/>
      <c r="E1132" s="80"/>
      <c r="F1132" s="80"/>
      <c r="G1132" s="101"/>
      <c r="H1132" s="80"/>
      <c r="I1132" s="80"/>
      <c r="J1132" s="80"/>
      <c r="K1132" s="80"/>
    </row>
    <row r="1133" spans="2:11">
      <c r="B1133" s="80"/>
      <c r="C1133" s="101"/>
      <c r="D1133" s="80"/>
      <c r="E1133" s="80"/>
      <c r="F1133" s="80"/>
      <c r="G1133" s="101"/>
      <c r="H1133" s="80"/>
      <c r="I1133" s="80"/>
      <c r="J1133" s="80"/>
      <c r="K1133" s="80"/>
    </row>
    <row r="1134" spans="2:11">
      <c r="B1134" s="80"/>
      <c r="C1134" s="101"/>
      <c r="D1134" s="80"/>
      <c r="E1134" s="80"/>
      <c r="F1134" s="80"/>
      <c r="G1134" s="101"/>
      <c r="H1134" s="80"/>
      <c r="I1134" s="80"/>
      <c r="J1134" s="80"/>
      <c r="K1134" s="80"/>
    </row>
    <row r="1135" spans="2:11">
      <c r="B1135" s="80"/>
      <c r="C1135" s="101"/>
      <c r="D1135" s="80"/>
      <c r="E1135" s="80"/>
      <c r="F1135" s="80"/>
      <c r="G1135" s="101"/>
      <c r="H1135" s="80"/>
      <c r="I1135" s="80"/>
      <c r="J1135" s="80"/>
      <c r="K1135" s="80"/>
    </row>
    <row r="1136" spans="2:11">
      <c r="B1136" s="80"/>
      <c r="C1136" s="101"/>
      <c r="D1136" s="80"/>
      <c r="E1136" s="80"/>
      <c r="F1136" s="80"/>
      <c r="G1136" s="101"/>
      <c r="H1136" s="80"/>
      <c r="I1136" s="80"/>
      <c r="J1136" s="80"/>
      <c r="K1136" s="80"/>
    </row>
    <row r="1137" spans="2:11">
      <c r="B1137" s="80"/>
      <c r="C1137" s="101"/>
      <c r="D1137" s="80"/>
      <c r="E1137" s="80"/>
      <c r="F1137" s="80"/>
      <c r="G1137" s="101"/>
      <c r="H1137" s="80"/>
      <c r="I1137" s="80"/>
      <c r="J1137" s="80"/>
      <c r="K1137" s="80"/>
    </row>
    <row r="1138" spans="2:11">
      <c r="B1138" s="80"/>
      <c r="C1138" s="101"/>
      <c r="D1138" s="80"/>
      <c r="E1138" s="80"/>
      <c r="F1138" s="80"/>
      <c r="G1138" s="101"/>
      <c r="H1138" s="80"/>
      <c r="I1138" s="80"/>
      <c r="J1138" s="80"/>
      <c r="K1138" s="80"/>
    </row>
    <row r="1139" spans="2:11">
      <c r="B1139" s="80"/>
      <c r="C1139" s="101"/>
      <c r="D1139" s="80"/>
      <c r="E1139" s="80"/>
      <c r="F1139" s="80"/>
      <c r="G1139" s="101"/>
      <c r="H1139" s="80"/>
      <c r="I1139" s="80"/>
      <c r="J1139" s="80"/>
      <c r="K1139" s="80"/>
    </row>
    <row r="1140" spans="2:11">
      <c r="B1140" s="80"/>
      <c r="C1140" s="101"/>
      <c r="D1140" s="80"/>
      <c r="E1140" s="80"/>
      <c r="F1140" s="80"/>
      <c r="G1140" s="101"/>
      <c r="H1140" s="80"/>
      <c r="I1140" s="80"/>
      <c r="J1140" s="80"/>
      <c r="K1140" s="80"/>
    </row>
    <row r="1141" spans="2:11">
      <c r="B1141" s="80"/>
      <c r="C1141" s="101"/>
      <c r="D1141" s="80"/>
      <c r="E1141" s="80"/>
      <c r="F1141" s="80"/>
      <c r="G1141" s="101"/>
      <c r="H1141" s="80"/>
      <c r="I1141" s="80"/>
      <c r="J1141" s="80"/>
      <c r="K1141" s="80"/>
    </row>
    <row r="1142" spans="2:11">
      <c r="B1142" s="80"/>
      <c r="C1142" s="101"/>
      <c r="D1142" s="80"/>
      <c r="E1142" s="80"/>
      <c r="F1142" s="80"/>
      <c r="G1142" s="101"/>
      <c r="H1142" s="80"/>
      <c r="I1142" s="80"/>
      <c r="J1142" s="80"/>
      <c r="K1142" s="80"/>
    </row>
    <row r="1143" spans="2:11">
      <c r="B1143" s="80"/>
      <c r="C1143" s="101"/>
      <c r="D1143" s="80"/>
      <c r="E1143" s="80"/>
      <c r="F1143" s="80"/>
      <c r="G1143" s="101"/>
      <c r="H1143" s="80"/>
      <c r="I1143" s="80"/>
      <c r="J1143" s="80"/>
      <c r="K1143" s="80"/>
    </row>
    <row r="1144" spans="2:11">
      <c r="B1144" s="80"/>
      <c r="C1144" s="101"/>
      <c r="D1144" s="80"/>
      <c r="E1144" s="80"/>
      <c r="F1144" s="80"/>
      <c r="G1144" s="101"/>
      <c r="H1144" s="80"/>
      <c r="I1144" s="80"/>
      <c r="J1144" s="80"/>
      <c r="K1144" s="80"/>
    </row>
    <row r="1145" spans="2:11">
      <c r="B1145" s="80"/>
      <c r="C1145" s="101"/>
      <c r="D1145" s="80"/>
      <c r="E1145" s="80"/>
      <c r="F1145" s="80"/>
      <c r="G1145" s="101"/>
      <c r="H1145" s="80"/>
      <c r="I1145" s="80"/>
      <c r="J1145" s="80"/>
      <c r="K1145" s="80"/>
    </row>
    <row r="1146" spans="2:11">
      <c r="B1146" s="80"/>
      <c r="C1146" s="101"/>
      <c r="D1146" s="80"/>
      <c r="E1146" s="80"/>
      <c r="F1146" s="80"/>
      <c r="G1146" s="101"/>
      <c r="H1146" s="80"/>
      <c r="I1146" s="80"/>
      <c r="J1146" s="80"/>
      <c r="K1146" s="80"/>
    </row>
    <row r="1147" spans="2:11">
      <c r="B1147" s="80"/>
      <c r="C1147" s="101"/>
      <c r="D1147" s="80"/>
      <c r="E1147" s="80"/>
      <c r="F1147" s="80"/>
      <c r="G1147" s="101"/>
      <c r="H1147" s="80"/>
      <c r="I1147" s="80"/>
      <c r="J1147" s="80"/>
      <c r="K1147" s="80"/>
    </row>
    <row r="1148" spans="2:11">
      <c r="B1148" s="80"/>
      <c r="C1148" s="101"/>
      <c r="D1148" s="80"/>
      <c r="E1148" s="80"/>
      <c r="F1148" s="80"/>
      <c r="G1148" s="101"/>
      <c r="H1148" s="80"/>
      <c r="I1148" s="80"/>
      <c r="J1148" s="80"/>
      <c r="K1148" s="80"/>
    </row>
    <row r="1149" spans="2:11">
      <c r="B1149" s="80"/>
      <c r="C1149" s="101"/>
      <c r="D1149" s="80"/>
      <c r="E1149" s="80"/>
      <c r="F1149" s="80"/>
      <c r="G1149" s="101"/>
      <c r="H1149" s="80"/>
      <c r="I1149" s="80"/>
      <c r="J1149" s="80"/>
      <c r="K1149" s="80"/>
    </row>
    <row r="1150" spans="2:11">
      <c r="B1150" s="80"/>
      <c r="C1150" s="101"/>
      <c r="D1150" s="80"/>
      <c r="E1150" s="80"/>
      <c r="F1150" s="80"/>
      <c r="G1150" s="101"/>
      <c r="H1150" s="80"/>
      <c r="I1150" s="80"/>
      <c r="J1150" s="80"/>
      <c r="K1150" s="80"/>
    </row>
    <row r="1151" spans="2:11">
      <c r="B1151" s="80"/>
      <c r="C1151" s="101"/>
      <c r="D1151" s="80"/>
      <c r="E1151" s="80"/>
      <c r="F1151" s="80"/>
      <c r="G1151" s="101"/>
      <c r="H1151" s="80"/>
      <c r="I1151" s="80"/>
      <c r="J1151" s="80"/>
      <c r="K1151" s="80"/>
    </row>
    <row r="1152" spans="2:11">
      <c r="B1152" s="80"/>
      <c r="C1152" s="101"/>
      <c r="D1152" s="80"/>
      <c r="E1152" s="80"/>
      <c r="F1152" s="80"/>
      <c r="G1152" s="101"/>
      <c r="H1152" s="80"/>
      <c r="I1152" s="80"/>
      <c r="J1152" s="80"/>
      <c r="K1152" s="80"/>
    </row>
    <row r="1153" spans="2:11">
      <c r="B1153" s="80"/>
      <c r="C1153" s="101"/>
      <c r="D1153" s="80"/>
      <c r="E1153" s="80"/>
      <c r="F1153" s="80"/>
      <c r="G1153" s="101"/>
      <c r="H1153" s="80"/>
      <c r="I1153" s="80"/>
      <c r="J1153" s="80"/>
      <c r="K1153" s="80"/>
    </row>
    <row r="1154" spans="2:11">
      <c r="B1154" s="80"/>
      <c r="C1154" s="101"/>
      <c r="D1154" s="80"/>
      <c r="E1154" s="80"/>
      <c r="F1154" s="80"/>
      <c r="G1154" s="101"/>
      <c r="H1154" s="80"/>
      <c r="I1154" s="80"/>
      <c r="J1154" s="80"/>
      <c r="K1154" s="80"/>
    </row>
    <row r="1155" spans="2:11">
      <c r="B1155" s="80"/>
      <c r="C1155" s="101"/>
      <c r="D1155" s="80"/>
      <c r="E1155" s="80"/>
      <c r="F1155" s="80"/>
      <c r="G1155" s="101"/>
      <c r="H1155" s="80"/>
      <c r="I1155" s="80"/>
      <c r="J1155" s="80"/>
      <c r="K1155" s="80"/>
    </row>
    <row r="1156" spans="2:11">
      <c r="B1156" s="80"/>
      <c r="C1156" s="101"/>
      <c r="D1156" s="80"/>
      <c r="E1156" s="80"/>
      <c r="F1156" s="80"/>
      <c r="G1156" s="101"/>
      <c r="H1156" s="80"/>
      <c r="I1156" s="80"/>
      <c r="J1156" s="80"/>
      <c r="K1156" s="80"/>
    </row>
    <row r="1157" spans="2:11">
      <c r="B1157" s="80"/>
      <c r="C1157" s="101"/>
      <c r="D1157" s="80"/>
      <c r="E1157" s="80"/>
      <c r="F1157" s="80"/>
      <c r="G1157" s="101"/>
      <c r="H1157" s="80"/>
      <c r="I1157" s="80"/>
      <c r="J1157" s="80"/>
      <c r="K1157" s="80"/>
    </row>
    <row r="1158" spans="2:11">
      <c r="B1158" s="80"/>
      <c r="C1158" s="101"/>
      <c r="D1158" s="80"/>
      <c r="E1158" s="80"/>
      <c r="F1158" s="80"/>
      <c r="G1158" s="101"/>
      <c r="H1158" s="80"/>
      <c r="I1158" s="80"/>
      <c r="J1158" s="80"/>
      <c r="K1158" s="80"/>
    </row>
    <row r="1159" spans="2:11">
      <c r="B1159" s="80"/>
      <c r="C1159" s="101"/>
      <c r="D1159" s="80"/>
      <c r="E1159" s="80"/>
      <c r="F1159" s="80"/>
      <c r="G1159" s="101"/>
      <c r="H1159" s="80"/>
      <c r="I1159" s="80"/>
      <c r="J1159" s="80"/>
      <c r="K1159" s="80"/>
    </row>
    <row r="1160" spans="2:11">
      <c r="B1160" s="80"/>
      <c r="C1160" s="101"/>
      <c r="D1160" s="80"/>
      <c r="E1160" s="80"/>
      <c r="F1160" s="80"/>
      <c r="G1160" s="101"/>
      <c r="H1160" s="80"/>
      <c r="I1160" s="80"/>
      <c r="J1160" s="80"/>
      <c r="K1160" s="80"/>
    </row>
    <row r="1161" spans="2:11">
      <c r="B1161" s="80"/>
      <c r="C1161" s="101"/>
      <c r="D1161" s="80"/>
      <c r="E1161" s="80"/>
      <c r="F1161" s="80"/>
      <c r="G1161" s="101"/>
      <c r="H1161" s="80"/>
      <c r="I1161" s="80"/>
      <c r="J1161" s="80"/>
      <c r="K1161" s="80"/>
    </row>
    <row r="1162" spans="2:11">
      <c r="B1162" s="80"/>
      <c r="C1162" s="101"/>
      <c r="D1162" s="80"/>
      <c r="E1162" s="80"/>
      <c r="F1162" s="80"/>
      <c r="G1162" s="101"/>
      <c r="H1162" s="80"/>
      <c r="I1162" s="80"/>
      <c r="J1162" s="80"/>
      <c r="K1162" s="80"/>
    </row>
    <row r="1163" spans="2:11">
      <c r="B1163" s="80"/>
      <c r="C1163" s="101"/>
      <c r="D1163" s="80"/>
      <c r="E1163" s="80"/>
      <c r="F1163" s="80"/>
      <c r="G1163" s="101"/>
      <c r="H1163" s="80"/>
      <c r="I1163" s="80"/>
      <c r="J1163" s="80"/>
      <c r="K1163" s="80"/>
    </row>
    <row r="1164" spans="2:11">
      <c r="B1164" s="80"/>
      <c r="C1164" s="101"/>
      <c r="D1164" s="80"/>
      <c r="E1164" s="80"/>
      <c r="F1164" s="80"/>
      <c r="G1164" s="101"/>
      <c r="H1164" s="80"/>
      <c r="I1164" s="80"/>
      <c r="J1164" s="80"/>
      <c r="K1164" s="80"/>
    </row>
    <row r="1165" spans="2:11">
      <c r="B1165" s="80"/>
      <c r="C1165" s="101"/>
      <c r="D1165" s="80"/>
      <c r="E1165" s="80"/>
      <c r="F1165" s="80"/>
      <c r="G1165" s="101"/>
      <c r="H1165" s="80"/>
      <c r="I1165" s="80"/>
      <c r="J1165" s="80"/>
      <c r="K1165" s="80"/>
    </row>
    <row r="1166" spans="2:11">
      <c r="B1166" s="80"/>
      <c r="C1166" s="101"/>
      <c r="D1166" s="80"/>
      <c r="E1166" s="80"/>
      <c r="F1166" s="80"/>
      <c r="G1166" s="101"/>
      <c r="H1166" s="80"/>
      <c r="I1166" s="80"/>
      <c r="J1166" s="80"/>
      <c r="K1166" s="80"/>
    </row>
    <row r="1167" spans="2:11">
      <c r="B1167" s="80"/>
      <c r="C1167" s="101"/>
      <c r="D1167" s="80"/>
      <c r="E1167" s="80"/>
      <c r="F1167" s="80"/>
      <c r="G1167" s="101"/>
      <c r="H1167" s="80"/>
      <c r="I1167" s="80"/>
      <c r="J1167" s="80"/>
      <c r="K1167" s="80"/>
    </row>
    <row r="1168" spans="2:11">
      <c r="B1168" s="80"/>
      <c r="C1168" s="101"/>
      <c r="D1168" s="80"/>
      <c r="E1168" s="80"/>
      <c r="F1168" s="80"/>
      <c r="G1168" s="101"/>
      <c r="H1168" s="80"/>
      <c r="I1168" s="80"/>
      <c r="J1168" s="80"/>
      <c r="K1168" s="80"/>
    </row>
    <row r="1169" spans="2:11">
      <c r="B1169" s="80"/>
      <c r="C1169" s="101"/>
      <c r="D1169" s="80"/>
      <c r="E1169" s="80"/>
      <c r="F1169" s="80"/>
      <c r="G1169" s="101"/>
      <c r="H1169" s="80"/>
      <c r="I1169" s="80"/>
      <c r="J1169" s="80"/>
      <c r="K1169" s="80"/>
    </row>
    <row r="1170" spans="2:11">
      <c r="B1170" s="80"/>
      <c r="C1170" s="101"/>
      <c r="D1170" s="80"/>
      <c r="E1170" s="80"/>
      <c r="F1170" s="80"/>
      <c r="G1170" s="101"/>
      <c r="H1170" s="80"/>
      <c r="I1170" s="80"/>
      <c r="J1170" s="80"/>
      <c r="K1170" s="80"/>
    </row>
    <row r="1171" spans="2:11">
      <c r="B1171" s="80"/>
      <c r="C1171" s="101"/>
      <c r="D1171" s="80"/>
      <c r="E1171" s="80"/>
      <c r="F1171" s="80"/>
      <c r="G1171" s="101"/>
      <c r="H1171" s="80"/>
      <c r="I1171" s="80"/>
      <c r="J1171" s="80"/>
      <c r="K1171" s="80"/>
    </row>
    <row r="1172" spans="2:11">
      <c r="B1172" s="80"/>
      <c r="C1172" s="101"/>
      <c r="D1172" s="80"/>
      <c r="E1172" s="80"/>
      <c r="F1172" s="80"/>
      <c r="G1172" s="101"/>
      <c r="H1172" s="80"/>
      <c r="I1172" s="80"/>
      <c r="J1172" s="80"/>
      <c r="K1172" s="80"/>
    </row>
    <row r="1173" spans="2:11">
      <c r="B1173" s="80"/>
      <c r="C1173" s="101"/>
      <c r="D1173" s="80"/>
      <c r="E1173" s="80"/>
      <c r="F1173" s="80"/>
      <c r="G1173" s="101"/>
      <c r="H1173" s="80"/>
      <c r="I1173" s="80"/>
      <c r="J1173" s="80"/>
      <c r="K1173" s="80"/>
    </row>
    <row r="1174" spans="2:11">
      <c r="B1174" s="80"/>
      <c r="C1174" s="101"/>
      <c r="D1174" s="80"/>
      <c r="E1174" s="80"/>
      <c r="F1174" s="80"/>
      <c r="G1174" s="101"/>
      <c r="H1174" s="80"/>
      <c r="I1174" s="80"/>
      <c r="J1174" s="80"/>
      <c r="K1174" s="80"/>
    </row>
    <row r="1175" spans="2:11">
      <c r="B1175" s="80"/>
      <c r="C1175" s="101"/>
      <c r="D1175" s="80"/>
      <c r="E1175" s="80"/>
      <c r="F1175" s="80"/>
      <c r="G1175" s="101"/>
      <c r="H1175" s="80"/>
      <c r="I1175" s="80"/>
      <c r="J1175" s="80"/>
      <c r="K1175" s="80"/>
    </row>
    <row r="1176" spans="2:11">
      <c r="B1176" s="80"/>
      <c r="C1176" s="101"/>
      <c r="D1176" s="80"/>
      <c r="E1176" s="80"/>
      <c r="F1176" s="80"/>
      <c r="G1176" s="101"/>
      <c r="H1176" s="80"/>
      <c r="I1176" s="80"/>
      <c r="J1176" s="80"/>
      <c r="K1176" s="80"/>
    </row>
    <row r="1177" spans="2:11">
      <c r="B1177" s="80"/>
      <c r="C1177" s="101"/>
      <c r="D1177" s="80"/>
      <c r="E1177" s="80"/>
      <c r="F1177" s="80"/>
      <c r="G1177" s="101"/>
      <c r="H1177" s="80"/>
      <c r="I1177" s="80"/>
      <c r="J1177" s="80"/>
      <c r="K1177" s="80"/>
    </row>
    <row r="1178" spans="2:11">
      <c r="B1178" s="80"/>
      <c r="C1178" s="101"/>
      <c r="D1178" s="80"/>
      <c r="E1178" s="80"/>
      <c r="F1178" s="80"/>
      <c r="G1178" s="101"/>
      <c r="H1178" s="80"/>
      <c r="I1178" s="80"/>
      <c r="J1178" s="80"/>
      <c r="K1178" s="80"/>
    </row>
    <row r="1179" spans="2:11">
      <c r="B1179" s="80"/>
      <c r="C1179" s="101"/>
      <c r="D1179" s="80"/>
      <c r="E1179" s="80"/>
      <c r="F1179" s="80"/>
      <c r="G1179" s="101"/>
      <c r="H1179" s="80"/>
      <c r="I1179" s="80"/>
      <c r="J1179" s="80"/>
      <c r="K1179" s="80"/>
    </row>
    <row r="1180" spans="2:11">
      <c r="B1180" s="80"/>
      <c r="C1180" s="101"/>
      <c r="D1180" s="80"/>
      <c r="E1180" s="80"/>
      <c r="F1180" s="80"/>
      <c r="G1180" s="101"/>
      <c r="H1180" s="80"/>
      <c r="I1180" s="80"/>
      <c r="J1180" s="80"/>
      <c r="K1180" s="80"/>
    </row>
    <row r="1181" spans="2:11">
      <c r="B1181" s="80"/>
      <c r="C1181" s="101"/>
      <c r="D1181" s="80"/>
      <c r="E1181" s="80"/>
      <c r="F1181" s="80"/>
      <c r="G1181" s="101"/>
      <c r="H1181" s="80"/>
      <c r="I1181" s="80"/>
      <c r="J1181" s="80"/>
      <c r="K1181" s="80"/>
    </row>
    <row r="1182" spans="2:11">
      <c r="B1182" s="80"/>
      <c r="C1182" s="101"/>
      <c r="D1182" s="80"/>
      <c r="E1182" s="80"/>
      <c r="F1182" s="80"/>
      <c r="G1182" s="101"/>
      <c r="H1182" s="80"/>
      <c r="I1182" s="80"/>
      <c r="J1182" s="80"/>
      <c r="K1182" s="80"/>
    </row>
    <row r="1183" spans="2:11">
      <c r="B1183" s="80"/>
      <c r="C1183" s="101"/>
      <c r="D1183" s="80"/>
      <c r="E1183" s="80"/>
      <c r="F1183" s="80"/>
      <c r="G1183" s="101"/>
      <c r="H1183" s="80"/>
      <c r="I1183" s="80"/>
      <c r="J1183" s="80"/>
      <c r="K1183" s="80"/>
    </row>
    <row r="1184" spans="2:11">
      <c r="B1184" s="80"/>
      <c r="C1184" s="101"/>
      <c r="D1184" s="80"/>
      <c r="E1184" s="80"/>
      <c r="F1184" s="80"/>
      <c r="G1184" s="101"/>
      <c r="H1184" s="80"/>
      <c r="I1184" s="80"/>
      <c r="J1184" s="80"/>
      <c r="K1184" s="80"/>
    </row>
    <row r="1185" spans="2:11">
      <c r="B1185" s="80"/>
      <c r="C1185" s="101"/>
      <c r="D1185" s="80"/>
      <c r="E1185" s="80"/>
      <c r="F1185" s="80"/>
      <c r="G1185" s="101"/>
      <c r="H1185" s="80"/>
      <c r="I1185" s="80"/>
      <c r="J1185" s="80"/>
      <c r="K1185" s="80"/>
    </row>
    <row r="1186" spans="2:11">
      <c r="B1186" s="80"/>
      <c r="C1186" s="101"/>
      <c r="D1186" s="80"/>
      <c r="E1186" s="80"/>
      <c r="F1186" s="80"/>
      <c r="G1186" s="101"/>
      <c r="H1186" s="80"/>
      <c r="I1186" s="80"/>
      <c r="J1186" s="80"/>
      <c r="K1186" s="80"/>
    </row>
    <row r="1187" spans="2:11">
      <c r="B1187" s="80"/>
      <c r="C1187" s="101"/>
      <c r="D1187" s="80"/>
      <c r="E1187" s="80"/>
      <c r="F1187" s="80"/>
      <c r="G1187" s="101"/>
      <c r="H1187" s="80"/>
      <c r="I1187" s="80"/>
      <c r="J1187" s="80"/>
      <c r="K1187" s="80"/>
    </row>
    <row r="1188" spans="2:11">
      <c r="B1188" s="80"/>
      <c r="C1188" s="101"/>
      <c r="D1188" s="80"/>
      <c r="E1188" s="80"/>
      <c r="F1188" s="80"/>
      <c r="G1188" s="101"/>
      <c r="H1188" s="80"/>
      <c r="I1188" s="80"/>
      <c r="J1188" s="80"/>
      <c r="K1188" s="80"/>
    </row>
    <row r="1189" spans="2:11">
      <c r="B1189" s="80"/>
      <c r="C1189" s="101"/>
      <c r="D1189" s="80"/>
      <c r="E1189" s="80"/>
      <c r="F1189" s="80"/>
      <c r="G1189" s="101"/>
      <c r="H1189" s="80"/>
      <c r="I1189" s="80"/>
      <c r="J1189" s="80"/>
      <c r="K1189" s="80"/>
    </row>
    <row r="1190" spans="2:11">
      <c r="B1190" s="80"/>
      <c r="C1190" s="101"/>
      <c r="D1190" s="80"/>
      <c r="E1190" s="80"/>
      <c r="F1190" s="80"/>
      <c r="G1190" s="101"/>
      <c r="H1190" s="80"/>
      <c r="I1190" s="80"/>
      <c r="J1190" s="80"/>
      <c r="K1190" s="80"/>
    </row>
    <row r="1191" spans="2:11">
      <c r="B1191" s="80"/>
      <c r="C1191" s="101"/>
      <c r="D1191" s="80"/>
      <c r="E1191" s="80"/>
      <c r="F1191" s="80"/>
      <c r="G1191" s="101"/>
      <c r="H1191" s="80"/>
      <c r="I1191" s="80"/>
      <c r="J1191" s="80"/>
      <c r="K1191" s="80"/>
    </row>
    <row r="1192" spans="2:11">
      <c r="B1192" s="80"/>
      <c r="C1192" s="101"/>
      <c r="D1192" s="80"/>
      <c r="E1192" s="80"/>
      <c r="F1192" s="80"/>
      <c r="G1192" s="101"/>
      <c r="H1192" s="80"/>
      <c r="I1192" s="80"/>
      <c r="J1192" s="80"/>
      <c r="K1192" s="80"/>
    </row>
    <row r="1193" spans="2:11">
      <c r="B1193" s="80"/>
      <c r="C1193" s="101"/>
      <c r="D1193" s="80"/>
      <c r="E1193" s="80"/>
      <c r="F1193" s="80"/>
      <c r="G1193" s="101"/>
      <c r="H1193" s="80"/>
      <c r="I1193" s="80"/>
      <c r="J1193" s="80"/>
      <c r="K1193" s="80"/>
    </row>
    <row r="1194" spans="2:11">
      <c r="B1194" s="80"/>
      <c r="C1194" s="101"/>
      <c r="D1194" s="80"/>
      <c r="E1194" s="80"/>
      <c r="F1194" s="80"/>
      <c r="G1194" s="101"/>
      <c r="H1194" s="80"/>
      <c r="I1194" s="80"/>
      <c r="J1194" s="80"/>
      <c r="K1194" s="80"/>
    </row>
    <row r="1195" spans="2:11">
      <c r="B1195" s="80"/>
      <c r="C1195" s="101"/>
      <c r="D1195" s="80"/>
      <c r="E1195" s="80"/>
      <c r="F1195" s="80"/>
      <c r="G1195" s="101"/>
      <c r="H1195" s="80"/>
      <c r="I1195" s="80"/>
      <c r="J1195" s="80"/>
      <c r="K1195" s="80"/>
    </row>
    <row r="1196" spans="2:11">
      <c r="B1196" s="80"/>
      <c r="C1196" s="101"/>
      <c r="D1196" s="80"/>
      <c r="E1196" s="80"/>
      <c r="F1196" s="80"/>
      <c r="G1196" s="101"/>
      <c r="H1196" s="80"/>
      <c r="I1196" s="80"/>
      <c r="J1196" s="80"/>
      <c r="K1196" s="80"/>
    </row>
    <row r="1197" spans="2:11">
      <c r="B1197" s="80"/>
      <c r="C1197" s="101"/>
      <c r="D1197" s="80"/>
      <c r="E1197" s="80"/>
      <c r="F1197" s="80"/>
      <c r="G1197" s="101"/>
      <c r="H1197" s="80"/>
      <c r="I1197" s="80"/>
      <c r="J1197" s="80"/>
      <c r="K1197" s="80"/>
    </row>
    <row r="1198" spans="2:11">
      <c r="B1198" s="80"/>
      <c r="C1198" s="101"/>
      <c r="D1198" s="80"/>
      <c r="E1198" s="80"/>
      <c r="F1198" s="80"/>
      <c r="G1198" s="101"/>
      <c r="H1198" s="80"/>
      <c r="I1198" s="80"/>
      <c r="J1198" s="80"/>
      <c r="K1198" s="80"/>
    </row>
    <row r="1199" spans="2:11">
      <c r="B1199" s="80"/>
      <c r="C1199" s="101"/>
      <c r="D1199" s="80"/>
      <c r="E1199" s="80"/>
      <c r="F1199" s="80"/>
      <c r="G1199" s="101"/>
      <c r="H1199" s="80"/>
      <c r="I1199" s="80"/>
      <c r="J1199" s="80"/>
      <c r="K1199" s="80"/>
    </row>
    <row r="1200" spans="2:11">
      <c r="B1200" s="80"/>
      <c r="C1200" s="101"/>
      <c r="D1200" s="80"/>
      <c r="E1200" s="80"/>
      <c r="F1200" s="80"/>
      <c r="G1200" s="101"/>
      <c r="H1200" s="80"/>
      <c r="I1200" s="80"/>
      <c r="J1200" s="80"/>
      <c r="K1200" s="80"/>
    </row>
    <row r="1201" spans="2:11">
      <c r="B1201" s="80"/>
      <c r="C1201" s="101"/>
      <c r="D1201" s="80"/>
      <c r="E1201" s="80"/>
      <c r="F1201" s="80"/>
      <c r="G1201" s="101"/>
      <c r="H1201" s="80"/>
      <c r="I1201" s="80"/>
      <c r="J1201" s="80"/>
      <c r="K1201" s="80"/>
    </row>
    <row r="1202" spans="2:11">
      <c r="B1202" s="80"/>
      <c r="C1202" s="101"/>
      <c r="D1202" s="80"/>
      <c r="E1202" s="80"/>
      <c r="F1202" s="80"/>
      <c r="G1202" s="101"/>
      <c r="H1202" s="80"/>
      <c r="I1202" s="80"/>
      <c r="J1202" s="80"/>
      <c r="K1202" s="80"/>
    </row>
    <row r="1203" spans="2:11">
      <c r="B1203" s="80"/>
      <c r="C1203" s="101"/>
      <c r="D1203" s="80"/>
      <c r="E1203" s="80"/>
      <c r="F1203" s="80"/>
      <c r="G1203" s="101"/>
      <c r="H1203" s="80"/>
      <c r="I1203" s="80"/>
      <c r="J1203" s="80"/>
      <c r="K1203" s="80"/>
    </row>
    <row r="1204" spans="2:11">
      <c r="B1204" s="80"/>
      <c r="C1204" s="101"/>
      <c r="D1204" s="80"/>
      <c r="E1204" s="80"/>
      <c r="F1204" s="80"/>
      <c r="G1204" s="101"/>
      <c r="H1204" s="80"/>
      <c r="I1204" s="80"/>
      <c r="J1204" s="80"/>
      <c r="K1204" s="80"/>
    </row>
    <row r="1205" spans="2:11">
      <c r="B1205" s="80"/>
      <c r="C1205" s="101"/>
      <c r="D1205" s="80"/>
      <c r="E1205" s="80"/>
      <c r="F1205" s="80"/>
      <c r="G1205" s="101"/>
      <c r="H1205" s="80"/>
      <c r="I1205" s="80"/>
      <c r="J1205" s="80"/>
      <c r="K1205" s="80"/>
    </row>
    <row r="1206" spans="2:11">
      <c r="B1206" s="80"/>
      <c r="C1206" s="101"/>
      <c r="D1206" s="80"/>
      <c r="E1206" s="80"/>
      <c r="F1206" s="80"/>
      <c r="G1206" s="101"/>
      <c r="H1206" s="80"/>
      <c r="I1206" s="80"/>
      <c r="J1206" s="80"/>
      <c r="K1206" s="80"/>
    </row>
    <row r="1207" spans="2:11">
      <c r="B1207" s="80"/>
      <c r="C1207" s="101"/>
      <c r="D1207" s="80"/>
      <c r="E1207" s="80"/>
      <c r="F1207" s="80"/>
      <c r="G1207" s="101"/>
      <c r="H1207" s="80"/>
      <c r="I1207" s="80"/>
      <c r="J1207" s="80"/>
      <c r="K1207" s="80"/>
    </row>
    <row r="1208" spans="2:11">
      <c r="B1208" s="80"/>
      <c r="C1208" s="101"/>
      <c r="D1208" s="80"/>
      <c r="E1208" s="80"/>
      <c r="F1208" s="80"/>
      <c r="G1208" s="101"/>
      <c r="H1208" s="80"/>
      <c r="I1208" s="80"/>
      <c r="J1208" s="80"/>
      <c r="K1208" s="80"/>
    </row>
    <row r="1209" spans="2:11">
      <c r="B1209" s="80"/>
      <c r="C1209" s="101"/>
      <c r="D1209" s="80"/>
      <c r="E1209" s="80"/>
      <c r="F1209" s="80"/>
      <c r="G1209" s="101"/>
      <c r="H1209" s="80"/>
      <c r="I1209" s="80"/>
      <c r="J1209" s="80"/>
      <c r="K1209" s="80"/>
    </row>
    <row r="1210" spans="2:11">
      <c r="B1210" s="80"/>
      <c r="C1210" s="101"/>
      <c r="D1210" s="80"/>
      <c r="E1210" s="80"/>
      <c r="F1210" s="80"/>
      <c r="G1210" s="101"/>
      <c r="H1210" s="80"/>
      <c r="I1210" s="80"/>
      <c r="J1210" s="80"/>
      <c r="K1210" s="80"/>
    </row>
    <row r="1211" spans="2:11">
      <c r="B1211" s="80"/>
      <c r="C1211" s="101"/>
      <c r="D1211" s="80"/>
      <c r="E1211" s="80"/>
      <c r="F1211" s="80"/>
      <c r="G1211" s="101"/>
      <c r="H1211" s="80"/>
      <c r="I1211" s="80"/>
      <c r="J1211" s="80"/>
      <c r="K1211" s="80"/>
    </row>
    <row r="1212" spans="2:11">
      <c r="B1212" s="80"/>
      <c r="C1212" s="101"/>
      <c r="D1212" s="80"/>
      <c r="E1212" s="80"/>
      <c r="F1212" s="80"/>
      <c r="G1212" s="101"/>
      <c r="H1212" s="80"/>
      <c r="I1212" s="80"/>
      <c r="J1212" s="80"/>
      <c r="K1212" s="80"/>
    </row>
    <row r="1213" spans="2:11">
      <c r="B1213" s="80"/>
      <c r="C1213" s="101"/>
      <c r="D1213" s="80"/>
      <c r="E1213" s="80"/>
      <c r="F1213" s="80"/>
      <c r="G1213" s="101"/>
      <c r="H1213" s="80"/>
      <c r="I1213" s="80"/>
      <c r="J1213" s="80"/>
      <c r="K1213" s="80"/>
    </row>
    <row r="1214" spans="2:11">
      <c r="B1214" s="80"/>
      <c r="C1214" s="101"/>
      <c r="D1214" s="80"/>
      <c r="E1214" s="80"/>
      <c r="F1214" s="80"/>
      <c r="G1214" s="101"/>
      <c r="H1214" s="80"/>
      <c r="I1214" s="80"/>
      <c r="J1214" s="80"/>
      <c r="K1214" s="80"/>
    </row>
    <row r="1215" spans="2:11">
      <c r="B1215" s="80"/>
      <c r="C1215" s="101"/>
      <c r="D1215" s="80"/>
      <c r="E1215" s="80"/>
      <c r="F1215" s="80"/>
      <c r="G1215" s="101"/>
      <c r="H1215" s="80"/>
      <c r="I1215" s="80"/>
      <c r="J1215" s="80"/>
      <c r="K1215" s="80"/>
    </row>
    <row r="1216" spans="2:11">
      <c r="B1216" s="80"/>
      <c r="C1216" s="101"/>
      <c r="D1216" s="80"/>
      <c r="E1216" s="80"/>
      <c r="F1216" s="80"/>
      <c r="G1216" s="101"/>
      <c r="H1216" s="80"/>
      <c r="I1216" s="80"/>
      <c r="J1216" s="80"/>
      <c r="K1216" s="80"/>
    </row>
    <row r="1217" spans="2:11">
      <c r="B1217" s="80"/>
      <c r="C1217" s="101"/>
      <c r="D1217" s="80"/>
      <c r="E1217" s="80"/>
      <c r="F1217" s="80"/>
      <c r="G1217" s="101"/>
      <c r="H1217" s="80"/>
      <c r="I1217" s="80"/>
      <c r="J1217" s="80"/>
      <c r="K1217" s="80"/>
    </row>
    <row r="1218" spans="2:11">
      <c r="B1218" s="80"/>
      <c r="C1218" s="101"/>
      <c r="D1218" s="80"/>
      <c r="E1218" s="80"/>
      <c r="F1218" s="80"/>
      <c r="G1218" s="101"/>
      <c r="H1218" s="80"/>
      <c r="I1218" s="80"/>
      <c r="J1218" s="80"/>
      <c r="K1218" s="80"/>
    </row>
    <row r="1219" spans="2:11">
      <c r="B1219" s="80"/>
      <c r="C1219" s="101"/>
      <c r="D1219" s="80"/>
      <c r="E1219" s="80"/>
      <c r="F1219" s="80"/>
      <c r="G1219" s="101"/>
      <c r="H1219" s="80"/>
      <c r="I1219" s="80"/>
      <c r="J1219" s="80"/>
      <c r="K1219" s="80"/>
    </row>
    <row r="1220" spans="2:11">
      <c r="B1220" s="80"/>
      <c r="C1220" s="101"/>
      <c r="D1220" s="80"/>
      <c r="E1220" s="80"/>
      <c r="F1220" s="80"/>
      <c r="G1220" s="101"/>
      <c r="H1220" s="80"/>
      <c r="I1220" s="80"/>
      <c r="J1220" s="80"/>
      <c r="K1220" s="80"/>
    </row>
    <row r="1221" spans="2:11">
      <c r="B1221" s="80"/>
      <c r="C1221" s="101"/>
      <c r="D1221" s="80"/>
      <c r="E1221" s="80"/>
      <c r="F1221" s="80"/>
      <c r="G1221" s="101"/>
      <c r="H1221" s="80"/>
      <c r="I1221" s="80"/>
      <c r="J1221" s="80"/>
      <c r="K1221" s="80"/>
    </row>
    <row r="1222" spans="2:11">
      <c r="B1222" s="80"/>
      <c r="C1222" s="101"/>
      <c r="D1222" s="80"/>
      <c r="E1222" s="80"/>
      <c r="F1222" s="80"/>
      <c r="G1222" s="101"/>
      <c r="H1222" s="80"/>
      <c r="I1222" s="80"/>
      <c r="J1222" s="80"/>
      <c r="K1222" s="80"/>
    </row>
    <row r="1223" spans="2:11">
      <c r="B1223" s="80"/>
      <c r="C1223" s="101"/>
      <c r="D1223" s="80"/>
      <c r="E1223" s="80"/>
      <c r="F1223" s="80"/>
      <c r="G1223" s="101"/>
      <c r="H1223" s="80"/>
      <c r="I1223" s="80"/>
      <c r="J1223" s="80"/>
      <c r="K1223" s="80"/>
    </row>
    <row r="1224" spans="2:11">
      <c r="B1224" s="80"/>
      <c r="C1224" s="101"/>
      <c r="D1224" s="80"/>
      <c r="E1224" s="80"/>
      <c r="F1224" s="80"/>
      <c r="G1224" s="101"/>
      <c r="H1224" s="80"/>
      <c r="I1224" s="80"/>
      <c r="J1224" s="80"/>
      <c r="K1224" s="80"/>
    </row>
    <row r="1225" spans="2:11">
      <c r="B1225" s="80"/>
      <c r="C1225" s="101"/>
      <c r="D1225" s="80"/>
      <c r="E1225" s="80"/>
      <c r="F1225" s="80"/>
      <c r="G1225" s="101"/>
      <c r="H1225" s="80"/>
      <c r="I1225" s="80"/>
      <c r="J1225" s="80"/>
      <c r="K1225" s="80"/>
    </row>
    <row r="1226" spans="2:11">
      <c r="B1226" s="80"/>
      <c r="C1226" s="101"/>
      <c r="D1226" s="80"/>
      <c r="E1226" s="80"/>
      <c r="F1226" s="80"/>
      <c r="G1226" s="101"/>
      <c r="H1226" s="80"/>
      <c r="I1226" s="80"/>
      <c r="J1226" s="80"/>
      <c r="K1226" s="80"/>
    </row>
    <row r="1227" spans="2:11">
      <c r="B1227" s="80"/>
      <c r="C1227" s="101"/>
      <c r="D1227" s="80"/>
      <c r="E1227" s="80"/>
      <c r="F1227" s="80"/>
      <c r="G1227" s="101"/>
      <c r="H1227" s="80"/>
      <c r="I1227" s="80"/>
      <c r="J1227" s="80"/>
      <c r="K1227" s="80"/>
    </row>
    <row r="1228" spans="2:11">
      <c r="B1228" s="80"/>
      <c r="C1228" s="101"/>
      <c r="D1228" s="80"/>
      <c r="E1228" s="80"/>
      <c r="F1228" s="80"/>
      <c r="G1228" s="101"/>
      <c r="H1228" s="80"/>
      <c r="I1228" s="80"/>
      <c r="J1228" s="80"/>
      <c r="K1228" s="80"/>
    </row>
    <row r="1229" spans="2:11">
      <c r="B1229" s="80"/>
      <c r="C1229" s="101"/>
      <c r="D1229" s="80"/>
      <c r="E1229" s="80"/>
      <c r="F1229" s="80"/>
      <c r="G1229" s="101"/>
      <c r="H1229" s="80"/>
      <c r="I1229" s="80"/>
      <c r="J1229" s="80"/>
      <c r="K1229" s="80"/>
    </row>
    <row r="1230" spans="2:11">
      <c r="B1230" s="80"/>
      <c r="C1230" s="101"/>
      <c r="D1230" s="80"/>
      <c r="E1230" s="80"/>
      <c r="F1230" s="80"/>
      <c r="G1230" s="101"/>
      <c r="H1230" s="80"/>
      <c r="I1230" s="80"/>
      <c r="J1230" s="80"/>
      <c r="K1230" s="80"/>
    </row>
    <row r="1231" spans="2:11">
      <c r="B1231" s="80"/>
      <c r="C1231" s="101"/>
      <c r="D1231" s="80"/>
      <c r="E1231" s="80"/>
      <c r="F1231" s="80"/>
      <c r="G1231" s="101"/>
      <c r="H1231" s="80"/>
      <c r="I1231" s="80"/>
      <c r="J1231" s="80"/>
      <c r="K1231" s="80"/>
    </row>
    <row r="1232" spans="2:11">
      <c r="B1232" s="80"/>
      <c r="C1232" s="101"/>
      <c r="D1232" s="80"/>
      <c r="E1232" s="80"/>
      <c r="F1232" s="80"/>
      <c r="G1232" s="101"/>
      <c r="H1232" s="80"/>
      <c r="I1232" s="80"/>
      <c r="J1232" s="80"/>
      <c r="K1232" s="80"/>
    </row>
    <row r="1233" spans="2:11">
      <c r="B1233" s="80"/>
      <c r="C1233" s="101"/>
      <c r="D1233" s="80"/>
      <c r="E1233" s="80"/>
      <c r="F1233" s="80"/>
      <c r="G1233" s="101"/>
      <c r="H1233" s="80"/>
      <c r="I1233" s="80"/>
      <c r="J1233" s="80"/>
      <c r="K1233" s="80"/>
    </row>
    <row r="1234" spans="2:11">
      <c r="B1234" s="80"/>
      <c r="C1234" s="101"/>
      <c r="D1234" s="80"/>
      <c r="E1234" s="80"/>
      <c r="F1234" s="80"/>
      <c r="G1234" s="101"/>
      <c r="H1234" s="80"/>
      <c r="I1234" s="80"/>
      <c r="J1234" s="80"/>
      <c r="K1234" s="80"/>
    </row>
    <row r="1235" spans="2:11">
      <c r="B1235" s="80"/>
      <c r="C1235" s="101"/>
      <c r="D1235" s="80"/>
      <c r="E1235" s="80"/>
      <c r="F1235" s="80"/>
      <c r="G1235" s="101"/>
      <c r="H1235" s="80"/>
      <c r="I1235" s="80"/>
      <c r="J1235" s="80"/>
      <c r="K1235" s="80"/>
    </row>
    <row r="1236" spans="2:11">
      <c r="B1236" s="80"/>
      <c r="C1236" s="101"/>
      <c r="D1236" s="80"/>
      <c r="E1236" s="80"/>
      <c r="F1236" s="80"/>
      <c r="G1236" s="101"/>
      <c r="H1236" s="80"/>
      <c r="I1236" s="80"/>
      <c r="J1236" s="80"/>
      <c r="K1236" s="80"/>
    </row>
    <row r="1237" spans="2:11">
      <c r="B1237" s="80"/>
      <c r="C1237" s="101"/>
      <c r="D1237" s="80"/>
      <c r="E1237" s="80"/>
      <c r="F1237" s="80"/>
      <c r="G1237" s="101"/>
      <c r="H1237" s="80"/>
      <c r="I1237" s="80"/>
      <c r="J1237" s="80"/>
      <c r="K1237" s="80"/>
    </row>
    <row r="1238" spans="2:11">
      <c r="B1238" s="80"/>
      <c r="C1238" s="101"/>
      <c r="D1238" s="80"/>
      <c r="E1238" s="80"/>
      <c r="F1238" s="80"/>
      <c r="G1238" s="101"/>
      <c r="H1238" s="80"/>
      <c r="I1238" s="80"/>
      <c r="J1238" s="80"/>
      <c r="K1238" s="80"/>
    </row>
    <row r="1239" spans="2:11">
      <c r="B1239" s="80"/>
      <c r="C1239" s="101"/>
      <c r="D1239" s="80"/>
      <c r="E1239" s="80"/>
      <c r="F1239" s="80"/>
      <c r="G1239" s="101"/>
      <c r="H1239" s="80"/>
      <c r="I1239" s="80"/>
      <c r="J1239" s="80"/>
      <c r="K1239" s="80"/>
    </row>
    <row r="1240" spans="2:11">
      <c r="B1240" s="80"/>
      <c r="C1240" s="101"/>
      <c r="D1240" s="80"/>
      <c r="E1240" s="80"/>
      <c r="F1240" s="80"/>
      <c r="G1240" s="101"/>
      <c r="H1240" s="80"/>
      <c r="I1240" s="80"/>
      <c r="J1240" s="80"/>
      <c r="K1240" s="80"/>
    </row>
    <row r="1241" spans="2:11">
      <c r="B1241" s="80"/>
      <c r="C1241" s="101"/>
      <c r="D1241" s="80"/>
      <c r="E1241" s="80"/>
      <c r="F1241" s="80"/>
      <c r="G1241" s="101"/>
      <c r="H1241" s="80"/>
      <c r="I1241" s="80"/>
      <c r="J1241" s="80"/>
      <c r="K1241" s="80"/>
    </row>
    <row r="1242" spans="2:11">
      <c r="B1242" s="80"/>
      <c r="C1242" s="101"/>
      <c r="D1242" s="80"/>
      <c r="E1242" s="80"/>
      <c r="F1242" s="80"/>
      <c r="G1242" s="101"/>
      <c r="H1242" s="80"/>
      <c r="I1242" s="80"/>
      <c r="J1242" s="80"/>
      <c r="K1242" s="80"/>
    </row>
    <row r="1243" spans="2:11">
      <c r="B1243" s="80"/>
      <c r="C1243" s="101"/>
      <c r="D1243" s="80"/>
      <c r="E1243" s="80"/>
      <c r="F1243" s="80"/>
      <c r="G1243" s="101"/>
      <c r="H1243" s="80"/>
      <c r="I1243" s="80"/>
      <c r="J1243" s="80"/>
      <c r="K1243" s="80"/>
    </row>
    <row r="1244" spans="2:11">
      <c r="B1244" s="80"/>
      <c r="C1244" s="101"/>
      <c r="D1244" s="80"/>
      <c r="E1244" s="80"/>
      <c r="F1244" s="80"/>
      <c r="G1244" s="101"/>
      <c r="H1244" s="80"/>
      <c r="I1244" s="80"/>
      <c r="J1244" s="80"/>
      <c r="K1244" s="80"/>
    </row>
    <row r="1245" spans="2:11">
      <c r="B1245" s="80"/>
      <c r="C1245" s="101"/>
      <c r="D1245" s="80"/>
      <c r="E1245" s="80"/>
      <c r="F1245" s="80"/>
      <c r="G1245" s="101"/>
      <c r="H1245" s="80"/>
      <c r="I1245" s="80"/>
      <c r="J1245" s="80"/>
      <c r="K1245" s="80"/>
    </row>
    <row r="1246" spans="2:11">
      <c r="B1246" s="80"/>
      <c r="C1246" s="101"/>
      <c r="D1246" s="80"/>
      <c r="E1246" s="80"/>
      <c r="F1246" s="80"/>
      <c r="G1246" s="101"/>
      <c r="H1246" s="80"/>
      <c r="I1246" s="80"/>
      <c r="J1246" s="80"/>
      <c r="K1246" s="80"/>
    </row>
    <row r="1247" spans="2:11">
      <c r="B1247" s="80"/>
      <c r="C1247" s="101"/>
      <c r="D1247" s="80"/>
      <c r="E1247" s="80"/>
      <c r="F1247" s="80"/>
      <c r="G1247" s="101"/>
      <c r="H1247" s="80"/>
      <c r="I1247" s="80"/>
      <c r="J1247" s="80"/>
      <c r="K1247" s="80"/>
    </row>
    <row r="1248" spans="2:11">
      <c r="B1248" s="80"/>
      <c r="C1248" s="101"/>
      <c r="D1248" s="80"/>
      <c r="E1248" s="80"/>
      <c r="F1248" s="80"/>
      <c r="G1248" s="101"/>
      <c r="H1248" s="80"/>
      <c r="I1248" s="80"/>
      <c r="J1248" s="80"/>
      <c r="K1248" s="80"/>
    </row>
    <row r="1249" spans="2:11">
      <c r="B1249" s="80"/>
      <c r="C1249" s="101"/>
      <c r="D1249" s="80"/>
      <c r="E1249" s="80"/>
      <c r="F1249" s="80"/>
      <c r="G1249" s="101"/>
      <c r="H1249" s="80"/>
      <c r="I1249" s="80"/>
      <c r="J1249" s="80"/>
      <c r="K1249" s="80"/>
    </row>
    <row r="1250" spans="2:11">
      <c r="B1250" s="80"/>
      <c r="C1250" s="101"/>
      <c r="D1250" s="80"/>
      <c r="E1250" s="80"/>
      <c r="F1250" s="80"/>
      <c r="G1250" s="101"/>
      <c r="H1250" s="80"/>
      <c r="I1250" s="80"/>
      <c r="J1250" s="80"/>
      <c r="K1250" s="80"/>
    </row>
    <row r="1251" spans="2:11">
      <c r="B1251" s="80"/>
      <c r="C1251" s="101"/>
      <c r="D1251" s="80"/>
      <c r="E1251" s="80"/>
      <c r="F1251" s="80"/>
      <c r="G1251" s="101"/>
      <c r="H1251" s="80"/>
      <c r="I1251" s="80"/>
      <c r="J1251" s="80"/>
      <c r="K1251" s="80"/>
    </row>
    <row r="1252" spans="2:11">
      <c r="B1252" s="80"/>
      <c r="C1252" s="101"/>
      <c r="D1252" s="80"/>
      <c r="E1252" s="80"/>
      <c r="F1252" s="80"/>
      <c r="G1252" s="101"/>
      <c r="H1252" s="80"/>
      <c r="I1252" s="80"/>
      <c r="J1252" s="80"/>
      <c r="K1252" s="80"/>
    </row>
    <row r="1253" spans="2:11">
      <c r="B1253" s="80"/>
      <c r="C1253" s="101"/>
      <c r="D1253" s="80"/>
      <c r="E1253" s="80"/>
      <c r="F1253" s="80"/>
      <c r="G1253" s="101"/>
      <c r="H1253" s="80"/>
      <c r="I1253" s="80"/>
      <c r="J1253" s="80"/>
      <c r="K1253" s="80"/>
    </row>
    <row r="1254" spans="2:11">
      <c r="B1254" s="80"/>
      <c r="C1254" s="101"/>
      <c r="D1254" s="80"/>
      <c r="E1254" s="80"/>
      <c r="F1254" s="80"/>
      <c r="G1254" s="101"/>
      <c r="H1254" s="80"/>
      <c r="I1254" s="80"/>
      <c r="J1254" s="80"/>
      <c r="K1254" s="80"/>
    </row>
    <row r="1255" spans="2:11">
      <c r="B1255" s="80"/>
      <c r="C1255" s="101"/>
      <c r="D1255" s="80"/>
      <c r="E1255" s="80"/>
      <c r="F1255" s="80"/>
      <c r="G1255" s="101"/>
      <c r="H1255" s="80"/>
      <c r="I1255" s="80"/>
      <c r="J1255" s="80"/>
      <c r="K1255" s="80"/>
    </row>
    <row r="1256" spans="2:11">
      <c r="B1256" s="80"/>
      <c r="C1256" s="101"/>
      <c r="D1256" s="80"/>
      <c r="E1256" s="80"/>
      <c r="F1256" s="80"/>
      <c r="G1256" s="101"/>
      <c r="H1256" s="80"/>
      <c r="I1256" s="80"/>
      <c r="J1256" s="80"/>
      <c r="K1256" s="80"/>
    </row>
    <row r="1257" spans="2:11">
      <c r="B1257" s="80"/>
      <c r="C1257" s="101"/>
      <c r="D1257" s="80"/>
      <c r="E1257" s="80"/>
      <c r="F1257" s="80"/>
      <c r="G1257" s="101"/>
      <c r="H1257" s="80"/>
      <c r="I1257" s="80"/>
      <c r="J1257" s="80"/>
      <c r="K1257" s="80"/>
    </row>
    <row r="1258" spans="2:11">
      <c r="B1258" s="80"/>
      <c r="C1258" s="101"/>
      <c r="D1258" s="80"/>
      <c r="E1258" s="80"/>
      <c r="F1258" s="80"/>
      <c r="G1258" s="101"/>
      <c r="H1258" s="80"/>
      <c r="I1258" s="80"/>
      <c r="J1258" s="80"/>
      <c r="K1258" s="80"/>
    </row>
    <row r="1259" spans="2:11">
      <c r="B1259" s="80"/>
      <c r="C1259" s="101"/>
      <c r="D1259" s="80"/>
      <c r="E1259" s="80"/>
      <c r="F1259" s="80"/>
      <c r="G1259" s="101"/>
      <c r="H1259" s="80"/>
      <c r="I1259" s="80"/>
      <c r="J1259" s="80"/>
      <c r="K1259" s="80"/>
    </row>
    <row r="1260" spans="2:11">
      <c r="B1260" s="80"/>
      <c r="C1260" s="101"/>
      <c r="D1260" s="80"/>
      <c r="E1260" s="80"/>
      <c r="F1260" s="80"/>
      <c r="G1260" s="101"/>
      <c r="H1260" s="80"/>
      <c r="I1260" s="80"/>
      <c r="J1260" s="80"/>
      <c r="K1260" s="80"/>
    </row>
    <row r="1261" spans="2:11">
      <c r="B1261" s="80"/>
      <c r="C1261" s="101"/>
      <c r="D1261" s="80"/>
      <c r="E1261" s="80"/>
      <c r="F1261" s="80"/>
      <c r="G1261" s="101"/>
      <c r="H1261" s="80"/>
      <c r="I1261" s="80"/>
      <c r="J1261" s="80"/>
      <c r="K1261" s="80"/>
    </row>
    <row r="1262" spans="2:11">
      <c r="B1262" s="80"/>
      <c r="C1262" s="101"/>
      <c r="D1262" s="80"/>
      <c r="E1262" s="80"/>
      <c r="F1262" s="80"/>
      <c r="G1262" s="101"/>
      <c r="H1262" s="80"/>
      <c r="I1262" s="80"/>
      <c r="J1262" s="80"/>
      <c r="K1262" s="80"/>
    </row>
    <row r="1263" spans="2:11">
      <c r="B1263" s="80"/>
      <c r="C1263" s="101"/>
      <c r="D1263" s="80"/>
      <c r="E1263" s="80"/>
      <c r="F1263" s="80"/>
      <c r="G1263" s="101"/>
      <c r="H1263" s="80"/>
      <c r="I1263" s="80"/>
      <c r="J1263" s="80"/>
      <c r="K1263" s="80"/>
    </row>
    <row r="1264" spans="2:11">
      <c r="B1264" s="80"/>
      <c r="C1264" s="101"/>
      <c r="D1264" s="80"/>
      <c r="E1264" s="80"/>
      <c r="F1264" s="80"/>
      <c r="G1264" s="101"/>
      <c r="H1264" s="80"/>
      <c r="I1264" s="80"/>
      <c r="J1264" s="80"/>
      <c r="K1264" s="80"/>
    </row>
    <row r="1265" spans="2:11">
      <c r="B1265" s="80"/>
      <c r="C1265" s="101"/>
      <c r="D1265" s="80"/>
      <c r="E1265" s="80"/>
      <c r="F1265" s="80"/>
      <c r="G1265" s="101"/>
      <c r="H1265" s="80"/>
      <c r="I1265" s="80"/>
      <c r="J1265" s="80"/>
      <c r="K1265" s="80"/>
    </row>
    <row r="1266" spans="2:11">
      <c r="B1266" s="80"/>
      <c r="C1266" s="101"/>
      <c r="D1266" s="80"/>
      <c r="E1266" s="80"/>
      <c r="F1266" s="80"/>
      <c r="G1266" s="101"/>
      <c r="H1266" s="80"/>
      <c r="I1266" s="80"/>
      <c r="J1266" s="80"/>
      <c r="K1266" s="80"/>
    </row>
    <row r="1267" spans="2:11">
      <c r="B1267" s="80"/>
      <c r="C1267" s="101"/>
      <c r="D1267" s="80"/>
      <c r="E1267" s="80"/>
      <c r="F1267" s="80"/>
      <c r="G1267" s="101"/>
      <c r="H1267" s="80"/>
      <c r="I1267" s="80"/>
      <c r="J1267" s="80"/>
      <c r="K1267" s="80"/>
    </row>
    <row r="1268" spans="2:11">
      <c r="B1268" s="80"/>
      <c r="C1268" s="101"/>
      <c r="D1268" s="80"/>
      <c r="E1268" s="80"/>
      <c r="F1268" s="80"/>
      <c r="G1268" s="101"/>
      <c r="H1268" s="80"/>
      <c r="I1268" s="80"/>
      <c r="J1268" s="80"/>
      <c r="K1268" s="80"/>
    </row>
    <row r="1269" spans="2:11">
      <c r="B1269" s="80"/>
      <c r="C1269" s="101"/>
      <c r="D1269" s="80"/>
      <c r="E1269" s="80"/>
      <c r="F1269" s="80"/>
      <c r="G1269" s="101"/>
      <c r="H1269" s="80"/>
      <c r="I1269" s="80"/>
      <c r="J1269" s="80"/>
      <c r="K1269" s="80"/>
    </row>
    <row r="1270" spans="2:11">
      <c r="B1270" s="80"/>
      <c r="C1270" s="101"/>
      <c r="D1270" s="80"/>
      <c r="E1270" s="80"/>
      <c r="F1270" s="80"/>
      <c r="G1270" s="101"/>
      <c r="H1270" s="80"/>
      <c r="I1270" s="80"/>
      <c r="J1270" s="80"/>
      <c r="K1270" s="80"/>
    </row>
    <row r="1271" spans="2:11">
      <c r="B1271" s="80"/>
      <c r="C1271" s="101"/>
      <c r="D1271" s="80"/>
      <c r="E1271" s="80"/>
      <c r="F1271" s="80"/>
      <c r="G1271" s="101"/>
      <c r="H1271" s="80"/>
      <c r="I1271" s="80"/>
      <c r="J1271" s="80"/>
      <c r="K1271" s="80"/>
    </row>
    <row r="1272" spans="2:11">
      <c r="B1272" s="80"/>
      <c r="C1272" s="101"/>
      <c r="D1272" s="80"/>
      <c r="E1272" s="80"/>
      <c r="F1272" s="80"/>
      <c r="G1272" s="101"/>
      <c r="H1272" s="80"/>
      <c r="I1272" s="80"/>
      <c r="J1272" s="80"/>
      <c r="K1272" s="80"/>
    </row>
    <row r="1273" spans="2:11">
      <c r="B1273" s="80"/>
      <c r="C1273" s="101"/>
      <c r="D1273" s="80"/>
      <c r="E1273" s="80"/>
      <c r="F1273" s="80"/>
      <c r="G1273" s="101"/>
      <c r="H1273" s="80"/>
      <c r="I1273" s="80"/>
      <c r="J1273" s="80"/>
      <c r="K1273" s="80"/>
    </row>
    <row r="1274" spans="2:11">
      <c r="B1274" s="80"/>
      <c r="C1274" s="101"/>
      <c r="D1274" s="80"/>
      <c r="E1274" s="80"/>
      <c r="F1274" s="80"/>
      <c r="G1274" s="101"/>
      <c r="H1274" s="80"/>
      <c r="I1274" s="80"/>
      <c r="J1274" s="80"/>
      <c r="K1274" s="80"/>
    </row>
    <row r="1275" spans="2:11">
      <c r="B1275" s="80"/>
      <c r="C1275" s="101"/>
      <c r="D1275" s="80"/>
      <c r="E1275" s="80"/>
      <c r="F1275" s="80"/>
      <c r="G1275" s="101"/>
      <c r="H1275" s="80"/>
      <c r="I1275" s="80"/>
      <c r="J1275" s="80"/>
      <c r="K1275" s="80"/>
    </row>
    <row r="1276" spans="2:11">
      <c r="B1276" s="80"/>
      <c r="C1276" s="101"/>
      <c r="D1276" s="80"/>
      <c r="E1276" s="80"/>
      <c r="F1276" s="80"/>
      <c r="G1276" s="101"/>
      <c r="H1276" s="80"/>
      <c r="I1276" s="80"/>
      <c r="J1276" s="80"/>
      <c r="K1276" s="80"/>
    </row>
    <row r="1277" spans="2:11">
      <c r="B1277" s="80"/>
      <c r="C1277" s="101"/>
      <c r="D1277" s="80"/>
      <c r="E1277" s="80"/>
      <c r="F1277" s="80"/>
      <c r="G1277" s="101"/>
      <c r="H1277" s="80"/>
      <c r="I1277" s="80"/>
      <c r="J1277" s="80"/>
      <c r="K1277" s="80"/>
    </row>
    <row r="1278" spans="2:11">
      <c r="B1278" s="80"/>
      <c r="C1278" s="101"/>
      <c r="D1278" s="80"/>
      <c r="E1278" s="80"/>
      <c r="F1278" s="80"/>
      <c r="G1278" s="101"/>
      <c r="H1278" s="80"/>
      <c r="I1278" s="80"/>
      <c r="J1278" s="80"/>
      <c r="K1278" s="80"/>
    </row>
    <row r="1279" spans="2:11">
      <c r="B1279" s="80"/>
      <c r="C1279" s="101"/>
      <c r="D1279" s="80"/>
      <c r="E1279" s="80"/>
      <c r="F1279" s="80"/>
      <c r="G1279" s="101"/>
      <c r="H1279" s="80"/>
      <c r="I1279" s="80"/>
      <c r="J1279" s="80"/>
      <c r="K1279" s="80"/>
    </row>
    <row r="1280" spans="2:11">
      <c r="B1280" s="80"/>
      <c r="C1280" s="101"/>
      <c r="D1280" s="80"/>
      <c r="E1280" s="80"/>
      <c r="F1280" s="80"/>
      <c r="G1280" s="101"/>
      <c r="H1280" s="80"/>
      <c r="I1280" s="80"/>
      <c r="J1280" s="80"/>
      <c r="K1280" s="80"/>
    </row>
    <row r="1281" spans="2:11">
      <c r="B1281" s="80"/>
      <c r="C1281" s="101"/>
      <c r="D1281" s="80"/>
      <c r="E1281" s="80"/>
      <c r="F1281" s="80"/>
      <c r="G1281" s="101"/>
      <c r="H1281" s="80"/>
      <c r="I1281" s="80"/>
      <c r="J1281" s="80"/>
      <c r="K1281" s="80"/>
    </row>
    <row r="1282" spans="2:11">
      <c r="B1282" s="80"/>
      <c r="C1282" s="101"/>
      <c r="D1282" s="80"/>
      <c r="E1282" s="80"/>
      <c r="F1282" s="80"/>
      <c r="G1282" s="101"/>
      <c r="H1282" s="80"/>
      <c r="I1282" s="80"/>
      <c r="J1282" s="80"/>
      <c r="K1282" s="80"/>
    </row>
    <row r="1283" spans="2:11">
      <c r="B1283" s="80"/>
      <c r="C1283" s="101"/>
      <c r="D1283" s="80"/>
      <c r="E1283" s="80"/>
      <c r="F1283" s="80"/>
      <c r="G1283" s="101"/>
      <c r="H1283" s="80"/>
      <c r="I1283" s="80"/>
      <c r="J1283" s="80"/>
      <c r="K1283" s="80"/>
    </row>
    <row r="1284" spans="2:11">
      <c r="B1284" s="80"/>
      <c r="C1284" s="101"/>
      <c r="D1284" s="80"/>
      <c r="E1284" s="80"/>
      <c r="F1284" s="80"/>
      <c r="G1284" s="101"/>
      <c r="H1284" s="80"/>
      <c r="I1284" s="80"/>
      <c r="J1284" s="80"/>
      <c r="K1284" s="80"/>
    </row>
    <row r="1285" spans="2:11">
      <c r="B1285" s="80"/>
      <c r="C1285" s="101"/>
      <c r="D1285" s="80"/>
      <c r="E1285" s="80"/>
      <c r="F1285" s="80"/>
      <c r="G1285" s="101"/>
      <c r="H1285" s="80"/>
      <c r="I1285" s="80"/>
      <c r="J1285" s="80"/>
      <c r="K1285" s="80"/>
    </row>
    <row r="1286" spans="2:11">
      <c r="B1286" s="80"/>
      <c r="C1286" s="101"/>
      <c r="D1286" s="80"/>
      <c r="E1286" s="80"/>
      <c r="F1286" s="80"/>
      <c r="G1286" s="101"/>
      <c r="H1286" s="80"/>
      <c r="I1286" s="80"/>
      <c r="J1286" s="80"/>
      <c r="K1286" s="80"/>
    </row>
    <row r="1287" spans="2:11">
      <c r="B1287" s="80"/>
      <c r="C1287" s="101"/>
      <c r="D1287" s="80"/>
      <c r="E1287" s="80"/>
      <c r="F1287" s="80"/>
      <c r="G1287" s="101"/>
      <c r="H1287" s="80"/>
      <c r="I1287" s="80"/>
      <c r="J1287" s="80"/>
      <c r="K1287" s="80"/>
    </row>
    <row r="1288" spans="2:11">
      <c r="B1288" s="80"/>
      <c r="C1288" s="101"/>
      <c r="D1288" s="80"/>
      <c r="E1288" s="80"/>
      <c r="F1288" s="80"/>
      <c r="G1288" s="101"/>
      <c r="H1288" s="80"/>
      <c r="I1288" s="80"/>
      <c r="J1288" s="80"/>
      <c r="K1288" s="80"/>
    </row>
    <row r="1289" spans="2:11">
      <c r="B1289" s="80"/>
      <c r="C1289" s="101"/>
      <c r="D1289" s="80"/>
      <c r="E1289" s="80"/>
      <c r="F1289" s="80"/>
      <c r="G1289" s="101"/>
      <c r="H1289" s="80"/>
      <c r="I1289" s="80"/>
      <c r="J1289" s="80"/>
      <c r="K1289" s="80"/>
    </row>
    <row r="1290" spans="2:11">
      <c r="B1290" s="80"/>
      <c r="C1290" s="101"/>
      <c r="D1290" s="80"/>
      <c r="E1290" s="80"/>
      <c r="F1290" s="80"/>
      <c r="G1290" s="101"/>
      <c r="H1290" s="80"/>
      <c r="I1290" s="80"/>
      <c r="J1290" s="80"/>
      <c r="K1290" s="80"/>
    </row>
    <row r="1291" spans="2:11">
      <c r="B1291" s="80"/>
      <c r="C1291" s="101"/>
      <c r="D1291" s="80"/>
      <c r="E1291" s="80"/>
      <c r="F1291" s="80"/>
      <c r="G1291" s="101"/>
      <c r="H1291" s="80"/>
      <c r="I1291" s="80"/>
      <c r="J1291" s="80"/>
      <c r="K1291" s="80"/>
    </row>
    <row r="1292" spans="2:11">
      <c r="B1292" s="80"/>
      <c r="C1292" s="101"/>
      <c r="D1292" s="80"/>
      <c r="E1292" s="80"/>
      <c r="F1292" s="80"/>
      <c r="G1292" s="101"/>
      <c r="H1292" s="80"/>
      <c r="I1292" s="80"/>
      <c r="J1292" s="80"/>
      <c r="K1292" s="80"/>
    </row>
    <row r="1293" spans="2:11">
      <c r="B1293" s="80"/>
      <c r="C1293" s="101"/>
      <c r="D1293" s="80"/>
      <c r="E1293" s="80"/>
      <c r="F1293" s="80"/>
      <c r="G1293" s="101"/>
      <c r="H1293" s="80"/>
      <c r="I1293" s="80"/>
      <c r="J1293" s="80"/>
      <c r="K1293" s="80"/>
    </row>
    <row r="1294" spans="2:11">
      <c r="B1294" s="80"/>
      <c r="C1294" s="101"/>
      <c r="D1294" s="80"/>
      <c r="E1294" s="80"/>
      <c r="F1294" s="80"/>
      <c r="G1294" s="101"/>
      <c r="H1294" s="80"/>
      <c r="I1294" s="80"/>
      <c r="J1294" s="80"/>
      <c r="K1294" s="80"/>
    </row>
    <row r="1295" spans="2:11">
      <c r="B1295" s="80"/>
      <c r="C1295" s="101"/>
      <c r="D1295" s="80"/>
      <c r="E1295" s="80"/>
      <c r="F1295" s="80"/>
      <c r="G1295" s="101"/>
      <c r="H1295" s="80"/>
      <c r="I1295" s="80"/>
      <c r="J1295" s="80"/>
      <c r="K1295" s="80"/>
    </row>
    <row r="1296" spans="2:11">
      <c r="B1296" s="80"/>
      <c r="C1296" s="101"/>
      <c r="D1296" s="80"/>
      <c r="E1296" s="80"/>
      <c r="F1296" s="80"/>
      <c r="G1296" s="101"/>
      <c r="H1296" s="80"/>
      <c r="I1296" s="80"/>
      <c r="J1296" s="80"/>
      <c r="K1296" s="80"/>
    </row>
    <row r="1297" spans="2:11">
      <c r="B1297" s="80"/>
      <c r="C1297" s="101"/>
      <c r="D1297" s="80"/>
      <c r="E1297" s="80"/>
      <c r="F1297" s="80"/>
      <c r="G1297" s="101"/>
      <c r="H1297" s="80"/>
      <c r="I1297" s="80"/>
      <c r="J1297" s="80"/>
      <c r="K1297" s="80"/>
    </row>
    <row r="1298" spans="2:11">
      <c r="B1298" s="80"/>
      <c r="C1298" s="101"/>
      <c r="D1298" s="80"/>
      <c r="E1298" s="80"/>
      <c r="F1298" s="80"/>
      <c r="G1298" s="101"/>
      <c r="H1298" s="80"/>
      <c r="I1298" s="80"/>
      <c r="J1298" s="80"/>
      <c r="K1298" s="80"/>
    </row>
    <row r="1299" spans="2:11">
      <c r="B1299" s="80"/>
      <c r="C1299" s="101"/>
      <c r="D1299" s="80"/>
      <c r="E1299" s="80"/>
      <c r="F1299" s="80"/>
      <c r="G1299" s="101"/>
      <c r="H1299" s="80"/>
      <c r="I1299" s="80"/>
      <c r="J1299" s="80"/>
      <c r="K1299" s="80"/>
    </row>
    <row r="1300" spans="2:11">
      <c r="B1300" s="80"/>
      <c r="C1300" s="101"/>
      <c r="D1300" s="80"/>
      <c r="E1300" s="80"/>
      <c r="F1300" s="80"/>
      <c r="G1300" s="101"/>
      <c r="H1300" s="80"/>
      <c r="I1300" s="80"/>
      <c r="J1300" s="80"/>
      <c r="K1300" s="80"/>
    </row>
    <row r="1301" spans="2:11">
      <c r="B1301" s="80"/>
      <c r="C1301" s="101"/>
      <c r="D1301" s="80"/>
      <c r="E1301" s="80"/>
      <c r="F1301" s="80"/>
      <c r="G1301" s="101"/>
      <c r="H1301" s="80"/>
      <c r="I1301" s="80"/>
      <c r="J1301" s="80"/>
      <c r="K1301" s="80"/>
    </row>
    <row r="1302" spans="2:11">
      <c r="B1302" s="80"/>
      <c r="C1302" s="101"/>
      <c r="D1302" s="80"/>
      <c r="E1302" s="80"/>
      <c r="F1302" s="80"/>
      <c r="G1302" s="101"/>
      <c r="H1302" s="80"/>
      <c r="I1302" s="80"/>
      <c r="J1302" s="80"/>
      <c r="K1302" s="80"/>
    </row>
    <row r="1303" spans="2:11">
      <c r="B1303" s="80"/>
      <c r="C1303" s="101"/>
      <c r="D1303" s="80"/>
      <c r="E1303" s="80"/>
      <c r="F1303" s="80"/>
      <c r="G1303" s="101"/>
      <c r="H1303" s="80"/>
      <c r="I1303" s="80"/>
      <c r="J1303" s="80"/>
      <c r="K1303" s="80"/>
    </row>
    <row r="1304" spans="2:11">
      <c r="B1304" s="80"/>
      <c r="C1304" s="101"/>
      <c r="D1304" s="80"/>
      <c r="E1304" s="80"/>
      <c r="F1304" s="80"/>
      <c r="G1304" s="101"/>
      <c r="H1304" s="80"/>
      <c r="I1304" s="80"/>
      <c r="J1304" s="80"/>
      <c r="K1304" s="80"/>
    </row>
    <row r="1305" spans="2:11">
      <c r="B1305" s="80"/>
      <c r="C1305" s="101"/>
      <c r="D1305" s="80"/>
      <c r="E1305" s="80"/>
      <c r="F1305" s="80"/>
      <c r="G1305" s="101"/>
      <c r="H1305" s="80"/>
      <c r="I1305" s="80"/>
      <c r="J1305" s="80"/>
      <c r="K1305" s="80"/>
    </row>
    <row r="1306" spans="2:11">
      <c r="B1306" s="80"/>
      <c r="C1306" s="101"/>
      <c r="D1306" s="80"/>
      <c r="E1306" s="80"/>
      <c r="F1306" s="80"/>
      <c r="G1306" s="101"/>
      <c r="H1306" s="80"/>
      <c r="I1306" s="80"/>
      <c r="J1306" s="80"/>
      <c r="K1306" s="80"/>
    </row>
    <row r="1307" spans="2:11">
      <c r="B1307" s="80"/>
      <c r="C1307" s="101"/>
      <c r="D1307" s="80"/>
      <c r="E1307" s="80"/>
      <c r="F1307" s="80"/>
      <c r="G1307" s="101"/>
      <c r="H1307" s="80"/>
      <c r="I1307" s="80"/>
      <c r="J1307" s="80"/>
      <c r="K1307" s="80"/>
    </row>
    <row r="1308" spans="2:11">
      <c r="B1308" s="80"/>
      <c r="C1308" s="101"/>
      <c r="D1308" s="80"/>
      <c r="E1308" s="80"/>
      <c r="F1308" s="80"/>
      <c r="G1308" s="101"/>
      <c r="H1308" s="80"/>
      <c r="I1308" s="80"/>
      <c r="J1308" s="80"/>
      <c r="K1308" s="80"/>
    </row>
    <row r="1309" spans="2:11">
      <c r="B1309" s="80"/>
      <c r="C1309" s="101"/>
      <c r="D1309" s="80"/>
      <c r="E1309" s="80"/>
      <c r="F1309" s="80"/>
      <c r="G1309" s="101"/>
      <c r="H1309" s="80"/>
      <c r="I1309" s="80"/>
      <c r="J1309" s="80"/>
      <c r="K1309" s="80"/>
    </row>
    <row r="1310" spans="2:11">
      <c r="B1310" s="80"/>
      <c r="C1310" s="101"/>
      <c r="D1310" s="80"/>
      <c r="E1310" s="80"/>
      <c r="F1310" s="80"/>
      <c r="G1310" s="101"/>
      <c r="H1310" s="80"/>
      <c r="I1310" s="80"/>
      <c r="J1310" s="80"/>
      <c r="K1310" s="80"/>
    </row>
    <row r="1311" spans="2:11">
      <c r="B1311" s="80"/>
      <c r="C1311" s="101"/>
      <c r="D1311" s="80"/>
      <c r="E1311" s="80"/>
      <c r="F1311" s="80"/>
      <c r="G1311" s="101"/>
      <c r="H1311" s="80"/>
      <c r="I1311" s="80"/>
      <c r="J1311" s="80"/>
      <c r="K1311" s="80"/>
    </row>
    <row r="1312" spans="2:11">
      <c r="B1312" s="80"/>
      <c r="C1312" s="101"/>
      <c r="D1312" s="80"/>
      <c r="E1312" s="80"/>
      <c r="F1312" s="80"/>
      <c r="G1312" s="101"/>
      <c r="H1312" s="80"/>
      <c r="I1312" s="80"/>
      <c r="J1312" s="80"/>
      <c r="K1312" s="80"/>
    </row>
    <row r="1313" spans="2:11">
      <c r="B1313" s="80"/>
      <c r="C1313" s="101"/>
      <c r="D1313" s="80"/>
      <c r="E1313" s="80"/>
      <c r="F1313" s="80"/>
      <c r="G1313" s="101"/>
      <c r="H1313" s="80"/>
      <c r="I1313" s="80"/>
      <c r="J1313" s="80"/>
      <c r="K1313" s="80"/>
    </row>
    <row r="1314" spans="2:11">
      <c r="B1314" s="80"/>
      <c r="C1314" s="101"/>
      <c r="D1314" s="80"/>
      <c r="E1314" s="80"/>
      <c r="F1314" s="80"/>
      <c r="G1314" s="101"/>
      <c r="H1314" s="80"/>
      <c r="I1314" s="80"/>
      <c r="J1314" s="80"/>
      <c r="K1314" s="80"/>
    </row>
    <row r="1315" spans="2:11">
      <c r="B1315" s="80"/>
      <c r="C1315" s="101"/>
      <c r="D1315" s="80"/>
      <c r="E1315" s="80"/>
      <c r="F1315" s="80"/>
      <c r="G1315" s="101"/>
      <c r="H1315" s="80"/>
      <c r="I1315" s="80"/>
      <c r="J1315" s="80"/>
      <c r="K1315" s="80"/>
    </row>
    <row r="1316" spans="2:11">
      <c r="B1316" s="80"/>
      <c r="C1316" s="101"/>
      <c r="D1316" s="80"/>
      <c r="E1316" s="80"/>
      <c r="F1316" s="80"/>
      <c r="G1316" s="101"/>
      <c r="H1316" s="80"/>
      <c r="I1316" s="80"/>
      <c r="J1316" s="80"/>
      <c r="K1316" s="80"/>
    </row>
    <row r="1317" spans="2:11">
      <c r="B1317" s="80"/>
      <c r="C1317" s="101"/>
      <c r="D1317" s="80"/>
      <c r="E1317" s="80"/>
      <c r="F1317" s="80"/>
      <c r="G1317" s="101"/>
      <c r="H1317" s="80"/>
      <c r="I1317" s="80"/>
      <c r="J1317" s="80"/>
      <c r="K1317" s="80"/>
    </row>
    <row r="1318" spans="2:11">
      <c r="B1318" s="80"/>
      <c r="C1318" s="101"/>
      <c r="D1318" s="80"/>
      <c r="E1318" s="80"/>
      <c r="F1318" s="80"/>
      <c r="G1318" s="101"/>
      <c r="H1318" s="80"/>
      <c r="I1318" s="80"/>
      <c r="J1318" s="80"/>
      <c r="K1318" s="80"/>
    </row>
    <row r="1319" spans="2:11">
      <c r="B1319" s="80"/>
      <c r="C1319" s="101"/>
      <c r="D1319" s="80"/>
      <c r="E1319" s="80"/>
      <c r="F1319" s="80"/>
      <c r="G1319" s="101"/>
      <c r="H1319" s="80"/>
      <c r="I1319" s="80"/>
      <c r="J1319" s="80"/>
      <c r="K1319" s="80"/>
    </row>
    <row r="1320" spans="2:11">
      <c r="B1320" s="80"/>
      <c r="C1320" s="101"/>
      <c r="D1320" s="80"/>
      <c r="E1320" s="80"/>
      <c r="F1320" s="80"/>
      <c r="G1320" s="101"/>
      <c r="H1320" s="80"/>
      <c r="I1320" s="80"/>
      <c r="J1320" s="80"/>
      <c r="K1320" s="80"/>
    </row>
    <row r="1321" spans="2:11">
      <c r="B1321" s="80"/>
      <c r="C1321" s="101"/>
      <c r="D1321" s="80"/>
      <c r="E1321" s="80"/>
      <c r="F1321" s="80"/>
      <c r="G1321" s="101"/>
      <c r="H1321" s="80"/>
      <c r="I1321" s="80"/>
      <c r="J1321" s="80"/>
      <c r="K1321" s="80"/>
    </row>
    <row r="1322" spans="2:11">
      <c r="B1322" s="80"/>
      <c r="C1322" s="101"/>
      <c r="D1322" s="80"/>
      <c r="E1322" s="80"/>
      <c r="F1322" s="80"/>
      <c r="G1322" s="101"/>
      <c r="H1322" s="80"/>
      <c r="I1322" s="80"/>
      <c r="J1322" s="80"/>
      <c r="K1322" s="80"/>
    </row>
    <row r="1323" spans="2:11">
      <c r="B1323" s="80"/>
      <c r="C1323" s="101"/>
      <c r="D1323" s="80"/>
      <c r="E1323" s="80"/>
      <c r="F1323" s="80"/>
      <c r="G1323" s="101"/>
      <c r="H1323" s="80"/>
      <c r="I1323" s="80"/>
      <c r="J1323" s="80"/>
      <c r="K1323" s="80"/>
    </row>
    <row r="1324" spans="2:11">
      <c r="B1324" s="80"/>
      <c r="C1324" s="101"/>
      <c r="D1324" s="80"/>
      <c r="E1324" s="80"/>
      <c r="F1324" s="80"/>
      <c r="G1324" s="101"/>
      <c r="H1324" s="80"/>
      <c r="I1324" s="80"/>
      <c r="J1324" s="80"/>
      <c r="K1324" s="80"/>
    </row>
    <row r="1325" spans="2:11">
      <c r="B1325" s="80"/>
      <c r="C1325" s="101"/>
      <c r="D1325" s="80"/>
      <c r="E1325" s="80"/>
      <c r="F1325" s="80"/>
      <c r="G1325" s="101"/>
      <c r="H1325" s="80"/>
      <c r="I1325" s="80"/>
      <c r="J1325" s="80"/>
      <c r="K1325" s="80"/>
    </row>
    <row r="1326" spans="2:11">
      <c r="B1326" s="80"/>
      <c r="C1326" s="101"/>
      <c r="D1326" s="80"/>
      <c r="E1326" s="80"/>
      <c r="F1326" s="80"/>
      <c r="G1326" s="101"/>
      <c r="H1326" s="80"/>
      <c r="I1326" s="80"/>
      <c r="J1326" s="80"/>
      <c r="K1326" s="80"/>
    </row>
  </sheetData>
  <autoFilter ref="A4:G84">
    <filterColumn colId="2">
      <filters>
        <filter val="$1,015"/>
        <filter val="$1,078"/>
        <filter val="$1,108"/>
        <filter val="$1,154"/>
        <filter val="$1,175"/>
        <filter val="$1,336"/>
        <filter val="$1,679"/>
        <filter val="$1,686"/>
        <filter val="$1,916"/>
        <filter val="$10,153"/>
        <filter val="$10,577"/>
        <filter val="$109"/>
        <filter val="$12,524"/>
        <filter val="$13,563"/>
        <filter val="$148"/>
        <filter val="$192,818"/>
        <filter val="$2,027"/>
        <filter val="$2,160"/>
        <filter val="$2,444"/>
        <filter val="$2,456"/>
        <filter val="$2,478"/>
        <filter val="$2,667"/>
        <filter val="$2,825"/>
        <filter val="$23,078"/>
        <filter val="$27,326"/>
        <filter val="$28,254"/>
        <filter val="$3,102"/>
        <filter val="$3,532"/>
        <filter val="$3,643"/>
        <filter val="$3,793"/>
        <filter val="$3,921"/>
        <filter val="$319"/>
        <filter val="$323"/>
        <filter val="$324"/>
        <filter val="$355,492"/>
        <filter val="$4,284"/>
        <filter val="$4,329"/>
        <filter val="$4,525"/>
        <filter val="$4,731"/>
        <filter val="$40,783"/>
        <filter val="$403"/>
        <filter val="$446"/>
        <filter val="$490"/>
        <filter val="$5,302"/>
        <filter val="$5,374"/>
        <filter val="$506"/>
        <filter val="$7,549"/>
        <filter val="$70,112"/>
        <filter val="$714"/>
        <filter val="$733"/>
        <filter val="$776"/>
        <filter val="$790"/>
        <filter val="$810"/>
        <filter val="$884"/>
        <filter val="$894,533"/>
        <filter val="$9,081"/>
        <filter val="$9,708"/>
      </filters>
    </filterColumn>
  </autoFilter>
  <mergeCells count="3">
    <mergeCell ref="B1:D1"/>
    <mergeCell ref="B2:D2"/>
    <mergeCell ref="B3:D3"/>
  </mergeCells>
  <pageMargins left="0.66" right="0" top="0.13" bottom="0" header="0.13" footer="0.16"/>
  <pageSetup scale="91" orientation="portrait" useFirstPageNumber="1" r:id="rId1"/>
  <headerFooter alignWithMargins="0">
    <oddFooter>&amp;C4</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filterMode="1">
    <pageSetUpPr fitToPage="1"/>
  </sheetPr>
  <dimension ref="A1:DI1326"/>
  <sheetViews>
    <sheetView defaultGridColor="0" colorId="22" zoomScale="87" workbookViewId="0">
      <pane ySplit="4" topLeftCell="A42" activePane="bottomLeft" state="frozen"/>
      <selection activeCell="D110" sqref="D110"/>
      <selection pane="bottomLeft" activeCell="B83" sqref="B83:G83"/>
    </sheetView>
  </sheetViews>
  <sheetFormatPr defaultColWidth="9.81640625" defaultRowHeight="15"/>
  <cols>
    <col min="2" max="2" width="23.81640625" customWidth="1"/>
    <col min="3" max="3" width="10.453125" style="102" customWidth="1"/>
    <col min="4" max="4" width="9.1328125" bestFit="1" customWidth="1"/>
    <col min="5" max="5" width="10.90625" bestFit="1" customWidth="1"/>
    <col min="6" max="6" width="15.81640625" customWidth="1"/>
    <col min="7" max="7" width="11.1328125" style="102" bestFit="1" customWidth="1"/>
    <col min="8" max="9" width="9.81640625" customWidth="1"/>
    <col min="10" max="11" width="11.08984375" customWidth="1"/>
    <col min="12" max="14" width="9.81640625" customWidth="1"/>
    <col min="15" max="15" width="28.36328125" customWidth="1"/>
    <col min="16" max="16" width="5.81640625" customWidth="1"/>
    <col min="17" max="17" width="8.90625" customWidth="1"/>
    <col min="18" max="18" width="9.81640625" customWidth="1"/>
    <col min="19" max="19" width="10.36328125" customWidth="1"/>
    <col min="20" max="20" width="7.1328125" customWidth="1"/>
    <col min="21" max="40" width="9.81640625" customWidth="1"/>
    <col min="42" max="42" width="11.58984375" bestFit="1" customWidth="1"/>
  </cols>
  <sheetData>
    <row r="1" spans="1:113" ht="15.3" thickBot="1">
      <c r="B1" s="333" t="s">
        <v>87</v>
      </c>
      <c r="C1" s="333"/>
      <c r="D1" s="333"/>
      <c r="E1" s="81"/>
      <c r="F1" s="1"/>
      <c r="G1" s="94"/>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row>
    <row r="2" spans="1:113" ht="34.5" customHeight="1">
      <c r="B2" s="334"/>
      <c r="C2" s="334"/>
      <c r="D2" s="334"/>
      <c r="E2" s="2">
        <v>3381</v>
      </c>
      <c r="F2" s="2">
        <f>55226+52067</f>
        <v>107293</v>
      </c>
      <c r="G2" s="95"/>
      <c r="H2" s="3"/>
      <c r="I2" s="3"/>
      <c r="J2" s="3"/>
      <c r="K2" s="3"/>
      <c r="L2" s="3"/>
      <c r="M2" s="3"/>
      <c r="N2" s="3"/>
      <c r="O2" s="4"/>
      <c r="P2" s="5"/>
      <c r="Q2" s="6"/>
      <c r="R2" s="6"/>
      <c r="S2" s="6"/>
      <c r="T2" s="6"/>
      <c r="U2" s="6"/>
      <c r="V2" s="3"/>
      <c r="W2" s="3"/>
      <c r="X2" s="3"/>
      <c r="Y2" s="3"/>
      <c r="Z2" s="3"/>
      <c r="AA2" s="3"/>
      <c r="AB2" s="3"/>
      <c r="AC2" s="3"/>
      <c r="AD2" s="3"/>
      <c r="AE2" s="3"/>
      <c r="AF2" s="3"/>
      <c r="AG2" s="3"/>
      <c r="AH2" s="3"/>
      <c r="AI2" s="3"/>
      <c r="AJ2" s="3"/>
      <c r="AK2" s="7"/>
      <c r="AL2" s="7"/>
      <c r="AM2" s="7"/>
      <c r="AN2" s="7"/>
      <c r="AO2" s="7"/>
      <c r="AP2" s="8"/>
      <c r="AQ2" s="8"/>
      <c r="AR2" s="8"/>
      <c r="AS2" s="8"/>
      <c r="AT2" s="8"/>
      <c r="AU2" s="8"/>
      <c r="AV2" s="8"/>
      <c r="AW2" s="8"/>
      <c r="AX2" s="8"/>
      <c r="AY2" s="8"/>
      <c r="AZ2" s="8"/>
      <c r="BA2" s="8"/>
      <c r="BB2" s="8"/>
      <c r="BC2" s="8"/>
      <c r="BD2" s="8"/>
      <c r="BE2" s="8"/>
      <c r="BF2" s="8"/>
      <c r="BG2" s="8"/>
      <c r="BH2" s="8"/>
      <c r="BI2" s="8"/>
      <c r="BJ2" s="8"/>
      <c r="BK2" s="8"/>
      <c r="BL2" s="8"/>
      <c r="BM2" s="8"/>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row>
    <row r="3" spans="1:113" ht="26.25" customHeight="1">
      <c r="B3" s="335" t="str">
        <f>Dental!B3</f>
        <v>FUNDING SOURCE:  75 23/24 0390</v>
      </c>
      <c r="C3" s="335"/>
      <c r="D3" s="335"/>
      <c r="E3" s="82"/>
      <c r="F3" s="3"/>
      <c r="G3" s="95"/>
      <c r="H3" s="3"/>
      <c r="I3" s="3"/>
      <c r="J3" s="3"/>
      <c r="K3" s="3"/>
      <c r="L3" s="3"/>
      <c r="M3" s="3"/>
      <c r="N3" s="3"/>
      <c r="O3" s="4"/>
      <c r="P3" s="5"/>
      <c r="Q3" s="6"/>
      <c r="R3" s="6"/>
      <c r="S3" s="6"/>
      <c r="T3" s="6"/>
      <c r="U3" s="6"/>
      <c r="V3" s="3"/>
      <c r="W3" s="3"/>
      <c r="X3" s="3"/>
      <c r="Y3" s="3"/>
      <c r="Z3" s="3"/>
      <c r="AA3" s="3"/>
      <c r="AB3" s="3"/>
      <c r="AC3" s="3"/>
      <c r="AD3" s="3"/>
      <c r="AE3" s="3"/>
      <c r="AF3" s="3"/>
      <c r="AG3" s="3"/>
      <c r="AH3" s="3"/>
      <c r="AI3" s="3"/>
      <c r="AJ3" s="3"/>
      <c r="AK3" s="7"/>
      <c r="AL3" s="7"/>
      <c r="AM3" s="7"/>
      <c r="AN3" s="7"/>
      <c r="AO3" s="7"/>
      <c r="AP3" s="8"/>
      <c r="AQ3" s="8"/>
      <c r="AR3" s="8"/>
      <c r="AS3" s="8"/>
      <c r="AT3" s="8"/>
      <c r="AU3" s="8"/>
      <c r="AV3" s="8"/>
      <c r="AW3" s="8"/>
      <c r="AX3" s="8"/>
      <c r="AY3" s="8"/>
      <c r="AZ3" s="8"/>
      <c r="BA3" s="8"/>
      <c r="BB3" s="8"/>
      <c r="BC3" s="8"/>
      <c r="BD3" s="8"/>
      <c r="BE3" s="8"/>
      <c r="BF3" s="8"/>
      <c r="BG3" s="8"/>
      <c r="BH3" s="8"/>
      <c r="BI3" s="8"/>
      <c r="BJ3" s="8"/>
      <c r="BK3" s="8"/>
      <c r="BL3" s="8"/>
      <c r="BM3" s="8"/>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row>
    <row r="4" spans="1:113" ht="53.25" customHeight="1" thickBot="1">
      <c r="A4" s="83" t="s">
        <v>90</v>
      </c>
      <c r="B4" s="83" t="s">
        <v>81</v>
      </c>
      <c r="C4" s="113" t="s">
        <v>94</v>
      </c>
      <c r="D4" s="84"/>
      <c r="E4" s="84" t="str">
        <f>Dental!E4</f>
        <v>INFLATION INCREASE</v>
      </c>
      <c r="F4" s="84" t="str">
        <f>Dental!F4</f>
        <v>PAY COST INCREASE</v>
      </c>
      <c r="G4" s="95" t="s">
        <v>95</v>
      </c>
      <c r="H4" s="10"/>
      <c r="I4" s="3"/>
      <c r="J4" s="3"/>
      <c r="K4" s="3"/>
      <c r="L4" s="3"/>
      <c r="M4" s="3"/>
      <c r="N4" s="3"/>
      <c r="O4" s="4"/>
      <c r="P4" s="5"/>
      <c r="Q4" s="6"/>
      <c r="R4" s="6"/>
      <c r="S4" s="6"/>
      <c r="T4" s="6"/>
      <c r="U4" s="6"/>
      <c r="V4" s="3"/>
      <c r="W4" s="3"/>
      <c r="X4" s="3"/>
      <c r="Y4" s="3"/>
      <c r="Z4" s="3"/>
      <c r="AA4" s="3"/>
      <c r="AB4" s="3"/>
      <c r="AC4" s="3"/>
      <c r="AD4" s="3"/>
      <c r="AE4" s="3"/>
      <c r="AF4" s="3"/>
      <c r="AG4" s="3"/>
      <c r="AH4" s="3"/>
      <c r="AI4" s="3"/>
      <c r="AJ4" s="3"/>
      <c r="AK4" s="7"/>
      <c r="AL4" s="7"/>
      <c r="AM4" s="7"/>
      <c r="AN4" s="7"/>
      <c r="AO4" s="7"/>
      <c r="AP4" s="11"/>
      <c r="AQ4" s="8"/>
      <c r="AR4" s="8"/>
      <c r="AS4" s="8"/>
      <c r="AT4" s="8"/>
      <c r="AU4" s="8"/>
      <c r="AV4" s="8"/>
      <c r="AW4" s="8"/>
      <c r="AX4" s="8"/>
      <c r="AY4" s="8"/>
      <c r="AZ4" s="8"/>
      <c r="BA4" s="8"/>
      <c r="BB4" s="8"/>
      <c r="BC4" s="8"/>
      <c r="BD4" s="8"/>
      <c r="BE4" s="8"/>
      <c r="BF4" s="8"/>
      <c r="BG4" s="8"/>
      <c r="BH4" s="8"/>
      <c r="BI4" s="8"/>
      <c r="BJ4" s="8"/>
      <c r="BK4" s="8"/>
      <c r="BL4" s="8"/>
      <c r="BM4" s="8"/>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row>
    <row r="5" spans="1:113" ht="15.6" hidden="1">
      <c r="A5" s="20" t="s">
        <v>89</v>
      </c>
      <c r="B5" s="20" t="s">
        <v>2</v>
      </c>
      <c r="C5" s="114">
        <v>0</v>
      </c>
      <c r="D5" s="33">
        <f t="shared" ref="D5:D36" si="0">C5/$C$84</f>
        <v>0</v>
      </c>
      <c r="E5" s="87">
        <f>$E$2*D5</f>
        <v>0</v>
      </c>
      <c r="F5" s="38">
        <f>C5+E5</f>
        <v>0</v>
      </c>
      <c r="G5" s="95">
        <f>C5+E5+F5</f>
        <v>0</v>
      </c>
      <c r="H5" s="3"/>
      <c r="I5" s="3"/>
      <c r="J5" s="3"/>
      <c r="K5" s="3"/>
      <c r="L5" s="3"/>
      <c r="M5" s="3"/>
      <c r="N5" s="3"/>
      <c r="O5" s="4"/>
      <c r="P5" s="5"/>
      <c r="Q5" s="6"/>
      <c r="R5" s="6"/>
      <c r="S5" s="6"/>
      <c r="T5" s="6"/>
      <c r="U5" s="6"/>
      <c r="V5" s="3"/>
      <c r="W5" s="3"/>
      <c r="X5" s="3"/>
      <c r="Y5" s="3"/>
      <c r="Z5" s="3"/>
      <c r="AA5" s="3"/>
      <c r="AB5" s="3"/>
      <c r="AC5" s="3"/>
      <c r="AD5" s="3"/>
      <c r="AE5" s="3"/>
      <c r="AF5" s="3"/>
      <c r="AG5" s="3"/>
      <c r="AH5" s="3"/>
      <c r="AI5" s="3"/>
      <c r="AJ5" s="3"/>
      <c r="AK5" s="7"/>
      <c r="AL5" s="7"/>
      <c r="AM5" s="7"/>
      <c r="AN5" s="7"/>
      <c r="AO5" s="7"/>
      <c r="AP5" s="8"/>
      <c r="AQ5" s="8"/>
      <c r="AR5" s="8"/>
      <c r="AS5" s="8"/>
      <c r="AT5" s="8"/>
      <c r="AU5" s="8"/>
      <c r="AV5" s="8"/>
      <c r="AW5" s="8"/>
      <c r="AX5" s="8"/>
      <c r="AY5" s="8"/>
      <c r="AZ5" s="8"/>
      <c r="BA5" s="8"/>
      <c r="BB5" s="8"/>
      <c r="BC5" s="8"/>
      <c r="BD5" s="8"/>
      <c r="BE5" s="8"/>
      <c r="BF5" s="8"/>
      <c r="BG5" s="8"/>
      <c r="BH5" s="8"/>
      <c r="BI5" s="8"/>
      <c r="BJ5" s="8"/>
      <c r="BK5" s="8"/>
      <c r="BL5" s="8"/>
      <c r="BM5" s="8"/>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row>
    <row r="6" spans="1:113" ht="15.6">
      <c r="A6" s="20" t="s">
        <v>89</v>
      </c>
      <c r="B6" s="20" t="s">
        <v>3</v>
      </c>
      <c r="C6" s="114">
        <v>20074</v>
      </c>
      <c r="D6" s="33">
        <f t="shared" si="0"/>
        <v>1.0275730918565575E-2</v>
      </c>
      <c r="E6" s="87">
        <f t="shared" ref="E6:E67" si="1">$E$2*D6</f>
        <v>34.742246235670208</v>
      </c>
      <c r="F6" s="38">
        <v>996</v>
      </c>
      <c r="G6" s="95">
        <f t="shared" ref="G6:G67" si="2">C6+E6+F6</f>
        <v>21104.74224623567</v>
      </c>
      <c r="H6" s="3"/>
      <c r="I6" s="3"/>
      <c r="J6" s="3"/>
      <c r="K6" s="3"/>
      <c r="L6" s="3"/>
      <c r="M6" s="3"/>
      <c r="N6" s="3"/>
      <c r="O6" s="4"/>
      <c r="P6" s="5"/>
      <c r="Q6" s="6"/>
      <c r="R6" s="6"/>
      <c r="S6" s="6"/>
      <c r="T6" s="6"/>
      <c r="U6" s="6"/>
      <c r="V6" s="3"/>
      <c r="W6" s="3"/>
      <c r="X6" s="3"/>
      <c r="Y6" s="3"/>
      <c r="Z6" s="3"/>
      <c r="AA6" s="3"/>
      <c r="AB6" s="3"/>
      <c r="AC6" s="3"/>
      <c r="AD6" s="3"/>
      <c r="AE6" s="3"/>
      <c r="AF6" s="3"/>
      <c r="AG6" s="3"/>
      <c r="AH6" s="3"/>
      <c r="AI6" s="3"/>
      <c r="AJ6" s="3"/>
      <c r="AK6" s="7"/>
      <c r="AL6" s="7"/>
      <c r="AM6" s="7"/>
      <c r="AN6" s="7"/>
      <c r="AO6" s="7"/>
      <c r="AP6" s="8"/>
      <c r="AQ6" s="8"/>
      <c r="AR6" s="8"/>
      <c r="AS6" s="8"/>
      <c r="AT6" s="8"/>
      <c r="AU6" s="8"/>
      <c r="AV6" s="8"/>
      <c r="AW6" s="8"/>
      <c r="AX6" s="8"/>
      <c r="AY6" s="8"/>
      <c r="AZ6" s="8"/>
      <c r="BA6" s="8"/>
      <c r="BB6" s="8"/>
      <c r="BC6" s="8"/>
      <c r="BD6" s="8"/>
      <c r="BE6" s="8"/>
      <c r="BF6" s="8"/>
      <c r="BG6" s="8"/>
      <c r="BH6" s="8"/>
      <c r="BI6" s="8"/>
      <c r="BJ6" s="8"/>
      <c r="BK6" s="8"/>
      <c r="BL6" s="8"/>
      <c r="BM6" s="8"/>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row>
    <row r="7" spans="1:113" ht="15.6" hidden="1">
      <c r="A7" s="20" t="s">
        <v>89</v>
      </c>
      <c r="B7" s="20" t="s">
        <v>4</v>
      </c>
      <c r="C7" s="114">
        <v>0</v>
      </c>
      <c r="D7" s="33">
        <f t="shared" si="0"/>
        <v>0</v>
      </c>
      <c r="E7" s="87">
        <f t="shared" si="1"/>
        <v>0</v>
      </c>
      <c r="F7" s="38">
        <f t="shared" ref="F7:F67" si="3">C7+E7</f>
        <v>0</v>
      </c>
      <c r="G7" s="95">
        <f t="shared" si="2"/>
        <v>0</v>
      </c>
      <c r="H7" s="3"/>
      <c r="I7" s="3"/>
      <c r="J7" s="3"/>
      <c r="K7" s="3"/>
      <c r="L7" s="3"/>
      <c r="M7" s="3"/>
      <c r="N7" s="3"/>
      <c r="O7" s="4"/>
      <c r="P7" s="5"/>
      <c r="Q7" s="6"/>
      <c r="R7" s="5"/>
      <c r="S7" s="6"/>
      <c r="T7" s="6"/>
      <c r="U7" s="6"/>
      <c r="V7" s="3"/>
      <c r="W7" s="3"/>
      <c r="X7" s="3"/>
      <c r="Y7" s="3"/>
      <c r="Z7" s="3"/>
      <c r="AA7" s="3"/>
      <c r="AB7" s="3"/>
      <c r="AC7" s="3"/>
      <c r="AD7" s="3"/>
      <c r="AE7" s="3"/>
      <c r="AF7" s="3"/>
      <c r="AG7" s="3"/>
      <c r="AH7" s="3"/>
      <c r="AI7" s="3"/>
      <c r="AJ7" s="3"/>
      <c r="AK7" s="7"/>
      <c r="AL7" s="7"/>
      <c r="AM7" s="7"/>
      <c r="AN7" s="7"/>
      <c r="AO7" s="7"/>
      <c r="AP7" s="8"/>
      <c r="AQ7" s="8"/>
      <c r="AR7" s="8"/>
      <c r="AS7" s="8"/>
      <c r="AT7" s="8"/>
      <c r="AU7" s="8"/>
      <c r="AV7" s="8"/>
      <c r="AW7" s="8"/>
      <c r="AX7" s="8"/>
      <c r="AY7" s="8"/>
      <c r="AZ7" s="8"/>
      <c r="BA7" s="8"/>
      <c r="BB7" s="8"/>
      <c r="BC7" s="8"/>
      <c r="BD7" s="8"/>
      <c r="BE7" s="8"/>
      <c r="BF7" s="8"/>
      <c r="BG7" s="8"/>
      <c r="BH7" s="8"/>
      <c r="BI7" s="8"/>
      <c r="BJ7" s="8"/>
      <c r="BK7" s="8"/>
      <c r="BL7" s="8"/>
      <c r="BM7" s="8"/>
      <c r="BN7" s="9"/>
      <c r="BO7" s="9"/>
      <c r="BP7" s="9"/>
      <c r="BQ7" s="9"/>
      <c r="BR7" s="9"/>
      <c r="BS7" s="9"/>
      <c r="BT7" s="9"/>
      <c r="BU7" s="9"/>
      <c r="BV7" s="9"/>
      <c r="BW7" s="9"/>
      <c r="BX7" s="9"/>
      <c r="BY7" s="9"/>
      <c r="BZ7" s="9"/>
      <c r="CA7" s="9"/>
      <c r="CB7" s="9"/>
      <c r="CC7" s="9"/>
      <c r="CD7" s="9"/>
      <c r="CE7" s="9"/>
      <c r="CF7" s="9"/>
      <c r="CG7" s="9"/>
      <c r="CH7" s="9"/>
      <c r="CI7" s="9"/>
      <c r="CJ7" s="9"/>
      <c r="CK7" s="9"/>
      <c r="CL7" s="9"/>
      <c r="CM7" s="9"/>
      <c r="CN7" s="9"/>
      <c r="CO7" s="9"/>
      <c r="CP7" s="9"/>
      <c r="CQ7" s="9"/>
      <c r="CR7" s="9"/>
      <c r="CS7" s="9"/>
      <c r="CT7" s="9"/>
      <c r="CU7" s="9"/>
      <c r="CV7" s="9"/>
      <c r="CW7" s="9"/>
      <c r="CX7" s="9"/>
      <c r="CY7" s="9"/>
      <c r="CZ7" s="9"/>
      <c r="DA7" s="9"/>
      <c r="DB7" s="9"/>
      <c r="DC7" s="9"/>
      <c r="DD7" s="9"/>
      <c r="DE7" s="9"/>
      <c r="DF7" s="9"/>
      <c r="DG7" s="9"/>
      <c r="DH7" s="9"/>
      <c r="DI7" s="9"/>
    </row>
    <row r="8" spans="1:113" ht="15.6" hidden="1">
      <c r="A8" s="20" t="s">
        <v>89</v>
      </c>
      <c r="B8" s="20" t="s">
        <v>5</v>
      </c>
      <c r="C8" s="114">
        <v>0</v>
      </c>
      <c r="D8" s="33">
        <f t="shared" si="0"/>
        <v>0</v>
      </c>
      <c r="E8" s="87">
        <f t="shared" si="1"/>
        <v>0</v>
      </c>
      <c r="F8" s="38">
        <f t="shared" si="3"/>
        <v>0</v>
      </c>
      <c r="G8" s="95">
        <f t="shared" si="2"/>
        <v>0</v>
      </c>
      <c r="H8" s="3"/>
      <c r="I8" s="3"/>
      <c r="J8" s="3"/>
      <c r="K8" s="3"/>
      <c r="L8" s="3"/>
      <c r="M8" s="3"/>
      <c r="N8" s="3"/>
      <c r="O8" s="4"/>
      <c r="P8" s="5"/>
      <c r="Q8" s="6"/>
      <c r="R8" s="5"/>
      <c r="S8" s="6"/>
      <c r="T8" s="6"/>
      <c r="U8" s="6"/>
      <c r="V8" s="3"/>
      <c r="W8" s="3"/>
      <c r="X8" s="3"/>
      <c r="Y8" s="3"/>
      <c r="Z8" s="3"/>
      <c r="AA8" s="3"/>
      <c r="AB8" s="3"/>
      <c r="AC8" s="3"/>
      <c r="AD8" s="3"/>
      <c r="AE8" s="3"/>
      <c r="AF8" s="3"/>
      <c r="AG8" s="3"/>
      <c r="AH8" s="3"/>
      <c r="AI8" s="3"/>
      <c r="AJ8" s="3"/>
      <c r="AK8" s="7"/>
      <c r="AL8" s="7"/>
      <c r="AM8" s="7"/>
      <c r="AN8" s="7"/>
      <c r="AO8" s="7"/>
      <c r="AP8" s="8"/>
      <c r="AQ8" s="8"/>
      <c r="AR8" s="8"/>
      <c r="AS8" s="8"/>
      <c r="AT8" s="8"/>
      <c r="AU8" s="8"/>
      <c r="AV8" s="8"/>
      <c r="AW8" s="8"/>
      <c r="AX8" s="8"/>
      <c r="AY8" s="8"/>
      <c r="AZ8" s="8"/>
      <c r="BA8" s="8"/>
      <c r="BB8" s="8"/>
      <c r="BC8" s="8"/>
      <c r="BD8" s="8"/>
      <c r="BE8" s="8"/>
      <c r="BF8" s="8"/>
      <c r="BG8" s="8"/>
      <c r="BH8" s="8"/>
      <c r="BI8" s="8"/>
      <c r="BJ8" s="8"/>
      <c r="BK8" s="8"/>
      <c r="BL8" s="8"/>
      <c r="BM8" s="8"/>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row>
    <row r="9" spans="1:113" ht="15.6" hidden="1">
      <c r="A9" s="20" t="s">
        <v>91</v>
      </c>
      <c r="B9" s="20" t="s">
        <v>6</v>
      </c>
      <c r="C9" s="114">
        <v>0</v>
      </c>
      <c r="D9" s="33">
        <f t="shared" si="0"/>
        <v>0</v>
      </c>
      <c r="E9" s="87">
        <f t="shared" si="1"/>
        <v>0</v>
      </c>
      <c r="F9" s="38">
        <f t="shared" si="3"/>
        <v>0</v>
      </c>
      <c r="G9" s="95">
        <f t="shared" si="2"/>
        <v>0</v>
      </c>
      <c r="H9" s="15"/>
      <c r="I9" s="15"/>
      <c r="J9" s="3"/>
      <c r="K9" s="3"/>
      <c r="L9" s="3"/>
      <c r="M9" s="3"/>
      <c r="N9" s="3"/>
      <c r="O9" s="4"/>
      <c r="P9" s="12"/>
      <c r="Q9" s="12"/>
      <c r="R9" s="12"/>
      <c r="S9" s="12"/>
      <c r="T9" s="12"/>
      <c r="U9" s="12"/>
      <c r="V9" s="3"/>
      <c r="W9" s="3"/>
      <c r="X9" s="3"/>
      <c r="Y9" s="3"/>
      <c r="Z9" s="3"/>
      <c r="AA9" s="3"/>
      <c r="AB9" s="3"/>
      <c r="AC9" s="3"/>
      <c r="AD9" s="3"/>
      <c r="AE9" s="3"/>
      <c r="AF9" s="3"/>
      <c r="AG9" s="3"/>
      <c r="AH9" s="3"/>
      <c r="AI9" s="3"/>
      <c r="AJ9" s="3"/>
      <c r="AK9" s="7"/>
      <c r="AL9" s="7"/>
      <c r="AM9" s="7"/>
      <c r="AN9" s="7"/>
      <c r="AO9" s="7"/>
      <c r="AP9" s="8"/>
      <c r="AQ9" s="8"/>
      <c r="AR9" s="8"/>
      <c r="AS9" s="8"/>
      <c r="AT9" s="8"/>
      <c r="AU9" s="8"/>
      <c r="AV9" s="8"/>
      <c r="AW9" s="8"/>
      <c r="AX9" s="8"/>
      <c r="AY9" s="8"/>
      <c r="AZ9" s="8"/>
      <c r="BA9" s="8"/>
      <c r="BB9" s="8"/>
      <c r="BC9" s="8"/>
      <c r="BD9" s="8"/>
      <c r="BE9" s="8"/>
      <c r="BF9" s="8"/>
      <c r="BG9" s="8"/>
      <c r="BH9" s="8"/>
      <c r="BI9" s="8"/>
      <c r="BJ9" s="8"/>
      <c r="BK9" s="8"/>
      <c r="BL9" s="8"/>
      <c r="BM9" s="8"/>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row>
    <row r="10" spans="1:113" ht="15.6">
      <c r="A10" s="20" t="s">
        <v>91</v>
      </c>
      <c r="B10" s="20" t="s">
        <v>7</v>
      </c>
      <c r="C10" s="114">
        <v>236549</v>
      </c>
      <c r="D10" s="33">
        <f t="shared" si="0"/>
        <v>0.12108766927646548</v>
      </c>
      <c r="E10" s="87">
        <f t="shared" si="1"/>
        <v>409.39740982372979</v>
      </c>
      <c r="F10" s="38">
        <v>14671</v>
      </c>
      <c r="G10" s="95">
        <f t="shared" si="2"/>
        <v>251629.39740982372</v>
      </c>
      <c r="H10" s="3"/>
      <c r="I10" s="3"/>
      <c r="J10" s="3"/>
      <c r="K10" s="3"/>
      <c r="L10" s="3"/>
      <c r="M10" s="3"/>
      <c r="N10" s="3"/>
      <c r="O10" s="4"/>
      <c r="P10" s="12"/>
      <c r="Q10" s="12"/>
      <c r="R10" s="12"/>
      <c r="S10" s="12"/>
      <c r="T10" s="12"/>
      <c r="U10" s="12"/>
      <c r="V10" s="3"/>
      <c r="W10" s="3"/>
      <c r="X10" s="3"/>
      <c r="Y10" s="3"/>
      <c r="Z10" s="3"/>
      <c r="AA10" s="3"/>
      <c r="AB10" s="3"/>
      <c r="AC10" s="3"/>
      <c r="AD10" s="3"/>
      <c r="AE10" s="3"/>
      <c r="AF10" s="3"/>
      <c r="AG10" s="3"/>
      <c r="AH10" s="3"/>
      <c r="AI10" s="3"/>
      <c r="AJ10" s="3"/>
      <c r="AK10" s="7"/>
      <c r="AL10" s="7"/>
      <c r="AM10" s="7"/>
      <c r="AN10" s="7"/>
      <c r="AO10" s="7"/>
      <c r="AP10" s="8"/>
      <c r="AQ10" s="8"/>
      <c r="AR10" s="8"/>
      <c r="AS10" s="8"/>
      <c r="AT10" s="8"/>
      <c r="AU10" s="8"/>
      <c r="AV10" s="8"/>
      <c r="AW10" s="8"/>
      <c r="AX10" s="8"/>
      <c r="AY10" s="8"/>
      <c r="AZ10" s="8"/>
      <c r="BA10" s="8"/>
      <c r="BB10" s="8"/>
      <c r="BC10" s="8"/>
      <c r="BD10" s="8"/>
      <c r="BE10" s="8"/>
      <c r="BF10" s="8"/>
      <c r="BG10" s="8"/>
      <c r="BH10" s="8"/>
      <c r="BI10" s="8"/>
      <c r="BJ10" s="8"/>
      <c r="BK10" s="8"/>
      <c r="BL10" s="8"/>
      <c r="BM10" s="8"/>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row>
    <row r="11" spans="1:113" ht="15.6" hidden="1">
      <c r="A11" s="20" t="s">
        <v>91</v>
      </c>
      <c r="B11" s="20" t="s">
        <v>8</v>
      </c>
      <c r="C11" s="114">
        <v>0</v>
      </c>
      <c r="D11" s="33">
        <f t="shared" si="0"/>
        <v>0</v>
      </c>
      <c r="E11" s="87">
        <f t="shared" si="1"/>
        <v>0</v>
      </c>
      <c r="F11" s="38">
        <f t="shared" si="3"/>
        <v>0</v>
      </c>
      <c r="G11" s="95">
        <f t="shared" si="2"/>
        <v>0</v>
      </c>
      <c r="H11" s="15"/>
      <c r="I11" s="15"/>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7"/>
      <c r="AL11" s="7"/>
      <c r="AM11" s="7"/>
      <c r="AN11" s="7"/>
      <c r="AO11" s="7"/>
      <c r="AP11" s="8"/>
      <c r="AQ11" s="8"/>
      <c r="AR11" s="8"/>
      <c r="AS11" s="8"/>
      <c r="AT11" s="8"/>
      <c r="AU11" s="8"/>
      <c r="AV11" s="8"/>
      <c r="AW11" s="8"/>
      <c r="AX11" s="8"/>
      <c r="AY11" s="8"/>
      <c r="AZ11" s="8"/>
      <c r="BA11" s="8"/>
      <c r="BB11" s="8"/>
      <c r="BC11" s="8"/>
      <c r="BD11" s="8"/>
      <c r="BE11" s="8"/>
      <c r="BF11" s="8"/>
      <c r="BG11" s="8"/>
      <c r="BH11" s="8"/>
      <c r="BI11" s="8"/>
      <c r="BJ11" s="8"/>
      <c r="BK11" s="8"/>
      <c r="BL11" s="8"/>
      <c r="BM11" s="8"/>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row>
    <row r="12" spans="1:113" ht="15.6">
      <c r="A12" s="20" t="s">
        <v>91</v>
      </c>
      <c r="B12" s="20" t="s">
        <v>9</v>
      </c>
      <c r="C12" s="114">
        <v>14608</v>
      </c>
      <c r="D12" s="33">
        <f t="shared" si="0"/>
        <v>7.4777262757002054E-3</v>
      </c>
      <c r="E12" s="87">
        <f t="shared" si="1"/>
        <v>25.282192538142393</v>
      </c>
      <c r="F12" s="38">
        <v>906</v>
      </c>
      <c r="G12" s="95">
        <f t="shared" si="2"/>
        <v>15539.282192538143</v>
      </c>
      <c r="H12" s="9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7"/>
      <c r="AL12" s="7"/>
      <c r="AM12" s="7"/>
      <c r="AN12" s="7"/>
      <c r="AO12" s="7"/>
      <c r="AP12" s="8"/>
      <c r="AQ12" s="8"/>
      <c r="AR12" s="8"/>
      <c r="AS12" s="8"/>
      <c r="AT12" s="8"/>
      <c r="AU12" s="8"/>
      <c r="AV12" s="8"/>
      <c r="AW12" s="8"/>
      <c r="AX12" s="8"/>
      <c r="AY12" s="8"/>
      <c r="AZ12" s="8"/>
      <c r="BA12" s="8"/>
      <c r="BB12" s="8"/>
      <c r="BC12" s="8"/>
      <c r="BD12" s="8"/>
      <c r="BE12" s="8"/>
      <c r="BF12" s="8"/>
      <c r="BG12" s="8"/>
      <c r="BH12" s="8"/>
      <c r="BI12" s="8"/>
      <c r="BJ12" s="8"/>
      <c r="BK12" s="8"/>
      <c r="BL12" s="8"/>
      <c r="BM12" s="8"/>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row>
    <row r="13" spans="1:113" ht="15.6" hidden="1">
      <c r="A13" s="20" t="s">
        <v>91</v>
      </c>
      <c r="B13" s="20" t="s">
        <v>10</v>
      </c>
      <c r="C13" s="114">
        <v>0</v>
      </c>
      <c r="D13" s="33">
        <f t="shared" si="0"/>
        <v>0</v>
      </c>
      <c r="E13" s="87">
        <f t="shared" si="1"/>
        <v>0</v>
      </c>
      <c r="F13" s="38">
        <f t="shared" si="3"/>
        <v>0</v>
      </c>
      <c r="G13" s="95">
        <f t="shared" si="2"/>
        <v>0</v>
      </c>
      <c r="H13" s="15"/>
      <c r="I13" s="15"/>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7"/>
      <c r="AL13" s="7"/>
      <c r="AM13" s="7"/>
      <c r="AN13" s="7"/>
      <c r="AO13" s="7"/>
      <c r="AP13" s="8"/>
      <c r="AQ13" s="8"/>
      <c r="AR13" s="8"/>
      <c r="AS13" s="8"/>
      <c r="AT13" s="8"/>
      <c r="AU13" s="8"/>
      <c r="AV13" s="8"/>
      <c r="AW13" s="8"/>
      <c r="AX13" s="8"/>
      <c r="AY13" s="8"/>
      <c r="AZ13" s="8"/>
      <c r="BA13" s="8"/>
      <c r="BB13" s="8"/>
      <c r="BC13" s="8"/>
      <c r="BD13" s="8"/>
      <c r="BE13" s="8"/>
      <c r="BF13" s="8"/>
      <c r="BG13" s="8"/>
      <c r="BH13" s="8"/>
      <c r="BI13" s="8"/>
      <c r="BJ13" s="8"/>
      <c r="BK13" s="8"/>
      <c r="BL13" s="8"/>
      <c r="BM13" s="8"/>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row>
    <row r="14" spans="1:113" ht="15.6">
      <c r="A14" s="20" t="s">
        <v>91</v>
      </c>
      <c r="B14" s="20" t="s">
        <v>11</v>
      </c>
      <c r="C14" s="114">
        <v>199781</v>
      </c>
      <c r="D14" s="33">
        <f t="shared" si="0"/>
        <v>0.10226640423642269</v>
      </c>
      <c r="E14" s="87">
        <f t="shared" si="1"/>
        <v>345.76271272334515</v>
      </c>
      <c r="F14" s="38">
        <v>12391</v>
      </c>
      <c r="G14" s="95">
        <f t="shared" si="2"/>
        <v>212517.76271272334</v>
      </c>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7"/>
      <c r="AL14" s="7"/>
      <c r="AM14" s="7"/>
      <c r="AN14" s="7"/>
      <c r="AO14" s="7"/>
      <c r="AP14" s="8"/>
      <c r="AQ14" s="8"/>
      <c r="AR14" s="8"/>
      <c r="AS14" s="8"/>
      <c r="AT14" s="8"/>
      <c r="AU14" s="8"/>
      <c r="AV14" s="8"/>
      <c r="AW14" s="8"/>
      <c r="AX14" s="8"/>
      <c r="AY14" s="8"/>
      <c r="AZ14" s="8"/>
      <c r="BA14" s="8"/>
      <c r="BB14" s="8"/>
      <c r="BC14" s="8"/>
      <c r="BD14" s="8"/>
      <c r="BE14" s="8"/>
      <c r="BF14" s="8"/>
      <c r="BG14" s="8"/>
      <c r="BH14" s="8"/>
      <c r="BI14" s="8"/>
      <c r="BJ14" s="8"/>
      <c r="BK14" s="8"/>
      <c r="BL14" s="8"/>
      <c r="BM14" s="8"/>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row>
    <row r="15" spans="1:113" ht="15.6" hidden="1">
      <c r="A15" s="20" t="s">
        <v>89</v>
      </c>
      <c r="B15" s="20" t="s">
        <v>12</v>
      </c>
      <c r="C15" s="114">
        <v>0</v>
      </c>
      <c r="D15" s="33">
        <f t="shared" si="0"/>
        <v>0</v>
      </c>
      <c r="E15" s="87">
        <f t="shared" si="1"/>
        <v>0</v>
      </c>
      <c r="F15" s="38">
        <f t="shared" si="3"/>
        <v>0</v>
      </c>
      <c r="G15" s="95">
        <f t="shared" si="2"/>
        <v>0</v>
      </c>
      <c r="H15" s="3"/>
      <c r="I15" s="3"/>
      <c r="J15" s="3"/>
      <c r="K15" s="3"/>
      <c r="L15" s="3"/>
      <c r="M15" s="3"/>
      <c r="N15" s="3"/>
      <c r="O15" s="3"/>
      <c r="P15" s="16"/>
      <c r="Q15" s="16"/>
      <c r="R15" s="16"/>
      <c r="S15" s="3"/>
      <c r="T15" s="3"/>
      <c r="U15" s="3"/>
      <c r="V15" s="3"/>
      <c r="W15" s="3"/>
      <c r="X15" s="3"/>
      <c r="Y15" s="3"/>
      <c r="Z15" s="3"/>
      <c r="AA15" s="3"/>
      <c r="AB15" s="3"/>
      <c r="AC15" s="3"/>
      <c r="AD15" s="3"/>
      <c r="AE15" s="3"/>
      <c r="AF15" s="3"/>
      <c r="AG15" s="3"/>
      <c r="AH15" s="3"/>
      <c r="AI15" s="3"/>
      <c r="AJ15" s="3"/>
      <c r="AK15" s="7"/>
      <c r="AL15" s="7"/>
      <c r="AM15" s="7"/>
      <c r="AN15" s="7"/>
      <c r="AO15" s="7"/>
      <c r="AP15" s="8"/>
      <c r="AQ15" s="8"/>
      <c r="AR15" s="8"/>
      <c r="AS15" s="8"/>
      <c r="AT15" s="8"/>
      <c r="AU15" s="8"/>
      <c r="AV15" s="8"/>
      <c r="AW15" s="8"/>
      <c r="AX15" s="8"/>
      <c r="AY15" s="8"/>
      <c r="AZ15" s="8"/>
      <c r="BA15" s="8"/>
      <c r="BB15" s="8"/>
      <c r="BC15" s="8"/>
      <c r="BD15" s="8"/>
      <c r="BE15" s="8"/>
      <c r="BF15" s="8"/>
      <c r="BG15" s="8"/>
      <c r="BH15" s="8"/>
      <c r="BI15" s="8"/>
      <c r="BJ15" s="8"/>
      <c r="BK15" s="8"/>
      <c r="BL15" s="8"/>
      <c r="BM15" s="8"/>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row>
    <row r="16" spans="1:113" ht="15.6">
      <c r="A16" s="20" t="s">
        <v>89</v>
      </c>
      <c r="B16" s="20" t="s">
        <v>13</v>
      </c>
      <c r="C16" s="114">
        <v>12430</v>
      </c>
      <c r="D16" s="33">
        <f t="shared" si="0"/>
        <v>6.3628243159196025E-3</v>
      </c>
      <c r="E16" s="87">
        <f t="shared" si="1"/>
        <v>21.512709012124176</v>
      </c>
      <c r="F16" s="38">
        <v>617</v>
      </c>
      <c r="G16" s="95">
        <f t="shared" si="2"/>
        <v>13068.512709012124</v>
      </c>
      <c r="H16" s="3"/>
      <c r="I16" s="3"/>
      <c r="J16" s="3"/>
      <c r="K16" s="3"/>
      <c r="L16" s="3"/>
      <c r="M16" s="3"/>
      <c r="N16" s="3"/>
      <c r="O16" s="3"/>
      <c r="P16" s="16"/>
      <c r="Q16" s="16"/>
      <c r="R16" s="16"/>
      <c r="S16" s="3"/>
      <c r="T16" s="3"/>
      <c r="U16" s="3"/>
      <c r="V16" s="3"/>
      <c r="W16" s="3"/>
      <c r="X16" s="3"/>
      <c r="Y16" s="3"/>
      <c r="Z16" s="3"/>
      <c r="AA16" s="3"/>
      <c r="AB16" s="3"/>
      <c r="AC16" s="3"/>
      <c r="AD16" s="3"/>
      <c r="AE16" s="3"/>
      <c r="AF16" s="3"/>
      <c r="AG16" s="3"/>
      <c r="AH16" s="3"/>
      <c r="AI16" s="3"/>
      <c r="AJ16" s="3"/>
      <c r="AK16" s="7"/>
      <c r="AL16" s="7"/>
      <c r="AM16" s="7"/>
      <c r="AN16" s="7"/>
      <c r="AO16" s="7"/>
      <c r="AP16" s="8"/>
      <c r="AQ16" s="8"/>
      <c r="AR16" s="8"/>
      <c r="AS16" s="8"/>
      <c r="AT16" s="8"/>
      <c r="AU16" s="8"/>
      <c r="AV16" s="8"/>
      <c r="AW16" s="8"/>
      <c r="AX16" s="8"/>
      <c r="AY16" s="8"/>
      <c r="AZ16" s="8"/>
      <c r="BA16" s="8"/>
      <c r="BB16" s="8"/>
      <c r="BC16" s="8"/>
      <c r="BD16" s="8"/>
      <c r="BE16" s="8"/>
      <c r="BF16" s="8"/>
      <c r="BG16" s="8"/>
      <c r="BH16" s="8"/>
      <c r="BI16" s="8"/>
      <c r="BJ16" s="8"/>
      <c r="BK16" s="8"/>
      <c r="BL16" s="8"/>
      <c r="BM16" s="8"/>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row>
    <row r="17" spans="1:113" ht="15.6" hidden="1">
      <c r="A17" s="20" t="s">
        <v>89</v>
      </c>
      <c r="B17" s="20" t="s">
        <v>14</v>
      </c>
      <c r="C17" s="114">
        <v>0</v>
      </c>
      <c r="D17" s="33">
        <f t="shared" si="0"/>
        <v>0</v>
      </c>
      <c r="E17" s="87">
        <f t="shared" si="1"/>
        <v>0</v>
      </c>
      <c r="F17" s="38">
        <f t="shared" si="3"/>
        <v>0</v>
      </c>
      <c r="G17" s="95">
        <f t="shared" si="2"/>
        <v>0</v>
      </c>
      <c r="H17" s="19"/>
      <c r="I17" s="19"/>
      <c r="J17" s="19"/>
      <c r="K17" s="19"/>
      <c r="L17" s="19"/>
      <c r="M17" s="19"/>
      <c r="N17" s="19"/>
      <c r="O17" s="20"/>
      <c r="P17" s="21"/>
      <c r="Q17" s="21"/>
      <c r="R17" s="21"/>
      <c r="S17" s="18"/>
      <c r="T17" s="18"/>
      <c r="U17" s="19"/>
      <c r="V17" s="19"/>
      <c r="W17" s="19"/>
      <c r="X17" s="19"/>
      <c r="Y17" s="19"/>
      <c r="Z17" s="19"/>
      <c r="AA17" s="19"/>
      <c r="AB17" s="19"/>
      <c r="AC17" s="19"/>
      <c r="AD17" s="19"/>
      <c r="AE17" s="19"/>
      <c r="AF17" s="19"/>
      <c r="AG17" s="19"/>
      <c r="AH17" s="19"/>
      <c r="AI17" s="19"/>
      <c r="AJ17" s="19"/>
      <c r="AK17" s="22"/>
      <c r="AL17" s="22"/>
      <c r="AM17" s="22"/>
      <c r="AN17" s="22"/>
      <c r="AO17" s="22"/>
      <c r="AP17" s="8"/>
      <c r="AQ17" s="8"/>
      <c r="AR17" s="8"/>
      <c r="AS17" s="8"/>
      <c r="AT17" s="8"/>
      <c r="AU17" s="8"/>
      <c r="AV17" s="8"/>
      <c r="AW17" s="8"/>
      <c r="AX17" s="8"/>
      <c r="AY17" s="8"/>
      <c r="AZ17" s="8"/>
      <c r="BA17" s="8"/>
      <c r="BB17" s="8"/>
      <c r="BC17" s="8"/>
      <c r="BD17" s="8"/>
      <c r="BE17" s="8"/>
      <c r="BF17" s="8"/>
      <c r="BG17" s="8"/>
      <c r="BH17" s="8"/>
      <c r="BI17" s="8"/>
      <c r="BJ17" s="8"/>
      <c r="BK17" s="8"/>
      <c r="BL17" s="8"/>
      <c r="BM17" s="8"/>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row>
    <row r="18" spans="1:113" ht="15.6">
      <c r="A18" s="20" t="s">
        <v>89</v>
      </c>
      <c r="B18" s="20" t="s">
        <v>15</v>
      </c>
      <c r="C18" s="114">
        <v>3754</v>
      </c>
      <c r="D18" s="33">
        <f t="shared" si="0"/>
        <v>1.9216446083638124E-3</v>
      </c>
      <c r="E18" s="87">
        <f>$E$2*D18+1</f>
        <v>7.4970804208780493</v>
      </c>
      <c r="F18" s="38">
        <v>186</v>
      </c>
      <c r="G18" s="95">
        <f t="shared" si="2"/>
        <v>3947.4970804208779</v>
      </c>
      <c r="H18" s="19"/>
      <c r="I18" s="19"/>
      <c r="J18" s="19"/>
      <c r="K18" s="19"/>
      <c r="L18" s="19"/>
      <c r="M18" s="19"/>
      <c r="N18" s="19"/>
      <c r="O18" s="20"/>
      <c r="P18" s="21"/>
      <c r="Q18" s="21"/>
      <c r="R18" s="21"/>
      <c r="S18" s="18"/>
      <c r="T18" s="18"/>
      <c r="U18" s="19"/>
      <c r="V18" s="19"/>
      <c r="W18" s="19"/>
      <c r="X18" s="19"/>
      <c r="Y18" s="19"/>
      <c r="Z18" s="19"/>
      <c r="AA18" s="19"/>
      <c r="AB18" s="19"/>
      <c r="AC18" s="19"/>
      <c r="AD18" s="19"/>
      <c r="AE18" s="19"/>
      <c r="AF18" s="19"/>
      <c r="AG18" s="19"/>
      <c r="AH18" s="19"/>
      <c r="AI18" s="19"/>
      <c r="AJ18" s="19"/>
      <c r="AK18" s="22"/>
      <c r="AL18" s="22"/>
      <c r="AM18" s="22"/>
      <c r="AN18" s="22"/>
      <c r="AO18" s="22"/>
      <c r="AP18" s="8"/>
      <c r="AQ18" s="8"/>
      <c r="AR18" s="8"/>
      <c r="AS18" s="8"/>
      <c r="AT18" s="8"/>
      <c r="AU18" s="8"/>
      <c r="AV18" s="8"/>
      <c r="AW18" s="8"/>
      <c r="AX18" s="8"/>
      <c r="AY18" s="8"/>
      <c r="AZ18" s="8"/>
      <c r="BA18" s="8"/>
      <c r="BB18" s="8"/>
      <c r="BC18" s="8"/>
      <c r="BD18" s="8"/>
      <c r="BE18" s="8"/>
      <c r="BF18" s="8"/>
      <c r="BG18" s="8"/>
      <c r="BH18" s="8"/>
      <c r="BI18" s="8"/>
      <c r="BJ18" s="8"/>
      <c r="BK18" s="8"/>
      <c r="BL18" s="8"/>
      <c r="BM18" s="8"/>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row>
    <row r="19" spans="1:113" ht="15.6" hidden="1">
      <c r="A19" s="20" t="s">
        <v>89</v>
      </c>
      <c r="B19" s="17" t="s">
        <v>16</v>
      </c>
      <c r="C19" s="114">
        <v>0</v>
      </c>
      <c r="D19" s="33">
        <f t="shared" si="0"/>
        <v>0</v>
      </c>
      <c r="E19" s="88">
        <f t="shared" si="1"/>
        <v>0</v>
      </c>
      <c r="F19" s="38">
        <f t="shared" si="3"/>
        <v>0</v>
      </c>
      <c r="G19" s="95">
        <f t="shared" si="2"/>
        <v>0</v>
      </c>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22"/>
      <c r="AL19" s="22"/>
      <c r="AM19" s="22"/>
      <c r="AN19" s="22"/>
      <c r="AO19" s="22"/>
      <c r="AP19" s="8"/>
      <c r="AQ19" s="8"/>
      <c r="AR19" s="8"/>
      <c r="AS19" s="8"/>
      <c r="AT19" s="8"/>
      <c r="AU19" s="8"/>
      <c r="AV19" s="8"/>
      <c r="AW19" s="8"/>
      <c r="AX19" s="8"/>
      <c r="AY19" s="8"/>
      <c r="AZ19" s="8"/>
      <c r="BA19" s="8"/>
      <c r="BB19" s="8"/>
      <c r="BC19" s="8"/>
      <c r="BD19" s="8"/>
      <c r="BE19" s="8"/>
      <c r="BF19" s="8"/>
      <c r="BG19" s="8"/>
      <c r="BH19" s="8"/>
      <c r="BI19" s="8"/>
      <c r="BJ19" s="8"/>
      <c r="BK19" s="8"/>
      <c r="BL19" s="8"/>
      <c r="BM19" s="8"/>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row>
    <row r="20" spans="1:113" ht="15.6">
      <c r="A20" s="20" t="s">
        <v>89</v>
      </c>
      <c r="B20" s="17" t="s">
        <v>17</v>
      </c>
      <c r="C20" s="114">
        <v>15607</v>
      </c>
      <c r="D20" s="33">
        <f t="shared" si="0"/>
        <v>7.9891069266739521E-3</v>
      </c>
      <c r="E20" s="88">
        <f t="shared" si="1"/>
        <v>27.011170519084633</v>
      </c>
      <c r="F20" s="38">
        <v>775</v>
      </c>
      <c r="G20" s="95">
        <f t="shared" si="2"/>
        <v>16409.011170519087</v>
      </c>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22"/>
      <c r="AL20" s="22"/>
      <c r="AM20" s="22"/>
      <c r="AN20" s="22"/>
      <c r="AO20" s="22"/>
      <c r="AP20" s="8"/>
      <c r="AQ20" s="8"/>
      <c r="AR20" s="8"/>
      <c r="AS20" s="8"/>
      <c r="AT20" s="8"/>
      <c r="AU20" s="8"/>
      <c r="AV20" s="8"/>
      <c r="AW20" s="8"/>
      <c r="AX20" s="8"/>
      <c r="AY20" s="8"/>
      <c r="AZ20" s="8"/>
      <c r="BA20" s="8"/>
      <c r="BB20" s="8"/>
      <c r="BC20" s="8"/>
      <c r="BD20" s="8"/>
      <c r="BE20" s="8"/>
      <c r="BF20" s="8"/>
      <c r="BG20" s="8"/>
      <c r="BH20" s="8"/>
      <c r="BI20" s="8"/>
      <c r="BJ20" s="8"/>
      <c r="BK20" s="8"/>
      <c r="BL20" s="8"/>
      <c r="BM20" s="8"/>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row>
    <row r="21" spans="1:113" ht="15.6" hidden="1">
      <c r="A21" s="20" t="s">
        <v>89</v>
      </c>
      <c r="B21" s="17" t="s">
        <v>18</v>
      </c>
      <c r="C21" s="114">
        <v>0</v>
      </c>
      <c r="D21" s="33">
        <f t="shared" si="0"/>
        <v>0</v>
      </c>
      <c r="E21" s="88">
        <f t="shared" si="1"/>
        <v>0</v>
      </c>
      <c r="F21" s="38">
        <f t="shared" si="3"/>
        <v>0</v>
      </c>
      <c r="G21" s="95">
        <f t="shared" si="2"/>
        <v>0</v>
      </c>
      <c r="H21" s="19"/>
      <c r="I21" s="19"/>
      <c r="J21" s="19"/>
      <c r="K21" s="19"/>
      <c r="L21" s="19"/>
      <c r="M21" s="19"/>
      <c r="N21" s="19"/>
      <c r="O21" s="20"/>
      <c r="P21" s="20"/>
      <c r="Q21" s="23"/>
      <c r="R21" s="21"/>
      <c r="S21" s="18"/>
      <c r="T21" s="18"/>
      <c r="U21" s="19"/>
      <c r="V21" s="19"/>
      <c r="W21" s="19"/>
      <c r="X21" s="19"/>
      <c r="Y21" s="19"/>
      <c r="Z21" s="19"/>
      <c r="AA21" s="19"/>
      <c r="AB21" s="19"/>
      <c r="AC21" s="19"/>
      <c r="AD21" s="19"/>
      <c r="AE21" s="19"/>
      <c r="AF21" s="19"/>
      <c r="AG21" s="19"/>
      <c r="AH21" s="19"/>
      <c r="AI21" s="19"/>
      <c r="AJ21" s="19"/>
      <c r="AK21" s="22"/>
      <c r="AL21" s="22"/>
      <c r="AM21" s="22"/>
      <c r="AN21" s="22"/>
      <c r="AO21" s="22"/>
      <c r="AP21" s="8"/>
      <c r="AQ21" s="8"/>
      <c r="AR21" s="8"/>
      <c r="AS21" s="8"/>
      <c r="AT21" s="8"/>
      <c r="AU21" s="8"/>
      <c r="AV21" s="8"/>
      <c r="AW21" s="8"/>
      <c r="AX21" s="8"/>
      <c r="AY21" s="8"/>
      <c r="AZ21" s="8"/>
      <c r="BA21" s="8"/>
      <c r="BB21" s="8"/>
      <c r="BC21" s="8"/>
      <c r="BD21" s="8"/>
      <c r="BE21" s="8"/>
      <c r="BF21" s="8"/>
      <c r="BG21" s="8"/>
      <c r="BH21" s="8"/>
      <c r="BI21" s="8"/>
      <c r="BJ21" s="8"/>
      <c r="BK21" s="8"/>
      <c r="BL21" s="8"/>
      <c r="BM21" s="8"/>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row>
    <row r="22" spans="1:113" ht="15.6">
      <c r="A22" s="20" t="s">
        <v>89</v>
      </c>
      <c r="B22" s="17" t="s">
        <v>19</v>
      </c>
      <c r="C22" s="114">
        <v>23043</v>
      </c>
      <c r="D22" s="33">
        <f t="shared" si="0"/>
        <v>1.1795539880268335E-2</v>
      </c>
      <c r="E22" s="88">
        <f t="shared" si="1"/>
        <v>39.880720335187242</v>
      </c>
      <c r="F22" s="38">
        <v>1144</v>
      </c>
      <c r="G22" s="95">
        <f t="shared" si="2"/>
        <v>24226.880720335186</v>
      </c>
      <c r="H22" s="19"/>
      <c r="I22" s="19"/>
      <c r="J22" s="19"/>
      <c r="K22" s="19"/>
      <c r="L22" s="19"/>
      <c r="M22" s="19"/>
      <c r="N22" s="19"/>
      <c r="O22" s="20"/>
      <c r="P22" s="20"/>
      <c r="Q22" s="23"/>
      <c r="R22" s="21"/>
      <c r="S22" s="18"/>
      <c r="T22" s="18"/>
      <c r="U22" s="19"/>
      <c r="V22" s="19"/>
      <c r="W22" s="19"/>
      <c r="X22" s="19"/>
      <c r="Y22" s="19"/>
      <c r="Z22" s="19"/>
      <c r="AA22" s="19"/>
      <c r="AB22" s="19"/>
      <c r="AC22" s="19"/>
      <c r="AD22" s="19"/>
      <c r="AE22" s="19"/>
      <c r="AF22" s="19"/>
      <c r="AG22" s="19"/>
      <c r="AH22" s="19"/>
      <c r="AI22" s="19"/>
      <c r="AJ22" s="19"/>
      <c r="AK22" s="22"/>
      <c r="AL22" s="22"/>
      <c r="AM22" s="22"/>
      <c r="AN22" s="22"/>
      <c r="AO22" s="22"/>
      <c r="AP22" s="8"/>
      <c r="AQ22" s="8"/>
      <c r="AR22" s="8"/>
      <c r="AS22" s="8"/>
      <c r="AT22" s="8"/>
      <c r="AU22" s="8"/>
      <c r="AV22" s="8"/>
      <c r="AW22" s="8"/>
      <c r="AX22" s="8"/>
      <c r="AY22" s="8"/>
      <c r="AZ22" s="8"/>
      <c r="BA22" s="8"/>
      <c r="BB22" s="8"/>
      <c r="BC22" s="8"/>
      <c r="BD22" s="8"/>
      <c r="BE22" s="8"/>
      <c r="BF22" s="8"/>
      <c r="BG22" s="8"/>
      <c r="BH22" s="8"/>
      <c r="BI22" s="8"/>
      <c r="BJ22" s="8"/>
      <c r="BK22" s="8"/>
      <c r="BL22" s="8"/>
      <c r="BM22" s="8"/>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row>
    <row r="23" spans="1:113" ht="15.6" hidden="1">
      <c r="A23" s="20" t="s">
        <v>91</v>
      </c>
      <c r="B23" s="17" t="s">
        <v>20</v>
      </c>
      <c r="C23" s="114">
        <v>0</v>
      </c>
      <c r="D23" s="33">
        <f t="shared" si="0"/>
        <v>0</v>
      </c>
      <c r="E23" s="88">
        <f t="shared" si="1"/>
        <v>0</v>
      </c>
      <c r="F23" s="38">
        <f t="shared" si="3"/>
        <v>0</v>
      </c>
      <c r="G23" s="95">
        <f t="shared" si="2"/>
        <v>0</v>
      </c>
      <c r="H23" s="24"/>
      <c r="I23" s="24"/>
      <c r="J23" s="19"/>
      <c r="K23" s="19"/>
      <c r="L23" s="19"/>
      <c r="M23" s="19"/>
      <c r="N23" s="19"/>
      <c r="O23" s="19"/>
      <c r="P23" s="25"/>
      <c r="Q23" s="25"/>
      <c r="R23" s="26"/>
      <c r="S23" s="26"/>
      <c r="T23" s="27"/>
      <c r="U23" s="28"/>
      <c r="V23" s="19"/>
      <c r="W23" s="19"/>
      <c r="X23" s="19"/>
      <c r="Y23" s="19"/>
      <c r="Z23" s="19"/>
      <c r="AA23" s="19"/>
      <c r="AB23" s="19"/>
      <c r="AC23" s="19"/>
      <c r="AD23" s="19"/>
      <c r="AE23" s="19"/>
      <c r="AF23" s="19"/>
      <c r="AG23" s="19"/>
      <c r="AH23" s="19"/>
      <c r="AI23" s="19"/>
      <c r="AJ23" s="19"/>
      <c r="AK23" s="22"/>
      <c r="AL23" s="22"/>
      <c r="AM23" s="22"/>
      <c r="AN23" s="22"/>
      <c r="AO23" s="22"/>
      <c r="AP23" s="8"/>
      <c r="AQ23" s="8"/>
      <c r="AR23" s="8"/>
      <c r="AS23" s="8"/>
      <c r="AT23" s="8"/>
      <c r="AU23" s="8"/>
      <c r="AV23" s="8"/>
      <c r="AW23" s="8"/>
      <c r="AX23" s="8"/>
      <c r="AY23" s="8"/>
      <c r="AZ23" s="8"/>
      <c r="BA23" s="8"/>
      <c r="BB23" s="8"/>
      <c r="BC23" s="8"/>
      <c r="BD23" s="8"/>
      <c r="BE23" s="8"/>
      <c r="BF23" s="8"/>
      <c r="BG23" s="8"/>
      <c r="BH23" s="8"/>
      <c r="BI23" s="8"/>
      <c r="BJ23" s="8"/>
      <c r="BK23" s="8"/>
      <c r="BL23" s="8"/>
      <c r="BM23" s="8"/>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row>
    <row r="24" spans="1:113" ht="15.6">
      <c r="A24" s="20" t="s">
        <v>91</v>
      </c>
      <c r="B24" s="17" t="s">
        <v>21</v>
      </c>
      <c r="C24" s="114">
        <v>26835</v>
      </c>
      <c r="D24" s="33">
        <f t="shared" si="0"/>
        <v>1.3736636405285803E-2</v>
      </c>
      <c r="E24" s="88">
        <f t="shared" si="1"/>
        <v>46.443567686271301</v>
      </c>
      <c r="F24" s="38">
        <v>1664</v>
      </c>
      <c r="G24" s="95">
        <f t="shared" si="2"/>
        <v>28545.44356768627</v>
      </c>
      <c r="H24" s="19"/>
      <c r="I24" s="19"/>
      <c r="J24" s="19"/>
      <c r="K24" s="19"/>
      <c r="L24" s="19"/>
      <c r="M24" s="19"/>
      <c r="N24" s="19"/>
      <c r="O24" s="19"/>
      <c r="P24" s="25"/>
      <c r="Q24" s="25"/>
      <c r="R24" s="26"/>
      <c r="S24" s="26"/>
      <c r="T24" s="27"/>
      <c r="U24" s="28"/>
      <c r="V24" s="19"/>
      <c r="W24" s="19"/>
      <c r="X24" s="19"/>
      <c r="Y24" s="19"/>
      <c r="Z24" s="19"/>
      <c r="AA24" s="19"/>
      <c r="AB24" s="19"/>
      <c r="AC24" s="19"/>
      <c r="AD24" s="19"/>
      <c r="AE24" s="19"/>
      <c r="AF24" s="19"/>
      <c r="AG24" s="19"/>
      <c r="AH24" s="19"/>
      <c r="AI24" s="19"/>
      <c r="AJ24" s="19"/>
      <c r="AK24" s="22"/>
      <c r="AL24" s="22"/>
      <c r="AM24" s="22"/>
      <c r="AN24" s="22"/>
      <c r="AO24" s="22"/>
      <c r="AP24" s="8"/>
      <c r="AQ24" s="8"/>
      <c r="AR24" s="8"/>
      <c r="AS24" s="8"/>
      <c r="AT24" s="8"/>
      <c r="AU24" s="8"/>
      <c r="AV24" s="8"/>
      <c r="AW24" s="8"/>
      <c r="AX24" s="8"/>
      <c r="AY24" s="8"/>
      <c r="AZ24" s="8"/>
      <c r="BA24" s="8"/>
      <c r="BB24" s="8"/>
      <c r="BC24" s="8"/>
      <c r="BD24" s="8"/>
      <c r="BE24" s="8"/>
      <c r="BF24" s="8"/>
      <c r="BG24" s="8"/>
      <c r="BH24" s="8"/>
      <c r="BI24" s="8"/>
      <c r="BJ24" s="8"/>
      <c r="BK24" s="8"/>
      <c r="BL24" s="8"/>
      <c r="BM24" s="8"/>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row>
    <row r="25" spans="1:113" ht="15.6" hidden="1">
      <c r="A25" s="20" t="s">
        <v>89</v>
      </c>
      <c r="B25" s="17" t="s">
        <v>22</v>
      </c>
      <c r="C25" s="114">
        <v>0</v>
      </c>
      <c r="D25" s="33">
        <f t="shared" si="0"/>
        <v>0</v>
      </c>
      <c r="E25" s="88">
        <f t="shared" si="1"/>
        <v>0</v>
      </c>
      <c r="F25" s="38">
        <f t="shared" si="3"/>
        <v>0</v>
      </c>
      <c r="G25" s="95">
        <f t="shared" si="2"/>
        <v>0</v>
      </c>
      <c r="H25" s="19"/>
      <c r="I25" s="19"/>
      <c r="J25" s="19"/>
      <c r="K25" s="19"/>
      <c r="L25" s="19"/>
      <c r="M25" s="19"/>
      <c r="N25" s="19"/>
      <c r="O25" s="26"/>
      <c r="P25" s="21"/>
      <c r="Q25" s="21"/>
      <c r="R25" s="21"/>
      <c r="S25" s="18"/>
      <c r="T25" s="18"/>
      <c r="U25" s="28"/>
      <c r="V25" s="19"/>
      <c r="W25" s="19"/>
      <c r="X25" s="19"/>
      <c r="Y25" s="19"/>
      <c r="Z25" s="19"/>
      <c r="AA25" s="19"/>
      <c r="AB25" s="19"/>
      <c r="AC25" s="19"/>
      <c r="AD25" s="19"/>
      <c r="AE25" s="19"/>
      <c r="AF25" s="19"/>
      <c r="AG25" s="19"/>
      <c r="AH25" s="19"/>
      <c r="AI25" s="19"/>
      <c r="AJ25" s="19"/>
      <c r="AK25" s="22"/>
      <c r="AL25" s="22"/>
      <c r="AM25" s="22"/>
      <c r="AN25" s="22"/>
      <c r="AO25" s="22"/>
      <c r="AP25" s="8"/>
      <c r="AQ25" s="8"/>
      <c r="AR25" s="8"/>
      <c r="AS25" s="8"/>
      <c r="AT25" s="8"/>
      <c r="AU25" s="8"/>
      <c r="AV25" s="8"/>
      <c r="AW25" s="8"/>
      <c r="AX25" s="8"/>
      <c r="AY25" s="8"/>
      <c r="AZ25" s="8"/>
      <c r="BA25" s="8"/>
      <c r="BB25" s="8"/>
      <c r="BC25" s="8"/>
      <c r="BD25" s="8"/>
      <c r="BE25" s="8"/>
      <c r="BF25" s="8"/>
      <c r="BG25" s="8"/>
      <c r="BH25" s="8"/>
      <c r="BI25" s="8"/>
      <c r="BJ25" s="8"/>
      <c r="BK25" s="8"/>
      <c r="BL25" s="8"/>
      <c r="BM25" s="8"/>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row>
    <row r="26" spans="1:113" ht="15.6">
      <c r="A26" s="20" t="s">
        <v>89</v>
      </c>
      <c r="B26" s="17" t="s">
        <v>24</v>
      </c>
      <c r="C26" s="114">
        <v>22841</v>
      </c>
      <c r="D26" s="33">
        <f t="shared" si="0"/>
        <v>1.1692137586477847E-2</v>
      </c>
      <c r="E26" s="88">
        <f t="shared" si="1"/>
        <v>39.531117179881605</v>
      </c>
      <c r="F26" s="38">
        <v>1134</v>
      </c>
      <c r="G26" s="95">
        <f t="shared" si="2"/>
        <v>24014.531117179882</v>
      </c>
      <c r="H26" s="19"/>
      <c r="I26" s="19"/>
      <c r="J26" s="19"/>
      <c r="K26" s="19"/>
      <c r="L26" s="19"/>
      <c r="M26" s="19"/>
      <c r="N26" s="19"/>
      <c r="O26" s="26"/>
      <c r="P26" s="21"/>
      <c r="Q26" s="21"/>
      <c r="R26" s="21"/>
      <c r="S26" s="18"/>
      <c r="T26" s="18"/>
      <c r="U26" s="28"/>
      <c r="V26" s="19"/>
      <c r="W26" s="19"/>
      <c r="X26" s="19"/>
      <c r="Y26" s="19"/>
      <c r="Z26" s="19"/>
      <c r="AA26" s="19"/>
      <c r="AB26" s="19"/>
      <c r="AC26" s="19"/>
      <c r="AD26" s="19"/>
      <c r="AE26" s="19"/>
      <c r="AF26" s="19"/>
      <c r="AG26" s="19"/>
      <c r="AH26" s="19"/>
      <c r="AI26" s="19"/>
      <c r="AJ26" s="19"/>
      <c r="AK26" s="22"/>
      <c r="AL26" s="22"/>
      <c r="AM26" s="22"/>
      <c r="AN26" s="22"/>
      <c r="AO26" s="22"/>
      <c r="AP26" s="8"/>
      <c r="AQ26" s="8"/>
      <c r="AR26" s="8"/>
      <c r="AS26" s="8"/>
      <c r="AT26" s="8"/>
      <c r="AU26" s="8"/>
      <c r="AV26" s="8"/>
      <c r="AW26" s="8"/>
      <c r="AX26" s="8"/>
      <c r="AY26" s="8"/>
      <c r="AZ26" s="8"/>
      <c r="BA26" s="8"/>
      <c r="BB26" s="8"/>
      <c r="BC26" s="8"/>
      <c r="BD26" s="8"/>
      <c r="BE26" s="8"/>
      <c r="BF26" s="8"/>
      <c r="BG26" s="8"/>
      <c r="BH26" s="8"/>
      <c r="BI26" s="8"/>
      <c r="BJ26" s="8"/>
      <c r="BK26" s="8"/>
      <c r="BL26" s="8"/>
      <c r="BM26" s="8"/>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row>
    <row r="27" spans="1:113" ht="15.6" hidden="1">
      <c r="A27" s="20" t="s">
        <v>89</v>
      </c>
      <c r="B27" s="17" t="s">
        <v>25</v>
      </c>
      <c r="C27" s="114">
        <v>0</v>
      </c>
      <c r="D27" s="33">
        <f t="shared" si="0"/>
        <v>0</v>
      </c>
      <c r="E27" s="88">
        <f t="shared" si="1"/>
        <v>0</v>
      </c>
      <c r="F27" s="38">
        <f t="shared" si="3"/>
        <v>0</v>
      </c>
      <c r="G27" s="95">
        <f t="shared" si="2"/>
        <v>0</v>
      </c>
      <c r="H27" s="19"/>
      <c r="I27" s="19"/>
      <c r="J27" s="19"/>
      <c r="K27" s="19"/>
      <c r="L27" s="19"/>
      <c r="M27" s="19"/>
      <c r="N27" s="19"/>
      <c r="O27" s="20"/>
      <c r="P27" s="26"/>
      <c r="Q27" s="29"/>
      <c r="R27" s="29"/>
      <c r="S27" s="29"/>
      <c r="T27" s="29"/>
      <c r="U27" s="29"/>
      <c r="V27" s="19"/>
      <c r="W27" s="19"/>
      <c r="X27" s="19"/>
      <c r="Y27" s="19"/>
      <c r="Z27" s="19"/>
      <c r="AA27" s="19"/>
      <c r="AB27" s="19"/>
      <c r="AC27" s="19"/>
      <c r="AD27" s="19"/>
      <c r="AE27" s="19"/>
      <c r="AF27" s="19"/>
      <c r="AG27" s="19"/>
      <c r="AH27" s="19"/>
      <c r="AI27" s="19"/>
      <c r="AJ27" s="19"/>
      <c r="AK27" s="22"/>
      <c r="AL27" s="22"/>
      <c r="AM27" s="22"/>
      <c r="AN27" s="22"/>
      <c r="AO27" s="22"/>
      <c r="AP27" s="8"/>
      <c r="AQ27" s="8"/>
      <c r="AR27" s="8"/>
      <c r="AS27" s="8"/>
      <c r="AT27" s="8"/>
      <c r="AU27" s="8"/>
      <c r="AV27" s="8"/>
      <c r="AW27" s="8"/>
      <c r="AX27" s="8"/>
      <c r="AY27" s="8"/>
      <c r="AZ27" s="8"/>
      <c r="BA27" s="8"/>
      <c r="BB27" s="8"/>
      <c r="BC27" s="8"/>
      <c r="BD27" s="8"/>
      <c r="BE27" s="8"/>
      <c r="BF27" s="8"/>
      <c r="BG27" s="8"/>
      <c r="BH27" s="8"/>
      <c r="BI27" s="8"/>
      <c r="BJ27" s="8"/>
      <c r="BK27" s="8"/>
      <c r="BL27" s="8"/>
      <c r="BM27" s="8"/>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row>
    <row r="28" spans="1:113" ht="15.6">
      <c r="A28" s="20" t="s">
        <v>89</v>
      </c>
      <c r="B28" s="17" t="s">
        <v>104</v>
      </c>
      <c r="C28" s="114">
        <v>39836</v>
      </c>
      <c r="D28" s="33">
        <f t="shared" si="0"/>
        <v>2.0391751363553763E-2</v>
      </c>
      <c r="E28" s="88">
        <f t="shared" si="1"/>
        <v>68.944511360175269</v>
      </c>
      <c r="F28" s="38">
        <v>1977</v>
      </c>
      <c r="G28" s="95">
        <f t="shared" si="2"/>
        <v>41881.944511360176</v>
      </c>
      <c r="H28" s="19"/>
      <c r="I28" s="19"/>
      <c r="J28" s="19"/>
      <c r="K28" s="19"/>
      <c r="L28" s="19"/>
      <c r="M28" s="19"/>
      <c r="N28" s="19"/>
      <c r="O28" s="20"/>
      <c r="P28" s="26"/>
      <c r="Q28" s="29"/>
      <c r="R28" s="29"/>
      <c r="S28" s="29"/>
      <c r="T28" s="29"/>
      <c r="U28" s="29"/>
      <c r="V28" s="19"/>
      <c r="W28" s="19"/>
      <c r="X28" s="19"/>
      <c r="Y28" s="19"/>
      <c r="Z28" s="19"/>
      <c r="AA28" s="19"/>
      <c r="AB28" s="19"/>
      <c r="AC28" s="19"/>
      <c r="AD28" s="19"/>
      <c r="AE28" s="19"/>
      <c r="AF28" s="19"/>
      <c r="AG28" s="19"/>
      <c r="AH28" s="19"/>
      <c r="AI28" s="19"/>
      <c r="AJ28" s="19"/>
      <c r="AK28" s="22"/>
      <c r="AL28" s="22"/>
      <c r="AM28" s="22"/>
      <c r="AN28" s="22"/>
      <c r="AO28" s="22"/>
      <c r="AP28" s="8"/>
      <c r="AQ28" s="8"/>
      <c r="AR28" s="8"/>
      <c r="AS28" s="8"/>
      <c r="AT28" s="8"/>
      <c r="AU28" s="8"/>
      <c r="AV28" s="8"/>
      <c r="AW28" s="8"/>
      <c r="AX28" s="8"/>
      <c r="AY28" s="8"/>
      <c r="AZ28" s="8"/>
      <c r="BA28" s="8"/>
      <c r="BB28" s="8"/>
      <c r="BC28" s="8"/>
      <c r="BD28" s="8"/>
      <c r="BE28" s="8"/>
      <c r="BF28" s="8"/>
      <c r="BG28" s="8"/>
      <c r="BH28" s="8"/>
      <c r="BI28" s="8"/>
      <c r="BJ28" s="8"/>
      <c r="BK28" s="8"/>
      <c r="BL28" s="8"/>
      <c r="BM28" s="8"/>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row>
    <row r="29" spans="1:113" ht="15.6" hidden="1">
      <c r="A29" s="20" t="s">
        <v>89</v>
      </c>
      <c r="B29" s="17" t="s">
        <v>26</v>
      </c>
      <c r="C29" s="114">
        <v>0</v>
      </c>
      <c r="D29" s="33">
        <f t="shared" si="0"/>
        <v>0</v>
      </c>
      <c r="E29" s="88">
        <f t="shared" si="1"/>
        <v>0</v>
      </c>
      <c r="F29" s="38">
        <f t="shared" si="3"/>
        <v>0</v>
      </c>
      <c r="G29" s="95">
        <f t="shared" si="2"/>
        <v>0</v>
      </c>
      <c r="H29" s="19"/>
      <c r="I29" s="19"/>
      <c r="J29" s="19"/>
      <c r="K29" s="19"/>
      <c r="L29" s="19"/>
      <c r="M29" s="19"/>
      <c r="N29" s="19"/>
      <c r="O29" s="20"/>
      <c r="P29" s="26"/>
      <c r="Q29" s="29"/>
      <c r="R29" s="29"/>
      <c r="S29" s="29"/>
      <c r="T29" s="29"/>
      <c r="U29" s="29"/>
      <c r="V29" s="19"/>
      <c r="W29" s="19"/>
      <c r="X29" s="19"/>
      <c r="Y29" s="19"/>
      <c r="Z29" s="19"/>
      <c r="AA29" s="19"/>
      <c r="AB29" s="19"/>
      <c r="AC29" s="19"/>
      <c r="AD29" s="19"/>
      <c r="AE29" s="19"/>
      <c r="AF29" s="19"/>
      <c r="AG29" s="19"/>
      <c r="AH29" s="19"/>
      <c r="AI29" s="19"/>
      <c r="AJ29" s="19"/>
      <c r="AK29" s="22"/>
      <c r="AL29" s="22"/>
      <c r="AM29" s="22"/>
      <c r="AN29" s="22"/>
      <c r="AO29" s="22"/>
      <c r="AP29" s="8"/>
      <c r="AQ29" s="8"/>
      <c r="AR29" s="8"/>
      <c r="AS29" s="8"/>
      <c r="AT29" s="8"/>
      <c r="AU29" s="8"/>
      <c r="AV29" s="8"/>
      <c r="AW29" s="8"/>
      <c r="AX29" s="8"/>
      <c r="AY29" s="8"/>
      <c r="AZ29" s="8"/>
      <c r="BA29" s="8"/>
      <c r="BB29" s="8"/>
      <c r="BC29" s="8"/>
      <c r="BD29" s="8"/>
      <c r="BE29" s="8"/>
      <c r="BF29" s="8"/>
      <c r="BG29" s="8"/>
      <c r="BH29" s="8"/>
      <c r="BI29" s="8"/>
      <c r="BJ29" s="8"/>
      <c r="BK29" s="8"/>
      <c r="BL29" s="8"/>
      <c r="BM29" s="8"/>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row>
    <row r="30" spans="1:113" ht="15.6">
      <c r="A30" s="20" t="s">
        <v>89</v>
      </c>
      <c r="B30" s="17" t="s">
        <v>27</v>
      </c>
      <c r="C30" s="114">
        <v>26272</v>
      </c>
      <c r="D30" s="33">
        <f t="shared" si="0"/>
        <v>1.3448440903285582E-2</v>
      </c>
      <c r="E30" s="88">
        <f t="shared" si="1"/>
        <v>45.469178694008555</v>
      </c>
      <c r="F30" s="38">
        <v>1304</v>
      </c>
      <c r="G30" s="95">
        <f t="shared" si="2"/>
        <v>27621.469178694009</v>
      </c>
      <c r="H30" s="19"/>
      <c r="I30" s="19"/>
      <c r="J30" s="19"/>
      <c r="K30" s="19"/>
      <c r="L30" s="19"/>
      <c r="M30" s="19"/>
      <c r="N30" s="19"/>
      <c r="O30" s="20"/>
      <c r="P30" s="26"/>
      <c r="Q30" s="29"/>
      <c r="R30" s="29"/>
      <c r="S30" s="29"/>
      <c r="T30" s="29"/>
      <c r="U30" s="29"/>
      <c r="V30" s="19"/>
      <c r="W30" s="19"/>
      <c r="X30" s="19"/>
      <c r="Y30" s="19"/>
      <c r="Z30" s="19"/>
      <c r="AA30" s="19"/>
      <c r="AB30" s="19"/>
      <c r="AC30" s="19"/>
      <c r="AD30" s="19"/>
      <c r="AE30" s="19"/>
      <c r="AF30" s="19"/>
      <c r="AG30" s="19"/>
      <c r="AH30" s="19"/>
      <c r="AI30" s="19"/>
      <c r="AJ30" s="19"/>
      <c r="AK30" s="22"/>
      <c r="AL30" s="22"/>
      <c r="AM30" s="22"/>
      <c r="AN30" s="22"/>
      <c r="AO30" s="22"/>
      <c r="AP30" s="8"/>
      <c r="AQ30" s="8"/>
      <c r="AR30" s="8"/>
      <c r="AS30" s="8"/>
      <c r="AT30" s="8"/>
      <c r="AU30" s="8"/>
      <c r="AV30" s="8"/>
      <c r="AW30" s="8"/>
      <c r="AX30" s="8"/>
      <c r="AY30" s="8"/>
      <c r="AZ30" s="8"/>
      <c r="BA30" s="8"/>
      <c r="BB30" s="8"/>
      <c r="BC30" s="8"/>
      <c r="BD30" s="8"/>
      <c r="BE30" s="8"/>
      <c r="BF30" s="8"/>
      <c r="BG30" s="8"/>
      <c r="BH30" s="8"/>
      <c r="BI30" s="8"/>
      <c r="BJ30" s="8"/>
      <c r="BK30" s="8"/>
      <c r="BL30" s="8"/>
      <c r="BM30" s="8"/>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row>
    <row r="31" spans="1:113" ht="15.6" hidden="1">
      <c r="A31" s="20" t="s">
        <v>89</v>
      </c>
      <c r="B31" s="17" t="s">
        <v>28</v>
      </c>
      <c r="C31" s="114">
        <v>0</v>
      </c>
      <c r="D31" s="33">
        <f t="shared" si="0"/>
        <v>0</v>
      </c>
      <c r="E31" s="88">
        <f t="shared" si="1"/>
        <v>0</v>
      </c>
      <c r="F31" s="38">
        <f t="shared" si="3"/>
        <v>0</v>
      </c>
      <c r="G31" s="95">
        <f t="shared" si="2"/>
        <v>0</v>
      </c>
      <c r="H31" s="19"/>
      <c r="I31" s="19"/>
      <c r="J31" s="19"/>
      <c r="K31" s="19"/>
      <c r="L31" s="19"/>
      <c r="M31" s="19"/>
      <c r="N31" s="19"/>
      <c r="O31" s="20"/>
      <c r="P31" s="26"/>
      <c r="Q31" s="29"/>
      <c r="R31" s="29"/>
      <c r="S31" s="29"/>
      <c r="T31" s="29"/>
      <c r="U31" s="29"/>
      <c r="V31" s="19"/>
      <c r="W31" s="19"/>
      <c r="X31" s="19"/>
      <c r="Y31" s="19"/>
      <c r="Z31" s="19"/>
      <c r="AA31" s="19"/>
      <c r="AB31" s="19"/>
      <c r="AC31" s="19"/>
      <c r="AD31" s="19"/>
      <c r="AE31" s="19"/>
      <c r="AF31" s="19"/>
      <c r="AG31" s="19"/>
      <c r="AH31" s="19"/>
      <c r="AI31" s="19"/>
      <c r="AJ31" s="19"/>
      <c r="AK31" s="22"/>
      <c r="AL31" s="22"/>
      <c r="AM31" s="22"/>
      <c r="AN31" s="22"/>
      <c r="AO31" s="22"/>
      <c r="AP31" s="8"/>
      <c r="AQ31" s="8"/>
      <c r="AR31" s="8"/>
      <c r="AS31" s="8"/>
      <c r="AT31" s="8"/>
      <c r="AU31" s="8"/>
      <c r="AV31" s="8"/>
      <c r="AW31" s="8"/>
      <c r="AX31" s="8"/>
      <c r="AY31" s="8"/>
      <c r="AZ31" s="8"/>
      <c r="BA31" s="8"/>
      <c r="BB31" s="8"/>
      <c r="BC31" s="8"/>
      <c r="BD31" s="8"/>
      <c r="BE31" s="8"/>
      <c r="BF31" s="8"/>
      <c r="BG31" s="8"/>
      <c r="BH31" s="8"/>
      <c r="BI31" s="8"/>
      <c r="BJ31" s="8"/>
      <c r="BK31" s="8"/>
      <c r="BL31" s="8"/>
      <c r="BM31" s="8"/>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row>
    <row r="32" spans="1:113" ht="15.6">
      <c r="A32" s="20" t="s">
        <v>89</v>
      </c>
      <c r="B32" s="17" t="s">
        <v>29</v>
      </c>
      <c r="C32" s="114">
        <v>35272</v>
      </c>
      <c r="D32" s="33">
        <f t="shared" si="0"/>
        <v>1.8055473794940966E-2</v>
      </c>
      <c r="E32" s="88">
        <f t="shared" si="1"/>
        <v>61.045556900695409</v>
      </c>
      <c r="F32" s="38">
        <v>1751</v>
      </c>
      <c r="G32" s="95">
        <f t="shared" si="2"/>
        <v>37084.045556900695</v>
      </c>
      <c r="H32" s="19"/>
      <c r="I32" s="19"/>
      <c r="J32" s="19"/>
      <c r="K32" s="19"/>
      <c r="L32" s="19"/>
      <c r="M32" s="19"/>
      <c r="N32" s="19"/>
      <c r="O32" s="20"/>
      <c r="P32" s="26"/>
      <c r="Q32" s="29"/>
      <c r="R32" s="29"/>
      <c r="S32" s="29"/>
      <c r="T32" s="29"/>
      <c r="U32" s="29"/>
      <c r="V32" s="19"/>
      <c r="W32" s="19"/>
      <c r="X32" s="19"/>
      <c r="Y32" s="19"/>
      <c r="Z32" s="19"/>
      <c r="AA32" s="19"/>
      <c r="AB32" s="19"/>
      <c r="AC32" s="19"/>
      <c r="AD32" s="19"/>
      <c r="AE32" s="19"/>
      <c r="AF32" s="19"/>
      <c r="AG32" s="19"/>
      <c r="AH32" s="19"/>
      <c r="AI32" s="19"/>
      <c r="AJ32" s="19"/>
      <c r="AK32" s="22"/>
      <c r="AL32" s="22"/>
      <c r="AM32" s="22"/>
      <c r="AN32" s="22"/>
      <c r="AO32" s="22"/>
      <c r="AP32" s="8"/>
      <c r="AQ32" s="8"/>
      <c r="AR32" s="8"/>
      <c r="AS32" s="8"/>
      <c r="AT32" s="8"/>
      <c r="AU32" s="8"/>
      <c r="AV32" s="8"/>
      <c r="AW32" s="8"/>
      <c r="AX32" s="8"/>
      <c r="AY32" s="8"/>
      <c r="AZ32" s="8"/>
      <c r="BA32" s="8"/>
      <c r="BB32" s="8"/>
      <c r="BC32" s="8"/>
      <c r="BD32" s="8"/>
      <c r="BE32" s="8"/>
      <c r="BF32" s="8"/>
      <c r="BG32" s="8"/>
      <c r="BH32" s="8"/>
      <c r="BI32" s="8"/>
      <c r="BJ32" s="8"/>
      <c r="BK32" s="8"/>
      <c r="BL32" s="8"/>
      <c r="BM32" s="8"/>
      <c r="BN32" s="9"/>
      <c r="BO32" s="9"/>
      <c r="BP32" s="9"/>
      <c r="BQ32" s="9"/>
      <c r="BR32" s="9"/>
      <c r="BS32" s="9"/>
      <c r="BT32" s="9"/>
      <c r="BU32" s="9"/>
      <c r="BV32" s="9"/>
      <c r="BW32" s="9"/>
      <c r="BX32" s="9"/>
      <c r="BY32" s="9"/>
      <c r="BZ32" s="9"/>
      <c r="CA32" s="9"/>
      <c r="CB32" s="9"/>
      <c r="CC32" s="9"/>
      <c r="CD32" s="9"/>
      <c r="CE32" s="9"/>
      <c r="CF32" s="9"/>
      <c r="CG32" s="9"/>
      <c r="CH32" s="9"/>
      <c r="CI32" s="9"/>
      <c r="CJ32" s="9"/>
      <c r="CK32" s="9"/>
      <c r="CL32" s="9"/>
      <c r="CM32" s="9"/>
      <c r="CN32" s="9"/>
      <c r="CO32" s="9"/>
      <c r="CP32" s="9"/>
      <c r="CQ32" s="9"/>
      <c r="CR32" s="9"/>
      <c r="CS32" s="9"/>
      <c r="CT32" s="9"/>
      <c r="CU32" s="9"/>
      <c r="CV32" s="9"/>
      <c r="CW32" s="9"/>
      <c r="CX32" s="9"/>
      <c r="CY32" s="9"/>
      <c r="CZ32" s="9"/>
      <c r="DA32" s="9"/>
      <c r="DB32" s="9"/>
      <c r="DC32" s="9"/>
      <c r="DD32" s="9"/>
      <c r="DE32" s="9"/>
      <c r="DF32" s="9"/>
      <c r="DG32" s="9"/>
      <c r="DH32" s="9"/>
      <c r="DI32" s="9"/>
    </row>
    <row r="33" spans="1:113" ht="15.6" hidden="1">
      <c r="A33" s="20" t="s">
        <v>91</v>
      </c>
      <c r="B33" s="17" t="s">
        <v>30</v>
      </c>
      <c r="C33" s="114">
        <v>0</v>
      </c>
      <c r="D33" s="33">
        <f t="shared" si="0"/>
        <v>0</v>
      </c>
      <c r="E33" s="88">
        <f t="shared" si="1"/>
        <v>0</v>
      </c>
      <c r="F33" s="38">
        <f t="shared" si="3"/>
        <v>0</v>
      </c>
      <c r="G33" s="95">
        <f t="shared" si="2"/>
        <v>0</v>
      </c>
      <c r="H33" s="24"/>
      <c r="I33" s="24"/>
      <c r="J33" s="19"/>
      <c r="K33" s="19"/>
      <c r="L33" s="19"/>
      <c r="M33" s="19"/>
      <c r="N33" s="19"/>
      <c r="O33" s="20"/>
      <c r="P33" s="26"/>
      <c r="Q33" s="29"/>
      <c r="R33" s="29"/>
      <c r="S33" s="29"/>
      <c r="T33" s="29"/>
      <c r="U33" s="29"/>
      <c r="V33" s="19"/>
      <c r="W33" s="19"/>
      <c r="X33" s="19"/>
      <c r="Y33" s="19"/>
      <c r="Z33" s="19"/>
      <c r="AA33" s="19"/>
      <c r="AB33" s="19"/>
      <c r="AC33" s="19"/>
      <c r="AD33" s="19"/>
      <c r="AE33" s="19"/>
      <c r="AF33" s="19"/>
      <c r="AG33" s="19"/>
      <c r="AH33" s="19"/>
      <c r="AI33" s="19"/>
      <c r="AJ33" s="19"/>
      <c r="AK33" s="22"/>
      <c r="AL33" s="22"/>
      <c r="AM33" s="22"/>
      <c r="AN33" s="22"/>
      <c r="AO33" s="22"/>
      <c r="AP33" s="8"/>
      <c r="AQ33" s="8"/>
      <c r="AR33" s="8"/>
      <c r="AS33" s="8"/>
      <c r="AT33" s="8"/>
      <c r="AU33" s="8"/>
      <c r="AV33" s="8"/>
      <c r="AW33" s="8"/>
      <c r="AX33" s="8"/>
      <c r="AY33" s="8"/>
      <c r="AZ33" s="8"/>
      <c r="BA33" s="8"/>
      <c r="BB33" s="8"/>
      <c r="BC33" s="8"/>
      <c r="BD33" s="8"/>
      <c r="BE33" s="8"/>
      <c r="BF33" s="8"/>
      <c r="BG33" s="8"/>
      <c r="BH33" s="8"/>
      <c r="BI33" s="8"/>
      <c r="BJ33" s="8"/>
      <c r="BK33" s="8"/>
      <c r="BL33" s="8"/>
      <c r="BM33" s="8"/>
      <c r="BN33" s="9"/>
      <c r="BO33" s="9"/>
      <c r="BP33" s="9"/>
      <c r="BQ33" s="9"/>
      <c r="BR33" s="9"/>
      <c r="BS33" s="9"/>
      <c r="BT33" s="9"/>
      <c r="BU33" s="9"/>
      <c r="BV33" s="9"/>
      <c r="BW33" s="9"/>
      <c r="BX33" s="9"/>
      <c r="BY33" s="9"/>
      <c r="BZ33" s="9"/>
      <c r="CA33" s="9"/>
      <c r="CB33" s="9"/>
      <c r="CC33" s="9"/>
      <c r="CD33" s="9"/>
      <c r="CE33" s="9"/>
      <c r="CF33" s="9"/>
      <c r="CG33" s="9"/>
      <c r="CH33" s="9"/>
      <c r="CI33" s="9"/>
      <c r="CJ33" s="9"/>
      <c r="CK33" s="9"/>
      <c r="CL33" s="9"/>
      <c r="CM33" s="9"/>
      <c r="CN33" s="9"/>
      <c r="CO33" s="9"/>
      <c r="CP33" s="9"/>
      <c r="CQ33" s="9"/>
      <c r="CR33" s="9"/>
      <c r="CS33" s="9"/>
      <c r="CT33" s="9"/>
      <c r="CU33" s="9"/>
      <c r="CV33" s="9"/>
      <c r="CW33" s="9"/>
      <c r="CX33" s="9"/>
      <c r="CY33" s="9"/>
      <c r="CZ33" s="9"/>
      <c r="DA33" s="9"/>
      <c r="DB33" s="9"/>
      <c r="DC33" s="9"/>
      <c r="DD33" s="9"/>
      <c r="DE33" s="9"/>
      <c r="DF33" s="9"/>
      <c r="DG33" s="9"/>
      <c r="DH33" s="9"/>
      <c r="DI33" s="9"/>
    </row>
    <row r="34" spans="1:113" ht="15.6">
      <c r="A34" s="20" t="s">
        <v>91</v>
      </c>
      <c r="B34" s="17" t="s">
        <v>31</v>
      </c>
      <c r="C34" s="114">
        <v>37460</v>
      </c>
      <c r="D34" s="33">
        <f t="shared" si="0"/>
        <v>1.9175494680156741E-2</v>
      </c>
      <c r="E34" s="88">
        <f t="shared" si="1"/>
        <v>64.832347513609946</v>
      </c>
      <c r="F34" s="38">
        <v>2323</v>
      </c>
      <c r="G34" s="95">
        <f t="shared" si="2"/>
        <v>39847.832347513613</v>
      </c>
      <c r="H34" s="19"/>
      <c r="I34" s="19"/>
      <c r="J34" s="19"/>
      <c r="K34" s="19"/>
      <c r="L34" s="19"/>
      <c r="M34" s="19"/>
      <c r="N34" s="19"/>
      <c r="O34" s="20"/>
      <c r="P34" s="26"/>
      <c r="Q34" s="29"/>
      <c r="R34" s="29"/>
      <c r="S34" s="29"/>
      <c r="T34" s="29"/>
      <c r="U34" s="29"/>
      <c r="V34" s="19"/>
      <c r="W34" s="19"/>
      <c r="X34" s="19"/>
      <c r="Y34" s="19"/>
      <c r="Z34" s="19"/>
      <c r="AA34" s="19"/>
      <c r="AB34" s="19"/>
      <c r="AC34" s="19"/>
      <c r="AD34" s="19"/>
      <c r="AE34" s="19"/>
      <c r="AF34" s="19"/>
      <c r="AG34" s="19"/>
      <c r="AH34" s="19"/>
      <c r="AI34" s="19"/>
      <c r="AJ34" s="19"/>
      <c r="AK34" s="22"/>
      <c r="AL34" s="22"/>
      <c r="AM34" s="22"/>
      <c r="AN34" s="22"/>
      <c r="AO34" s="22"/>
      <c r="AP34" s="8"/>
      <c r="AQ34" s="8"/>
      <c r="AR34" s="8"/>
      <c r="AS34" s="8"/>
      <c r="AT34" s="8"/>
      <c r="AU34" s="8"/>
      <c r="AV34" s="8"/>
      <c r="AW34" s="8"/>
      <c r="AX34" s="8"/>
      <c r="AY34" s="8"/>
      <c r="AZ34" s="8"/>
      <c r="BA34" s="8"/>
      <c r="BB34" s="8"/>
      <c r="BC34" s="8"/>
      <c r="BD34" s="8"/>
      <c r="BE34" s="8"/>
      <c r="BF34" s="8"/>
      <c r="BG34" s="8"/>
      <c r="BH34" s="8"/>
      <c r="BI34" s="8"/>
      <c r="BJ34" s="8"/>
      <c r="BK34" s="8"/>
      <c r="BL34" s="8"/>
      <c r="BM34" s="8"/>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row>
    <row r="35" spans="1:113" ht="15.6" hidden="1">
      <c r="A35" s="20" t="s">
        <v>91</v>
      </c>
      <c r="B35" s="17" t="s">
        <v>97</v>
      </c>
      <c r="C35" s="114">
        <v>0</v>
      </c>
      <c r="D35" s="33">
        <f t="shared" si="0"/>
        <v>0</v>
      </c>
      <c r="E35" s="88">
        <f t="shared" si="1"/>
        <v>0</v>
      </c>
      <c r="F35" s="38">
        <f t="shared" si="3"/>
        <v>0</v>
      </c>
      <c r="G35" s="95">
        <f t="shared" si="2"/>
        <v>0</v>
      </c>
      <c r="H35" s="19"/>
      <c r="I35" s="19"/>
      <c r="J35" s="19"/>
      <c r="K35" s="19"/>
      <c r="L35" s="19"/>
      <c r="M35" s="19"/>
      <c r="N35" s="19"/>
      <c r="O35" s="20"/>
      <c r="P35" s="26"/>
      <c r="Q35" s="29"/>
      <c r="R35" s="29"/>
      <c r="S35" s="29"/>
      <c r="T35" s="29"/>
      <c r="U35" s="29"/>
      <c r="V35" s="19"/>
      <c r="W35" s="19"/>
      <c r="X35" s="19"/>
      <c r="Y35" s="19"/>
      <c r="Z35" s="19"/>
      <c r="AA35" s="19"/>
      <c r="AB35" s="19"/>
      <c r="AC35" s="19"/>
      <c r="AD35" s="19"/>
      <c r="AE35" s="19"/>
      <c r="AF35" s="19"/>
      <c r="AG35" s="19"/>
      <c r="AH35" s="19"/>
      <c r="AI35" s="19"/>
      <c r="AJ35" s="19"/>
      <c r="AK35" s="22"/>
      <c r="AL35" s="22"/>
      <c r="AM35" s="22"/>
      <c r="AN35" s="22"/>
      <c r="AO35" s="22"/>
      <c r="AP35" s="8"/>
      <c r="AQ35" s="8"/>
      <c r="AR35" s="8"/>
      <c r="AS35" s="8"/>
      <c r="AT35" s="8"/>
      <c r="AU35" s="8"/>
      <c r="AV35" s="8"/>
      <c r="AW35" s="8"/>
      <c r="AX35" s="8"/>
      <c r="AY35" s="8"/>
      <c r="AZ35" s="8"/>
      <c r="BA35" s="8"/>
      <c r="BB35" s="8"/>
      <c r="BC35" s="8"/>
      <c r="BD35" s="8"/>
      <c r="BE35" s="8"/>
      <c r="BF35" s="8"/>
      <c r="BG35" s="8"/>
      <c r="BH35" s="8"/>
      <c r="BI35" s="8"/>
      <c r="BJ35" s="8"/>
      <c r="BK35" s="8"/>
      <c r="BL35" s="8"/>
      <c r="BM35" s="8"/>
      <c r="BN35" s="9"/>
      <c r="BO35" s="9"/>
      <c r="BP35" s="9"/>
      <c r="BQ35" s="9"/>
      <c r="BR35" s="9"/>
      <c r="BS35" s="9"/>
      <c r="BT35" s="9"/>
      <c r="BU35" s="9"/>
      <c r="BV35" s="9"/>
      <c r="BW35" s="9"/>
      <c r="BX35" s="9"/>
      <c r="BY35" s="9"/>
      <c r="BZ35" s="9"/>
      <c r="CA35" s="9"/>
      <c r="CB35" s="9"/>
      <c r="CC35" s="9"/>
      <c r="CD35" s="9"/>
      <c r="CE35" s="9"/>
      <c r="CF35" s="9"/>
      <c r="CG35" s="9"/>
      <c r="CH35" s="9"/>
      <c r="CI35" s="9"/>
      <c r="CJ35" s="9"/>
      <c r="CK35" s="9"/>
      <c r="CL35" s="9"/>
      <c r="CM35" s="9"/>
      <c r="CN35" s="9"/>
      <c r="CO35" s="9"/>
      <c r="CP35" s="9"/>
      <c r="CQ35" s="9"/>
      <c r="CR35" s="9"/>
      <c r="CS35" s="9"/>
      <c r="CT35" s="9"/>
      <c r="CU35" s="9"/>
      <c r="CV35" s="9"/>
      <c r="CW35" s="9"/>
      <c r="CX35" s="9"/>
      <c r="CY35" s="9"/>
      <c r="CZ35" s="9"/>
      <c r="DA35" s="9"/>
      <c r="DB35" s="9"/>
      <c r="DC35" s="9"/>
      <c r="DD35" s="9"/>
      <c r="DE35" s="9"/>
      <c r="DF35" s="9"/>
      <c r="DG35" s="9"/>
      <c r="DH35" s="9"/>
      <c r="DI35" s="9"/>
    </row>
    <row r="36" spans="1:113" ht="15.6">
      <c r="A36" s="20" t="s">
        <v>91</v>
      </c>
      <c r="B36" s="17" t="s">
        <v>33</v>
      </c>
      <c r="C36" s="114">
        <v>18844</v>
      </c>
      <c r="D36" s="33">
        <f t="shared" si="0"/>
        <v>9.6461030900393385E-3</v>
      </c>
      <c r="E36" s="88">
        <f t="shared" si="1"/>
        <v>32.613474547423003</v>
      </c>
      <c r="F36" s="38">
        <v>935</v>
      </c>
      <c r="G36" s="95">
        <f t="shared" si="2"/>
        <v>19811.613474547423</v>
      </c>
      <c r="H36" s="19"/>
      <c r="I36" s="19"/>
      <c r="J36" s="19"/>
      <c r="K36" s="19"/>
      <c r="L36" s="19"/>
      <c r="M36" s="19"/>
      <c r="N36" s="19"/>
      <c r="O36" s="20"/>
      <c r="P36" s="26"/>
      <c r="Q36" s="29"/>
      <c r="R36" s="29"/>
      <c r="S36" s="29"/>
      <c r="T36" s="29"/>
      <c r="U36" s="29"/>
      <c r="V36" s="19"/>
      <c r="W36" s="19"/>
      <c r="X36" s="19"/>
      <c r="Y36" s="19"/>
      <c r="Z36" s="19"/>
      <c r="AA36" s="19"/>
      <c r="AB36" s="19"/>
      <c r="AC36" s="19"/>
      <c r="AD36" s="19"/>
      <c r="AE36" s="19"/>
      <c r="AF36" s="19"/>
      <c r="AG36" s="19"/>
      <c r="AH36" s="19"/>
      <c r="AI36" s="19"/>
      <c r="AJ36" s="19"/>
      <c r="AK36" s="22"/>
      <c r="AL36" s="22"/>
      <c r="AM36" s="22"/>
      <c r="AN36" s="22"/>
      <c r="AO36" s="22"/>
      <c r="AP36" s="8"/>
      <c r="AQ36" s="8"/>
      <c r="AR36" s="8"/>
      <c r="AS36" s="8"/>
      <c r="AT36" s="8"/>
      <c r="AU36" s="8"/>
      <c r="AV36" s="8"/>
      <c r="AW36" s="8"/>
      <c r="AX36" s="8"/>
      <c r="AY36" s="8"/>
      <c r="AZ36" s="8"/>
      <c r="BA36" s="8"/>
      <c r="BB36" s="8"/>
      <c r="BC36" s="8"/>
      <c r="BD36" s="8"/>
      <c r="BE36" s="8"/>
      <c r="BF36" s="8"/>
      <c r="BG36" s="8"/>
      <c r="BH36" s="8"/>
      <c r="BI36" s="8"/>
      <c r="BJ36" s="8"/>
      <c r="BK36" s="8"/>
      <c r="BL36" s="8"/>
      <c r="BM36" s="8"/>
      <c r="BN36" s="9"/>
      <c r="BO36" s="9"/>
      <c r="BP36" s="9"/>
      <c r="BQ36" s="9"/>
      <c r="BR36" s="9"/>
      <c r="BS36" s="9"/>
      <c r="BT36" s="9"/>
      <c r="BU36" s="9"/>
      <c r="BV36" s="9"/>
      <c r="BW36" s="9"/>
      <c r="BX36" s="9"/>
      <c r="BY36" s="9"/>
      <c r="BZ36" s="9"/>
      <c r="CA36" s="9"/>
      <c r="CB36" s="9"/>
      <c r="CC36" s="9"/>
      <c r="CD36" s="9"/>
      <c r="CE36" s="9"/>
      <c r="CF36" s="9"/>
      <c r="CG36" s="9"/>
      <c r="CH36" s="9"/>
      <c r="CI36" s="9"/>
      <c r="CJ36" s="9"/>
      <c r="CK36" s="9"/>
      <c r="CL36" s="9"/>
      <c r="CM36" s="9"/>
      <c r="CN36" s="9"/>
      <c r="CO36" s="9"/>
      <c r="CP36" s="9"/>
      <c r="CQ36" s="9"/>
      <c r="CR36" s="9"/>
      <c r="CS36" s="9"/>
      <c r="CT36" s="9"/>
      <c r="CU36" s="9"/>
      <c r="CV36" s="9"/>
      <c r="CW36" s="9"/>
      <c r="CX36" s="9"/>
      <c r="CY36" s="9"/>
      <c r="CZ36" s="9"/>
      <c r="DA36" s="9"/>
      <c r="DB36" s="9"/>
      <c r="DC36" s="9"/>
      <c r="DD36" s="9"/>
      <c r="DE36" s="9"/>
      <c r="DF36" s="9"/>
      <c r="DG36" s="9"/>
      <c r="DH36" s="9"/>
      <c r="DI36" s="9"/>
    </row>
    <row r="37" spans="1:113" ht="15.6" hidden="1">
      <c r="A37" s="20" t="s">
        <v>91</v>
      </c>
      <c r="B37" s="17" t="s">
        <v>34</v>
      </c>
      <c r="C37" s="114">
        <v>0</v>
      </c>
      <c r="D37" s="33">
        <f t="shared" ref="D37:D68" si="4">C37/$C$84</f>
        <v>0</v>
      </c>
      <c r="E37" s="88">
        <f t="shared" si="1"/>
        <v>0</v>
      </c>
      <c r="F37" s="38">
        <f t="shared" si="3"/>
        <v>0</v>
      </c>
      <c r="G37" s="95">
        <f t="shared" si="2"/>
        <v>0</v>
      </c>
      <c r="H37" s="24"/>
      <c r="I37" s="24"/>
      <c r="J37" s="19"/>
      <c r="K37" s="19"/>
      <c r="L37" s="19"/>
      <c r="M37" s="19"/>
      <c r="N37" s="19"/>
      <c r="O37" s="20"/>
      <c r="P37" s="26"/>
      <c r="Q37" s="29"/>
      <c r="R37" s="29"/>
      <c r="S37" s="29"/>
      <c r="T37" s="29"/>
      <c r="U37" s="29"/>
      <c r="V37" s="19"/>
      <c r="W37" s="19"/>
      <c r="X37" s="19"/>
      <c r="Y37" s="19"/>
      <c r="Z37" s="19"/>
      <c r="AA37" s="19"/>
      <c r="AB37" s="19"/>
      <c r="AC37" s="19"/>
      <c r="AD37" s="19"/>
      <c r="AE37" s="19"/>
      <c r="AF37" s="19"/>
      <c r="AG37" s="19"/>
      <c r="AH37" s="19"/>
      <c r="AI37" s="19"/>
      <c r="AJ37" s="19"/>
      <c r="AK37" s="22"/>
      <c r="AL37" s="22"/>
      <c r="AM37" s="22"/>
      <c r="AN37" s="22"/>
      <c r="AO37" s="22"/>
      <c r="AP37" s="8"/>
      <c r="AQ37" s="8"/>
      <c r="AR37" s="8"/>
      <c r="AS37" s="8"/>
      <c r="AT37" s="8"/>
      <c r="AU37" s="8"/>
      <c r="AV37" s="8"/>
      <c r="AW37" s="8"/>
      <c r="AX37" s="8"/>
      <c r="AY37" s="8"/>
      <c r="AZ37" s="8"/>
      <c r="BA37" s="8"/>
      <c r="BB37" s="8"/>
      <c r="BC37" s="8"/>
      <c r="BD37" s="8"/>
      <c r="BE37" s="8"/>
      <c r="BF37" s="8"/>
      <c r="BG37" s="8"/>
      <c r="BH37" s="8"/>
      <c r="BI37" s="8"/>
      <c r="BJ37" s="8"/>
      <c r="BK37" s="8"/>
      <c r="BL37" s="8"/>
      <c r="BM37" s="8"/>
      <c r="BN37" s="9"/>
      <c r="BO37" s="9"/>
      <c r="BP37" s="9"/>
      <c r="BQ37" s="9"/>
      <c r="BR37" s="9"/>
      <c r="BS37" s="9"/>
      <c r="BT37" s="9"/>
      <c r="BU37" s="9"/>
      <c r="BV37" s="9"/>
      <c r="BW37" s="9"/>
      <c r="BX37" s="9"/>
      <c r="BY37" s="9"/>
      <c r="BZ37" s="9"/>
      <c r="CA37" s="9"/>
      <c r="CB37" s="9"/>
      <c r="CC37" s="9"/>
      <c r="CD37" s="9"/>
      <c r="CE37" s="9"/>
      <c r="CF37" s="9"/>
      <c r="CG37" s="9"/>
      <c r="CH37" s="9"/>
      <c r="CI37" s="9"/>
      <c r="CJ37" s="9"/>
      <c r="CK37" s="9"/>
      <c r="CL37" s="9"/>
      <c r="CM37" s="9"/>
      <c r="CN37" s="9"/>
      <c r="CO37" s="9"/>
      <c r="CP37" s="9"/>
      <c r="CQ37" s="9"/>
      <c r="CR37" s="9"/>
      <c r="CS37" s="9"/>
      <c r="CT37" s="9"/>
      <c r="CU37" s="9"/>
      <c r="CV37" s="9"/>
      <c r="CW37" s="9"/>
      <c r="CX37" s="9"/>
      <c r="CY37" s="9"/>
      <c r="CZ37" s="9"/>
      <c r="DA37" s="9"/>
      <c r="DB37" s="9"/>
      <c r="DC37" s="9"/>
      <c r="DD37" s="9"/>
      <c r="DE37" s="9"/>
      <c r="DF37" s="9"/>
      <c r="DG37" s="9"/>
      <c r="DH37" s="9"/>
      <c r="DI37" s="9"/>
    </row>
    <row r="38" spans="1:113" ht="15.6">
      <c r="A38" s="20" t="s">
        <v>91</v>
      </c>
      <c r="B38" s="17" t="s">
        <v>35</v>
      </c>
      <c r="C38" s="114">
        <v>45893</v>
      </c>
      <c r="D38" s="33">
        <f t="shared" si="4"/>
        <v>2.3492284499637837E-2</v>
      </c>
      <c r="E38" s="88">
        <f t="shared" si="1"/>
        <v>79.427413893275528</v>
      </c>
      <c r="F38" s="38">
        <v>2846</v>
      </c>
      <c r="G38" s="95">
        <f t="shared" si="2"/>
        <v>48818.427413893274</v>
      </c>
      <c r="H38" s="19"/>
      <c r="I38" s="19"/>
      <c r="J38" s="19"/>
      <c r="K38" s="19"/>
      <c r="L38" s="19"/>
      <c r="M38" s="19"/>
      <c r="N38" s="19"/>
      <c r="O38" s="20"/>
      <c r="P38" s="26"/>
      <c r="Q38" s="29"/>
      <c r="R38" s="29"/>
      <c r="S38" s="29"/>
      <c r="T38" s="29"/>
      <c r="U38" s="29"/>
      <c r="V38" s="19"/>
      <c r="W38" s="19"/>
      <c r="X38" s="19"/>
      <c r="Y38" s="19"/>
      <c r="Z38" s="19"/>
      <c r="AA38" s="19"/>
      <c r="AB38" s="19"/>
      <c r="AC38" s="19"/>
      <c r="AD38" s="19"/>
      <c r="AE38" s="19"/>
      <c r="AF38" s="19"/>
      <c r="AG38" s="19"/>
      <c r="AH38" s="19"/>
      <c r="AI38" s="19"/>
      <c r="AJ38" s="19"/>
      <c r="AK38" s="22"/>
      <c r="AL38" s="22"/>
      <c r="AM38" s="22"/>
      <c r="AN38" s="22"/>
      <c r="AO38" s="22"/>
      <c r="AP38" s="8"/>
      <c r="AQ38" s="8"/>
      <c r="AR38" s="8"/>
      <c r="AS38" s="8"/>
      <c r="AT38" s="8"/>
      <c r="AU38" s="8"/>
      <c r="AV38" s="8"/>
      <c r="AW38" s="8"/>
      <c r="AX38" s="8"/>
      <c r="AY38" s="8"/>
      <c r="AZ38" s="8"/>
      <c r="BA38" s="8"/>
      <c r="BB38" s="8"/>
      <c r="BC38" s="8"/>
      <c r="BD38" s="8"/>
      <c r="BE38" s="8"/>
      <c r="BF38" s="8"/>
      <c r="BG38" s="8"/>
      <c r="BH38" s="8"/>
      <c r="BI38" s="8"/>
      <c r="BJ38" s="8"/>
      <c r="BK38" s="8"/>
      <c r="BL38" s="8"/>
      <c r="BM38" s="8"/>
      <c r="BN38" s="9"/>
      <c r="BO38" s="9"/>
      <c r="BP38" s="9"/>
      <c r="BQ38" s="9"/>
      <c r="BR38" s="9"/>
      <c r="BS38" s="9"/>
      <c r="BT38" s="9"/>
      <c r="BU38" s="9"/>
      <c r="BV38" s="9"/>
      <c r="BW38" s="9"/>
      <c r="BX38" s="9"/>
      <c r="BY38" s="9"/>
      <c r="BZ38" s="9"/>
      <c r="CA38" s="9"/>
      <c r="CB38" s="9"/>
      <c r="CC38" s="9"/>
      <c r="CD38" s="9"/>
      <c r="CE38" s="9"/>
      <c r="CF38" s="9"/>
      <c r="CG38" s="9"/>
      <c r="CH38" s="9"/>
      <c r="CI38" s="9"/>
      <c r="CJ38" s="9"/>
      <c r="CK38" s="9"/>
      <c r="CL38" s="9"/>
      <c r="CM38" s="9"/>
      <c r="CN38" s="9"/>
      <c r="CO38" s="9"/>
      <c r="CP38" s="9"/>
      <c r="CQ38" s="9"/>
      <c r="CR38" s="9"/>
      <c r="CS38" s="9"/>
      <c r="CT38" s="9"/>
      <c r="CU38" s="9"/>
      <c r="CV38" s="9"/>
      <c r="CW38" s="9"/>
      <c r="CX38" s="9"/>
      <c r="CY38" s="9"/>
      <c r="CZ38" s="9"/>
      <c r="DA38" s="9"/>
      <c r="DB38" s="9"/>
      <c r="DC38" s="9"/>
      <c r="DD38" s="9"/>
      <c r="DE38" s="9"/>
      <c r="DF38" s="9"/>
      <c r="DG38" s="9"/>
      <c r="DH38" s="9"/>
      <c r="DI38" s="9"/>
    </row>
    <row r="39" spans="1:113" ht="15.6" hidden="1">
      <c r="A39" s="20" t="s">
        <v>91</v>
      </c>
      <c r="B39" s="17" t="s">
        <v>36</v>
      </c>
      <c r="C39" s="114">
        <v>0</v>
      </c>
      <c r="D39" s="33">
        <f t="shared" si="4"/>
        <v>0</v>
      </c>
      <c r="E39" s="88">
        <f>$E$2*D39</f>
        <v>0</v>
      </c>
      <c r="F39" s="38">
        <f t="shared" si="3"/>
        <v>0</v>
      </c>
      <c r="G39" s="95">
        <f t="shared" si="2"/>
        <v>0</v>
      </c>
      <c r="H39" s="24"/>
      <c r="I39" s="24"/>
      <c r="J39" s="19"/>
      <c r="K39" s="19"/>
      <c r="L39" s="19"/>
      <c r="M39" s="19"/>
      <c r="N39" s="19"/>
      <c r="O39" s="20"/>
      <c r="P39" s="26"/>
      <c r="Q39" s="29"/>
      <c r="R39" s="29"/>
      <c r="S39" s="29"/>
      <c r="T39" s="29"/>
      <c r="U39" s="29"/>
      <c r="V39" s="19"/>
      <c r="W39" s="19"/>
      <c r="X39" s="19"/>
      <c r="Y39" s="19"/>
      <c r="Z39" s="19"/>
      <c r="AA39" s="19"/>
      <c r="AB39" s="19"/>
      <c r="AC39" s="19"/>
      <c r="AD39" s="19"/>
      <c r="AE39" s="19"/>
      <c r="AF39" s="19"/>
      <c r="AG39" s="19"/>
      <c r="AH39" s="19"/>
      <c r="AI39" s="19"/>
      <c r="AJ39" s="19"/>
      <c r="AK39" s="22"/>
      <c r="AL39" s="22"/>
      <c r="AM39" s="22"/>
      <c r="AN39" s="22"/>
      <c r="AO39" s="22"/>
      <c r="AP39" s="8"/>
      <c r="AQ39" s="8"/>
      <c r="AR39" s="8"/>
      <c r="AS39" s="8"/>
      <c r="AT39" s="8"/>
      <c r="AU39" s="8"/>
      <c r="AV39" s="8"/>
      <c r="AW39" s="8"/>
      <c r="AX39" s="8"/>
      <c r="AY39" s="8"/>
      <c r="AZ39" s="8"/>
      <c r="BA39" s="8"/>
      <c r="BB39" s="8"/>
      <c r="BC39" s="8"/>
      <c r="BD39" s="8"/>
      <c r="BE39" s="8"/>
      <c r="BF39" s="8"/>
      <c r="BG39" s="8"/>
      <c r="BH39" s="8"/>
      <c r="BI39" s="8"/>
      <c r="BJ39" s="8"/>
      <c r="BK39" s="8"/>
      <c r="BL39" s="8"/>
      <c r="BM39" s="8"/>
      <c r="BN39" s="9"/>
      <c r="BO39" s="9"/>
      <c r="BP39" s="9"/>
      <c r="BQ39" s="9"/>
      <c r="BR39" s="9"/>
      <c r="BS39" s="9"/>
      <c r="BT39" s="9"/>
      <c r="BU39" s="9"/>
      <c r="BV39" s="9"/>
      <c r="BW39" s="9"/>
      <c r="BX39" s="9"/>
      <c r="BY39" s="9"/>
      <c r="BZ39" s="9"/>
      <c r="CA39" s="9"/>
      <c r="CB39" s="9"/>
      <c r="CC39" s="9"/>
      <c r="CD39" s="9"/>
      <c r="CE39" s="9"/>
      <c r="CF39" s="9"/>
      <c r="CG39" s="9"/>
      <c r="CH39" s="9"/>
      <c r="CI39" s="9"/>
      <c r="CJ39" s="9"/>
      <c r="CK39" s="9"/>
      <c r="CL39" s="9"/>
      <c r="CM39" s="9"/>
      <c r="CN39" s="9"/>
      <c r="CO39" s="9"/>
      <c r="CP39" s="9"/>
      <c r="CQ39" s="9"/>
      <c r="CR39" s="9"/>
      <c r="CS39" s="9"/>
      <c r="CT39" s="9"/>
      <c r="CU39" s="9"/>
      <c r="CV39" s="9"/>
      <c r="CW39" s="9"/>
      <c r="CX39" s="9"/>
      <c r="CY39" s="9"/>
      <c r="CZ39" s="9"/>
      <c r="DA39" s="9"/>
      <c r="DB39" s="9"/>
      <c r="DC39" s="9"/>
      <c r="DD39" s="9"/>
      <c r="DE39" s="9"/>
      <c r="DF39" s="9"/>
      <c r="DG39" s="9"/>
      <c r="DH39" s="9"/>
      <c r="DI39" s="9"/>
    </row>
    <row r="40" spans="1:113" ht="15.6">
      <c r="A40" s="20" t="s">
        <v>91</v>
      </c>
      <c r="B40" s="17" t="s">
        <v>37</v>
      </c>
      <c r="C40" s="114">
        <v>87897</v>
      </c>
      <c r="D40" s="33">
        <f t="shared" si="4"/>
        <v>4.4993818897537029E-2</v>
      </c>
      <c r="E40" s="88">
        <f t="shared" si="1"/>
        <v>152.12410169257271</v>
      </c>
      <c r="F40" s="38">
        <v>5451</v>
      </c>
      <c r="G40" s="95">
        <f t="shared" si="2"/>
        <v>93500.124101692578</v>
      </c>
      <c r="H40" s="19"/>
      <c r="I40" s="19"/>
      <c r="J40" s="19"/>
      <c r="K40" s="19"/>
      <c r="L40" s="19"/>
      <c r="M40" s="19"/>
      <c r="N40" s="19"/>
      <c r="O40" s="20"/>
      <c r="P40" s="26"/>
      <c r="Q40" s="29"/>
      <c r="R40" s="29"/>
      <c r="S40" s="29"/>
      <c r="T40" s="29"/>
      <c r="U40" s="29"/>
      <c r="V40" s="19"/>
      <c r="W40" s="19"/>
      <c r="X40" s="19"/>
      <c r="Y40" s="19"/>
      <c r="Z40" s="19"/>
      <c r="AA40" s="19"/>
      <c r="AB40" s="19"/>
      <c r="AC40" s="19"/>
      <c r="AD40" s="19"/>
      <c r="AE40" s="19"/>
      <c r="AF40" s="19"/>
      <c r="AG40" s="19"/>
      <c r="AH40" s="19"/>
      <c r="AI40" s="19"/>
      <c r="AJ40" s="19"/>
      <c r="AK40" s="22"/>
      <c r="AL40" s="22"/>
      <c r="AM40" s="22"/>
      <c r="AN40" s="22"/>
      <c r="AO40" s="22"/>
      <c r="AP40" s="8"/>
      <c r="AQ40" s="8"/>
      <c r="AR40" s="8"/>
      <c r="AS40" s="8"/>
      <c r="AT40" s="8"/>
      <c r="AU40" s="8"/>
      <c r="AV40" s="8"/>
      <c r="AW40" s="8"/>
      <c r="AX40" s="8"/>
      <c r="AY40" s="8"/>
      <c r="AZ40" s="8"/>
      <c r="BA40" s="8"/>
      <c r="BB40" s="8"/>
      <c r="BC40" s="8"/>
      <c r="BD40" s="8"/>
      <c r="BE40" s="8"/>
      <c r="BF40" s="8"/>
      <c r="BG40" s="8"/>
      <c r="BH40" s="8"/>
      <c r="BI40" s="8"/>
      <c r="BJ40" s="8"/>
      <c r="BK40" s="8"/>
      <c r="BL40" s="8"/>
      <c r="BM40" s="8"/>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row>
    <row r="41" spans="1:113" ht="15.6" hidden="1">
      <c r="A41" s="20" t="s">
        <v>89</v>
      </c>
      <c r="B41" s="17" t="s">
        <v>38</v>
      </c>
      <c r="C41" s="114">
        <v>0</v>
      </c>
      <c r="D41" s="33">
        <f t="shared" si="4"/>
        <v>0</v>
      </c>
      <c r="E41" s="88">
        <f t="shared" si="1"/>
        <v>0</v>
      </c>
      <c r="F41" s="38">
        <f t="shared" si="3"/>
        <v>0</v>
      </c>
      <c r="G41" s="95">
        <f t="shared" si="2"/>
        <v>0</v>
      </c>
      <c r="H41" s="24"/>
      <c r="I41" s="24"/>
      <c r="J41" s="19"/>
      <c r="K41" s="19"/>
      <c r="L41" s="19"/>
      <c r="M41" s="19"/>
      <c r="N41" s="19"/>
      <c r="O41" s="20"/>
      <c r="P41" s="26"/>
      <c r="Q41" s="29"/>
      <c r="R41" s="29"/>
      <c r="S41" s="29"/>
      <c r="T41" s="29"/>
      <c r="U41" s="29"/>
      <c r="V41" s="19"/>
      <c r="W41" s="19"/>
      <c r="X41" s="19"/>
      <c r="Y41" s="19"/>
      <c r="Z41" s="19"/>
      <c r="AA41" s="19"/>
      <c r="AB41" s="19"/>
      <c r="AC41" s="19"/>
      <c r="AD41" s="19"/>
      <c r="AE41" s="19"/>
      <c r="AF41" s="19"/>
      <c r="AG41" s="19"/>
      <c r="AH41" s="19"/>
      <c r="AI41" s="19"/>
      <c r="AJ41" s="19"/>
      <c r="AK41" s="22"/>
      <c r="AL41" s="22"/>
      <c r="AM41" s="22"/>
      <c r="AN41" s="22"/>
      <c r="AO41" s="22"/>
      <c r="AP41" s="8"/>
      <c r="AQ41" s="8"/>
      <c r="AR41" s="8"/>
      <c r="AS41" s="8"/>
      <c r="AT41" s="8"/>
      <c r="AU41" s="8"/>
      <c r="AV41" s="8"/>
      <c r="AW41" s="8"/>
      <c r="AX41" s="8"/>
      <c r="AY41" s="8"/>
      <c r="AZ41" s="8"/>
      <c r="BA41" s="8"/>
      <c r="BB41" s="8"/>
      <c r="BC41" s="8"/>
      <c r="BD41" s="8"/>
      <c r="BE41" s="8"/>
      <c r="BF41" s="8"/>
      <c r="BG41" s="8"/>
      <c r="BH41" s="8"/>
      <c r="BI41" s="8"/>
      <c r="BJ41" s="8"/>
      <c r="BK41" s="8"/>
      <c r="BL41" s="8"/>
      <c r="BM41" s="8"/>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row>
    <row r="42" spans="1:113" ht="15.6">
      <c r="A42" s="20" t="s">
        <v>89</v>
      </c>
      <c r="B42" s="17" t="s">
        <v>39</v>
      </c>
      <c r="C42" s="114">
        <v>117425</v>
      </c>
      <c r="D42" s="33">
        <f t="shared" si="4"/>
        <v>6.0108981922514827E-2</v>
      </c>
      <c r="E42" s="88">
        <f t="shared" si="1"/>
        <v>203.22846788002263</v>
      </c>
      <c r="F42" s="38">
        <v>7283</v>
      </c>
      <c r="G42" s="95">
        <f t="shared" si="2"/>
        <v>124911.22846788002</v>
      </c>
      <c r="H42" s="19"/>
      <c r="I42" s="19"/>
      <c r="J42" s="19"/>
      <c r="K42" s="19"/>
      <c r="L42" s="19"/>
      <c r="M42" s="19"/>
      <c r="N42" s="19"/>
      <c r="O42" s="20"/>
      <c r="P42" s="26"/>
      <c r="Q42" s="29"/>
      <c r="R42" s="29"/>
      <c r="S42" s="29"/>
      <c r="T42" s="29"/>
      <c r="U42" s="29"/>
      <c r="V42" s="19"/>
      <c r="W42" s="19"/>
      <c r="X42" s="19"/>
      <c r="Y42" s="19"/>
      <c r="Z42" s="19"/>
      <c r="AA42" s="19"/>
      <c r="AB42" s="19"/>
      <c r="AC42" s="19"/>
      <c r="AD42" s="19"/>
      <c r="AE42" s="19"/>
      <c r="AF42" s="19"/>
      <c r="AG42" s="19"/>
      <c r="AH42" s="19"/>
      <c r="AI42" s="19"/>
      <c r="AJ42" s="19"/>
      <c r="AK42" s="22"/>
      <c r="AL42" s="22"/>
      <c r="AM42" s="22"/>
      <c r="AN42" s="22"/>
      <c r="AO42" s="22"/>
      <c r="AP42" s="8"/>
      <c r="AQ42" s="8"/>
      <c r="AR42" s="8"/>
      <c r="AS42" s="8"/>
      <c r="AT42" s="8"/>
      <c r="AU42" s="8"/>
      <c r="AV42" s="8"/>
      <c r="AW42" s="8"/>
      <c r="AX42" s="8"/>
      <c r="AY42" s="8"/>
      <c r="AZ42" s="8"/>
      <c r="BA42" s="8"/>
      <c r="BB42" s="8"/>
      <c r="BC42" s="8"/>
      <c r="BD42" s="8"/>
      <c r="BE42" s="8"/>
      <c r="BF42" s="8"/>
      <c r="BG42" s="8"/>
      <c r="BH42" s="8"/>
      <c r="BI42" s="8"/>
      <c r="BJ42" s="8"/>
      <c r="BK42" s="8"/>
      <c r="BL42" s="8"/>
      <c r="BM42" s="8"/>
      <c r="BN42" s="9"/>
      <c r="BO42" s="9"/>
      <c r="BP42" s="9"/>
      <c r="BQ42" s="9"/>
      <c r="BR42" s="9"/>
      <c r="BS42" s="9"/>
      <c r="BT42" s="9"/>
      <c r="BU42" s="9"/>
      <c r="BV42" s="9"/>
      <c r="BW42" s="9"/>
      <c r="BX42" s="9"/>
      <c r="BY42" s="9"/>
      <c r="BZ42" s="9"/>
      <c r="CA42" s="9"/>
      <c r="CB42" s="9"/>
      <c r="CC42" s="9"/>
      <c r="CD42" s="9"/>
      <c r="CE42" s="9"/>
      <c r="CF42" s="9"/>
      <c r="CG42" s="9"/>
      <c r="CH42" s="9"/>
      <c r="CI42" s="9"/>
      <c r="CJ42" s="9"/>
      <c r="CK42" s="9"/>
      <c r="CL42" s="9"/>
      <c r="CM42" s="9"/>
      <c r="CN42" s="9"/>
      <c r="CO42" s="9"/>
      <c r="CP42" s="9"/>
      <c r="CQ42" s="9"/>
      <c r="CR42" s="9"/>
      <c r="CS42" s="9"/>
      <c r="CT42" s="9"/>
      <c r="CU42" s="9"/>
      <c r="CV42" s="9"/>
      <c r="CW42" s="9"/>
      <c r="CX42" s="9"/>
      <c r="CY42" s="9"/>
      <c r="CZ42" s="9"/>
      <c r="DA42" s="9"/>
      <c r="DB42" s="9"/>
      <c r="DC42" s="9"/>
      <c r="DD42" s="9"/>
      <c r="DE42" s="9"/>
      <c r="DF42" s="9"/>
      <c r="DG42" s="9"/>
      <c r="DH42" s="9"/>
      <c r="DI42" s="9"/>
    </row>
    <row r="43" spans="1:113" ht="15.6" hidden="1">
      <c r="A43" s="20" t="s">
        <v>91</v>
      </c>
      <c r="B43" s="17" t="s">
        <v>40</v>
      </c>
      <c r="C43" s="114">
        <v>0</v>
      </c>
      <c r="D43" s="33">
        <f t="shared" si="4"/>
        <v>0</v>
      </c>
      <c r="E43" s="88">
        <f t="shared" si="1"/>
        <v>0</v>
      </c>
      <c r="F43" s="38">
        <f t="shared" si="3"/>
        <v>0</v>
      </c>
      <c r="G43" s="95">
        <f t="shared" si="2"/>
        <v>0</v>
      </c>
      <c r="H43" s="24"/>
      <c r="I43" s="24"/>
      <c r="J43" s="19"/>
      <c r="K43" s="19"/>
      <c r="L43" s="19"/>
      <c r="M43" s="19"/>
      <c r="N43" s="19"/>
      <c r="O43" s="20"/>
      <c r="P43" s="26"/>
      <c r="Q43" s="29"/>
      <c r="R43" s="29"/>
      <c r="S43" s="29"/>
      <c r="T43" s="29"/>
      <c r="U43" s="29"/>
      <c r="V43" s="19"/>
      <c r="W43" s="19"/>
      <c r="X43" s="19"/>
      <c r="Y43" s="19"/>
      <c r="Z43" s="19"/>
      <c r="AA43" s="19"/>
      <c r="AB43" s="19"/>
      <c r="AC43" s="19"/>
      <c r="AD43" s="19"/>
      <c r="AE43" s="19"/>
      <c r="AF43" s="19"/>
      <c r="AG43" s="19"/>
      <c r="AH43" s="19"/>
      <c r="AI43" s="19"/>
      <c r="AJ43" s="19"/>
      <c r="AK43" s="22"/>
      <c r="AL43" s="22"/>
      <c r="AM43" s="22"/>
      <c r="AN43" s="22"/>
      <c r="AO43" s="22"/>
      <c r="AP43" s="8"/>
      <c r="AQ43" s="8"/>
      <c r="AR43" s="8"/>
      <c r="AS43" s="8"/>
      <c r="AT43" s="8"/>
      <c r="AU43" s="8"/>
      <c r="AV43" s="8"/>
      <c r="AW43" s="8"/>
      <c r="AX43" s="8"/>
      <c r="AY43" s="8"/>
      <c r="AZ43" s="8"/>
      <c r="BA43" s="8"/>
      <c r="BB43" s="8"/>
      <c r="BC43" s="8"/>
      <c r="BD43" s="8"/>
      <c r="BE43" s="8"/>
      <c r="BF43" s="8"/>
      <c r="BG43" s="8"/>
      <c r="BH43" s="8"/>
      <c r="BI43" s="8"/>
      <c r="BJ43" s="8"/>
      <c r="BK43" s="8"/>
      <c r="BL43" s="8"/>
      <c r="BM43" s="8"/>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row>
    <row r="44" spans="1:113" ht="15.6">
      <c r="A44" s="20" t="s">
        <v>91</v>
      </c>
      <c r="B44" s="17" t="s">
        <v>41</v>
      </c>
      <c r="C44" s="114">
        <v>91567</v>
      </c>
      <c r="D44" s="33">
        <f t="shared" si="4"/>
        <v>4.6872464532245389E-2</v>
      </c>
      <c r="E44" s="88">
        <f t="shared" si="1"/>
        <v>158.47580258352167</v>
      </c>
      <c r="F44" s="38">
        <v>5679</v>
      </c>
      <c r="G44" s="95">
        <f t="shared" si="2"/>
        <v>97404.475802583518</v>
      </c>
      <c r="H44" s="19"/>
      <c r="I44" s="19"/>
      <c r="J44" s="19"/>
      <c r="K44" s="19"/>
      <c r="L44" s="19"/>
      <c r="M44" s="19"/>
      <c r="N44" s="19"/>
      <c r="O44" s="20"/>
      <c r="P44" s="26"/>
      <c r="Q44" s="29"/>
      <c r="R44" s="29"/>
      <c r="S44" s="29"/>
      <c r="T44" s="29"/>
      <c r="U44" s="29"/>
      <c r="V44" s="19"/>
      <c r="W44" s="19"/>
      <c r="X44" s="19"/>
      <c r="Y44" s="19"/>
      <c r="Z44" s="19"/>
      <c r="AA44" s="19"/>
      <c r="AB44" s="19"/>
      <c r="AC44" s="19"/>
      <c r="AD44" s="19"/>
      <c r="AE44" s="19"/>
      <c r="AF44" s="19"/>
      <c r="AG44" s="19"/>
      <c r="AH44" s="19"/>
      <c r="AI44" s="19"/>
      <c r="AJ44" s="19"/>
      <c r="AK44" s="22"/>
      <c r="AL44" s="22"/>
      <c r="AM44" s="22"/>
      <c r="AN44" s="22"/>
      <c r="AO44" s="22"/>
      <c r="AP44" s="8"/>
      <c r="AQ44" s="8"/>
      <c r="AR44" s="8"/>
      <c r="AS44" s="8"/>
      <c r="AT44" s="8"/>
      <c r="AU44" s="8"/>
      <c r="AV44" s="8"/>
      <c r="AW44" s="8"/>
      <c r="AX44" s="8"/>
      <c r="AY44" s="8"/>
      <c r="AZ44" s="8"/>
      <c r="BA44" s="8"/>
      <c r="BB44" s="8"/>
      <c r="BC44" s="8"/>
      <c r="BD44" s="8"/>
      <c r="BE44" s="8"/>
      <c r="BF44" s="8"/>
      <c r="BG44" s="8"/>
      <c r="BH44" s="8"/>
      <c r="BI44" s="8"/>
      <c r="BJ44" s="8"/>
      <c r="BK44" s="8"/>
      <c r="BL44" s="8"/>
      <c r="BM44" s="8"/>
      <c r="BN44" s="9"/>
      <c r="BO44" s="9"/>
      <c r="BP44" s="9"/>
      <c r="BQ44" s="9"/>
      <c r="BR44" s="9"/>
      <c r="BS44" s="9"/>
      <c r="BT44" s="9"/>
      <c r="BU44" s="9"/>
      <c r="BV44" s="9"/>
      <c r="BW44" s="9"/>
      <c r="BX44" s="9"/>
      <c r="BY44" s="9"/>
      <c r="BZ44" s="9"/>
      <c r="CA44" s="9"/>
      <c r="CB44" s="9"/>
      <c r="CC44" s="9"/>
      <c r="CD44" s="9"/>
      <c r="CE44" s="9"/>
      <c r="CF44" s="9"/>
      <c r="CG44" s="9"/>
      <c r="CH44" s="9"/>
      <c r="CI44" s="9"/>
      <c r="CJ44" s="9"/>
      <c r="CK44" s="9"/>
      <c r="CL44" s="9"/>
      <c r="CM44" s="9"/>
      <c r="CN44" s="9"/>
      <c r="CO44" s="9"/>
      <c r="CP44" s="9"/>
      <c r="CQ44" s="9"/>
      <c r="CR44" s="9"/>
      <c r="CS44" s="9"/>
      <c r="CT44" s="9"/>
      <c r="CU44" s="9"/>
      <c r="CV44" s="9"/>
      <c r="CW44" s="9"/>
      <c r="CX44" s="9"/>
      <c r="CY44" s="9"/>
      <c r="CZ44" s="9"/>
      <c r="DA44" s="9"/>
      <c r="DB44" s="9"/>
      <c r="DC44" s="9"/>
      <c r="DD44" s="9"/>
      <c r="DE44" s="9"/>
      <c r="DF44" s="9"/>
      <c r="DG44" s="9"/>
      <c r="DH44" s="9"/>
      <c r="DI44" s="9"/>
    </row>
    <row r="45" spans="1:113" ht="15.6" hidden="1">
      <c r="A45" s="20" t="s">
        <v>89</v>
      </c>
      <c r="B45" s="17" t="s">
        <v>42</v>
      </c>
      <c r="C45" s="114">
        <v>0</v>
      </c>
      <c r="D45" s="33">
        <f t="shared" si="4"/>
        <v>0</v>
      </c>
      <c r="E45" s="88">
        <f t="shared" si="1"/>
        <v>0</v>
      </c>
      <c r="F45" s="38">
        <f t="shared" si="3"/>
        <v>0</v>
      </c>
      <c r="G45" s="95">
        <f t="shared" si="2"/>
        <v>0</v>
      </c>
      <c r="H45" s="19"/>
      <c r="I45" s="19"/>
      <c r="J45" s="19"/>
      <c r="K45" s="19"/>
      <c r="L45" s="19"/>
      <c r="M45" s="19"/>
      <c r="N45" s="19"/>
      <c r="O45" s="20"/>
      <c r="P45" s="26"/>
      <c r="Q45" s="29"/>
      <c r="R45" s="29"/>
      <c r="S45" s="29"/>
      <c r="T45" s="29"/>
      <c r="U45" s="29"/>
      <c r="V45" s="19"/>
      <c r="W45" s="19"/>
      <c r="X45" s="19"/>
      <c r="Y45" s="19"/>
      <c r="Z45" s="19"/>
      <c r="AA45" s="19"/>
      <c r="AB45" s="19"/>
      <c r="AC45" s="19"/>
      <c r="AD45" s="19"/>
      <c r="AE45" s="19"/>
      <c r="AF45" s="19"/>
      <c r="AG45" s="19"/>
      <c r="AH45" s="19"/>
      <c r="AI45" s="19"/>
      <c r="AJ45" s="19"/>
      <c r="AK45" s="22"/>
      <c r="AL45" s="22"/>
      <c r="AM45" s="22"/>
      <c r="AN45" s="22"/>
      <c r="AO45" s="22"/>
      <c r="AP45" s="8"/>
      <c r="AQ45" s="8"/>
      <c r="AR45" s="8"/>
      <c r="AS45" s="8"/>
      <c r="AT45" s="8"/>
      <c r="AU45" s="8"/>
      <c r="AV45" s="8"/>
      <c r="AW45" s="8"/>
      <c r="AX45" s="8"/>
      <c r="AY45" s="8"/>
      <c r="AZ45" s="8"/>
      <c r="BA45" s="8"/>
      <c r="BB45" s="8"/>
      <c r="BC45" s="8"/>
      <c r="BD45" s="8"/>
      <c r="BE45" s="8"/>
      <c r="BF45" s="8"/>
      <c r="BG45" s="8"/>
      <c r="BH45" s="8"/>
      <c r="BI45" s="8"/>
      <c r="BJ45" s="8"/>
      <c r="BK45" s="8"/>
      <c r="BL45" s="8"/>
      <c r="BM45" s="8"/>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row>
    <row r="46" spans="1:113" ht="15.6">
      <c r="A46" s="20" t="s">
        <v>89</v>
      </c>
      <c r="B46" s="17" t="s">
        <v>43</v>
      </c>
      <c r="C46" s="114">
        <v>6829</v>
      </c>
      <c r="D46" s="33">
        <f t="shared" si="4"/>
        <v>3.4957141796794016E-3</v>
      </c>
      <c r="E46" s="88">
        <f t="shared" si="1"/>
        <v>11.819009641496057</v>
      </c>
      <c r="F46" s="38">
        <v>339</v>
      </c>
      <c r="G46" s="95">
        <f t="shared" si="2"/>
        <v>7179.8190096414965</v>
      </c>
      <c r="H46" s="19"/>
      <c r="I46" s="19"/>
      <c r="J46" s="19"/>
      <c r="K46" s="19"/>
      <c r="L46" s="19"/>
      <c r="M46" s="19"/>
      <c r="N46" s="19"/>
      <c r="O46" s="20"/>
      <c r="P46" s="26"/>
      <c r="Q46" s="29"/>
      <c r="R46" s="29"/>
      <c r="S46" s="29"/>
      <c r="T46" s="29"/>
      <c r="U46" s="29"/>
      <c r="V46" s="19"/>
      <c r="W46" s="19"/>
      <c r="X46" s="19"/>
      <c r="Y46" s="19"/>
      <c r="Z46" s="19"/>
      <c r="AA46" s="19"/>
      <c r="AB46" s="19"/>
      <c r="AC46" s="19"/>
      <c r="AD46" s="19"/>
      <c r="AE46" s="19"/>
      <c r="AF46" s="19"/>
      <c r="AG46" s="19"/>
      <c r="AH46" s="19"/>
      <c r="AI46" s="19"/>
      <c r="AJ46" s="19"/>
      <c r="AK46" s="22"/>
      <c r="AL46" s="22"/>
      <c r="AM46" s="22"/>
      <c r="AN46" s="22"/>
      <c r="AO46" s="22"/>
      <c r="AP46" s="8"/>
      <c r="AQ46" s="8"/>
      <c r="AR46" s="8"/>
      <c r="AS46" s="8"/>
      <c r="AT46" s="8"/>
      <c r="AU46" s="8"/>
      <c r="AV46" s="8"/>
      <c r="AW46" s="8"/>
      <c r="AX46" s="8"/>
      <c r="AY46" s="8"/>
      <c r="AZ46" s="8"/>
      <c r="BA46" s="8"/>
      <c r="BB46" s="8"/>
      <c r="BC46" s="8"/>
      <c r="BD46" s="8"/>
      <c r="BE46" s="8"/>
      <c r="BF46" s="8"/>
      <c r="BG46" s="8"/>
      <c r="BH46" s="8"/>
      <c r="BI46" s="8"/>
      <c r="BJ46" s="8"/>
      <c r="BK46" s="8"/>
      <c r="BL46" s="8"/>
      <c r="BM46" s="8"/>
      <c r="BN46" s="9"/>
      <c r="BO46" s="9"/>
      <c r="BP46" s="9"/>
      <c r="BQ46" s="9"/>
      <c r="BR46" s="9"/>
      <c r="BS46" s="9"/>
      <c r="BT46" s="9"/>
      <c r="BU46" s="9"/>
      <c r="BV46" s="9"/>
      <c r="BW46" s="9"/>
      <c r="BX46" s="9"/>
      <c r="BY46" s="9"/>
      <c r="BZ46" s="9"/>
      <c r="CA46" s="9"/>
      <c r="CB46" s="9"/>
      <c r="CC46" s="9"/>
      <c r="CD46" s="9"/>
      <c r="CE46" s="9"/>
      <c r="CF46" s="9"/>
      <c r="CG46" s="9"/>
      <c r="CH46" s="9"/>
      <c r="CI46" s="9"/>
      <c r="CJ46" s="9"/>
      <c r="CK46" s="9"/>
      <c r="CL46" s="9"/>
      <c r="CM46" s="9"/>
      <c r="CN46" s="9"/>
      <c r="CO46" s="9"/>
      <c r="CP46" s="9"/>
      <c r="CQ46" s="9"/>
      <c r="CR46" s="9"/>
      <c r="CS46" s="9"/>
      <c r="CT46" s="9"/>
      <c r="CU46" s="9"/>
      <c r="CV46" s="9"/>
      <c r="CW46" s="9"/>
      <c r="CX46" s="9"/>
      <c r="CY46" s="9"/>
      <c r="CZ46" s="9"/>
      <c r="DA46" s="9"/>
      <c r="DB46" s="9"/>
      <c r="DC46" s="9"/>
      <c r="DD46" s="9"/>
      <c r="DE46" s="9"/>
      <c r="DF46" s="9"/>
      <c r="DG46" s="9"/>
      <c r="DH46" s="9"/>
      <c r="DI46" s="9"/>
    </row>
    <row r="47" spans="1:113" ht="15.6" hidden="1">
      <c r="A47" s="20" t="s">
        <v>89</v>
      </c>
      <c r="B47" s="17" t="s">
        <v>44</v>
      </c>
      <c r="C47" s="114">
        <v>0</v>
      </c>
      <c r="D47" s="33">
        <f t="shared" si="4"/>
        <v>0</v>
      </c>
      <c r="E47" s="88">
        <f t="shared" si="1"/>
        <v>0</v>
      </c>
      <c r="F47" s="38">
        <f t="shared" si="3"/>
        <v>0</v>
      </c>
      <c r="G47" s="95">
        <f t="shared" si="2"/>
        <v>0</v>
      </c>
      <c r="H47" s="19"/>
      <c r="I47" s="19"/>
      <c r="J47" s="19"/>
      <c r="K47" s="19"/>
      <c r="L47" s="19"/>
      <c r="M47" s="19"/>
      <c r="N47" s="19"/>
      <c r="O47" s="20"/>
      <c r="P47" s="26"/>
      <c r="Q47" s="29"/>
      <c r="R47" s="29"/>
      <c r="S47" s="29"/>
      <c r="T47" s="29"/>
      <c r="U47" s="29"/>
      <c r="V47" s="19"/>
      <c r="W47" s="19"/>
      <c r="X47" s="19"/>
      <c r="Y47" s="19"/>
      <c r="Z47" s="19"/>
      <c r="AA47" s="19"/>
      <c r="AB47" s="19"/>
      <c r="AC47" s="19"/>
      <c r="AD47" s="19"/>
      <c r="AE47" s="19"/>
      <c r="AF47" s="19"/>
      <c r="AG47" s="19"/>
      <c r="AH47" s="19"/>
      <c r="AI47" s="19"/>
      <c r="AJ47" s="19"/>
      <c r="AK47" s="22"/>
      <c r="AL47" s="22"/>
      <c r="AM47" s="22"/>
      <c r="AN47" s="22"/>
      <c r="AO47" s="22"/>
      <c r="AP47" s="8"/>
      <c r="AQ47" s="8"/>
      <c r="AR47" s="8"/>
      <c r="AS47" s="8"/>
      <c r="AT47" s="8"/>
      <c r="AU47" s="8"/>
      <c r="AV47" s="8"/>
      <c r="AW47" s="8"/>
      <c r="AX47" s="8"/>
      <c r="AY47" s="8"/>
      <c r="AZ47" s="8"/>
      <c r="BA47" s="8"/>
      <c r="BB47" s="8"/>
      <c r="BC47" s="8"/>
      <c r="BD47" s="8"/>
      <c r="BE47" s="8"/>
      <c r="BF47" s="8"/>
      <c r="BG47" s="8"/>
      <c r="BH47" s="8"/>
      <c r="BI47" s="8"/>
      <c r="BJ47" s="8"/>
      <c r="BK47" s="8"/>
      <c r="BL47" s="8"/>
      <c r="BM47" s="8"/>
      <c r="BN47" s="9"/>
      <c r="BO47" s="9"/>
      <c r="BP47" s="9"/>
      <c r="BQ47" s="9"/>
      <c r="BR47" s="9"/>
      <c r="BS47" s="9"/>
      <c r="BT47" s="9"/>
      <c r="BU47" s="9"/>
      <c r="BV47" s="9"/>
      <c r="BW47" s="9"/>
      <c r="BX47" s="9"/>
      <c r="BY47" s="9"/>
      <c r="BZ47" s="9"/>
      <c r="CA47" s="9"/>
      <c r="CB47" s="9"/>
      <c r="CC47" s="9"/>
      <c r="CD47" s="9"/>
      <c r="CE47" s="9"/>
      <c r="CF47" s="9"/>
      <c r="CG47" s="9"/>
      <c r="CH47" s="9"/>
      <c r="CI47" s="9"/>
      <c r="CJ47" s="9"/>
      <c r="CK47" s="9"/>
      <c r="CL47" s="9"/>
      <c r="CM47" s="9"/>
      <c r="CN47" s="9"/>
      <c r="CO47" s="9"/>
      <c r="CP47" s="9"/>
      <c r="CQ47" s="9"/>
      <c r="CR47" s="9"/>
      <c r="CS47" s="9"/>
      <c r="CT47" s="9"/>
      <c r="CU47" s="9"/>
      <c r="CV47" s="9"/>
      <c r="CW47" s="9"/>
      <c r="CX47" s="9"/>
      <c r="CY47" s="9"/>
      <c r="CZ47" s="9"/>
      <c r="DA47" s="9"/>
      <c r="DB47" s="9"/>
      <c r="DC47" s="9"/>
      <c r="DD47" s="9"/>
      <c r="DE47" s="9"/>
      <c r="DF47" s="9"/>
      <c r="DG47" s="9"/>
      <c r="DH47" s="9"/>
      <c r="DI47" s="9"/>
    </row>
    <row r="48" spans="1:113" ht="15.6">
      <c r="A48" s="20" t="s">
        <v>89</v>
      </c>
      <c r="B48" s="17" t="s">
        <v>45</v>
      </c>
      <c r="C48" s="114">
        <v>22443</v>
      </c>
      <c r="D48" s="33">
        <f t="shared" si="4"/>
        <v>1.1488404354157974E-2</v>
      </c>
      <c r="E48" s="88">
        <f t="shared" si="1"/>
        <v>38.842295121408114</v>
      </c>
      <c r="F48" s="38">
        <v>1392</v>
      </c>
      <c r="G48" s="95">
        <f t="shared" si="2"/>
        <v>23873.842295121409</v>
      </c>
      <c r="H48" s="19"/>
      <c r="I48" s="19"/>
      <c r="J48" s="19"/>
      <c r="K48" s="19"/>
      <c r="L48" s="19"/>
      <c r="M48" s="19"/>
      <c r="N48" s="19"/>
      <c r="O48" s="20"/>
      <c r="P48" s="26"/>
      <c r="Q48" s="29"/>
      <c r="R48" s="29"/>
      <c r="S48" s="29"/>
      <c r="T48" s="29"/>
      <c r="U48" s="29"/>
      <c r="V48" s="19"/>
      <c r="W48" s="19"/>
      <c r="X48" s="19"/>
      <c r="Y48" s="19"/>
      <c r="Z48" s="19"/>
      <c r="AA48" s="19"/>
      <c r="AB48" s="19"/>
      <c r="AC48" s="19"/>
      <c r="AD48" s="19"/>
      <c r="AE48" s="19"/>
      <c r="AF48" s="19"/>
      <c r="AG48" s="19"/>
      <c r="AH48" s="19"/>
      <c r="AI48" s="19"/>
      <c r="AJ48" s="19"/>
      <c r="AK48" s="22"/>
      <c r="AL48" s="22"/>
      <c r="AM48" s="22"/>
      <c r="AN48" s="22"/>
      <c r="AO48" s="22"/>
      <c r="AP48" s="8"/>
      <c r="AQ48" s="8"/>
      <c r="AR48" s="8"/>
      <c r="AS48" s="8"/>
      <c r="AT48" s="8"/>
      <c r="AU48" s="8"/>
      <c r="AV48" s="8"/>
      <c r="AW48" s="8"/>
      <c r="AX48" s="8"/>
      <c r="AY48" s="8"/>
      <c r="AZ48" s="8"/>
      <c r="BA48" s="8"/>
      <c r="BB48" s="8"/>
      <c r="BC48" s="8"/>
      <c r="BD48" s="8"/>
      <c r="BE48" s="8"/>
      <c r="BF48" s="8"/>
      <c r="BG48" s="8"/>
      <c r="BH48" s="8"/>
      <c r="BI48" s="8"/>
      <c r="BJ48" s="8"/>
      <c r="BK48" s="8"/>
      <c r="BL48" s="8"/>
      <c r="BM48" s="8"/>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row>
    <row r="49" spans="1:113" ht="15.6" hidden="1">
      <c r="A49" s="20" t="s">
        <v>91</v>
      </c>
      <c r="B49" s="17" t="s">
        <v>46</v>
      </c>
      <c r="C49" s="114">
        <v>0</v>
      </c>
      <c r="D49" s="33">
        <f t="shared" si="4"/>
        <v>0</v>
      </c>
      <c r="E49" s="88">
        <f t="shared" si="1"/>
        <v>0</v>
      </c>
      <c r="F49" s="38">
        <f t="shared" si="3"/>
        <v>0</v>
      </c>
      <c r="G49" s="95">
        <f t="shared" si="2"/>
        <v>0</v>
      </c>
      <c r="H49" s="24"/>
      <c r="I49" s="24"/>
      <c r="J49" s="19"/>
      <c r="K49" s="19"/>
      <c r="L49" s="19"/>
      <c r="M49" s="19"/>
      <c r="N49" s="19"/>
      <c r="O49" s="20"/>
      <c r="P49" s="26"/>
      <c r="Q49" s="29"/>
      <c r="R49" s="29"/>
      <c r="S49" s="29"/>
      <c r="T49" s="29"/>
      <c r="U49" s="29"/>
      <c r="V49" s="19"/>
      <c r="W49" s="19"/>
      <c r="X49" s="19"/>
      <c r="Y49" s="19"/>
      <c r="Z49" s="19"/>
      <c r="AA49" s="19"/>
      <c r="AB49" s="19"/>
      <c r="AC49" s="19"/>
      <c r="AD49" s="19"/>
      <c r="AE49" s="19"/>
      <c r="AF49" s="19"/>
      <c r="AG49" s="19"/>
      <c r="AH49" s="19"/>
      <c r="AI49" s="19"/>
      <c r="AJ49" s="19"/>
      <c r="AK49" s="22"/>
      <c r="AL49" s="22"/>
      <c r="AM49" s="22"/>
      <c r="AN49" s="22"/>
      <c r="AO49" s="22"/>
      <c r="AP49" s="8"/>
      <c r="AQ49" s="8"/>
      <c r="AR49" s="8"/>
      <c r="AS49" s="8"/>
      <c r="AT49" s="8"/>
      <c r="AU49" s="8"/>
      <c r="AV49" s="8"/>
      <c r="AW49" s="8"/>
      <c r="AX49" s="8"/>
      <c r="AY49" s="8"/>
      <c r="AZ49" s="8"/>
      <c r="BA49" s="8"/>
      <c r="BB49" s="8"/>
      <c r="BC49" s="8"/>
      <c r="BD49" s="8"/>
      <c r="BE49" s="8"/>
      <c r="BF49" s="8"/>
      <c r="BG49" s="8"/>
      <c r="BH49" s="8"/>
      <c r="BI49" s="8"/>
      <c r="BJ49" s="8"/>
      <c r="BK49" s="8"/>
      <c r="BL49" s="8"/>
      <c r="BM49" s="8"/>
      <c r="BN49" s="9"/>
      <c r="BO49" s="9"/>
      <c r="BP49" s="9"/>
      <c r="BQ49" s="9"/>
      <c r="BR49" s="9"/>
      <c r="BS49" s="9"/>
      <c r="BT49" s="9"/>
      <c r="BU49" s="9"/>
      <c r="BV49" s="9"/>
      <c r="BW49" s="9"/>
      <c r="BX49" s="9"/>
      <c r="BY49" s="9"/>
      <c r="BZ49" s="9"/>
      <c r="CA49" s="9"/>
      <c r="CB49" s="9"/>
      <c r="CC49" s="9"/>
      <c r="CD49" s="9"/>
      <c r="CE49" s="9"/>
      <c r="CF49" s="9"/>
      <c r="CG49" s="9"/>
      <c r="CH49" s="9"/>
      <c r="CI49" s="9"/>
      <c r="CJ49" s="9"/>
      <c r="CK49" s="9"/>
      <c r="CL49" s="9"/>
      <c r="CM49" s="9"/>
      <c r="CN49" s="9"/>
      <c r="CO49" s="9"/>
      <c r="CP49" s="9"/>
      <c r="CQ49" s="9"/>
      <c r="CR49" s="9"/>
      <c r="CS49" s="9"/>
      <c r="CT49" s="9"/>
      <c r="CU49" s="9"/>
      <c r="CV49" s="9"/>
      <c r="CW49" s="9"/>
      <c r="CX49" s="9"/>
      <c r="CY49" s="9"/>
      <c r="CZ49" s="9"/>
      <c r="DA49" s="9"/>
      <c r="DB49" s="9"/>
      <c r="DC49" s="9"/>
      <c r="DD49" s="9"/>
      <c r="DE49" s="9"/>
      <c r="DF49" s="9"/>
      <c r="DG49" s="9"/>
      <c r="DH49" s="9"/>
      <c r="DI49" s="9"/>
    </row>
    <row r="50" spans="1:113" ht="15.6">
      <c r="A50" s="20" t="s">
        <v>91</v>
      </c>
      <c r="B50" s="17" t="s">
        <v>47</v>
      </c>
      <c r="C50" s="114">
        <v>9980</v>
      </c>
      <c r="D50" s="33">
        <f t="shared" si="4"/>
        <v>5.1086875843023034E-3</v>
      </c>
      <c r="E50" s="88">
        <f t="shared" si="1"/>
        <v>17.272472722526089</v>
      </c>
      <c r="F50" s="38">
        <v>620</v>
      </c>
      <c r="G50" s="95">
        <f t="shared" si="2"/>
        <v>10617.272472722527</v>
      </c>
      <c r="H50" s="19"/>
      <c r="I50" s="19"/>
      <c r="J50" s="19"/>
      <c r="K50" s="19"/>
      <c r="L50" s="19"/>
      <c r="M50" s="19"/>
      <c r="N50" s="19"/>
      <c r="O50" s="20"/>
      <c r="P50" s="26"/>
      <c r="Q50" s="29"/>
      <c r="R50" s="29"/>
      <c r="S50" s="29"/>
      <c r="T50" s="29"/>
      <c r="U50" s="29"/>
      <c r="V50" s="19"/>
      <c r="W50" s="19"/>
      <c r="X50" s="19"/>
      <c r="Y50" s="19"/>
      <c r="Z50" s="19"/>
      <c r="AA50" s="19"/>
      <c r="AB50" s="19"/>
      <c r="AC50" s="19"/>
      <c r="AD50" s="19"/>
      <c r="AE50" s="19"/>
      <c r="AF50" s="19"/>
      <c r="AG50" s="19"/>
      <c r="AH50" s="19"/>
      <c r="AI50" s="19"/>
      <c r="AJ50" s="19"/>
      <c r="AK50" s="22"/>
      <c r="AL50" s="22"/>
      <c r="AM50" s="22"/>
      <c r="AN50" s="22"/>
      <c r="AO50" s="22"/>
      <c r="AP50" s="8"/>
      <c r="AQ50" s="8"/>
      <c r="AR50" s="8"/>
      <c r="AS50" s="8"/>
      <c r="AT50" s="8"/>
      <c r="AU50" s="8"/>
      <c r="AV50" s="8"/>
      <c r="AW50" s="8"/>
      <c r="AX50" s="8"/>
      <c r="AY50" s="8"/>
      <c r="AZ50" s="8"/>
      <c r="BA50" s="8"/>
      <c r="BB50" s="8"/>
      <c r="BC50" s="8"/>
      <c r="BD50" s="8"/>
      <c r="BE50" s="8"/>
      <c r="BF50" s="8"/>
      <c r="BG50" s="8"/>
      <c r="BH50" s="8"/>
      <c r="BI50" s="8"/>
      <c r="BJ50" s="8"/>
      <c r="BK50" s="8"/>
      <c r="BL50" s="8"/>
      <c r="BM50" s="8"/>
      <c r="BN50" s="9"/>
      <c r="BO50" s="9"/>
      <c r="BP50" s="9"/>
      <c r="BQ50" s="9"/>
      <c r="BR50" s="9"/>
      <c r="BS50" s="9"/>
      <c r="BT50" s="9"/>
      <c r="BU50" s="9"/>
      <c r="BV50" s="9"/>
      <c r="BW50" s="9"/>
      <c r="BX50" s="9"/>
      <c r="BY50" s="9"/>
      <c r="BZ50" s="9"/>
      <c r="CA50" s="9"/>
      <c r="CB50" s="9"/>
      <c r="CC50" s="9"/>
      <c r="CD50" s="9"/>
      <c r="CE50" s="9"/>
      <c r="CF50" s="9"/>
      <c r="CG50" s="9"/>
      <c r="CH50" s="9"/>
      <c r="CI50" s="9"/>
      <c r="CJ50" s="9"/>
      <c r="CK50" s="9"/>
      <c r="CL50" s="9"/>
      <c r="CM50" s="9"/>
      <c r="CN50" s="9"/>
      <c r="CO50" s="9"/>
      <c r="CP50" s="9"/>
      <c r="CQ50" s="9"/>
      <c r="CR50" s="9"/>
      <c r="CS50" s="9"/>
      <c r="CT50" s="9"/>
      <c r="CU50" s="9"/>
      <c r="CV50" s="9"/>
      <c r="CW50" s="9"/>
      <c r="CX50" s="9"/>
      <c r="CY50" s="9"/>
      <c r="CZ50" s="9"/>
      <c r="DA50" s="9"/>
      <c r="DB50" s="9"/>
      <c r="DC50" s="9"/>
      <c r="DD50" s="9"/>
      <c r="DE50" s="9"/>
      <c r="DF50" s="9"/>
      <c r="DG50" s="9"/>
      <c r="DH50" s="9"/>
      <c r="DI50" s="9"/>
    </row>
    <row r="51" spans="1:113" ht="15.6" hidden="1">
      <c r="A51" s="20" t="s">
        <v>92</v>
      </c>
      <c r="B51" s="17" t="s">
        <v>48</v>
      </c>
      <c r="C51" s="114">
        <v>0</v>
      </c>
      <c r="D51" s="33">
        <f t="shared" si="4"/>
        <v>0</v>
      </c>
      <c r="E51" s="88">
        <f t="shared" si="1"/>
        <v>0</v>
      </c>
      <c r="F51" s="38">
        <f t="shared" si="3"/>
        <v>0</v>
      </c>
      <c r="G51" s="95">
        <f t="shared" si="2"/>
        <v>0</v>
      </c>
      <c r="H51" s="19"/>
      <c r="I51" s="19"/>
      <c r="J51" s="19"/>
      <c r="K51" s="19"/>
      <c r="L51" s="19"/>
      <c r="M51" s="19"/>
      <c r="N51" s="19"/>
      <c r="O51" s="20"/>
      <c r="P51" s="26"/>
      <c r="Q51" s="29"/>
      <c r="R51" s="29"/>
      <c r="S51" s="29"/>
      <c r="T51" s="29"/>
      <c r="U51" s="29"/>
      <c r="V51" s="19"/>
      <c r="W51" s="19"/>
      <c r="X51" s="19"/>
      <c r="Y51" s="19"/>
      <c r="Z51" s="19"/>
      <c r="AA51" s="19"/>
      <c r="AB51" s="19"/>
      <c r="AC51" s="19"/>
      <c r="AD51" s="19"/>
      <c r="AE51" s="19"/>
      <c r="AF51" s="19"/>
      <c r="AG51" s="19"/>
      <c r="AH51" s="19"/>
      <c r="AI51" s="19"/>
      <c r="AJ51" s="19"/>
      <c r="AK51" s="22"/>
      <c r="AL51" s="22"/>
      <c r="AM51" s="22"/>
      <c r="AN51" s="22"/>
      <c r="AO51" s="22"/>
      <c r="AP51" s="8"/>
      <c r="AQ51" s="8"/>
      <c r="AR51" s="8"/>
      <c r="AS51" s="8"/>
      <c r="AT51" s="8"/>
      <c r="AU51" s="8"/>
      <c r="AV51" s="8"/>
      <c r="AW51" s="8"/>
      <c r="AX51" s="8"/>
      <c r="AY51" s="8"/>
      <c r="AZ51" s="8"/>
      <c r="BA51" s="8"/>
      <c r="BB51" s="8"/>
      <c r="BC51" s="8"/>
      <c r="BD51" s="8"/>
      <c r="BE51" s="8"/>
      <c r="BF51" s="8"/>
      <c r="BG51" s="8"/>
      <c r="BH51" s="8"/>
      <c r="BI51" s="8"/>
      <c r="BJ51" s="8"/>
      <c r="BK51" s="8"/>
      <c r="BL51" s="8"/>
      <c r="BM51" s="8"/>
      <c r="BN51" s="9"/>
      <c r="BO51" s="9"/>
      <c r="BP51" s="9"/>
      <c r="BQ51" s="9"/>
      <c r="BR51" s="9"/>
      <c r="BS51" s="9"/>
      <c r="BT51" s="9"/>
      <c r="BU51" s="9"/>
      <c r="BV51" s="9"/>
      <c r="BW51" s="9"/>
      <c r="BX51" s="9"/>
      <c r="BY51" s="9"/>
      <c r="BZ51" s="9"/>
      <c r="CA51" s="9"/>
      <c r="CB51" s="9"/>
      <c r="CC51" s="9"/>
      <c r="CD51" s="9"/>
      <c r="CE51" s="9"/>
      <c r="CF51" s="9"/>
      <c r="CG51" s="9"/>
      <c r="CH51" s="9"/>
      <c r="CI51" s="9"/>
      <c r="CJ51" s="9"/>
      <c r="CK51" s="9"/>
      <c r="CL51" s="9"/>
      <c r="CM51" s="9"/>
      <c r="CN51" s="9"/>
      <c r="CO51" s="9"/>
      <c r="CP51" s="9"/>
      <c r="CQ51" s="9"/>
      <c r="CR51" s="9"/>
      <c r="CS51" s="9"/>
      <c r="CT51" s="9"/>
      <c r="CU51" s="9"/>
      <c r="CV51" s="9"/>
      <c r="CW51" s="9"/>
      <c r="CX51" s="9"/>
      <c r="CY51" s="9"/>
      <c r="CZ51" s="9"/>
      <c r="DA51" s="9"/>
      <c r="DB51" s="9"/>
      <c r="DC51" s="9"/>
      <c r="DD51" s="9"/>
      <c r="DE51" s="9"/>
      <c r="DF51" s="9"/>
      <c r="DG51" s="9"/>
      <c r="DH51" s="9"/>
      <c r="DI51" s="9"/>
    </row>
    <row r="52" spans="1:113" ht="15.6" hidden="1">
      <c r="A52" s="20" t="s">
        <v>92</v>
      </c>
      <c r="B52" s="17" t="s">
        <v>49</v>
      </c>
      <c r="C52" s="114">
        <v>0</v>
      </c>
      <c r="D52" s="33">
        <f t="shared" si="4"/>
        <v>0</v>
      </c>
      <c r="E52" s="88">
        <f t="shared" si="1"/>
        <v>0</v>
      </c>
      <c r="F52" s="38">
        <f t="shared" si="3"/>
        <v>0</v>
      </c>
      <c r="G52" s="95">
        <f t="shared" si="2"/>
        <v>0</v>
      </c>
      <c r="H52" s="19"/>
      <c r="I52" s="19"/>
      <c r="J52" s="19"/>
      <c r="K52" s="19"/>
      <c r="L52" s="19"/>
      <c r="M52" s="19"/>
      <c r="N52" s="19"/>
      <c r="O52" s="20"/>
      <c r="P52" s="26"/>
      <c r="Q52" s="29"/>
      <c r="R52" s="29"/>
      <c r="S52" s="29"/>
      <c r="T52" s="29"/>
      <c r="U52" s="29"/>
      <c r="V52" s="19"/>
      <c r="W52" s="19"/>
      <c r="X52" s="19"/>
      <c r="Y52" s="19"/>
      <c r="Z52" s="19"/>
      <c r="AA52" s="19"/>
      <c r="AB52" s="19"/>
      <c r="AC52" s="19"/>
      <c r="AD52" s="19"/>
      <c r="AE52" s="19"/>
      <c r="AF52" s="19"/>
      <c r="AG52" s="19"/>
      <c r="AH52" s="19"/>
      <c r="AI52" s="19"/>
      <c r="AJ52" s="19"/>
      <c r="AK52" s="22"/>
      <c r="AL52" s="22"/>
      <c r="AM52" s="22"/>
      <c r="AN52" s="22"/>
      <c r="AO52" s="22"/>
      <c r="AP52" s="8"/>
      <c r="AQ52" s="8"/>
      <c r="AR52" s="8"/>
      <c r="AS52" s="8"/>
      <c r="AT52" s="8"/>
      <c r="AU52" s="8"/>
      <c r="AV52" s="8"/>
      <c r="AW52" s="8"/>
      <c r="AX52" s="8"/>
      <c r="AY52" s="8"/>
      <c r="AZ52" s="8"/>
      <c r="BA52" s="8"/>
      <c r="BB52" s="8"/>
      <c r="BC52" s="8"/>
      <c r="BD52" s="8"/>
      <c r="BE52" s="8"/>
      <c r="BF52" s="8"/>
      <c r="BG52" s="8"/>
      <c r="BH52" s="8"/>
      <c r="BI52" s="8"/>
      <c r="BJ52" s="8"/>
      <c r="BK52" s="8"/>
      <c r="BL52" s="8"/>
      <c r="BM52" s="8"/>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row>
    <row r="53" spans="1:113" ht="15.6" hidden="1">
      <c r="A53" s="20" t="s">
        <v>92</v>
      </c>
      <c r="B53" s="17" t="s">
        <v>50</v>
      </c>
      <c r="C53" s="114">
        <v>0</v>
      </c>
      <c r="D53" s="33">
        <f t="shared" si="4"/>
        <v>0</v>
      </c>
      <c r="E53" s="88">
        <f t="shared" si="1"/>
        <v>0</v>
      </c>
      <c r="F53" s="38">
        <f t="shared" si="3"/>
        <v>0</v>
      </c>
      <c r="G53" s="95">
        <f t="shared" si="2"/>
        <v>0</v>
      </c>
      <c r="H53" s="19"/>
      <c r="I53" s="19"/>
      <c r="J53" s="19"/>
      <c r="K53" s="19"/>
      <c r="L53" s="19"/>
      <c r="M53" s="19"/>
      <c r="N53" s="19"/>
      <c r="O53" s="20"/>
      <c r="P53" s="26"/>
      <c r="Q53" s="29"/>
      <c r="R53" s="29"/>
      <c r="S53" s="29"/>
      <c r="T53" s="29"/>
      <c r="U53" s="29"/>
      <c r="V53" s="19"/>
      <c r="W53" s="19"/>
      <c r="X53" s="19"/>
      <c r="Y53" s="19"/>
      <c r="Z53" s="19"/>
      <c r="AA53" s="19"/>
      <c r="AB53" s="19"/>
      <c r="AC53" s="19"/>
      <c r="AD53" s="19"/>
      <c r="AE53" s="19"/>
      <c r="AF53" s="19"/>
      <c r="AG53" s="19"/>
      <c r="AH53" s="19"/>
      <c r="AI53" s="19"/>
      <c r="AJ53" s="19"/>
      <c r="AK53" s="22"/>
      <c r="AL53" s="22"/>
      <c r="AM53" s="22"/>
      <c r="AN53" s="22"/>
      <c r="AO53" s="22"/>
      <c r="AP53" s="8"/>
      <c r="AQ53" s="8"/>
      <c r="AR53" s="8"/>
      <c r="AS53" s="8"/>
      <c r="AT53" s="8"/>
      <c r="AU53" s="8"/>
      <c r="AV53" s="8"/>
      <c r="AW53" s="8"/>
      <c r="AX53" s="8"/>
      <c r="AY53" s="8"/>
      <c r="AZ53" s="8"/>
      <c r="BA53" s="8"/>
      <c r="BB53" s="8"/>
      <c r="BC53" s="8"/>
      <c r="BD53" s="8"/>
      <c r="BE53" s="8"/>
      <c r="BF53" s="8"/>
      <c r="BG53" s="8"/>
      <c r="BH53" s="8"/>
      <c r="BI53" s="8"/>
      <c r="BJ53" s="8"/>
      <c r="BK53" s="8"/>
      <c r="BL53" s="8"/>
      <c r="BM53" s="8"/>
      <c r="BN53" s="9"/>
      <c r="BO53" s="9"/>
      <c r="BP53" s="9"/>
      <c r="BQ53" s="9"/>
      <c r="BR53" s="9"/>
      <c r="BS53" s="9"/>
      <c r="BT53" s="9"/>
      <c r="BU53" s="9"/>
      <c r="BV53" s="9"/>
      <c r="BW53" s="9"/>
      <c r="BX53" s="9"/>
      <c r="BY53" s="9"/>
      <c r="BZ53" s="9"/>
      <c r="CA53" s="9"/>
      <c r="CB53" s="9"/>
      <c r="CC53" s="9"/>
      <c r="CD53" s="9"/>
      <c r="CE53" s="9"/>
      <c r="CF53" s="9"/>
      <c r="CG53" s="9"/>
      <c r="CH53" s="9"/>
      <c r="CI53" s="9"/>
      <c r="CJ53" s="9"/>
      <c r="CK53" s="9"/>
      <c r="CL53" s="9"/>
      <c r="CM53" s="9"/>
      <c r="CN53" s="9"/>
      <c r="CO53" s="9"/>
      <c r="CP53" s="9"/>
      <c r="CQ53" s="9"/>
      <c r="CR53" s="9"/>
      <c r="CS53" s="9"/>
      <c r="CT53" s="9"/>
      <c r="CU53" s="9"/>
      <c r="CV53" s="9"/>
      <c r="CW53" s="9"/>
      <c r="CX53" s="9"/>
      <c r="CY53" s="9"/>
      <c r="CZ53" s="9"/>
      <c r="DA53" s="9"/>
      <c r="DB53" s="9"/>
      <c r="DC53" s="9"/>
      <c r="DD53" s="9"/>
      <c r="DE53" s="9"/>
      <c r="DF53" s="9"/>
      <c r="DG53" s="9"/>
      <c r="DH53" s="9"/>
      <c r="DI53" s="9"/>
    </row>
    <row r="54" spans="1:113" ht="15.6">
      <c r="A54" s="20" t="s">
        <v>92</v>
      </c>
      <c r="B54" s="17" t="s">
        <v>51</v>
      </c>
      <c r="C54" s="114">
        <v>33878</v>
      </c>
      <c r="D54" s="33">
        <f t="shared" si="4"/>
        <v>1.73418955892779E-2</v>
      </c>
      <c r="E54" s="88">
        <f t="shared" si="1"/>
        <v>58.632948987348584</v>
      </c>
      <c r="F54" s="38">
        <v>1681</v>
      </c>
      <c r="G54" s="95">
        <f t="shared" si="2"/>
        <v>35617.632948987346</v>
      </c>
      <c r="H54" s="19"/>
      <c r="I54" s="19"/>
      <c r="J54" s="19"/>
      <c r="K54" s="19"/>
      <c r="L54" s="19"/>
      <c r="M54" s="19"/>
      <c r="N54" s="19"/>
      <c r="O54" s="20"/>
      <c r="P54" s="26"/>
      <c r="Q54" s="29"/>
      <c r="R54" s="29"/>
      <c r="S54" s="29"/>
      <c r="T54" s="29"/>
      <c r="U54" s="29"/>
      <c r="V54" s="19"/>
      <c r="W54" s="19"/>
      <c r="X54" s="19"/>
      <c r="Y54" s="19"/>
      <c r="Z54" s="19"/>
      <c r="AA54" s="19"/>
      <c r="AB54" s="19"/>
      <c r="AC54" s="19"/>
      <c r="AD54" s="19"/>
      <c r="AE54" s="19"/>
      <c r="AF54" s="19"/>
      <c r="AG54" s="19"/>
      <c r="AH54" s="19"/>
      <c r="AI54" s="19"/>
      <c r="AJ54" s="19"/>
      <c r="AK54" s="22"/>
      <c r="AL54" s="22"/>
      <c r="AM54" s="22"/>
      <c r="AN54" s="22"/>
      <c r="AO54" s="22"/>
      <c r="AP54" s="8"/>
      <c r="AQ54" s="8"/>
      <c r="AR54" s="8"/>
      <c r="AS54" s="8"/>
      <c r="AT54" s="8"/>
      <c r="AU54" s="8"/>
      <c r="AV54" s="8"/>
      <c r="AW54" s="8"/>
      <c r="AX54" s="8"/>
      <c r="AY54" s="8"/>
      <c r="AZ54" s="8"/>
      <c r="BA54" s="8"/>
      <c r="BB54" s="8"/>
      <c r="BC54" s="8"/>
      <c r="BD54" s="8"/>
      <c r="BE54" s="8"/>
      <c r="BF54" s="8"/>
      <c r="BG54" s="8"/>
      <c r="BH54" s="8"/>
      <c r="BI54" s="8"/>
      <c r="BJ54" s="8"/>
      <c r="BK54" s="8"/>
      <c r="BL54" s="8"/>
      <c r="BM54" s="8"/>
      <c r="BN54" s="9"/>
      <c r="BO54" s="9"/>
      <c r="BP54" s="9"/>
      <c r="BQ54" s="9"/>
      <c r="BR54" s="9"/>
      <c r="BS54" s="9"/>
      <c r="BT54" s="9"/>
      <c r="BU54" s="9"/>
      <c r="BV54" s="9"/>
      <c r="BW54" s="9"/>
      <c r="BX54" s="9"/>
      <c r="BY54" s="9"/>
      <c r="BZ54" s="9"/>
      <c r="CA54" s="9"/>
      <c r="CB54" s="9"/>
      <c r="CC54" s="9"/>
      <c r="CD54" s="9"/>
      <c r="CE54" s="9"/>
      <c r="CF54" s="9"/>
      <c r="CG54" s="9"/>
      <c r="CH54" s="9"/>
      <c r="CI54" s="9"/>
      <c r="CJ54" s="9"/>
      <c r="CK54" s="9"/>
      <c r="CL54" s="9"/>
      <c r="CM54" s="9"/>
      <c r="CN54" s="9"/>
      <c r="CO54" s="9"/>
      <c r="CP54" s="9"/>
      <c r="CQ54" s="9"/>
      <c r="CR54" s="9"/>
      <c r="CS54" s="9"/>
      <c r="CT54" s="9"/>
      <c r="CU54" s="9"/>
      <c r="CV54" s="9"/>
      <c r="CW54" s="9"/>
      <c r="CX54" s="9"/>
      <c r="CY54" s="9"/>
      <c r="CZ54" s="9"/>
      <c r="DA54" s="9"/>
      <c r="DB54" s="9"/>
      <c r="DC54" s="9"/>
      <c r="DD54" s="9"/>
      <c r="DE54" s="9"/>
      <c r="DF54" s="9"/>
      <c r="DG54" s="9"/>
      <c r="DH54" s="9"/>
      <c r="DI54" s="9"/>
    </row>
    <row r="55" spans="1:113" ht="15.6" hidden="1">
      <c r="A55" s="20" t="s">
        <v>92</v>
      </c>
      <c r="B55" s="17" t="s">
        <v>52</v>
      </c>
      <c r="C55" s="114">
        <v>0</v>
      </c>
      <c r="D55" s="33">
        <f t="shared" si="4"/>
        <v>0</v>
      </c>
      <c r="E55" s="88">
        <f t="shared" si="1"/>
        <v>0</v>
      </c>
      <c r="F55" s="38">
        <f t="shared" si="3"/>
        <v>0</v>
      </c>
      <c r="G55" s="95">
        <f t="shared" si="2"/>
        <v>0</v>
      </c>
      <c r="H55" s="19"/>
      <c r="I55" s="19"/>
      <c r="J55" s="19"/>
      <c r="K55" s="19"/>
      <c r="L55" s="19"/>
      <c r="M55" s="19"/>
      <c r="N55" s="19"/>
      <c r="O55" s="20"/>
      <c r="P55" s="26"/>
      <c r="Q55" s="29"/>
      <c r="R55" s="29"/>
      <c r="S55" s="29"/>
      <c r="T55" s="29"/>
      <c r="U55" s="29"/>
      <c r="V55" s="19"/>
      <c r="W55" s="19"/>
      <c r="X55" s="19"/>
      <c r="Y55" s="19"/>
      <c r="Z55" s="19"/>
      <c r="AA55" s="19"/>
      <c r="AB55" s="19"/>
      <c r="AC55" s="19"/>
      <c r="AD55" s="19"/>
      <c r="AE55" s="19"/>
      <c r="AF55" s="19"/>
      <c r="AG55" s="19"/>
      <c r="AH55" s="19"/>
      <c r="AI55" s="19"/>
      <c r="AJ55" s="19"/>
      <c r="AK55" s="22"/>
      <c r="AL55" s="22"/>
      <c r="AM55" s="22"/>
      <c r="AN55" s="22"/>
      <c r="AO55" s="22"/>
      <c r="AP55" s="8"/>
      <c r="AQ55" s="8"/>
      <c r="AR55" s="8"/>
      <c r="AS55" s="8"/>
      <c r="AT55" s="8"/>
      <c r="AU55" s="8"/>
      <c r="AV55" s="8"/>
      <c r="AW55" s="8"/>
      <c r="AX55" s="8"/>
      <c r="AY55" s="8"/>
      <c r="AZ55" s="8"/>
      <c r="BA55" s="8"/>
      <c r="BB55" s="8"/>
      <c r="BC55" s="8"/>
      <c r="BD55" s="8"/>
      <c r="BE55" s="8"/>
      <c r="BF55" s="8"/>
      <c r="BG55" s="8"/>
      <c r="BH55" s="8"/>
      <c r="BI55" s="8"/>
      <c r="BJ55" s="8"/>
      <c r="BK55" s="8"/>
      <c r="BL55" s="8"/>
      <c r="BM55" s="8"/>
      <c r="BN55" s="9"/>
      <c r="BO55" s="9"/>
      <c r="BP55" s="9"/>
      <c r="BQ55" s="9"/>
      <c r="BR55" s="9"/>
      <c r="BS55" s="9"/>
      <c r="BT55" s="9"/>
      <c r="BU55" s="9"/>
      <c r="BV55" s="9"/>
      <c r="BW55" s="9"/>
      <c r="BX55" s="9"/>
      <c r="BY55" s="9"/>
      <c r="BZ55" s="9"/>
      <c r="CA55" s="9"/>
      <c r="CB55" s="9"/>
      <c r="CC55" s="9"/>
      <c r="CD55" s="9"/>
      <c r="CE55" s="9"/>
      <c r="CF55" s="9"/>
      <c r="CG55" s="9"/>
      <c r="CH55" s="9"/>
      <c r="CI55" s="9"/>
      <c r="CJ55" s="9"/>
      <c r="CK55" s="9"/>
      <c r="CL55" s="9"/>
      <c r="CM55" s="9"/>
      <c r="CN55" s="9"/>
      <c r="CO55" s="9"/>
      <c r="CP55" s="9"/>
      <c r="CQ55" s="9"/>
      <c r="CR55" s="9"/>
      <c r="CS55" s="9"/>
      <c r="CT55" s="9"/>
      <c r="CU55" s="9"/>
      <c r="CV55" s="9"/>
      <c r="CW55" s="9"/>
      <c r="CX55" s="9"/>
      <c r="CY55" s="9"/>
      <c r="CZ55" s="9"/>
      <c r="DA55" s="9"/>
      <c r="DB55" s="9"/>
      <c r="DC55" s="9"/>
      <c r="DD55" s="9"/>
      <c r="DE55" s="9"/>
      <c r="DF55" s="9"/>
      <c r="DG55" s="9"/>
      <c r="DH55" s="9"/>
      <c r="DI55" s="9"/>
    </row>
    <row r="56" spans="1:113" ht="15.6" hidden="1">
      <c r="A56" s="20" t="s">
        <v>92</v>
      </c>
      <c r="B56" s="17" t="s">
        <v>53</v>
      </c>
      <c r="C56" s="114">
        <v>0</v>
      </c>
      <c r="D56" s="33">
        <f t="shared" si="4"/>
        <v>0</v>
      </c>
      <c r="E56" s="88">
        <f t="shared" si="1"/>
        <v>0</v>
      </c>
      <c r="F56" s="38">
        <f t="shared" si="3"/>
        <v>0</v>
      </c>
      <c r="G56" s="95">
        <f t="shared" si="2"/>
        <v>0</v>
      </c>
      <c r="H56" s="19"/>
      <c r="I56" s="19"/>
      <c r="J56" s="19"/>
      <c r="K56" s="19"/>
      <c r="L56" s="19"/>
      <c r="M56" s="19"/>
      <c r="N56" s="19"/>
      <c r="O56" s="20"/>
      <c r="P56" s="26"/>
      <c r="Q56" s="29"/>
      <c r="R56" s="29"/>
      <c r="S56" s="29"/>
      <c r="T56" s="29"/>
      <c r="U56" s="29"/>
      <c r="V56" s="19"/>
      <c r="W56" s="19"/>
      <c r="X56" s="19"/>
      <c r="Y56" s="19"/>
      <c r="Z56" s="19"/>
      <c r="AA56" s="19"/>
      <c r="AB56" s="19"/>
      <c r="AC56" s="19"/>
      <c r="AD56" s="19"/>
      <c r="AE56" s="19"/>
      <c r="AF56" s="19"/>
      <c r="AG56" s="19"/>
      <c r="AH56" s="19"/>
      <c r="AI56" s="19"/>
      <c r="AJ56" s="19"/>
      <c r="AK56" s="22"/>
      <c r="AL56" s="22"/>
      <c r="AM56" s="22"/>
      <c r="AN56" s="22"/>
      <c r="AO56" s="22"/>
      <c r="AP56" s="8"/>
      <c r="AQ56" s="8"/>
      <c r="AR56" s="8"/>
      <c r="AS56" s="8"/>
      <c r="AT56" s="8"/>
      <c r="AU56" s="8"/>
      <c r="AV56" s="8"/>
      <c r="AW56" s="8"/>
      <c r="AX56" s="8"/>
      <c r="AY56" s="8"/>
      <c r="AZ56" s="8"/>
      <c r="BA56" s="8"/>
      <c r="BB56" s="8"/>
      <c r="BC56" s="8"/>
      <c r="BD56" s="8"/>
      <c r="BE56" s="8"/>
      <c r="BF56" s="8"/>
      <c r="BG56" s="8"/>
      <c r="BH56" s="8"/>
      <c r="BI56" s="8"/>
      <c r="BJ56" s="8"/>
      <c r="BK56" s="8"/>
      <c r="BL56" s="8"/>
      <c r="BM56" s="8"/>
      <c r="BN56" s="9"/>
      <c r="BO56" s="9"/>
      <c r="BP56" s="9"/>
      <c r="BQ56" s="9"/>
      <c r="BR56" s="9"/>
      <c r="BS56" s="9"/>
      <c r="BT56" s="9"/>
      <c r="BU56" s="9"/>
      <c r="BV56" s="9"/>
      <c r="BW56" s="9"/>
      <c r="BX56" s="9"/>
      <c r="BY56" s="9"/>
      <c r="BZ56" s="9"/>
      <c r="CA56" s="9"/>
      <c r="CB56" s="9"/>
      <c r="CC56" s="9"/>
      <c r="CD56" s="9"/>
      <c r="CE56" s="9"/>
      <c r="CF56" s="9"/>
      <c r="CG56" s="9"/>
      <c r="CH56" s="9"/>
      <c r="CI56" s="9"/>
      <c r="CJ56" s="9"/>
      <c r="CK56" s="9"/>
      <c r="CL56" s="9"/>
      <c r="CM56" s="9"/>
      <c r="CN56" s="9"/>
      <c r="CO56" s="9"/>
      <c r="CP56" s="9"/>
      <c r="CQ56" s="9"/>
      <c r="CR56" s="9"/>
      <c r="CS56" s="9"/>
      <c r="CT56" s="9"/>
      <c r="CU56" s="9"/>
      <c r="CV56" s="9"/>
      <c r="CW56" s="9"/>
      <c r="CX56" s="9"/>
      <c r="CY56" s="9"/>
      <c r="CZ56" s="9"/>
      <c r="DA56" s="9"/>
      <c r="DB56" s="9"/>
      <c r="DC56" s="9"/>
      <c r="DD56" s="9"/>
      <c r="DE56" s="9"/>
      <c r="DF56" s="9"/>
      <c r="DG56" s="9"/>
      <c r="DH56" s="9"/>
      <c r="DI56" s="9"/>
    </row>
    <row r="57" spans="1:113" ht="15.6" hidden="1">
      <c r="A57" s="20" t="s">
        <v>89</v>
      </c>
      <c r="B57" s="17" t="s">
        <v>54</v>
      </c>
      <c r="C57" s="114">
        <v>0</v>
      </c>
      <c r="D57" s="33">
        <f t="shared" si="4"/>
        <v>0</v>
      </c>
      <c r="E57" s="88">
        <f t="shared" si="1"/>
        <v>0</v>
      </c>
      <c r="F57" s="38">
        <f t="shared" si="3"/>
        <v>0</v>
      </c>
      <c r="G57" s="95">
        <f t="shared" si="2"/>
        <v>0</v>
      </c>
      <c r="H57" s="19"/>
      <c r="I57" s="19"/>
      <c r="J57" s="19"/>
      <c r="K57" s="19"/>
      <c r="L57" s="19"/>
      <c r="M57" s="19"/>
      <c r="N57" s="19"/>
      <c r="O57" s="20"/>
      <c r="P57" s="26"/>
      <c r="Q57" s="29"/>
      <c r="R57" s="29"/>
      <c r="S57" s="29"/>
      <c r="T57" s="29"/>
      <c r="U57" s="29"/>
      <c r="V57" s="19"/>
      <c r="W57" s="19"/>
      <c r="X57" s="19"/>
      <c r="Y57" s="19"/>
      <c r="Z57" s="19"/>
      <c r="AA57" s="19"/>
      <c r="AB57" s="19"/>
      <c r="AC57" s="19"/>
      <c r="AD57" s="19"/>
      <c r="AE57" s="19"/>
      <c r="AF57" s="19"/>
      <c r="AG57" s="19"/>
      <c r="AH57" s="19"/>
      <c r="AI57" s="19"/>
      <c r="AJ57" s="19"/>
      <c r="AK57" s="22"/>
      <c r="AL57" s="22"/>
      <c r="AM57" s="22"/>
      <c r="AN57" s="22"/>
      <c r="AO57" s="22"/>
      <c r="AP57" s="8"/>
      <c r="AQ57" s="8"/>
      <c r="AR57" s="8"/>
      <c r="AS57" s="8"/>
      <c r="AT57" s="8"/>
      <c r="AU57" s="8"/>
      <c r="AV57" s="8"/>
      <c r="AW57" s="8"/>
      <c r="AX57" s="8"/>
      <c r="AY57" s="8"/>
      <c r="AZ57" s="8"/>
      <c r="BA57" s="8"/>
      <c r="BB57" s="8"/>
      <c r="BC57" s="8"/>
      <c r="BD57" s="8"/>
      <c r="BE57" s="8"/>
      <c r="BF57" s="8"/>
      <c r="BG57" s="8"/>
      <c r="BH57" s="8"/>
      <c r="BI57" s="8"/>
      <c r="BJ57" s="8"/>
      <c r="BK57" s="8"/>
      <c r="BL57" s="8"/>
      <c r="BM57" s="8"/>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row>
    <row r="58" spans="1:113" ht="15.6" hidden="1">
      <c r="A58" s="20" t="s">
        <v>89</v>
      </c>
      <c r="B58" s="17" t="s">
        <v>55</v>
      </c>
      <c r="C58" s="114">
        <v>0</v>
      </c>
      <c r="D58" s="33">
        <f t="shared" si="4"/>
        <v>0</v>
      </c>
      <c r="E58" s="88">
        <f t="shared" si="1"/>
        <v>0</v>
      </c>
      <c r="F58" s="38">
        <f t="shared" si="3"/>
        <v>0</v>
      </c>
      <c r="G58" s="95">
        <f t="shared" si="2"/>
        <v>0</v>
      </c>
      <c r="H58" s="19"/>
      <c r="I58" s="19"/>
      <c r="J58" s="19"/>
      <c r="K58" s="19"/>
      <c r="L58" s="19"/>
      <c r="M58" s="19"/>
      <c r="N58" s="19"/>
      <c r="O58" s="20"/>
      <c r="P58" s="26"/>
      <c r="Q58" s="29"/>
      <c r="R58" s="29"/>
      <c r="S58" s="29"/>
      <c r="T58" s="29"/>
      <c r="U58" s="29"/>
      <c r="V58" s="19"/>
      <c r="W58" s="19"/>
      <c r="X58" s="19"/>
      <c r="Y58" s="19"/>
      <c r="Z58" s="19"/>
      <c r="AA58" s="19"/>
      <c r="AB58" s="19"/>
      <c r="AC58" s="19"/>
      <c r="AD58" s="19"/>
      <c r="AE58" s="19"/>
      <c r="AF58" s="19"/>
      <c r="AG58" s="19"/>
      <c r="AH58" s="19"/>
      <c r="AI58" s="19"/>
      <c r="AJ58" s="19"/>
      <c r="AK58" s="22"/>
      <c r="AL58" s="22"/>
      <c r="AM58" s="22"/>
      <c r="AN58" s="22"/>
      <c r="AO58" s="22"/>
      <c r="AP58" s="8"/>
      <c r="AQ58" s="8"/>
      <c r="AR58" s="8"/>
      <c r="AS58" s="8"/>
      <c r="AT58" s="8"/>
      <c r="AU58" s="8"/>
      <c r="AV58" s="8"/>
      <c r="AW58" s="8"/>
      <c r="AX58" s="8"/>
      <c r="AY58" s="8"/>
      <c r="AZ58" s="8"/>
      <c r="BA58" s="8"/>
      <c r="BB58" s="8"/>
      <c r="BC58" s="8"/>
      <c r="BD58" s="8"/>
      <c r="BE58" s="8"/>
      <c r="BF58" s="8"/>
      <c r="BG58" s="8"/>
      <c r="BH58" s="8"/>
      <c r="BI58" s="8"/>
      <c r="BJ58" s="8"/>
      <c r="BK58" s="8"/>
      <c r="BL58" s="8"/>
      <c r="BM58" s="8"/>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row>
    <row r="59" spans="1:113" ht="15.6">
      <c r="A59" s="20" t="s">
        <v>92</v>
      </c>
      <c r="B59" s="17" t="s">
        <v>56</v>
      </c>
      <c r="C59" s="114">
        <v>22017</v>
      </c>
      <c r="D59" s="33">
        <f t="shared" si="4"/>
        <v>1.1270338130619621E-2</v>
      </c>
      <c r="E59" s="88">
        <f t="shared" si="1"/>
        <v>38.105013219624936</v>
      </c>
      <c r="F59" s="38">
        <v>1071</v>
      </c>
      <c r="G59" s="95">
        <f t="shared" si="2"/>
        <v>23126.105013219625</v>
      </c>
      <c r="H59" s="19"/>
      <c r="I59" s="19"/>
      <c r="J59" s="19"/>
      <c r="K59" s="19"/>
      <c r="L59" s="19"/>
      <c r="M59" s="19"/>
      <c r="N59" s="19"/>
      <c r="O59" s="20"/>
      <c r="P59" s="26"/>
      <c r="Q59" s="29"/>
      <c r="R59" s="29"/>
      <c r="S59" s="29"/>
      <c r="T59" s="29"/>
      <c r="U59" s="29"/>
      <c r="V59" s="19"/>
      <c r="W59" s="19"/>
      <c r="X59" s="19"/>
      <c r="Y59" s="19"/>
      <c r="Z59" s="19"/>
      <c r="AA59" s="19"/>
      <c r="AB59" s="19"/>
      <c r="AC59" s="19"/>
      <c r="AD59" s="19"/>
      <c r="AE59" s="19"/>
      <c r="AF59" s="19"/>
      <c r="AG59" s="19"/>
      <c r="AH59" s="19"/>
      <c r="AI59" s="19"/>
      <c r="AJ59" s="19"/>
      <c r="AK59" s="22"/>
      <c r="AL59" s="22"/>
      <c r="AM59" s="22"/>
      <c r="AN59" s="22"/>
      <c r="AO59" s="22"/>
      <c r="AP59" s="8"/>
      <c r="AQ59" s="8"/>
      <c r="AR59" s="8"/>
      <c r="AS59" s="8"/>
      <c r="AT59" s="8"/>
      <c r="AU59" s="8"/>
      <c r="AV59" s="8"/>
      <c r="AW59" s="8"/>
      <c r="AX59" s="8"/>
      <c r="AY59" s="8"/>
      <c r="AZ59" s="8"/>
      <c r="BA59" s="8"/>
      <c r="BB59" s="8"/>
      <c r="BC59" s="8"/>
      <c r="BD59" s="8"/>
      <c r="BE59" s="8"/>
      <c r="BF59" s="8"/>
      <c r="BG59" s="8"/>
      <c r="BH59" s="8"/>
      <c r="BI59" s="8"/>
      <c r="BJ59" s="8"/>
      <c r="BK59" s="8"/>
      <c r="BL59" s="8"/>
      <c r="BM59" s="8"/>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row>
    <row r="60" spans="1:113" ht="15.6">
      <c r="A60" s="20" t="s">
        <v>92</v>
      </c>
      <c r="B60" s="17" t="s">
        <v>57</v>
      </c>
      <c r="C60" s="114">
        <v>5392</v>
      </c>
      <c r="D60" s="33">
        <f t="shared" si="4"/>
        <v>2.7601245946450919E-3</v>
      </c>
      <c r="E60" s="88">
        <f t="shared" si="1"/>
        <v>9.3319812544950551</v>
      </c>
      <c r="F60" s="38">
        <v>268</v>
      </c>
      <c r="G60" s="95">
        <f t="shared" si="2"/>
        <v>5669.3319812544951</v>
      </c>
      <c r="H60" s="19"/>
      <c r="I60" s="19"/>
      <c r="J60" s="19"/>
      <c r="K60" s="19"/>
      <c r="L60" s="19"/>
      <c r="M60" s="19"/>
      <c r="N60" s="19"/>
      <c r="O60" s="20"/>
      <c r="P60" s="26"/>
      <c r="Q60" s="29"/>
      <c r="R60" s="29"/>
      <c r="S60" s="29"/>
      <c r="T60" s="29"/>
      <c r="U60" s="29"/>
      <c r="V60" s="19"/>
      <c r="W60" s="19"/>
      <c r="X60" s="19"/>
      <c r="Y60" s="19"/>
      <c r="Z60" s="19"/>
      <c r="AA60" s="19"/>
      <c r="AB60" s="19"/>
      <c r="AC60" s="19"/>
      <c r="AD60" s="19"/>
      <c r="AE60" s="19"/>
      <c r="AF60" s="19"/>
      <c r="AG60" s="19"/>
      <c r="AH60" s="19"/>
      <c r="AI60" s="19"/>
      <c r="AJ60" s="19"/>
      <c r="AK60" s="22"/>
      <c r="AL60" s="22"/>
      <c r="AM60" s="22"/>
      <c r="AN60" s="22"/>
      <c r="AO60" s="22"/>
      <c r="AP60" s="8"/>
      <c r="AQ60" s="8"/>
      <c r="AR60" s="8"/>
      <c r="AS60" s="8"/>
      <c r="AT60" s="8"/>
      <c r="AU60" s="8"/>
      <c r="AV60" s="8"/>
      <c r="AW60" s="8"/>
      <c r="AX60" s="8"/>
      <c r="AY60" s="8"/>
      <c r="AZ60" s="8"/>
      <c r="BA60" s="8"/>
      <c r="BB60" s="8"/>
      <c r="BC60" s="8"/>
      <c r="BD60" s="8"/>
      <c r="BE60" s="8"/>
      <c r="BF60" s="8"/>
      <c r="BG60" s="8"/>
      <c r="BH60" s="8"/>
      <c r="BI60" s="8"/>
      <c r="BJ60" s="8"/>
      <c r="BK60" s="8"/>
      <c r="BL60" s="8"/>
      <c r="BM60" s="8"/>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row>
    <row r="61" spans="1:113" ht="15.6">
      <c r="A61" s="20" t="s">
        <v>92</v>
      </c>
      <c r="B61" s="17" t="s">
        <v>58</v>
      </c>
      <c r="C61" s="114">
        <v>16674</v>
      </c>
      <c r="D61" s="33">
        <f t="shared" si="4"/>
        <v>8.535296270606875E-3</v>
      </c>
      <c r="E61" s="88">
        <f t="shared" si="1"/>
        <v>28.857836690921843</v>
      </c>
      <c r="F61" s="38">
        <v>156</v>
      </c>
      <c r="G61" s="95">
        <f t="shared" si="2"/>
        <v>16858.857836690921</v>
      </c>
      <c r="H61" s="19"/>
      <c r="I61" s="19"/>
      <c r="J61" s="19"/>
      <c r="K61" s="19"/>
      <c r="L61" s="19"/>
      <c r="M61" s="19"/>
      <c r="N61" s="19"/>
      <c r="O61" s="20"/>
      <c r="P61" s="26"/>
      <c r="Q61" s="29"/>
      <c r="R61" s="29"/>
      <c r="S61" s="29"/>
      <c r="T61" s="29"/>
      <c r="U61" s="29"/>
      <c r="V61" s="19"/>
      <c r="W61" s="19"/>
      <c r="X61" s="19"/>
      <c r="Y61" s="19"/>
      <c r="Z61" s="19"/>
      <c r="AA61" s="19"/>
      <c r="AB61" s="19"/>
      <c r="AC61" s="19"/>
      <c r="AD61" s="19"/>
      <c r="AE61" s="19"/>
      <c r="AF61" s="19"/>
      <c r="AG61" s="19"/>
      <c r="AH61" s="19"/>
      <c r="AI61" s="19"/>
      <c r="AJ61" s="19"/>
      <c r="AK61" s="22"/>
      <c r="AL61" s="22"/>
      <c r="AM61" s="22"/>
      <c r="AN61" s="22"/>
      <c r="AO61" s="22"/>
      <c r="AP61" s="8"/>
      <c r="AQ61" s="8"/>
      <c r="AR61" s="8"/>
      <c r="AS61" s="8"/>
      <c r="AT61" s="8"/>
      <c r="AU61" s="8"/>
      <c r="AV61" s="8"/>
      <c r="AW61" s="8"/>
      <c r="AX61" s="8"/>
      <c r="AY61" s="8"/>
      <c r="AZ61" s="8"/>
      <c r="BA61" s="8"/>
      <c r="BB61" s="8"/>
      <c r="BC61" s="8"/>
      <c r="BD61" s="8"/>
      <c r="BE61" s="8"/>
      <c r="BF61" s="8"/>
      <c r="BG61" s="8"/>
      <c r="BH61" s="8"/>
      <c r="BI61" s="8"/>
      <c r="BJ61" s="8"/>
      <c r="BK61" s="8"/>
      <c r="BL61" s="8"/>
      <c r="BM61" s="8"/>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row>
    <row r="62" spans="1:113" ht="15.6">
      <c r="A62" s="20" t="s">
        <v>92</v>
      </c>
      <c r="B62" s="17" t="s">
        <v>59</v>
      </c>
      <c r="C62" s="114">
        <v>3733</v>
      </c>
      <c r="D62" s="33">
        <f t="shared" si="4"/>
        <v>1.9108948649499498E-3</v>
      </c>
      <c r="E62" s="88">
        <f>$E$2*D62+1</f>
        <v>7.4607355383957801</v>
      </c>
      <c r="F62" s="38">
        <v>185</v>
      </c>
      <c r="G62" s="95">
        <f t="shared" si="2"/>
        <v>3925.460735538396</v>
      </c>
      <c r="H62" s="19"/>
      <c r="I62" s="19"/>
      <c r="J62" s="19"/>
      <c r="K62" s="19"/>
      <c r="L62" s="19"/>
      <c r="M62" s="19"/>
      <c r="N62" s="19"/>
      <c r="O62" s="20"/>
      <c r="P62" s="26"/>
      <c r="Q62" s="29"/>
      <c r="R62" s="29"/>
      <c r="S62" s="29"/>
      <c r="T62" s="29"/>
      <c r="U62" s="29"/>
      <c r="V62" s="19"/>
      <c r="W62" s="19"/>
      <c r="X62" s="19"/>
      <c r="Y62" s="19"/>
      <c r="Z62" s="19"/>
      <c r="AA62" s="19"/>
      <c r="AB62" s="19"/>
      <c r="AC62" s="19"/>
      <c r="AD62" s="19"/>
      <c r="AE62" s="19"/>
      <c r="AF62" s="19"/>
      <c r="AG62" s="19"/>
      <c r="AH62" s="19"/>
      <c r="AI62" s="19"/>
      <c r="AJ62" s="19"/>
      <c r="AK62" s="22"/>
      <c r="AL62" s="22"/>
      <c r="AM62" s="22"/>
      <c r="AN62" s="22"/>
      <c r="AO62" s="22"/>
      <c r="AP62" s="8"/>
      <c r="AQ62" s="8"/>
      <c r="AR62" s="8"/>
      <c r="AS62" s="8"/>
      <c r="AT62" s="8"/>
      <c r="AU62" s="8"/>
      <c r="AV62" s="8"/>
      <c r="AW62" s="8"/>
      <c r="AX62" s="8"/>
      <c r="AY62" s="8"/>
      <c r="AZ62" s="8"/>
      <c r="BA62" s="8"/>
      <c r="BB62" s="8"/>
      <c r="BC62" s="8"/>
      <c r="BD62" s="8"/>
      <c r="BE62" s="8"/>
      <c r="BF62" s="8"/>
      <c r="BG62" s="8"/>
      <c r="BH62" s="8"/>
      <c r="BI62" s="8"/>
      <c r="BJ62" s="8"/>
      <c r="BK62" s="8"/>
      <c r="BL62" s="8"/>
      <c r="BM62" s="8"/>
      <c r="BN62" s="9"/>
      <c r="BO62" s="9"/>
      <c r="BP62" s="9"/>
      <c r="BQ62" s="9"/>
      <c r="BR62" s="9"/>
      <c r="BS62" s="9"/>
      <c r="BT62" s="9"/>
      <c r="BU62" s="9"/>
      <c r="BV62" s="9"/>
      <c r="BW62" s="9"/>
      <c r="BX62" s="9"/>
      <c r="BY62" s="9"/>
      <c r="BZ62" s="9"/>
      <c r="CA62" s="9"/>
      <c r="CB62" s="9"/>
      <c r="CC62" s="9"/>
      <c r="CD62" s="9"/>
      <c r="CE62" s="9"/>
      <c r="CF62" s="9"/>
      <c r="CG62" s="9"/>
      <c r="CH62" s="9"/>
      <c r="CI62" s="9"/>
      <c r="CJ62" s="9"/>
      <c r="CK62" s="9"/>
      <c r="CL62" s="9"/>
      <c r="CM62" s="9"/>
      <c r="CN62" s="9"/>
      <c r="CO62" s="9"/>
      <c r="CP62" s="9"/>
      <c r="CQ62" s="9"/>
      <c r="CR62" s="9"/>
      <c r="CS62" s="9"/>
      <c r="CT62" s="9"/>
      <c r="CU62" s="9"/>
      <c r="CV62" s="9"/>
      <c r="CW62" s="9"/>
      <c r="CX62" s="9"/>
      <c r="CY62" s="9"/>
      <c r="CZ62" s="9"/>
      <c r="DA62" s="9"/>
      <c r="DB62" s="9"/>
      <c r="DC62" s="9"/>
      <c r="DD62" s="9"/>
      <c r="DE62" s="9"/>
      <c r="DF62" s="9"/>
      <c r="DG62" s="9"/>
      <c r="DH62" s="9"/>
      <c r="DI62" s="9"/>
    </row>
    <row r="63" spans="1:113" ht="15.6" hidden="1">
      <c r="A63" s="20" t="s">
        <v>92</v>
      </c>
      <c r="B63" s="17" t="s">
        <v>60</v>
      </c>
      <c r="C63" s="114">
        <v>0</v>
      </c>
      <c r="D63" s="33">
        <f t="shared" si="4"/>
        <v>0</v>
      </c>
      <c r="E63" s="88">
        <f t="shared" si="1"/>
        <v>0</v>
      </c>
      <c r="F63" s="38">
        <f t="shared" si="3"/>
        <v>0</v>
      </c>
      <c r="G63" s="95">
        <f t="shared" si="2"/>
        <v>0</v>
      </c>
      <c r="H63" s="19"/>
      <c r="I63" s="19"/>
      <c r="J63" s="19"/>
      <c r="K63" s="19"/>
      <c r="L63" s="19"/>
      <c r="M63" s="19"/>
      <c r="N63" s="19"/>
      <c r="O63" s="20"/>
      <c r="P63" s="26"/>
      <c r="Q63" s="29"/>
      <c r="R63" s="29"/>
      <c r="S63" s="29"/>
      <c r="T63" s="29"/>
      <c r="U63" s="29"/>
      <c r="V63" s="19"/>
      <c r="W63" s="19"/>
      <c r="X63" s="19"/>
      <c r="Y63" s="19"/>
      <c r="Z63" s="19"/>
      <c r="AA63" s="19"/>
      <c r="AB63" s="19"/>
      <c r="AC63" s="19"/>
      <c r="AD63" s="19"/>
      <c r="AE63" s="19"/>
      <c r="AF63" s="19"/>
      <c r="AG63" s="19"/>
      <c r="AH63" s="19"/>
      <c r="AI63" s="19"/>
      <c r="AJ63" s="19"/>
      <c r="AK63" s="22"/>
      <c r="AL63" s="22"/>
      <c r="AM63" s="22"/>
      <c r="AN63" s="22"/>
      <c r="AO63" s="22"/>
      <c r="AP63" s="8"/>
      <c r="AQ63" s="8"/>
      <c r="AR63" s="8"/>
      <c r="AS63" s="8"/>
      <c r="AT63" s="8"/>
      <c r="AU63" s="8"/>
      <c r="AV63" s="8"/>
      <c r="AW63" s="8"/>
      <c r="AX63" s="8"/>
      <c r="AY63" s="8"/>
      <c r="AZ63" s="8"/>
      <c r="BA63" s="8"/>
      <c r="BB63" s="8"/>
      <c r="BC63" s="8"/>
      <c r="BD63" s="8"/>
      <c r="BE63" s="8"/>
      <c r="BF63" s="8"/>
      <c r="BG63" s="8"/>
      <c r="BH63" s="8"/>
      <c r="BI63" s="8"/>
      <c r="BJ63" s="8"/>
      <c r="BK63" s="8"/>
      <c r="BL63" s="8"/>
      <c r="BM63" s="8"/>
      <c r="BN63" s="9"/>
      <c r="BO63" s="9"/>
      <c r="BP63" s="9"/>
      <c r="BQ63" s="9"/>
      <c r="BR63" s="9"/>
      <c r="BS63" s="9"/>
      <c r="BT63" s="9"/>
      <c r="BU63" s="9"/>
      <c r="BV63" s="9"/>
      <c r="BW63" s="9"/>
      <c r="BX63" s="9"/>
      <c r="BY63" s="9"/>
      <c r="BZ63" s="9"/>
      <c r="CA63" s="9"/>
      <c r="CB63" s="9"/>
      <c r="CC63" s="9"/>
      <c r="CD63" s="9"/>
      <c r="CE63" s="9"/>
      <c r="CF63" s="9"/>
      <c r="CG63" s="9"/>
      <c r="CH63" s="9"/>
      <c r="CI63" s="9"/>
      <c r="CJ63" s="9"/>
      <c r="CK63" s="9"/>
      <c r="CL63" s="9"/>
      <c r="CM63" s="9"/>
      <c r="CN63" s="9"/>
      <c r="CO63" s="9"/>
      <c r="CP63" s="9"/>
      <c r="CQ63" s="9"/>
      <c r="CR63" s="9"/>
      <c r="CS63" s="9"/>
      <c r="CT63" s="9"/>
      <c r="CU63" s="9"/>
      <c r="CV63" s="9"/>
      <c r="CW63" s="9"/>
      <c r="CX63" s="9"/>
      <c r="CY63" s="9"/>
      <c r="CZ63" s="9"/>
      <c r="DA63" s="9"/>
      <c r="DB63" s="9"/>
      <c r="DC63" s="9"/>
      <c r="DD63" s="9"/>
      <c r="DE63" s="9"/>
      <c r="DF63" s="9"/>
      <c r="DG63" s="9"/>
      <c r="DH63" s="9"/>
      <c r="DI63" s="9"/>
    </row>
    <row r="64" spans="1:113" ht="15.6" hidden="1">
      <c r="A64" s="20" t="s">
        <v>92</v>
      </c>
      <c r="B64" s="17" t="s">
        <v>61</v>
      </c>
      <c r="C64" s="114">
        <v>0</v>
      </c>
      <c r="D64" s="33">
        <f t="shared" si="4"/>
        <v>0</v>
      </c>
      <c r="E64" s="88">
        <f t="shared" si="1"/>
        <v>0</v>
      </c>
      <c r="F64" s="38">
        <f t="shared" si="3"/>
        <v>0</v>
      </c>
      <c r="G64" s="95">
        <f t="shared" si="2"/>
        <v>0</v>
      </c>
      <c r="H64" s="19"/>
      <c r="I64" s="19"/>
      <c r="J64" s="19"/>
      <c r="K64" s="19"/>
      <c r="L64" s="19"/>
      <c r="M64" s="19"/>
      <c r="N64" s="19"/>
      <c r="O64" s="20"/>
      <c r="P64" s="26"/>
      <c r="Q64" s="29"/>
      <c r="R64" s="29"/>
      <c r="S64" s="29"/>
      <c r="T64" s="29"/>
      <c r="U64" s="29"/>
      <c r="V64" s="19"/>
      <c r="W64" s="19"/>
      <c r="X64" s="19"/>
      <c r="Y64" s="19"/>
      <c r="Z64" s="19"/>
      <c r="AA64" s="19"/>
      <c r="AB64" s="19"/>
      <c r="AC64" s="19"/>
      <c r="AD64" s="19"/>
      <c r="AE64" s="19"/>
      <c r="AF64" s="19"/>
      <c r="AG64" s="19"/>
      <c r="AH64" s="19"/>
      <c r="AI64" s="19"/>
      <c r="AJ64" s="19"/>
      <c r="AK64" s="22"/>
      <c r="AL64" s="22"/>
      <c r="AM64" s="22"/>
      <c r="AN64" s="22"/>
      <c r="AO64" s="22"/>
      <c r="AP64" s="8"/>
      <c r="AQ64" s="8"/>
      <c r="AR64" s="8"/>
      <c r="AS64" s="8"/>
      <c r="AT64" s="8"/>
      <c r="AU64" s="8"/>
      <c r="AV64" s="8"/>
      <c r="AW64" s="8"/>
      <c r="AX64" s="8"/>
      <c r="AY64" s="8"/>
      <c r="AZ64" s="8"/>
      <c r="BA64" s="8"/>
      <c r="BB64" s="8"/>
      <c r="BC64" s="8"/>
      <c r="BD64" s="8"/>
      <c r="BE64" s="8"/>
      <c r="BF64" s="8"/>
      <c r="BG64" s="8"/>
      <c r="BH64" s="8"/>
      <c r="BI64" s="8"/>
      <c r="BJ64" s="8"/>
      <c r="BK64" s="8"/>
      <c r="BL64" s="8"/>
      <c r="BM64" s="8"/>
      <c r="BN64" s="9"/>
      <c r="BO64" s="9"/>
      <c r="BP64" s="9"/>
      <c r="BQ64" s="9"/>
      <c r="BR64" s="9"/>
      <c r="BS64" s="9"/>
      <c r="BT64" s="9"/>
      <c r="BU64" s="9"/>
      <c r="BV64" s="9"/>
      <c r="BW64" s="9"/>
      <c r="BX64" s="9"/>
      <c r="BY64" s="9"/>
      <c r="BZ64" s="9"/>
      <c r="CA64" s="9"/>
      <c r="CB64" s="9"/>
      <c r="CC64" s="9"/>
      <c r="CD64" s="9"/>
      <c r="CE64" s="9"/>
      <c r="CF64" s="9"/>
      <c r="CG64" s="9"/>
      <c r="CH64" s="9"/>
      <c r="CI64" s="9"/>
      <c r="CJ64" s="9"/>
      <c r="CK64" s="9"/>
      <c r="CL64" s="9"/>
      <c r="CM64" s="9"/>
      <c r="CN64" s="9"/>
      <c r="CO64" s="9"/>
      <c r="CP64" s="9"/>
      <c r="CQ64" s="9"/>
      <c r="CR64" s="9"/>
      <c r="CS64" s="9"/>
      <c r="CT64" s="9"/>
      <c r="CU64" s="9"/>
      <c r="CV64" s="9"/>
      <c r="CW64" s="9"/>
      <c r="CX64" s="9"/>
      <c r="CY64" s="9"/>
      <c r="CZ64" s="9"/>
      <c r="DA64" s="9"/>
      <c r="DB64" s="9"/>
      <c r="DC64" s="9"/>
      <c r="DD64" s="9"/>
      <c r="DE64" s="9"/>
      <c r="DF64" s="9"/>
      <c r="DG64" s="9"/>
      <c r="DH64" s="9"/>
      <c r="DI64" s="9"/>
    </row>
    <row r="65" spans="1:113" ht="15.6" hidden="1">
      <c r="A65" s="20" t="s">
        <v>92</v>
      </c>
      <c r="B65" s="17" t="s">
        <v>62</v>
      </c>
      <c r="C65" s="114">
        <v>0</v>
      </c>
      <c r="D65" s="33">
        <f t="shared" si="4"/>
        <v>0</v>
      </c>
      <c r="E65" s="88">
        <f t="shared" si="1"/>
        <v>0</v>
      </c>
      <c r="F65" s="38">
        <f t="shared" si="3"/>
        <v>0</v>
      </c>
      <c r="G65" s="95">
        <f t="shared" si="2"/>
        <v>0</v>
      </c>
      <c r="H65" s="19"/>
      <c r="I65" s="19"/>
      <c r="J65" s="19"/>
      <c r="K65" s="19"/>
      <c r="L65" s="19"/>
      <c r="M65" s="19"/>
      <c r="N65" s="19"/>
      <c r="O65" s="20"/>
      <c r="P65" s="26"/>
      <c r="Q65" s="29"/>
      <c r="R65" s="29"/>
      <c r="S65" s="29"/>
      <c r="T65" s="29"/>
      <c r="U65" s="29"/>
      <c r="V65" s="19"/>
      <c r="W65" s="19"/>
      <c r="X65" s="19"/>
      <c r="Y65" s="19"/>
      <c r="Z65" s="19"/>
      <c r="AA65" s="19"/>
      <c r="AB65" s="19"/>
      <c r="AC65" s="19"/>
      <c r="AD65" s="19"/>
      <c r="AE65" s="19"/>
      <c r="AF65" s="19"/>
      <c r="AG65" s="19"/>
      <c r="AH65" s="19"/>
      <c r="AI65" s="19"/>
      <c r="AJ65" s="19"/>
      <c r="AK65" s="22"/>
      <c r="AL65" s="22"/>
      <c r="AM65" s="22"/>
      <c r="AN65" s="22"/>
      <c r="AO65" s="22"/>
      <c r="AP65" s="8"/>
      <c r="AQ65" s="8"/>
      <c r="AR65" s="8"/>
      <c r="AS65" s="8"/>
      <c r="AT65" s="8"/>
      <c r="AU65" s="8"/>
      <c r="AV65" s="8"/>
      <c r="AW65" s="8"/>
      <c r="AX65" s="8"/>
      <c r="AY65" s="8"/>
      <c r="AZ65" s="8"/>
      <c r="BA65" s="8"/>
      <c r="BB65" s="8"/>
      <c r="BC65" s="8"/>
      <c r="BD65" s="8"/>
      <c r="BE65" s="8"/>
      <c r="BF65" s="8"/>
      <c r="BG65" s="8"/>
      <c r="BH65" s="8"/>
      <c r="BI65" s="8"/>
      <c r="BJ65" s="8"/>
      <c r="BK65" s="8"/>
      <c r="BL65" s="8"/>
      <c r="BM65" s="8"/>
      <c r="BN65" s="9"/>
      <c r="BO65" s="9"/>
      <c r="BP65" s="9"/>
      <c r="BQ65" s="9"/>
      <c r="BR65" s="9"/>
      <c r="BS65" s="9"/>
      <c r="BT65" s="9"/>
      <c r="BU65" s="9"/>
      <c r="BV65" s="9"/>
      <c r="BW65" s="9"/>
      <c r="BX65" s="9"/>
      <c r="BY65" s="9"/>
      <c r="BZ65" s="9"/>
      <c r="CA65" s="9"/>
      <c r="CB65" s="9"/>
      <c r="CC65" s="9"/>
      <c r="CD65" s="9"/>
      <c r="CE65" s="9"/>
      <c r="CF65" s="9"/>
      <c r="CG65" s="9"/>
      <c r="CH65" s="9"/>
      <c r="CI65" s="9"/>
      <c r="CJ65" s="9"/>
      <c r="CK65" s="9"/>
      <c r="CL65" s="9"/>
      <c r="CM65" s="9"/>
      <c r="CN65" s="9"/>
      <c r="CO65" s="9"/>
      <c r="CP65" s="9"/>
      <c r="CQ65" s="9"/>
      <c r="CR65" s="9"/>
      <c r="CS65" s="9"/>
      <c r="CT65" s="9"/>
      <c r="CU65" s="9"/>
      <c r="CV65" s="9"/>
      <c r="CW65" s="9"/>
      <c r="CX65" s="9"/>
      <c r="CY65" s="9"/>
      <c r="CZ65" s="9"/>
      <c r="DA65" s="9"/>
      <c r="DB65" s="9"/>
      <c r="DC65" s="9"/>
      <c r="DD65" s="9"/>
      <c r="DE65" s="9"/>
      <c r="DF65" s="9"/>
      <c r="DG65" s="9"/>
      <c r="DH65" s="9"/>
      <c r="DI65" s="9"/>
    </row>
    <row r="66" spans="1:113" ht="15.6" hidden="1">
      <c r="A66" s="20" t="s">
        <v>92</v>
      </c>
      <c r="B66" s="17" t="s">
        <v>63</v>
      </c>
      <c r="C66" s="114">
        <v>0</v>
      </c>
      <c r="D66" s="33">
        <f t="shared" si="4"/>
        <v>0</v>
      </c>
      <c r="E66" s="88">
        <f t="shared" si="1"/>
        <v>0</v>
      </c>
      <c r="F66" s="38">
        <f t="shared" si="3"/>
        <v>0</v>
      </c>
      <c r="G66" s="95">
        <f t="shared" si="2"/>
        <v>0</v>
      </c>
      <c r="H66" s="19"/>
      <c r="I66" s="19"/>
      <c r="J66" s="19"/>
      <c r="K66" s="19"/>
      <c r="L66" s="19"/>
      <c r="M66" s="19"/>
      <c r="N66" s="19"/>
      <c r="O66" s="20"/>
      <c r="P66" s="26"/>
      <c r="Q66" s="29"/>
      <c r="R66" s="29"/>
      <c r="S66" s="29"/>
      <c r="T66" s="29"/>
      <c r="U66" s="29"/>
      <c r="V66" s="19"/>
      <c r="W66" s="19"/>
      <c r="X66" s="19"/>
      <c r="Y66" s="19"/>
      <c r="Z66" s="19"/>
      <c r="AA66" s="19"/>
      <c r="AB66" s="19"/>
      <c r="AC66" s="19"/>
      <c r="AD66" s="19"/>
      <c r="AE66" s="19"/>
      <c r="AF66" s="19"/>
      <c r="AG66" s="19"/>
      <c r="AH66" s="19"/>
      <c r="AI66" s="19"/>
      <c r="AJ66" s="19"/>
      <c r="AK66" s="22"/>
      <c r="AL66" s="22"/>
      <c r="AM66" s="22"/>
      <c r="AN66" s="22"/>
      <c r="AO66" s="22"/>
      <c r="AP66" s="8"/>
      <c r="AQ66" s="8"/>
      <c r="AR66" s="8"/>
      <c r="AS66" s="8"/>
      <c r="AT66" s="8"/>
      <c r="AU66" s="8"/>
      <c r="AV66" s="8"/>
      <c r="AW66" s="8"/>
      <c r="AX66" s="8"/>
      <c r="AY66" s="8"/>
      <c r="AZ66" s="8"/>
      <c r="BA66" s="8"/>
      <c r="BB66" s="8"/>
      <c r="BC66" s="8"/>
      <c r="BD66" s="8"/>
      <c r="BE66" s="8"/>
      <c r="BF66" s="8"/>
      <c r="BG66" s="8"/>
      <c r="BH66" s="8"/>
      <c r="BI66" s="8"/>
      <c r="BJ66" s="8"/>
      <c r="BK66" s="8"/>
      <c r="BL66" s="8"/>
      <c r="BM66" s="8"/>
      <c r="BN66" s="9"/>
      <c r="BO66" s="9"/>
      <c r="BP66" s="9"/>
      <c r="BQ66" s="9"/>
      <c r="BR66" s="9"/>
      <c r="BS66" s="9"/>
      <c r="BT66" s="9"/>
      <c r="BU66" s="9"/>
      <c r="BV66" s="9"/>
      <c r="BW66" s="9"/>
      <c r="BX66" s="9"/>
      <c r="BY66" s="9"/>
      <c r="BZ66" s="9"/>
      <c r="CA66" s="9"/>
      <c r="CB66" s="9"/>
      <c r="CC66" s="9"/>
      <c r="CD66" s="9"/>
      <c r="CE66" s="9"/>
      <c r="CF66" s="9"/>
      <c r="CG66" s="9"/>
      <c r="CH66" s="9"/>
      <c r="CI66" s="9"/>
      <c r="CJ66" s="9"/>
      <c r="CK66" s="9"/>
      <c r="CL66" s="9"/>
      <c r="CM66" s="9"/>
      <c r="CN66" s="9"/>
      <c r="CO66" s="9"/>
      <c r="CP66" s="9"/>
      <c r="CQ66" s="9"/>
      <c r="CR66" s="9"/>
      <c r="CS66" s="9"/>
      <c r="CT66" s="9"/>
      <c r="CU66" s="9"/>
      <c r="CV66" s="9"/>
      <c r="CW66" s="9"/>
      <c r="CX66" s="9"/>
      <c r="CY66" s="9"/>
      <c r="CZ66" s="9"/>
      <c r="DA66" s="9"/>
      <c r="DB66" s="9"/>
      <c r="DC66" s="9"/>
      <c r="DD66" s="9"/>
      <c r="DE66" s="9"/>
      <c r="DF66" s="9"/>
      <c r="DG66" s="9"/>
      <c r="DH66" s="9"/>
      <c r="DI66" s="9"/>
    </row>
    <row r="67" spans="1:113" ht="15.6" hidden="1">
      <c r="A67" s="20" t="s">
        <v>92</v>
      </c>
      <c r="B67" s="17" t="s">
        <v>64</v>
      </c>
      <c r="C67" s="114">
        <v>0</v>
      </c>
      <c r="D67" s="33">
        <f t="shared" si="4"/>
        <v>0</v>
      </c>
      <c r="E67" s="88">
        <f t="shared" si="1"/>
        <v>0</v>
      </c>
      <c r="F67" s="38">
        <f t="shared" si="3"/>
        <v>0</v>
      </c>
      <c r="G67" s="95">
        <f t="shared" si="2"/>
        <v>0</v>
      </c>
      <c r="H67" s="19"/>
      <c r="I67" s="19"/>
      <c r="J67" s="19"/>
      <c r="K67" s="19"/>
      <c r="L67" s="19"/>
      <c r="M67" s="19"/>
      <c r="N67" s="19"/>
      <c r="O67" s="20"/>
      <c r="P67" s="26"/>
      <c r="Q67" s="29"/>
      <c r="R67" s="29"/>
      <c r="S67" s="29"/>
      <c r="T67" s="29"/>
      <c r="U67" s="29"/>
      <c r="V67" s="19"/>
      <c r="W67" s="19"/>
      <c r="X67" s="19"/>
      <c r="Y67" s="19"/>
      <c r="Z67" s="19"/>
      <c r="AA67" s="19"/>
      <c r="AB67" s="19"/>
      <c r="AC67" s="19"/>
      <c r="AD67" s="19"/>
      <c r="AE67" s="19"/>
      <c r="AF67" s="19"/>
      <c r="AG67" s="19"/>
      <c r="AH67" s="19"/>
      <c r="AI67" s="19"/>
      <c r="AJ67" s="19"/>
      <c r="AK67" s="22"/>
      <c r="AL67" s="22"/>
      <c r="AM67" s="22"/>
      <c r="AN67" s="22"/>
      <c r="AO67" s="22"/>
      <c r="AP67" s="8"/>
      <c r="AQ67" s="8"/>
      <c r="AR67" s="8"/>
      <c r="AS67" s="8"/>
      <c r="AT67" s="8"/>
      <c r="AU67" s="8"/>
      <c r="AV67" s="8"/>
      <c r="AW67" s="8"/>
      <c r="AX67" s="8"/>
      <c r="AY67" s="8"/>
      <c r="AZ67" s="8"/>
      <c r="BA67" s="8"/>
      <c r="BB67" s="8"/>
      <c r="BC67" s="8"/>
      <c r="BD67" s="8"/>
      <c r="BE67" s="8"/>
      <c r="BF67" s="8"/>
      <c r="BG67" s="8"/>
      <c r="BH67" s="8"/>
      <c r="BI67" s="8"/>
      <c r="BJ67" s="8"/>
      <c r="BK67" s="8"/>
      <c r="BL67" s="8"/>
      <c r="BM67" s="8"/>
      <c r="BN67" s="9"/>
      <c r="BO67" s="9"/>
      <c r="BP67" s="9"/>
      <c r="BQ67" s="9"/>
      <c r="BR67" s="9"/>
      <c r="BS67" s="9"/>
      <c r="BT67" s="9"/>
      <c r="BU67" s="9"/>
      <c r="BV67" s="9"/>
      <c r="BW67" s="9"/>
      <c r="BX67" s="9"/>
      <c r="BY67" s="9"/>
      <c r="BZ67" s="9"/>
      <c r="CA67" s="9"/>
      <c r="CB67" s="9"/>
      <c r="CC67" s="9"/>
      <c r="CD67" s="9"/>
      <c r="CE67" s="9"/>
      <c r="CF67" s="9"/>
      <c r="CG67" s="9"/>
      <c r="CH67" s="9"/>
      <c r="CI67" s="9"/>
      <c r="CJ67" s="9"/>
      <c r="CK67" s="9"/>
      <c r="CL67" s="9"/>
      <c r="CM67" s="9"/>
      <c r="CN67" s="9"/>
      <c r="CO67" s="9"/>
      <c r="CP67" s="9"/>
      <c r="CQ67" s="9"/>
      <c r="CR67" s="9"/>
      <c r="CS67" s="9"/>
      <c r="CT67" s="9"/>
      <c r="CU67" s="9"/>
      <c r="CV67" s="9"/>
      <c r="CW67" s="9"/>
      <c r="CX67" s="9"/>
      <c r="CY67" s="9"/>
      <c r="CZ67" s="9"/>
      <c r="DA67" s="9"/>
      <c r="DB67" s="9"/>
      <c r="DC67" s="9"/>
      <c r="DD67" s="9"/>
      <c r="DE67" s="9"/>
      <c r="DF67" s="9"/>
      <c r="DG67" s="9"/>
      <c r="DH67" s="9"/>
      <c r="DI67" s="9"/>
    </row>
    <row r="68" spans="1:113" ht="15.6" hidden="1">
      <c r="A68" s="20" t="s">
        <v>92</v>
      </c>
      <c r="B68" s="17" t="s">
        <v>65</v>
      </c>
      <c r="C68" s="114">
        <v>0</v>
      </c>
      <c r="D68" s="33">
        <f t="shared" si="4"/>
        <v>0</v>
      </c>
      <c r="E68" s="88">
        <f t="shared" ref="E68:E83" si="5">$E$2*D68</f>
        <v>0</v>
      </c>
      <c r="F68" s="38">
        <f t="shared" ref="F68:F82" si="6">C68+E68</f>
        <v>0</v>
      </c>
      <c r="G68" s="95">
        <f t="shared" ref="G68:G83" si="7">C68+E68+F68</f>
        <v>0</v>
      </c>
      <c r="H68" s="19"/>
      <c r="I68" s="19"/>
      <c r="J68" s="19"/>
      <c r="K68" s="19"/>
      <c r="L68" s="19"/>
      <c r="M68" s="19"/>
      <c r="N68" s="19"/>
      <c r="O68" s="20"/>
      <c r="P68" s="26"/>
      <c r="Q68" s="29"/>
      <c r="R68" s="29"/>
      <c r="S68" s="29"/>
      <c r="T68" s="29"/>
      <c r="U68" s="29"/>
      <c r="V68" s="19"/>
      <c r="W68" s="19"/>
      <c r="X68" s="19"/>
      <c r="Y68" s="19"/>
      <c r="Z68" s="19"/>
      <c r="AA68" s="19"/>
      <c r="AB68" s="19"/>
      <c r="AC68" s="19"/>
      <c r="AD68" s="19"/>
      <c r="AE68" s="19"/>
      <c r="AF68" s="19"/>
      <c r="AG68" s="19"/>
      <c r="AH68" s="19"/>
      <c r="AI68" s="19"/>
      <c r="AJ68" s="19"/>
      <c r="AK68" s="22"/>
      <c r="AL68" s="22"/>
      <c r="AM68" s="22"/>
      <c r="AN68" s="22"/>
      <c r="AO68" s="22"/>
      <c r="AP68" s="8"/>
      <c r="AQ68" s="8"/>
      <c r="AR68" s="8"/>
      <c r="AS68" s="8"/>
      <c r="AT68" s="8"/>
      <c r="AU68" s="8"/>
      <c r="AV68" s="8"/>
      <c r="AW68" s="8"/>
      <c r="AX68" s="8"/>
      <c r="AY68" s="8"/>
      <c r="AZ68" s="8"/>
      <c r="BA68" s="8"/>
      <c r="BB68" s="8"/>
      <c r="BC68" s="8"/>
      <c r="BD68" s="8"/>
      <c r="BE68" s="8"/>
      <c r="BF68" s="8"/>
      <c r="BG68" s="8"/>
      <c r="BH68" s="8"/>
      <c r="BI68" s="8"/>
      <c r="BJ68" s="8"/>
      <c r="BK68" s="8"/>
      <c r="BL68" s="8"/>
      <c r="BM68" s="8"/>
      <c r="BN68" s="9"/>
      <c r="BO68" s="9"/>
      <c r="BP68" s="9"/>
      <c r="BQ68" s="9"/>
      <c r="BR68" s="9"/>
      <c r="BS68" s="9"/>
      <c r="BT68" s="9"/>
      <c r="BU68" s="9"/>
      <c r="BV68" s="9"/>
      <c r="BW68" s="9"/>
      <c r="BX68" s="9"/>
      <c r="BY68" s="9"/>
      <c r="BZ68" s="9"/>
      <c r="CA68" s="9"/>
      <c r="CB68" s="9"/>
      <c r="CC68" s="9"/>
      <c r="CD68" s="9"/>
      <c r="CE68" s="9"/>
      <c r="CF68" s="9"/>
      <c r="CG68" s="9"/>
      <c r="CH68" s="9"/>
      <c r="CI68" s="9"/>
      <c r="CJ68" s="9"/>
      <c r="CK68" s="9"/>
      <c r="CL68" s="9"/>
      <c r="CM68" s="9"/>
      <c r="CN68" s="9"/>
      <c r="CO68" s="9"/>
      <c r="CP68" s="9"/>
      <c r="CQ68" s="9"/>
      <c r="CR68" s="9"/>
      <c r="CS68" s="9"/>
      <c r="CT68" s="9"/>
      <c r="CU68" s="9"/>
      <c r="CV68" s="9"/>
      <c r="CW68" s="9"/>
      <c r="CX68" s="9"/>
      <c r="CY68" s="9"/>
      <c r="CZ68" s="9"/>
      <c r="DA68" s="9"/>
      <c r="DB68" s="9"/>
      <c r="DC68" s="9"/>
      <c r="DD68" s="9"/>
      <c r="DE68" s="9"/>
      <c r="DF68" s="9"/>
      <c r="DG68" s="9"/>
      <c r="DH68" s="9"/>
      <c r="DI68" s="9"/>
    </row>
    <row r="69" spans="1:113" ht="15.6" hidden="1">
      <c r="A69" s="20" t="s">
        <v>92</v>
      </c>
      <c r="B69" s="17" t="s">
        <v>66</v>
      </c>
      <c r="C69" s="114">
        <v>0</v>
      </c>
      <c r="D69" s="33">
        <f t="shared" ref="D69:D83" si="8">C69/$C$84</f>
        <v>0</v>
      </c>
      <c r="E69" s="88">
        <f t="shared" si="5"/>
        <v>0</v>
      </c>
      <c r="F69" s="38">
        <f t="shared" si="6"/>
        <v>0</v>
      </c>
      <c r="G69" s="95">
        <f t="shared" si="7"/>
        <v>0</v>
      </c>
      <c r="H69" s="19"/>
      <c r="I69" s="19"/>
      <c r="J69" s="19"/>
      <c r="K69" s="19"/>
      <c r="L69" s="19"/>
      <c r="M69" s="19"/>
      <c r="N69" s="19"/>
      <c r="O69" s="20"/>
      <c r="P69" s="26"/>
      <c r="Q69" s="29"/>
      <c r="R69" s="29"/>
      <c r="S69" s="29"/>
      <c r="T69" s="29"/>
      <c r="U69" s="29"/>
      <c r="V69" s="19"/>
      <c r="W69" s="19"/>
      <c r="X69" s="19"/>
      <c r="Y69" s="19"/>
      <c r="Z69" s="19"/>
      <c r="AA69" s="19"/>
      <c r="AB69" s="19"/>
      <c r="AC69" s="19"/>
      <c r="AD69" s="19"/>
      <c r="AE69" s="19"/>
      <c r="AF69" s="19"/>
      <c r="AG69" s="19"/>
      <c r="AH69" s="19"/>
      <c r="AI69" s="19"/>
      <c r="AJ69" s="19"/>
      <c r="AK69" s="22"/>
      <c r="AL69" s="22"/>
      <c r="AM69" s="22"/>
      <c r="AN69" s="22"/>
      <c r="AO69" s="22"/>
      <c r="AP69" s="8"/>
      <c r="AQ69" s="8"/>
      <c r="AR69" s="8"/>
      <c r="AS69" s="8"/>
      <c r="AT69" s="8"/>
      <c r="AU69" s="8"/>
      <c r="AV69" s="8"/>
      <c r="AW69" s="8"/>
      <c r="AX69" s="8"/>
      <c r="AY69" s="8"/>
      <c r="AZ69" s="8"/>
      <c r="BA69" s="8"/>
      <c r="BB69" s="8"/>
      <c r="BC69" s="8"/>
      <c r="BD69" s="8"/>
      <c r="BE69" s="8"/>
      <c r="BF69" s="8"/>
      <c r="BG69" s="8"/>
      <c r="BH69" s="8"/>
      <c r="BI69" s="8"/>
      <c r="BJ69" s="8"/>
      <c r="BK69" s="8"/>
      <c r="BL69" s="8"/>
      <c r="BM69" s="8"/>
      <c r="BN69" s="9"/>
      <c r="BO69" s="9"/>
      <c r="BP69" s="9"/>
      <c r="BQ69" s="9"/>
      <c r="BR69" s="9"/>
      <c r="BS69" s="9"/>
      <c r="BT69" s="9"/>
      <c r="BU69" s="9"/>
      <c r="BV69" s="9"/>
      <c r="BW69" s="9"/>
      <c r="BX69" s="9"/>
      <c r="BY69" s="9"/>
      <c r="BZ69" s="9"/>
      <c r="CA69" s="9"/>
      <c r="CB69" s="9"/>
      <c r="CC69" s="9"/>
      <c r="CD69" s="9"/>
      <c r="CE69" s="9"/>
      <c r="CF69" s="9"/>
      <c r="CG69" s="9"/>
      <c r="CH69" s="9"/>
      <c r="CI69" s="9"/>
      <c r="CJ69" s="9"/>
      <c r="CK69" s="9"/>
      <c r="CL69" s="9"/>
      <c r="CM69" s="9"/>
      <c r="CN69" s="9"/>
      <c r="CO69" s="9"/>
      <c r="CP69" s="9"/>
      <c r="CQ69" s="9"/>
      <c r="CR69" s="9"/>
      <c r="CS69" s="9"/>
      <c r="CT69" s="9"/>
      <c r="CU69" s="9"/>
      <c r="CV69" s="9"/>
      <c r="CW69" s="9"/>
      <c r="CX69" s="9"/>
      <c r="CY69" s="9"/>
      <c r="CZ69" s="9"/>
      <c r="DA69" s="9"/>
      <c r="DB69" s="9"/>
      <c r="DC69" s="9"/>
      <c r="DD69" s="9"/>
      <c r="DE69" s="9"/>
      <c r="DF69" s="9"/>
      <c r="DG69" s="9"/>
      <c r="DH69" s="9"/>
      <c r="DI69" s="9"/>
    </row>
    <row r="70" spans="1:113" ht="15.6" hidden="1">
      <c r="A70" s="20" t="s">
        <v>92</v>
      </c>
      <c r="B70" s="17" t="s">
        <v>67</v>
      </c>
      <c r="C70" s="114">
        <v>0</v>
      </c>
      <c r="D70" s="33">
        <f t="shared" si="8"/>
        <v>0</v>
      </c>
      <c r="E70" s="88">
        <f t="shared" si="5"/>
        <v>0</v>
      </c>
      <c r="F70" s="38">
        <f t="shared" si="6"/>
        <v>0</v>
      </c>
      <c r="G70" s="95">
        <f t="shared" si="7"/>
        <v>0</v>
      </c>
      <c r="H70" s="19"/>
      <c r="I70" s="19"/>
      <c r="J70" s="19"/>
      <c r="K70" s="19"/>
      <c r="L70" s="19"/>
      <c r="M70" s="19"/>
      <c r="N70" s="19"/>
      <c r="O70" s="20"/>
      <c r="P70" s="26"/>
      <c r="Q70" s="29"/>
      <c r="R70" s="29"/>
      <c r="S70" s="29"/>
      <c r="T70" s="29"/>
      <c r="U70" s="29"/>
      <c r="V70" s="19"/>
      <c r="W70" s="19"/>
      <c r="X70" s="19"/>
      <c r="Y70" s="19"/>
      <c r="Z70" s="19"/>
      <c r="AA70" s="19"/>
      <c r="AB70" s="19"/>
      <c r="AC70" s="19"/>
      <c r="AD70" s="19"/>
      <c r="AE70" s="19"/>
      <c r="AF70" s="19"/>
      <c r="AG70" s="19"/>
      <c r="AH70" s="19"/>
      <c r="AI70" s="19"/>
      <c r="AJ70" s="19"/>
      <c r="AK70" s="22"/>
      <c r="AL70" s="22"/>
      <c r="AM70" s="22"/>
      <c r="AN70" s="22"/>
      <c r="AO70" s="22"/>
      <c r="AP70" s="8"/>
      <c r="AQ70" s="8"/>
      <c r="AR70" s="8"/>
      <c r="AS70" s="8"/>
      <c r="AT70" s="8"/>
      <c r="AU70" s="8"/>
      <c r="AV70" s="8"/>
      <c r="AW70" s="8"/>
      <c r="AX70" s="8"/>
      <c r="AY70" s="8"/>
      <c r="AZ70" s="8"/>
      <c r="BA70" s="8"/>
      <c r="BB70" s="8"/>
      <c r="BC70" s="8"/>
      <c r="BD70" s="8"/>
      <c r="BE70" s="8"/>
      <c r="BF70" s="8"/>
      <c r="BG70" s="8"/>
      <c r="BH70" s="8"/>
      <c r="BI70" s="8"/>
      <c r="BJ70" s="8"/>
      <c r="BK70" s="8"/>
      <c r="BL70" s="8"/>
      <c r="BM70" s="8"/>
      <c r="BN70" s="9"/>
      <c r="BO70" s="9"/>
      <c r="BP70" s="9"/>
      <c r="BQ70" s="9"/>
      <c r="BR70" s="9"/>
      <c r="BS70" s="9"/>
      <c r="BT70" s="9"/>
      <c r="BU70" s="9"/>
      <c r="BV70" s="9"/>
      <c r="BW70" s="9"/>
      <c r="BX70" s="9"/>
      <c r="BY70" s="9"/>
      <c r="BZ70" s="9"/>
      <c r="CA70" s="9"/>
      <c r="CB70" s="9"/>
      <c r="CC70" s="9"/>
      <c r="CD70" s="9"/>
      <c r="CE70" s="9"/>
      <c r="CF70" s="9"/>
      <c r="CG70" s="9"/>
      <c r="CH70" s="9"/>
      <c r="CI70" s="9"/>
      <c r="CJ70" s="9"/>
      <c r="CK70" s="9"/>
      <c r="CL70" s="9"/>
      <c r="CM70" s="9"/>
      <c r="CN70" s="9"/>
      <c r="CO70" s="9"/>
      <c r="CP70" s="9"/>
      <c r="CQ70" s="9"/>
      <c r="CR70" s="9"/>
      <c r="CS70" s="9"/>
      <c r="CT70" s="9"/>
      <c r="CU70" s="9"/>
      <c r="CV70" s="9"/>
      <c r="CW70" s="9"/>
      <c r="CX70" s="9"/>
      <c r="CY70" s="9"/>
      <c r="CZ70" s="9"/>
      <c r="DA70" s="9"/>
      <c r="DB70" s="9"/>
      <c r="DC70" s="9"/>
      <c r="DD70" s="9"/>
      <c r="DE70" s="9"/>
      <c r="DF70" s="9"/>
      <c r="DG70" s="9"/>
      <c r="DH70" s="9"/>
      <c r="DI70" s="9"/>
    </row>
    <row r="71" spans="1:113" ht="15.6" hidden="1">
      <c r="A71" s="20" t="s">
        <v>92</v>
      </c>
      <c r="B71" s="17" t="s">
        <v>68</v>
      </c>
      <c r="C71" s="114">
        <v>0</v>
      </c>
      <c r="D71" s="33">
        <f t="shared" si="8"/>
        <v>0</v>
      </c>
      <c r="E71" s="88">
        <f t="shared" si="5"/>
        <v>0</v>
      </c>
      <c r="F71" s="38">
        <f t="shared" si="6"/>
        <v>0</v>
      </c>
      <c r="G71" s="95">
        <f t="shared" si="7"/>
        <v>0</v>
      </c>
      <c r="H71" s="19"/>
      <c r="I71" s="19"/>
      <c r="J71" s="19"/>
      <c r="K71" s="19"/>
      <c r="L71" s="19"/>
      <c r="M71" s="19"/>
      <c r="N71" s="19"/>
      <c r="O71" s="20"/>
      <c r="P71" s="26"/>
      <c r="Q71" s="29"/>
      <c r="R71" s="29"/>
      <c r="S71" s="29"/>
      <c r="T71" s="29"/>
      <c r="U71" s="29"/>
      <c r="V71" s="19"/>
      <c r="W71" s="19"/>
      <c r="X71" s="19"/>
      <c r="Y71" s="19"/>
      <c r="Z71" s="19"/>
      <c r="AA71" s="19"/>
      <c r="AB71" s="19"/>
      <c r="AC71" s="19"/>
      <c r="AD71" s="19"/>
      <c r="AE71" s="19"/>
      <c r="AF71" s="19"/>
      <c r="AG71" s="19"/>
      <c r="AH71" s="19"/>
      <c r="AI71" s="19"/>
      <c r="AJ71" s="19"/>
      <c r="AK71" s="22"/>
      <c r="AL71" s="22"/>
      <c r="AM71" s="22"/>
      <c r="AN71" s="22"/>
      <c r="AO71" s="22"/>
      <c r="AP71" s="8"/>
      <c r="AQ71" s="8"/>
      <c r="AR71" s="8"/>
      <c r="AS71" s="8"/>
      <c r="AT71" s="8"/>
      <c r="AU71" s="8"/>
      <c r="AV71" s="8"/>
      <c r="AW71" s="8"/>
      <c r="AX71" s="8"/>
      <c r="AY71" s="8"/>
      <c r="AZ71" s="8"/>
      <c r="BA71" s="8"/>
      <c r="BB71" s="8"/>
      <c r="BC71" s="8"/>
      <c r="BD71" s="8"/>
      <c r="BE71" s="8"/>
      <c r="BF71" s="8"/>
      <c r="BG71" s="8"/>
      <c r="BH71" s="8"/>
      <c r="BI71" s="8"/>
      <c r="BJ71" s="8"/>
      <c r="BK71" s="8"/>
      <c r="BL71" s="8"/>
      <c r="BM71" s="8"/>
      <c r="BN71" s="9"/>
      <c r="BO71" s="9"/>
      <c r="BP71" s="9"/>
      <c r="BQ71" s="9"/>
      <c r="BR71" s="9"/>
      <c r="BS71" s="9"/>
      <c r="BT71" s="9"/>
      <c r="BU71" s="9"/>
      <c r="BV71" s="9"/>
      <c r="BW71" s="9"/>
      <c r="BX71" s="9"/>
      <c r="BY71" s="9"/>
      <c r="BZ71" s="9"/>
      <c r="CA71" s="9"/>
      <c r="CB71" s="9"/>
      <c r="CC71" s="9"/>
      <c r="CD71" s="9"/>
      <c r="CE71" s="9"/>
      <c r="CF71" s="9"/>
      <c r="CG71" s="9"/>
      <c r="CH71" s="9"/>
      <c r="CI71" s="9"/>
      <c r="CJ71" s="9"/>
      <c r="CK71" s="9"/>
      <c r="CL71" s="9"/>
      <c r="CM71" s="9"/>
      <c r="CN71" s="9"/>
      <c r="CO71" s="9"/>
      <c r="CP71" s="9"/>
      <c r="CQ71" s="9"/>
      <c r="CR71" s="9"/>
      <c r="CS71" s="9"/>
      <c r="CT71" s="9"/>
      <c r="CU71" s="9"/>
      <c r="CV71" s="9"/>
      <c r="CW71" s="9"/>
      <c r="CX71" s="9"/>
      <c r="CY71" s="9"/>
      <c r="CZ71" s="9"/>
      <c r="DA71" s="9"/>
      <c r="DB71" s="9"/>
      <c r="DC71" s="9"/>
      <c r="DD71" s="9"/>
      <c r="DE71" s="9"/>
      <c r="DF71" s="9"/>
      <c r="DG71" s="9"/>
      <c r="DH71" s="9"/>
      <c r="DI71" s="9"/>
    </row>
    <row r="72" spans="1:113" ht="15.6" hidden="1">
      <c r="A72" s="20" t="s">
        <v>92</v>
      </c>
      <c r="B72" s="17" t="s">
        <v>69</v>
      </c>
      <c r="C72" s="114">
        <v>0</v>
      </c>
      <c r="D72" s="33">
        <f t="shared" si="8"/>
        <v>0</v>
      </c>
      <c r="E72" s="88">
        <f t="shared" si="5"/>
        <v>0</v>
      </c>
      <c r="F72" s="38">
        <f t="shared" si="6"/>
        <v>0</v>
      </c>
      <c r="G72" s="95">
        <f t="shared" si="7"/>
        <v>0</v>
      </c>
      <c r="H72" s="19"/>
      <c r="I72" s="19"/>
      <c r="J72" s="19"/>
      <c r="K72" s="19"/>
      <c r="L72" s="19"/>
      <c r="M72" s="19"/>
      <c r="N72" s="19"/>
      <c r="O72" s="20"/>
      <c r="P72" s="26"/>
      <c r="Q72" s="29"/>
      <c r="R72" s="29"/>
      <c r="S72" s="29"/>
      <c r="T72" s="29"/>
      <c r="U72" s="29"/>
      <c r="V72" s="19"/>
      <c r="W72" s="19"/>
      <c r="X72" s="19"/>
      <c r="Y72" s="19"/>
      <c r="Z72" s="19"/>
      <c r="AA72" s="19"/>
      <c r="AB72" s="19"/>
      <c r="AC72" s="19"/>
      <c r="AD72" s="19"/>
      <c r="AE72" s="19"/>
      <c r="AF72" s="19"/>
      <c r="AG72" s="19"/>
      <c r="AH72" s="19"/>
      <c r="AI72" s="19"/>
      <c r="AJ72" s="19"/>
      <c r="AK72" s="22"/>
      <c r="AL72" s="22"/>
      <c r="AM72" s="22"/>
      <c r="AN72" s="22"/>
      <c r="AO72" s="22"/>
      <c r="AP72" s="8"/>
      <c r="AQ72" s="8"/>
      <c r="AR72" s="8"/>
      <c r="AS72" s="8"/>
      <c r="AT72" s="8"/>
      <c r="AU72" s="8"/>
      <c r="AV72" s="8"/>
      <c r="AW72" s="8"/>
      <c r="AX72" s="8"/>
      <c r="AY72" s="8"/>
      <c r="AZ72" s="8"/>
      <c r="BA72" s="8"/>
      <c r="BB72" s="8"/>
      <c r="BC72" s="8"/>
      <c r="BD72" s="8"/>
      <c r="BE72" s="8"/>
      <c r="BF72" s="8"/>
      <c r="BG72" s="8"/>
      <c r="BH72" s="8"/>
      <c r="BI72" s="8"/>
      <c r="BJ72" s="8"/>
      <c r="BK72" s="8"/>
      <c r="BL72" s="8"/>
      <c r="BM72" s="8"/>
      <c r="BN72" s="9"/>
      <c r="BO72" s="9"/>
      <c r="BP72" s="9"/>
      <c r="BQ72" s="9"/>
      <c r="BR72" s="9"/>
      <c r="BS72" s="9"/>
      <c r="BT72" s="9"/>
      <c r="BU72" s="9"/>
      <c r="BV72" s="9"/>
      <c r="BW72" s="9"/>
      <c r="BX72" s="9"/>
      <c r="BY72" s="9"/>
      <c r="BZ72" s="9"/>
      <c r="CA72" s="9"/>
      <c r="CB72" s="9"/>
      <c r="CC72" s="9"/>
      <c r="CD72" s="9"/>
      <c r="CE72" s="9"/>
      <c r="CF72" s="9"/>
      <c r="CG72" s="9"/>
      <c r="CH72" s="9"/>
      <c r="CI72" s="9"/>
      <c r="CJ72" s="9"/>
      <c r="CK72" s="9"/>
      <c r="CL72" s="9"/>
      <c r="CM72" s="9"/>
      <c r="CN72" s="9"/>
      <c r="CO72" s="9"/>
      <c r="CP72" s="9"/>
      <c r="CQ72" s="9"/>
      <c r="CR72" s="9"/>
      <c r="CS72" s="9"/>
      <c r="CT72" s="9"/>
      <c r="CU72" s="9"/>
      <c r="CV72" s="9"/>
      <c r="CW72" s="9"/>
      <c r="CX72" s="9"/>
      <c r="CY72" s="9"/>
      <c r="CZ72" s="9"/>
      <c r="DA72" s="9"/>
      <c r="DB72" s="9"/>
      <c r="DC72" s="9"/>
      <c r="DD72" s="9"/>
      <c r="DE72" s="9"/>
      <c r="DF72" s="9"/>
      <c r="DG72" s="9"/>
      <c r="DH72" s="9"/>
      <c r="DI72" s="9"/>
    </row>
    <row r="73" spans="1:113" ht="15.6" hidden="1">
      <c r="A73" s="20" t="s">
        <v>92</v>
      </c>
      <c r="B73" s="17" t="s">
        <v>70</v>
      </c>
      <c r="C73" s="114">
        <v>0</v>
      </c>
      <c r="D73" s="33">
        <f t="shared" si="8"/>
        <v>0</v>
      </c>
      <c r="E73" s="88">
        <f t="shared" si="5"/>
        <v>0</v>
      </c>
      <c r="F73" s="38">
        <f t="shared" si="6"/>
        <v>0</v>
      </c>
      <c r="G73" s="95">
        <f t="shared" si="7"/>
        <v>0</v>
      </c>
      <c r="H73" s="19"/>
      <c r="I73" s="19"/>
      <c r="J73" s="19"/>
      <c r="K73" s="19"/>
      <c r="L73" s="19"/>
      <c r="M73" s="19"/>
      <c r="N73" s="19"/>
      <c r="O73" s="20"/>
      <c r="P73" s="26"/>
      <c r="Q73" s="29"/>
      <c r="R73" s="29"/>
      <c r="S73" s="29"/>
      <c r="T73" s="29"/>
      <c r="U73" s="29"/>
      <c r="V73" s="19"/>
      <c r="W73" s="19"/>
      <c r="X73" s="19"/>
      <c r="Y73" s="19"/>
      <c r="Z73" s="19"/>
      <c r="AA73" s="19"/>
      <c r="AB73" s="19"/>
      <c r="AC73" s="19"/>
      <c r="AD73" s="19"/>
      <c r="AE73" s="19"/>
      <c r="AF73" s="19"/>
      <c r="AG73" s="19"/>
      <c r="AH73" s="19"/>
      <c r="AI73" s="19"/>
      <c r="AJ73" s="19"/>
      <c r="AK73" s="22"/>
      <c r="AL73" s="22"/>
      <c r="AM73" s="22"/>
      <c r="AN73" s="22"/>
      <c r="AO73" s="22"/>
      <c r="AP73" s="8"/>
      <c r="AQ73" s="8"/>
      <c r="AR73" s="8"/>
      <c r="AS73" s="8"/>
      <c r="AT73" s="8"/>
      <c r="AU73" s="8"/>
      <c r="AV73" s="8"/>
      <c r="AW73" s="8"/>
      <c r="AX73" s="8"/>
      <c r="AY73" s="8"/>
      <c r="AZ73" s="8"/>
      <c r="BA73" s="8"/>
      <c r="BB73" s="8"/>
      <c r="BC73" s="8"/>
      <c r="BD73" s="8"/>
      <c r="BE73" s="8"/>
      <c r="BF73" s="8"/>
      <c r="BG73" s="8"/>
      <c r="BH73" s="8"/>
      <c r="BI73" s="8"/>
      <c r="BJ73" s="8"/>
      <c r="BK73" s="8"/>
      <c r="BL73" s="8"/>
      <c r="BM73" s="8"/>
      <c r="BN73" s="9"/>
      <c r="BO73" s="9"/>
      <c r="BP73" s="9"/>
      <c r="BQ73" s="9"/>
      <c r="BR73" s="9"/>
      <c r="BS73" s="9"/>
      <c r="BT73" s="9"/>
      <c r="BU73" s="9"/>
      <c r="BV73" s="9"/>
      <c r="BW73" s="9"/>
      <c r="BX73" s="9"/>
      <c r="BY73" s="9"/>
      <c r="BZ73" s="9"/>
      <c r="CA73" s="9"/>
      <c r="CB73" s="9"/>
      <c r="CC73" s="9"/>
      <c r="CD73" s="9"/>
      <c r="CE73" s="9"/>
      <c r="CF73" s="9"/>
      <c r="CG73" s="9"/>
      <c r="CH73" s="9"/>
      <c r="CI73" s="9"/>
      <c r="CJ73" s="9"/>
      <c r="CK73" s="9"/>
      <c r="CL73" s="9"/>
      <c r="CM73" s="9"/>
      <c r="CN73" s="9"/>
      <c r="CO73" s="9"/>
      <c r="CP73" s="9"/>
      <c r="CQ73" s="9"/>
      <c r="CR73" s="9"/>
      <c r="CS73" s="9"/>
      <c r="CT73" s="9"/>
      <c r="CU73" s="9"/>
      <c r="CV73" s="9"/>
      <c r="CW73" s="9"/>
      <c r="CX73" s="9"/>
      <c r="CY73" s="9"/>
      <c r="CZ73" s="9"/>
      <c r="DA73" s="9"/>
      <c r="DB73" s="9"/>
      <c r="DC73" s="9"/>
      <c r="DD73" s="9"/>
      <c r="DE73" s="9"/>
      <c r="DF73" s="9"/>
      <c r="DG73" s="9"/>
      <c r="DH73" s="9"/>
      <c r="DI73" s="9"/>
    </row>
    <row r="74" spans="1:113" ht="15.6" hidden="1">
      <c r="A74" s="20" t="s">
        <v>92</v>
      </c>
      <c r="B74" s="17" t="s">
        <v>71</v>
      </c>
      <c r="C74" s="114">
        <v>0</v>
      </c>
      <c r="D74" s="33">
        <f t="shared" si="8"/>
        <v>0</v>
      </c>
      <c r="E74" s="88">
        <f t="shared" si="5"/>
        <v>0</v>
      </c>
      <c r="F74" s="38">
        <f t="shared" si="6"/>
        <v>0</v>
      </c>
      <c r="G74" s="95">
        <f t="shared" si="7"/>
        <v>0</v>
      </c>
      <c r="H74" s="19"/>
      <c r="I74" s="19"/>
      <c r="J74" s="19"/>
      <c r="K74" s="19"/>
      <c r="L74" s="19"/>
      <c r="M74" s="19"/>
      <c r="N74" s="19"/>
      <c r="O74" s="20"/>
      <c r="P74" s="26"/>
      <c r="Q74" s="29"/>
      <c r="R74" s="29"/>
      <c r="S74" s="29"/>
      <c r="T74" s="29"/>
      <c r="U74" s="29"/>
      <c r="V74" s="19"/>
      <c r="W74" s="19"/>
      <c r="X74" s="19"/>
      <c r="Y74" s="19"/>
      <c r="Z74" s="19"/>
      <c r="AA74" s="19"/>
      <c r="AB74" s="19"/>
      <c r="AC74" s="19"/>
      <c r="AD74" s="19"/>
      <c r="AE74" s="19"/>
      <c r="AF74" s="19"/>
      <c r="AG74" s="19"/>
      <c r="AH74" s="19"/>
      <c r="AI74" s="19"/>
      <c r="AJ74" s="19"/>
      <c r="AK74" s="22"/>
      <c r="AL74" s="22"/>
      <c r="AM74" s="22"/>
      <c r="AN74" s="22"/>
      <c r="AO74" s="22"/>
      <c r="AP74" s="8"/>
      <c r="AQ74" s="8"/>
      <c r="AR74" s="8"/>
      <c r="AS74" s="8"/>
      <c r="AT74" s="8"/>
      <c r="AU74" s="8"/>
      <c r="AV74" s="8"/>
      <c r="AW74" s="8"/>
      <c r="AX74" s="8"/>
      <c r="AY74" s="8"/>
      <c r="AZ74" s="8"/>
      <c r="BA74" s="8"/>
      <c r="BB74" s="8"/>
      <c r="BC74" s="8"/>
      <c r="BD74" s="8"/>
      <c r="BE74" s="8"/>
      <c r="BF74" s="8"/>
      <c r="BG74" s="8"/>
      <c r="BH74" s="8"/>
      <c r="BI74" s="8"/>
      <c r="BJ74" s="8"/>
      <c r="BK74" s="8"/>
      <c r="BL74" s="8"/>
      <c r="BM74" s="8"/>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row>
    <row r="75" spans="1:113" ht="15.6" hidden="1">
      <c r="A75" s="20" t="s">
        <v>89</v>
      </c>
      <c r="B75" s="17" t="s">
        <v>72</v>
      </c>
      <c r="C75" s="114">
        <v>0</v>
      </c>
      <c r="D75" s="33">
        <f t="shared" si="8"/>
        <v>0</v>
      </c>
      <c r="E75" s="88">
        <f t="shared" si="5"/>
        <v>0</v>
      </c>
      <c r="F75" s="38">
        <f t="shared" si="6"/>
        <v>0</v>
      </c>
      <c r="G75" s="95">
        <f t="shared" si="7"/>
        <v>0</v>
      </c>
      <c r="H75" s="19"/>
      <c r="I75" s="19"/>
      <c r="J75" s="19"/>
      <c r="K75" s="19"/>
      <c r="L75" s="19"/>
      <c r="M75" s="19"/>
      <c r="N75" s="19"/>
      <c r="O75" s="20"/>
      <c r="P75" s="26"/>
      <c r="Q75" s="29"/>
      <c r="R75" s="29"/>
      <c r="S75" s="29"/>
      <c r="T75" s="29"/>
      <c r="U75" s="29"/>
      <c r="V75" s="19"/>
      <c r="W75" s="19"/>
      <c r="X75" s="19"/>
      <c r="Y75" s="19"/>
      <c r="Z75" s="19"/>
      <c r="AA75" s="19"/>
      <c r="AB75" s="19"/>
      <c r="AC75" s="19"/>
      <c r="AD75" s="19"/>
      <c r="AE75" s="19"/>
      <c r="AF75" s="19"/>
      <c r="AG75" s="19"/>
      <c r="AH75" s="19"/>
      <c r="AI75" s="19"/>
      <c r="AJ75" s="19"/>
      <c r="AK75" s="22"/>
      <c r="AL75" s="22"/>
      <c r="AM75" s="22"/>
      <c r="AN75" s="22"/>
      <c r="AO75" s="22"/>
      <c r="AP75" s="8"/>
      <c r="AQ75" s="8"/>
      <c r="AR75" s="8"/>
      <c r="AS75" s="8"/>
      <c r="AT75" s="8"/>
      <c r="AU75" s="8"/>
      <c r="AV75" s="8"/>
      <c r="AW75" s="8"/>
      <c r="AX75" s="8"/>
      <c r="AY75" s="8"/>
      <c r="AZ75" s="8"/>
      <c r="BA75" s="8"/>
      <c r="BB75" s="8"/>
      <c r="BC75" s="8"/>
      <c r="BD75" s="8"/>
      <c r="BE75" s="8"/>
      <c r="BF75" s="8"/>
      <c r="BG75" s="8"/>
      <c r="BH75" s="8"/>
      <c r="BI75" s="8"/>
      <c r="BJ75" s="8"/>
      <c r="BK75" s="8"/>
      <c r="BL75" s="8"/>
      <c r="BM75" s="8"/>
      <c r="BN75" s="9"/>
      <c r="BO75" s="9"/>
      <c r="BP75" s="9"/>
      <c r="BQ75" s="9"/>
      <c r="BR75" s="9"/>
      <c r="BS75" s="9"/>
      <c r="BT75" s="9"/>
      <c r="BU75" s="9"/>
      <c r="BV75" s="9"/>
      <c r="BW75" s="9"/>
      <c r="BX75" s="9"/>
      <c r="BY75" s="9"/>
      <c r="BZ75" s="9"/>
      <c r="CA75" s="9"/>
      <c r="CB75" s="9"/>
      <c r="CC75" s="9"/>
      <c r="CD75" s="9"/>
      <c r="CE75" s="9"/>
      <c r="CF75" s="9"/>
      <c r="CG75" s="9"/>
      <c r="CH75" s="9"/>
      <c r="CI75" s="9"/>
      <c r="CJ75" s="9"/>
      <c r="CK75" s="9"/>
      <c r="CL75" s="9"/>
      <c r="CM75" s="9"/>
      <c r="CN75" s="9"/>
      <c r="CO75" s="9"/>
      <c r="CP75" s="9"/>
      <c r="CQ75" s="9"/>
      <c r="CR75" s="9"/>
      <c r="CS75" s="9"/>
      <c r="CT75" s="9"/>
      <c r="CU75" s="9"/>
      <c r="CV75" s="9"/>
      <c r="CW75" s="9"/>
      <c r="CX75" s="9"/>
      <c r="CY75" s="9"/>
      <c r="CZ75" s="9"/>
      <c r="DA75" s="9"/>
      <c r="DB75" s="9"/>
      <c r="DC75" s="9"/>
      <c r="DD75" s="9"/>
      <c r="DE75" s="9"/>
      <c r="DF75" s="9"/>
      <c r="DG75" s="9"/>
      <c r="DH75" s="9"/>
      <c r="DI75" s="9"/>
    </row>
    <row r="76" spans="1:113" ht="15.6" hidden="1">
      <c r="A76" s="20" t="s">
        <v>89</v>
      </c>
      <c r="B76" s="17" t="s">
        <v>73</v>
      </c>
      <c r="C76" s="114">
        <v>0</v>
      </c>
      <c r="D76" s="33">
        <f t="shared" si="8"/>
        <v>0</v>
      </c>
      <c r="E76" s="88">
        <f t="shared" si="5"/>
        <v>0</v>
      </c>
      <c r="F76" s="38">
        <f t="shared" si="6"/>
        <v>0</v>
      </c>
      <c r="G76" s="95">
        <f t="shared" si="7"/>
        <v>0</v>
      </c>
      <c r="H76" s="19"/>
      <c r="I76" s="19"/>
      <c r="J76" s="19"/>
      <c r="K76" s="19"/>
      <c r="L76" s="19"/>
      <c r="M76" s="19"/>
      <c r="N76" s="19"/>
      <c r="O76" s="20"/>
      <c r="P76" s="26"/>
      <c r="Q76" s="29"/>
      <c r="R76" s="29"/>
      <c r="S76" s="29"/>
      <c r="T76" s="29"/>
      <c r="U76" s="29"/>
      <c r="V76" s="19"/>
      <c r="W76" s="19"/>
      <c r="X76" s="19"/>
      <c r="Y76" s="19"/>
      <c r="Z76" s="19"/>
      <c r="AA76" s="19"/>
      <c r="AB76" s="19"/>
      <c r="AC76" s="19"/>
      <c r="AD76" s="19"/>
      <c r="AE76" s="19"/>
      <c r="AF76" s="19"/>
      <c r="AG76" s="19"/>
      <c r="AH76" s="19"/>
      <c r="AI76" s="19"/>
      <c r="AJ76" s="19"/>
      <c r="AK76" s="22"/>
      <c r="AL76" s="22"/>
      <c r="AM76" s="22"/>
      <c r="AN76" s="22"/>
      <c r="AO76" s="22"/>
      <c r="AP76" s="8"/>
      <c r="AQ76" s="8"/>
      <c r="AR76" s="8"/>
      <c r="AS76" s="8"/>
      <c r="AT76" s="8"/>
      <c r="AU76" s="8"/>
      <c r="AV76" s="8"/>
      <c r="AW76" s="8"/>
      <c r="AX76" s="8"/>
      <c r="AY76" s="8"/>
      <c r="AZ76" s="8"/>
      <c r="BA76" s="8"/>
      <c r="BB76" s="8"/>
      <c r="BC76" s="8"/>
      <c r="BD76" s="8"/>
      <c r="BE76" s="8"/>
      <c r="BF76" s="8"/>
      <c r="BG76" s="8"/>
      <c r="BH76" s="8"/>
      <c r="BI76" s="8"/>
      <c r="BJ76" s="8"/>
      <c r="BK76" s="8"/>
      <c r="BL76" s="8"/>
      <c r="BM76" s="8"/>
      <c r="BN76" s="9"/>
      <c r="BO76" s="9"/>
      <c r="BP76" s="9"/>
      <c r="BQ76" s="9"/>
      <c r="BR76" s="9"/>
      <c r="BS76" s="9"/>
      <c r="BT76" s="9"/>
      <c r="BU76" s="9"/>
      <c r="BV76" s="9"/>
      <c r="BW76" s="9"/>
      <c r="BX76" s="9"/>
      <c r="BY76" s="9"/>
      <c r="BZ76" s="9"/>
      <c r="CA76" s="9"/>
      <c r="CB76" s="9"/>
      <c r="CC76" s="9"/>
      <c r="CD76" s="9"/>
      <c r="CE76" s="9"/>
      <c r="CF76" s="9"/>
      <c r="CG76" s="9"/>
      <c r="CH76" s="9"/>
      <c r="CI76" s="9"/>
      <c r="CJ76" s="9"/>
      <c r="CK76" s="9"/>
      <c r="CL76" s="9"/>
      <c r="CM76" s="9"/>
      <c r="CN76" s="9"/>
      <c r="CO76" s="9"/>
      <c r="CP76" s="9"/>
      <c r="CQ76" s="9"/>
      <c r="CR76" s="9"/>
      <c r="CS76" s="9"/>
      <c r="CT76" s="9"/>
      <c r="CU76" s="9"/>
      <c r="CV76" s="9"/>
      <c r="CW76" s="9"/>
      <c r="CX76" s="9"/>
      <c r="CY76" s="9"/>
      <c r="CZ76" s="9"/>
      <c r="DA76" s="9"/>
      <c r="DB76" s="9"/>
      <c r="DC76" s="9"/>
      <c r="DD76" s="9"/>
      <c r="DE76" s="9"/>
      <c r="DF76" s="9"/>
      <c r="DG76" s="9"/>
      <c r="DH76" s="9"/>
      <c r="DI76" s="9"/>
    </row>
    <row r="77" spans="1:113" ht="15.6" hidden="1">
      <c r="A77" s="20" t="s">
        <v>92</v>
      </c>
      <c r="B77" s="17" t="s">
        <v>74</v>
      </c>
      <c r="C77" s="114">
        <v>0</v>
      </c>
      <c r="D77" s="33">
        <f t="shared" si="8"/>
        <v>0</v>
      </c>
      <c r="E77" s="88">
        <f t="shared" si="5"/>
        <v>0</v>
      </c>
      <c r="F77" s="38">
        <f t="shared" si="6"/>
        <v>0</v>
      </c>
      <c r="G77" s="95">
        <f t="shared" si="7"/>
        <v>0</v>
      </c>
      <c r="H77" s="19"/>
      <c r="I77" s="19"/>
      <c r="J77" s="19"/>
      <c r="K77" s="19"/>
      <c r="L77" s="19"/>
      <c r="M77" s="19"/>
      <c r="N77" s="19"/>
      <c r="O77" s="20"/>
      <c r="P77" s="26"/>
      <c r="Q77" s="29"/>
      <c r="R77" s="29"/>
      <c r="S77" s="29"/>
      <c r="T77" s="29"/>
      <c r="U77" s="29"/>
      <c r="V77" s="19"/>
      <c r="W77" s="19"/>
      <c r="X77" s="19"/>
      <c r="Y77" s="19"/>
      <c r="Z77" s="19"/>
      <c r="AA77" s="19"/>
      <c r="AB77" s="19"/>
      <c r="AC77" s="19"/>
      <c r="AD77" s="19"/>
      <c r="AE77" s="19"/>
      <c r="AF77" s="19"/>
      <c r="AG77" s="19"/>
      <c r="AH77" s="19"/>
      <c r="AI77" s="19"/>
      <c r="AJ77" s="19"/>
      <c r="AK77" s="22"/>
      <c r="AL77" s="22"/>
      <c r="AM77" s="22"/>
      <c r="AN77" s="22"/>
      <c r="AO77" s="22"/>
      <c r="AP77" s="8"/>
      <c r="AQ77" s="8"/>
      <c r="AR77" s="8"/>
      <c r="AS77" s="8"/>
      <c r="AT77" s="8"/>
      <c r="AU77" s="8"/>
      <c r="AV77" s="8"/>
      <c r="AW77" s="8"/>
      <c r="AX77" s="8"/>
      <c r="AY77" s="8"/>
      <c r="AZ77" s="8"/>
      <c r="BA77" s="8"/>
      <c r="BB77" s="8"/>
      <c r="BC77" s="8"/>
      <c r="BD77" s="8"/>
      <c r="BE77" s="8"/>
      <c r="BF77" s="8"/>
      <c r="BG77" s="8"/>
      <c r="BH77" s="8"/>
      <c r="BI77" s="8"/>
      <c r="BJ77" s="8"/>
      <c r="BK77" s="8"/>
      <c r="BL77" s="8"/>
      <c r="BM77" s="8"/>
      <c r="BN77" s="9"/>
      <c r="BO77" s="9"/>
      <c r="BP77" s="9"/>
      <c r="BQ77" s="9"/>
      <c r="BR77" s="9"/>
      <c r="BS77" s="9"/>
      <c r="BT77" s="9"/>
      <c r="BU77" s="9"/>
      <c r="BV77" s="9"/>
      <c r="BW77" s="9"/>
      <c r="BX77" s="9"/>
      <c r="BY77" s="9"/>
      <c r="BZ77" s="9"/>
      <c r="CA77" s="9"/>
      <c r="CB77" s="9"/>
      <c r="CC77" s="9"/>
      <c r="CD77" s="9"/>
      <c r="CE77" s="9"/>
      <c r="CF77" s="9"/>
      <c r="CG77" s="9"/>
      <c r="CH77" s="9"/>
      <c r="CI77" s="9"/>
      <c r="CJ77" s="9"/>
      <c r="CK77" s="9"/>
      <c r="CL77" s="9"/>
      <c r="CM77" s="9"/>
      <c r="CN77" s="9"/>
      <c r="CO77" s="9"/>
      <c r="CP77" s="9"/>
      <c r="CQ77" s="9"/>
      <c r="CR77" s="9"/>
      <c r="CS77" s="9"/>
      <c r="CT77" s="9"/>
      <c r="CU77" s="9"/>
      <c r="CV77" s="9"/>
      <c r="CW77" s="9"/>
      <c r="CX77" s="9"/>
      <c r="CY77" s="9"/>
      <c r="CZ77" s="9"/>
      <c r="DA77" s="9"/>
      <c r="DB77" s="9"/>
      <c r="DC77" s="9"/>
      <c r="DD77" s="9"/>
      <c r="DE77" s="9"/>
      <c r="DF77" s="9"/>
      <c r="DG77" s="9"/>
      <c r="DH77" s="9"/>
      <c r="DI77" s="9"/>
    </row>
    <row r="78" spans="1:113" ht="15.6" hidden="1">
      <c r="A78" s="20" t="s">
        <v>92</v>
      </c>
      <c r="B78" s="17" t="s">
        <v>75</v>
      </c>
      <c r="C78" s="114">
        <v>0</v>
      </c>
      <c r="D78" s="33">
        <f t="shared" si="8"/>
        <v>0</v>
      </c>
      <c r="E78" s="88">
        <f t="shared" si="5"/>
        <v>0</v>
      </c>
      <c r="F78" s="38">
        <f t="shared" si="6"/>
        <v>0</v>
      </c>
      <c r="G78" s="95">
        <f t="shared" si="7"/>
        <v>0</v>
      </c>
      <c r="H78" s="19"/>
      <c r="I78" s="19"/>
      <c r="J78" s="19"/>
      <c r="K78" s="19"/>
      <c r="L78" s="19"/>
      <c r="M78" s="19"/>
      <c r="N78" s="19"/>
      <c r="O78" s="20"/>
      <c r="P78" s="26"/>
      <c r="Q78" s="29"/>
      <c r="R78" s="29"/>
      <c r="S78" s="29"/>
      <c r="T78" s="29"/>
      <c r="U78" s="29"/>
      <c r="V78" s="19"/>
      <c r="W78" s="19"/>
      <c r="X78" s="19"/>
      <c r="Y78" s="19"/>
      <c r="Z78" s="19"/>
      <c r="AA78" s="19"/>
      <c r="AB78" s="19"/>
      <c r="AC78" s="19"/>
      <c r="AD78" s="19"/>
      <c r="AE78" s="19"/>
      <c r="AF78" s="19"/>
      <c r="AG78" s="19"/>
      <c r="AH78" s="19"/>
      <c r="AI78" s="19"/>
      <c r="AJ78" s="19"/>
      <c r="AK78" s="22"/>
      <c r="AL78" s="22"/>
      <c r="AM78" s="22"/>
      <c r="AN78" s="22"/>
      <c r="AO78" s="22"/>
      <c r="AP78" s="8"/>
      <c r="AQ78" s="8"/>
      <c r="AR78" s="8"/>
      <c r="AS78" s="8"/>
      <c r="AT78" s="8"/>
      <c r="AU78" s="8"/>
      <c r="AV78" s="8"/>
      <c r="AW78" s="8"/>
      <c r="AX78" s="8"/>
      <c r="AY78" s="8"/>
      <c r="AZ78" s="8"/>
      <c r="BA78" s="8"/>
      <c r="BB78" s="8"/>
      <c r="BC78" s="8"/>
      <c r="BD78" s="8"/>
      <c r="BE78" s="8"/>
      <c r="BF78" s="8"/>
      <c r="BG78" s="8"/>
      <c r="BH78" s="8"/>
      <c r="BI78" s="8"/>
      <c r="BJ78" s="8"/>
      <c r="BK78" s="8"/>
      <c r="BL78" s="8"/>
      <c r="BM78" s="8"/>
      <c r="BN78" s="9"/>
      <c r="BO78" s="9"/>
      <c r="BP78" s="9"/>
      <c r="BQ78" s="9"/>
      <c r="BR78" s="9"/>
      <c r="BS78" s="9"/>
      <c r="BT78" s="9"/>
      <c r="BU78" s="9"/>
      <c r="BV78" s="9"/>
      <c r="BW78" s="9"/>
      <c r="BX78" s="9"/>
      <c r="BY78" s="9"/>
      <c r="BZ78" s="9"/>
      <c r="CA78" s="9"/>
      <c r="CB78" s="9"/>
      <c r="CC78" s="9"/>
      <c r="CD78" s="9"/>
      <c r="CE78" s="9"/>
      <c r="CF78" s="9"/>
      <c r="CG78" s="9"/>
      <c r="CH78" s="9"/>
      <c r="CI78" s="9"/>
      <c r="CJ78" s="9"/>
      <c r="CK78" s="9"/>
      <c r="CL78" s="9"/>
      <c r="CM78" s="9"/>
      <c r="CN78" s="9"/>
      <c r="CO78" s="9"/>
      <c r="CP78" s="9"/>
      <c r="CQ78" s="9"/>
      <c r="CR78" s="9"/>
      <c r="CS78" s="9"/>
      <c r="CT78" s="9"/>
      <c r="CU78" s="9"/>
      <c r="CV78" s="9"/>
      <c r="CW78" s="9"/>
      <c r="CX78" s="9"/>
      <c r="CY78" s="9"/>
      <c r="CZ78" s="9"/>
      <c r="DA78" s="9"/>
      <c r="DB78" s="9"/>
      <c r="DC78" s="9"/>
      <c r="DD78" s="9"/>
      <c r="DE78" s="9"/>
      <c r="DF78" s="9"/>
      <c r="DG78" s="9"/>
      <c r="DH78" s="9"/>
      <c r="DI78" s="9"/>
    </row>
    <row r="79" spans="1:113" ht="15.6" hidden="1">
      <c r="A79" s="20" t="s">
        <v>92</v>
      </c>
      <c r="B79" s="17" t="s">
        <v>76</v>
      </c>
      <c r="C79" s="114">
        <v>0</v>
      </c>
      <c r="D79" s="33">
        <f t="shared" si="8"/>
        <v>0</v>
      </c>
      <c r="E79" s="88">
        <f t="shared" si="5"/>
        <v>0</v>
      </c>
      <c r="F79" s="38">
        <f t="shared" si="6"/>
        <v>0</v>
      </c>
      <c r="G79" s="95">
        <f t="shared" si="7"/>
        <v>0</v>
      </c>
      <c r="H79" s="19"/>
      <c r="I79" s="19"/>
      <c r="J79" s="19"/>
      <c r="K79" s="19"/>
      <c r="L79" s="19"/>
      <c r="M79" s="19"/>
      <c r="N79" s="19"/>
      <c r="O79" s="20"/>
      <c r="P79" s="26"/>
      <c r="Q79" s="29"/>
      <c r="R79" s="29"/>
      <c r="S79" s="29"/>
      <c r="T79" s="29"/>
      <c r="U79" s="29"/>
      <c r="V79" s="19"/>
      <c r="W79" s="19"/>
      <c r="X79" s="19"/>
      <c r="Y79" s="19"/>
      <c r="Z79" s="19"/>
      <c r="AA79" s="19"/>
      <c r="AB79" s="19"/>
      <c r="AC79" s="19"/>
      <c r="AD79" s="19"/>
      <c r="AE79" s="19"/>
      <c r="AF79" s="19"/>
      <c r="AG79" s="19"/>
      <c r="AH79" s="19"/>
      <c r="AI79" s="19"/>
      <c r="AJ79" s="19"/>
      <c r="AK79" s="22"/>
      <c r="AL79" s="22"/>
      <c r="AM79" s="22"/>
      <c r="AN79" s="22"/>
      <c r="AO79" s="22"/>
      <c r="AP79" s="8"/>
      <c r="AQ79" s="8"/>
      <c r="AR79" s="8"/>
      <c r="AS79" s="8"/>
      <c r="AT79" s="8"/>
      <c r="AU79" s="8"/>
      <c r="AV79" s="8"/>
      <c r="AW79" s="8"/>
      <c r="AX79" s="8"/>
      <c r="AY79" s="8"/>
      <c r="AZ79" s="8"/>
      <c r="BA79" s="8"/>
      <c r="BB79" s="8"/>
      <c r="BC79" s="8"/>
      <c r="BD79" s="8"/>
      <c r="BE79" s="8"/>
      <c r="BF79" s="8"/>
      <c r="BG79" s="8"/>
      <c r="BH79" s="8"/>
      <c r="BI79" s="8"/>
      <c r="BJ79" s="8"/>
      <c r="BK79" s="8"/>
      <c r="BL79" s="8"/>
      <c r="BM79" s="8"/>
      <c r="BN79" s="9"/>
      <c r="BO79" s="9"/>
      <c r="BP79" s="9"/>
      <c r="BQ79" s="9"/>
      <c r="BR79" s="9"/>
      <c r="BS79" s="9"/>
      <c r="BT79" s="9"/>
      <c r="BU79" s="9"/>
      <c r="BV79" s="9"/>
      <c r="BW79" s="9"/>
      <c r="BX79" s="9"/>
      <c r="BY79" s="9"/>
      <c r="BZ79" s="9"/>
      <c r="CA79" s="9"/>
      <c r="CB79" s="9"/>
      <c r="CC79" s="9"/>
      <c r="CD79" s="9"/>
      <c r="CE79" s="9"/>
      <c r="CF79" s="9"/>
      <c r="CG79" s="9"/>
      <c r="CH79" s="9"/>
      <c r="CI79" s="9"/>
      <c r="CJ79" s="9"/>
      <c r="CK79" s="9"/>
      <c r="CL79" s="9"/>
      <c r="CM79" s="9"/>
      <c r="CN79" s="9"/>
      <c r="CO79" s="9"/>
      <c r="CP79" s="9"/>
      <c r="CQ79" s="9"/>
      <c r="CR79" s="9"/>
      <c r="CS79" s="9"/>
      <c r="CT79" s="9"/>
      <c r="CU79" s="9"/>
      <c r="CV79" s="9"/>
      <c r="CW79" s="9"/>
      <c r="CX79" s="9"/>
      <c r="CY79" s="9"/>
      <c r="CZ79" s="9"/>
      <c r="DA79" s="9"/>
      <c r="DB79" s="9"/>
      <c r="DC79" s="9"/>
      <c r="DD79" s="9"/>
      <c r="DE79" s="9"/>
      <c r="DF79" s="9"/>
      <c r="DG79" s="9"/>
      <c r="DH79" s="9"/>
      <c r="DI79" s="9"/>
    </row>
    <row r="80" spans="1:113" ht="15.6" hidden="1">
      <c r="A80" s="20" t="s">
        <v>92</v>
      </c>
      <c r="B80" s="17" t="s">
        <v>77</v>
      </c>
      <c r="C80" s="114">
        <v>0</v>
      </c>
      <c r="D80" s="33">
        <f t="shared" si="8"/>
        <v>0</v>
      </c>
      <c r="E80" s="88">
        <f t="shared" si="5"/>
        <v>0</v>
      </c>
      <c r="F80" s="38">
        <f t="shared" si="6"/>
        <v>0</v>
      </c>
      <c r="G80" s="95">
        <f t="shared" si="7"/>
        <v>0</v>
      </c>
      <c r="H80" s="19"/>
      <c r="I80" s="19"/>
      <c r="J80" s="19"/>
      <c r="K80" s="19"/>
      <c r="L80" s="19"/>
      <c r="M80" s="19"/>
      <c r="N80" s="19"/>
      <c r="O80" s="20"/>
      <c r="P80" s="26"/>
      <c r="Q80" s="29"/>
      <c r="R80" s="29"/>
      <c r="S80" s="29"/>
      <c r="T80" s="29"/>
      <c r="U80" s="29"/>
      <c r="V80" s="19"/>
      <c r="W80" s="19"/>
      <c r="X80" s="19"/>
      <c r="Y80" s="19"/>
      <c r="Z80" s="19"/>
      <c r="AA80" s="19"/>
      <c r="AB80" s="19"/>
      <c r="AC80" s="19"/>
      <c r="AD80" s="19"/>
      <c r="AE80" s="19"/>
      <c r="AF80" s="19"/>
      <c r="AG80" s="19"/>
      <c r="AH80" s="19"/>
      <c r="AI80" s="19"/>
      <c r="AJ80" s="19"/>
      <c r="AK80" s="22"/>
      <c r="AL80" s="22"/>
      <c r="AM80" s="22"/>
      <c r="AN80" s="22"/>
      <c r="AO80" s="22"/>
      <c r="AP80" s="8"/>
      <c r="AQ80" s="8"/>
      <c r="AR80" s="8"/>
      <c r="AS80" s="8"/>
      <c r="AT80" s="8"/>
      <c r="AU80" s="8"/>
      <c r="AV80" s="8"/>
      <c r="AW80" s="8"/>
      <c r="AX80" s="8"/>
      <c r="AY80" s="8"/>
      <c r="AZ80" s="8"/>
      <c r="BA80" s="8"/>
      <c r="BB80" s="8"/>
      <c r="BC80" s="8"/>
      <c r="BD80" s="8"/>
      <c r="BE80" s="8"/>
      <c r="BF80" s="8"/>
      <c r="BG80" s="8"/>
      <c r="BH80" s="8"/>
      <c r="BI80" s="8"/>
      <c r="BJ80" s="8"/>
      <c r="BK80" s="8"/>
      <c r="BL80" s="8"/>
      <c r="BM80" s="8"/>
      <c r="BN80" s="9"/>
      <c r="BO80" s="9"/>
      <c r="BP80" s="9"/>
      <c r="BQ80" s="9"/>
      <c r="BR80" s="9"/>
      <c r="BS80" s="9"/>
      <c r="BT80" s="9"/>
      <c r="BU80" s="9"/>
      <c r="BV80" s="9"/>
      <c r="BW80" s="9"/>
      <c r="BX80" s="9"/>
      <c r="BY80" s="9"/>
      <c r="BZ80" s="9"/>
      <c r="CA80" s="9"/>
      <c r="CB80" s="9"/>
      <c r="CC80" s="9"/>
      <c r="CD80" s="9"/>
      <c r="CE80" s="9"/>
      <c r="CF80" s="9"/>
      <c r="CG80" s="9"/>
      <c r="CH80" s="9"/>
      <c r="CI80" s="9"/>
      <c r="CJ80" s="9"/>
      <c r="CK80" s="9"/>
      <c r="CL80" s="9"/>
      <c r="CM80" s="9"/>
      <c r="CN80" s="9"/>
      <c r="CO80" s="9"/>
      <c r="CP80" s="9"/>
      <c r="CQ80" s="9"/>
      <c r="CR80" s="9"/>
      <c r="CS80" s="9"/>
      <c r="CT80" s="9"/>
      <c r="CU80" s="9"/>
      <c r="CV80" s="9"/>
      <c r="CW80" s="9"/>
      <c r="CX80" s="9"/>
      <c r="CY80" s="9"/>
      <c r="CZ80" s="9"/>
      <c r="DA80" s="9"/>
      <c r="DB80" s="9"/>
      <c r="DC80" s="9"/>
      <c r="DD80" s="9"/>
      <c r="DE80" s="9"/>
      <c r="DF80" s="9"/>
      <c r="DG80" s="9"/>
      <c r="DH80" s="9"/>
      <c r="DI80" s="9"/>
    </row>
    <row r="81" spans="1:113" ht="15.6" hidden="1">
      <c r="A81" s="20" t="s">
        <v>93</v>
      </c>
      <c r="B81" s="17" t="s">
        <v>88</v>
      </c>
      <c r="C81" s="114">
        <f>8667-8667</f>
        <v>0</v>
      </c>
      <c r="D81" s="33">
        <f t="shared" si="8"/>
        <v>0</v>
      </c>
      <c r="E81" s="88">
        <f t="shared" si="5"/>
        <v>0</v>
      </c>
      <c r="F81" s="38">
        <f t="shared" si="6"/>
        <v>0</v>
      </c>
      <c r="G81" s="95">
        <f t="shared" si="7"/>
        <v>0</v>
      </c>
      <c r="H81" s="19"/>
      <c r="I81" s="19"/>
      <c r="J81" s="19"/>
      <c r="K81" s="19"/>
      <c r="L81" s="19"/>
      <c r="M81" s="19"/>
      <c r="N81" s="19"/>
      <c r="O81" s="20"/>
      <c r="P81" s="26"/>
      <c r="Q81" s="29"/>
      <c r="R81" s="29"/>
      <c r="S81" s="29"/>
      <c r="T81" s="29"/>
      <c r="U81" s="29"/>
      <c r="V81" s="19"/>
      <c r="W81" s="19"/>
      <c r="X81" s="19"/>
      <c r="Y81" s="19"/>
      <c r="Z81" s="19"/>
      <c r="AA81" s="19"/>
      <c r="AB81" s="19"/>
      <c r="AC81" s="19"/>
      <c r="AD81" s="19"/>
      <c r="AE81" s="19"/>
      <c r="AF81" s="19"/>
      <c r="AG81" s="19"/>
      <c r="AH81" s="19"/>
      <c r="AI81" s="19"/>
      <c r="AJ81" s="19"/>
      <c r="AK81" s="22"/>
      <c r="AL81" s="22"/>
      <c r="AM81" s="22"/>
      <c r="AN81" s="22"/>
      <c r="AO81" s="22"/>
      <c r="AP81" s="8"/>
      <c r="AQ81" s="8"/>
      <c r="AR81" s="8"/>
      <c r="AS81" s="8"/>
      <c r="AT81" s="8"/>
      <c r="AU81" s="8"/>
      <c r="AV81" s="8"/>
      <c r="AW81" s="8"/>
      <c r="AX81" s="8"/>
      <c r="AY81" s="8"/>
      <c r="AZ81" s="8"/>
      <c r="BA81" s="8"/>
      <c r="BB81" s="8"/>
      <c r="BC81" s="8"/>
      <c r="BD81" s="8"/>
      <c r="BE81" s="8"/>
      <c r="BF81" s="8"/>
      <c r="BG81" s="8"/>
      <c r="BH81" s="8"/>
      <c r="BI81" s="8"/>
      <c r="BJ81" s="8"/>
      <c r="BK81" s="8"/>
      <c r="BL81" s="8"/>
      <c r="BM81" s="8"/>
      <c r="BN81" s="9"/>
      <c r="BO81" s="9"/>
      <c r="BP81" s="9"/>
      <c r="BQ81" s="9"/>
      <c r="BR81" s="9"/>
      <c r="BS81" s="9"/>
      <c r="BT81" s="9"/>
      <c r="BU81" s="9"/>
      <c r="BV81" s="9"/>
      <c r="BW81" s="9"/>
      <c r="BX81" s="9"/>
      <c r="BY81" s="9"/>
      <c r="BZ81" s="9"/>
      <c r="CA81" s="9"/>
      <c r="CB81" s="9"/>
      <c r="CC81" s="9"/>
      <c r="CD81" s="9"/>
      <c r="CE81" s="9"/>
      <c r="CF81" s="9"/>
      <c r="CG81" s="9"/>
      <c r="CH81" s="9"/>
      <c r="CI81" s="9"/>
      <c r="CJ81" s="9"/>
      <c r="CK81" s="9"/>
      <c r="CL81" s="9"/>
      <c r="CM81" s="9"/>
      <c r="CN81" s="9"/>
      <c r="CO81" s="9"/>
      <c r="CP81" s="9"/>
      <c r="CQ81" s="9"/>
      <c r="CR81" s="9"/>
      <c r="CS81" s="9"/>
      <c r="CT81" s="9"/>
      <c r="CU81" s="9"/>
      <c r="CV81" s="9"/>
      <c r="CW81" s="9"/>
      <c r="CX81" s="9"/>
      <c r="CY81" s="9"/>
      <c r="CZ81" s="9"/>
      <c r="DA81" s="9"/>
      <c r="DB81" s="9"/>
      <c r="DC81" s="9"/>
      <c r="DD81" s="9"/>
      <c r="DE81" s="9"/>
      <c r="DF81" s="9"/>
      <c r="DG81" s="9"/>
      <c r="DH81" s="9"/>
      <c r="DI81" s="9"/>
    </row>
    <row r="82" spans="1:113" ht="15.6" hidden="1">
      <c r="A82" s="20" t="s">
        <v>93</v>
      </c>
      <c r="B82" s="17" t="s">
        <v>79</v>
      </c>
      <c r="C82" s="114">
        <f>1089113-839728-249385</f>
        <v>0</v>
      </c>
      <c r="D82" s="33">
        <f t="shared" si="8"/>
        <v>0</v>
      </c>
      <c r="E82" s="88">
        <f t="shared" si="5"/>
        <v>0</v>
      </c>
      <c r="F82" s="38">
        <f t="shared" si="6"/>
        <v>0</v>
      </c>
      <c r="G82" s="95">
        <f t="shared" si="7"/>
        <v>0</v>
      </c>
      <c r="H82" s="19"/>
      <c r="I82" s="19"/>
      <c r="J82" s="19"/>
      <c r="K82" s="19"/>
      <c r="L82" s="19"/>
      <c r="M82" s="19"/>
      <c r="N82" s="19"/>
      <c r="O82" s="20"/>
      <c r="P82" s="26"/>
      <c r="Q82" s="29"/>
      <c r="R82" s="29"/>
      <c r="S82" s="29"/>
      <c r="T82" s="29"/>
      <c r="U82" s="29"/>
      <c r="V82" s="19"/>
      <c r="W82" s="19"/>
      <c r="X82" s="19"/>
      <c r="Y82" s="19"/>
      <c r="Z82" s="19"/>
      <c r="AA82" s="19"/>
      <c r="AB82" s="19"/>
      <c r="AC82" s="19"/>
      <c r="AD82" s="19"/>
      <c r="AE82" s="19"/>
      <c r="AF82" s="19"/>
      <c r="AG82" s="19"/>
      <c r="AH82" s="19"/>
      <c r="AI82" s="19"/>
      <c r="AJ82" s="19"/>
      <c r="AK82" s="22"/>
      <c r="AL82" s="22"/>
      <c r="AM82" s="22"/>
      <c r="AN82" s="22"/>
      <c r="AO82" s="22"/>
      <c r="AP82" s="8"/>
      <c r="AQ82" s="8"/>
      <c r="AR82" s="8"/>
      <c r="AS82" s="8"/>
      <c r="AT82" s="8"/>
      <c r="AU82" s="8"/>
      <c r="AV82" s="8"/>
      <c r="AW82" s="8"/>
      <c r="AX82" s="8"/>
      <c r="AY82" s="8"/>
      <c r="AZ82" s="8"/>
      <c r="BA82" s="8"/>
      <c r="BB82" s="8"/>
      <c r="BC82" s="8"/>
      <c r="BD82" s="8"/>
      <c r="BE82" s="8"/>
      <c r="BF82" s="8"/>
      <c r="BG82" s="8"/>
      <c r="BH82" s="8"/>
      <c r="BI82" s="8"/>
      <c r="BJ82" s="8"/>
      <c r="BK82" s="8"/>
      <c r="BL82" s="8"/>
      <c r="BM82" s="8"/>
      <c r="BN82" s="9"/>
      <c r="BO82" s="9"/>
      <c r="BP82" s="9"/>
      <c r="BQ82" s="9"/>
      <c r="BR82" s="9"/>
      <c r="BS82" s="9"/>
      <c r="BT82" s="9"/>
      <c r="BU82" s="9"/>
      <c r="BV82" s="9"/>
      <c r="BW82" s="9"/>
      <c r="BX82" s="9"/>
      <c r="BY82" s="9"/>
      <c r="BZ82" s="9"/>
      <c r="CA82" s="9"/>
      <c r="CB82" s="9"/>
      <c r="CC82" s="9"/>
      <c r="CD82" s="9"/>
      <c r="CE82" s="9"/>
      <c r="CF82" s="9"/>
      <c r="CG82" s="9"/>
      <c r="CH82" s="9"/>
      <c r="CI82" s="9"/>
      <c r="CJ82" s="9"/>
      <c r="CK82" s="9"/>
      <c r="CL82" s="9"/>
      <c r="CM82" s="9"/>
      <c r="CN82" s="9"/>
      <c r="CO82" s="9"/>
      <c r="CP82" s="9"/>
      <c r="CQ82" s="9"/>
      <c r="CR82" s="9"/>
      <c r="CS82" s="9"/>
      <c r="CT82" s="9"/>
      <c r="CU82" s="9"/>
      <c r="CV82" s="9"/>
      <c r="CW82" s="9"/>
      <c r="CX82" s="9"/>
      <c r="CY82" s="9"/>
      <c r="CZ82" s="9"/>
      <c r="DA82" s="9"/>
      <c r="DB82" s="9"/>
      <c r="DC82" s="9"/>
      <c r="DD82" s="9"/>
      <c r="DE82" s="9"/>
      <c r="DF82" s="9"/>
      <c r="DG82" s="9"/>
      <c r="DH82" s="9"/>
      <c r="DI82" s="9"/>
    </row>
    <row r="83" spans="1:113" ht="15.9" thickBot="1">
      <c r="A83" s="20" t="s">
        <v>93</v>
      </c>
      <c r="B83" s="17" t="s">
        <v>23</v>
      </c>
      <c r="C83" s="114">
        <v>756601</v>
      </c>
      <c r="D83" s="33">
        <f t="shared" si="8"/>
        <v>0.38729841031770612</v>
      </c>
      <c r="E83" s="88">
        <f t="shared" si="5"/>
        <v>1309.4559252841643</v>
      </c>
      <c r="F83" s="38">
        <v>37548</v>
      </c>
      <c r="G83" s="95">
        <f t="shared" si="7"/>
        <v>795458.45592528419</v>
      </c>
      <c r="H83" s="19"/>
      <c r="I83" s="19"/>
      <c r="J83" s="19"/>
      <c r="K83" s="19"/>
      <c r="L83" s="19"/>
      <c r="M83" s="19"/>
      <c r="N83" s="19"/>
      <c r="O83" s="20"/>
      <c r="P83" s="26"/>
      <c r="Q83" s="29"/>
      <c r="R83" s="29"/>
      <c r="S83" s="29"/>
      <c r="T83" s="29"/>
      <c r="U83" s="29"/>
      <c r="V83" s="19"/>
      <c r="W83" s="19"/>
      <c r="X83" s="19"/>
      <c r="Y83" s="19"/>
      <c r="Z83" s="19"/>
      <c r="AA83" s="19"/>
      <c r="AB83" s="19"/>
      <c r="AC83" s="19"/>
      <c r="AD83" s="19"/>
      <c r="AE83" s="19"/>
      <c r="AF83" s="19"/>
      <c r="AG83" s="19"/>
      <c r="AH83" s="19"/>
      <c r="AI83" s="19"/>
      <c r="AJ83" s="19"/>
      <c r="AK83" s="22"/>
      <c r="AL83" s="22"/>
      <c r="AM83" s="22"/>
      <c r="AN83" s="22"/>
      <c r="AO83" s="22"/>
      <c r="AP83" s="8"/>
      <c r="AQ83" s="8"/>
      <c r="AR83" s="8"/>
      <c r="AS83" s="8"/>
      <c r="AT83" s="8"/>
      <c r="AU83" s="8"/>
      <c r="AV83" s="8"/>
      <c r="AW83" s="8"/>
      <c r="AX83" s="8"/>
      <c r="AY83" s="8"/>
      <c r="AZ83" s="8"/>
      <c r="BA83" s="8"/>
      <c r="BB83" s="8"/>
      <c r="BC83" s="8"/>
      <c r="BD83" s="8"/>
      <c r="BE83" s="8"/>
      <c r="BF83" s="8"/>
      <c r="BG83" s="8"/>
      <c r="BH83" s="8"/>
      <c r="BI83" s="8"/>
      <c r="BJ83" s="8"/>
      <c r="BK83" s="8"/>
      <c r="BL83" s="8"/>
      <c r="BM83" s="8"/>
      <c r="BN83" s="9"/>
      <c r="BO83" s="9"/>
      <c r="BP83" s="9"/>
      <c r="BQ83" s="9"/>
      <c r="BR83" s="9"/>
      <c r="BS83" s="9"/>
      <c r="BT83" s="9"/>
      <c r="BU83" s="9"/>
      <c r="BV83" s="9"/>
      <c r="BW83" s="9"/>
      <c r="BX83" s="9"/>
      <c r="BY83" s="9"/>
      <c r="BZ83" s="9"/>
      <c r="CA83" s="9"/>
      <c r="CB83" s="9"/>
      <c r="CC83" s="9"/>
      <c r="CD83" s="9"/>
      <c r="CE83" s="9"/>
      <c r="CF83" s="9"/>
      <c r="CG83" s="9"/>
      <c r="CH83" s="9"/>
      <c r="CI83" s="9"/>
      <c r="CJ83" s="9"/>
      <c r="CK83" s="9"/>
      <c r="CL83" s="9"/>
      <c r="CM83" s="9"/>
      <c r="CN83" s="9"/>
      <c r="CO83" s="9"/>
      <c r="CP83" s="9"/>
      <c r="CQ83" s="9"/>
      <c r="CR83" s="9"/>
      <c r="CS83" s="9"/>
      <c r="CT83" s="9"/>
      <c r="CU83" s="9"/>
      <c r="CV83" s="9"/>
      <c r="CW83" s="9"/>
      <c r="CX83" s="9"/>
      <c r="CY83" s="9"/>
      <c r="CZ83" s="9"/>
      <c r="DA83" s="9"/>
      <c r="DB83" s="9"/>
      <c r="DC83" s="9"/>
      <c r="DD83" s="9"/>
      <c r="DE83" s="9"/>
      <c r="DF83" s="9"/>
      <c r="DG83" s="9"/>
      <c r="DH83" s="9"/>
      <c r="DI83" s="9"/>
    </row>
    <row r="84" spans="1:113" ht="16.2" thickTop="1" thickBot="1">
      <c r="A84" s="20"/>
      <c r="B84" s="30" t="s">
        <v>80</v>
      </c>
      <c r="C84" s="115">
        <f>SUM(C5:C83)</f>
        <v>1953535</v>
      </c>
      <c r="D84" s="31">
        <f>SUM(D5:D83)</f>
        <v>1</v>
      </c>
      <c r="E84" s="89">
        <f>SUM(E5:E83)-2</f>
        <v>3381</v>
      </c>
      <c r="F84" s="93">
        <f>SUM(F5:F83)</f>
        <v>107293</v>
      </c>
      <c r="G84" s="149">
        <f>SUM(G5:G83)-2</f>
        <v>2064209.0000000002</v>
      </c>
      <c r="H84" s="19"/>
      <c r="I84" s="19"/>
      <c r="J84" s="19"/>
      <c r="K84" s="19"/>
      <c r="L84" s="19"/>
      <c r="M84" s="19"/>
      <c r="N84" s="19"/>
      <c r="O84" s="20"/>
      <c r="P84" s="26"/>
      <c r="Q84" s="29"/>
      <c r="R84" s="29"/>
      <c r="S84" s="29"/>
      <c r="T84" s="29"/>
      <c r="U84" s="29"/>
      <c r="V84" s="19"/>
      <c r="W84" s="19"/>
      <c r="X84" s="19"/>
      <c r="Y84" s="19"/>
      <c r="Z84" s="19"/>
      <c r="AA84" s="19"/>
      <c r="AB84" s="19"/>
      <c r="AC84" s="19"/>
      <c r="AD84" s="19"/>
      <c r="AE84" s="19"/>
      <c r="AF84" s="19"/>
      <c r="AG84" s="19"/>
      <c r="AH84" s="19"/>
      <c r="AI84" s="19"/>
      <c r="AJ84" s="19"/>
      <c r="AK84" s="22"/>
      <c r="AL84" s="22"/>
      <c r="AM84" s="22"/>
      <c r="AN84" s="22"/>
      <c r="AO84" s="22"/>
      <c r="AP84" s="8"/>
      <c r="AQ84" s="8"/>
      <c r="AR84" s="8"/>
      <c r="AS84" s="8"/>
      <c r="AT84" s="8"/>
      <c r="AU84" s="8"/>
      <c r="AV84" s="8"/>
      <c r="AW84" s="8"/>
      <c r="AX84" s="8"/>
      <c r="AY84" s="8"/>
      <c r="AZ84" s="8"/>
      <c r="BA84" s="8"/>
      <c r="BB84" s="8"/>
      <c r="BC84" s="8"/>
      <c r="BD84" s="8"/>
      <c r="BE84" s="8"/>
      <c r="BF84" s="8"/>
      <c r="BG84" s="8"/>
      <c r="BH84" s="8"/>
      <c r="BI84" s="8"/>
      <c r="BJ84" s="8"/>
      <c r="BK84" s="8"/>
      <c r="BL84" s="8"/>
      <c r="BM84" s="8"/>
      <c r="BN84" s="9"/>
      <c r="BO84" s="9"/>
      <c r="BP84" s="9"/>
      <c r="BQ84" s="9"/>
      <c r="BR84" s="9"/>
      <c r="BS84" s="9"/>
      <c r="BT84" s="9"/>
      <c r="BU84" s="9"/>
      <c r="BV84" s="9"/>
      <c r="BW84" s="9"/>
      <c r="BX84" s="9"/>
      <c r="BY84" s="9"/>
      <c r="BZ84" s="9"/>
      <c r="CA84" s="9"/>
      <c r="CB84" s="9"/>
      <c r="CC84" s="9"/>
      <c r="CD84" s="9"/>
      <c r="CE84" s="9"/>
      <c r="CF84" s="9"/>
      <c r="CG84" s="9"/>
      <c r="CH84" s="9"/>
      <c r="CI84" s="9"/>
      <c r="CJ84" s="9"/>
      <c r="CK84" s="9"/>
      <c r="CL84" s="9"/>
      <c r="CM84" s="9"/>
      <c r="CN84" s="9"/>
      <c r="CO84" s="9"/>
      <c r="CP84" s="9"/>
      <c r="CQ84" s="9"/>
      <c r="CR84" s="9"/>
      <c r="CS84" s="9"/>
      <c r="CT84" s="9"/>
      <c r="CU84" s="9"/>
      <c r="CV84" s="9"/>
      <c r="CW84" s="9"/>
      <c r="CX84" s="9"/>
      <c r="CY84" s="9"/>
      <c r="CZ84" s="9"/>
      <c r="DA84" s="9"/>
      <c r="DB84" s="9"/>
      <c r="DC84" s="9"/>
      <c r="DD84" s="9"/>
      <c r="DE84" s="9"/>
      <c r="DF84" s="9"/>
      <c r="DG84" s="9"/>
      <c r="DH84" s="9"/>
      <c r="DI84" s="9"/>
    </row>
    <row r="85" spans="1:113" ht="15.6">
      <c r="B85" s="20"/>
      <c r="C85" s="114"/>
      <c r="D85" s="33"/>
      <c r="E85" s="34"/>
      <c r="F85" s="19"/>
      <c r="G85" s="96"/>
      <c r="H85" s="19"/>
      <c r="I85" s="19"/>
      <c r="J85" s="19"/>
      <c r="K85" s="19"/>
      <c r="L85" s="19"/>
      <c r="M85" s="19"/>
      <c r="N85" s="19"/>
      <c r="O85" s="20"/>
      <c r="P85" s="26"/>
      <c r="Q85" s="29"/>
      <c r="R85" s="29"/>
      <c r="S85" s="29"/>
      <c r="T85" s="29"/>
      <c r="U85" s="29"/>
      <c r="V85" s="19"/>
      <c r="W85" s="19"/>
      <c r="X85" s="19"/>
      <c r="Y85" s="19"/>
      <c r="Z85" s="19"/>
      <c r="AA85" s="19"/>
      <c r="AB85" s="19"/>
      <c r="AC85" s="19"/>
      <c r="AD85" s="19"/>
      <c r="AE85" s="19"/>
      <c r="AF85" s="19"/>
      <c r="AG85" s="19"/>
      <c r="AH85" s="19"/>
      <c r="AI85" s="19"/>
      <c r="AJ85" s="19"/>
      <c r="AK85" s="22"/>
      <c r="AL85" s="22"/>
      <c r="AM85" s="22"/>
      <c r="AN85" s="22"/>
      <c r="AO85" s="22"/>
      <c r="AP85" s="8"/>
      <c r="AQ85" s="8"/>
      <c r="AR85" s="8"/>
      <c r="AS85" s="8"/>
      <c r="AT85" s="8"/>
      <c r="AU85" s="8"/>
      <c r="AV85" s="8"/>
      <c r="AW85" s="8"/>
      <c r="AX85" s="8"/>
      <c r="AY85" s="8"/>
      <c r="AZ85" s="8"/>
      <c r="BA85" s="8"/>
      <c r="BB85" s="8"/>
      <c r="BC85" s="8"/>
      <c r="BD85" s="8"/>
      <c r="BE85" s="8"/>
      <c r="BF85" s="8"/>
      <c r="BG85" s="8"/>
      <c r="BH85" s="8"/>
      <c r="BI85" s="8"/>
      <c r="BJ85" s="8"/>
      <c r="BK85" s="8"/>
      <c r="BL85" s="8"/>
      <c r="BM85" s="8"/>
      <c r="BN85" s="9"/>
      <c r="BO85" s="9"/>
      <c r="BP85" s="9"/>
      <c r="BQ85" s="9"/>
      <c r="BR85" s="9"/>
      <c r="BS85" s="9"/>
      <c r="BT85" s="9"/>
      <c r="BU85" s="9"/>
      <c r="BV85" s="9"/>
      <c r="BW85" s="9"/>
      <c r="BX85" s="9"/>
      <c r="BY85" s="9"/>
      <c r="BZ85" s="9"/>
      <c r="CA85" s="9"/>
      <c r="CB85" s="9"/>
      <c r="CC85" s="9"/>
      <c r="CD85" s="9"/>
      <c r="CE85" s="9"/>
      <c r="CF85" s="9"/>
      <c r="CG85" s="9"/>
      <c r="CH85" s="9"/>
      <c r="CI85" s="9"/>
      <c r="CJ85" s="9"/>
      <c r="CK85" s="9"/>
      <c r="CL85" s="9"/>
      <c r="CM85" s="9"/>
      <c r="CN85" s="9"/>
      <c r="CO85" s="9"/>
      <c r="CP85" s="9"/>
      <c r="CQ85" s="9"/>
      <c r="CR85" s="9"/>
      <c r="CS85" s="9"/>
      <c r="CT85" s="9"/>
      <c r="CU85" s="9"/>
      <c r="CV85" s="9"/>
      <c r="CW85" s="9"/>
      <c r="CX85" s="9"/>
      <c r="CY85" s="9"/>
      <c r="CZ85" s="9"/>
      <c r="DA85" s="9"/>
      <c r="DB85" s="9"/>
      <c r="DC85" s="9"/>
      <c r="DD85" s="9"/>
      <c r="DE85" s="9"/>
      <c r="DF85" s="9"/>
      <c r="DG85" s="9"/>
      <c r="DH85" s="9"/>
      <c r="DI85" s="9"/>
    </row>
    <row r="86" spans="1:113" ht="15.6">
      <c r="B86" s="20"/>
      <c r="C86" s="114"/>
      <c r="D86" s="33"/>
      <c r="E86" s="35"/>
      <c r="F86" s="19"/>
      <c r="G86" s="96"/>
      <c r="H86" s="19"/>
      <c r="I86" s="19"/>
      <c r="J86" s="19"/>
      <c r="K86" s="19"/>
      <c r="L86" s="19"/>
      <c r="M86" s="19"/>
      <c r="N86" s="19"/>
      <c r="O86" s="20"/>
      <c r="P86" s="26"/>
      <c r="Q86" s="29"/>
      <c r="R86" s="29"/>
      <c r="S86" s="29"/>
      <c r="T86" s="29"/>
      <c r="U86" s="29"/>
      <c r="V86" s="19"/>
      <c r="W86" s="19"/>
      <c r="X86" s="19"/>
      <c r="Y86" s="19"/>
      <c r="Z86" s="19"/>
      <c r="AA86" s="19"/>
      <c r="AB86" s="19"/>
      <c r="AC86" s="19"/>
      <c r="AD86" s="19"/>
      <c r="AE86" s="19"/>
      <c r="AF86" s="19"/>
      <c r="AG86" s="19"/>
      <c r="AH86" s="19"/>
      <c r="AI86" s="19"/>
      <c r="AJ86" s="19"/>
      <c r="AK86" s="22"/>
      <c r="AL86" s="22"/>
      <c r="AM86" s="22"/>
      <c r="AN86" s="22"/>
      <c r="AO86" s="22"/>
      <c r="AP86" s="8"/>
      <c r="AQ86" s="8"/>
      <c r="AR86" s="8"/>
      <c r="AS86" s="8"/>
      <c r="AT86" s="8"/>
      <c r="AU86" s="8"/>
      <c r="AV86" s="8"/>
      <c r="AW86" s="8"/>
      <c r="AX86" s="8"/>
      <c r="AY86" s="8"/>
      <c r="AZ86" s="8"/>
      <c r="BA86" s="8"/>
      <c r="BB86" s="8"/>
      <c r="BC86" s="8"/>
      <c r="BD86" s="8"/>
      <c r="BE86" s="8"/>
      <c r="BF86" s="8"/>
      <c r="BG86" s="8"/>
      <c r="BH86" s="8"/>
      <c r="BI86" s="8"/>
      <c r="BJ86" s="8"/>
      <c r="BK86" s="8"/>
      <c r="BL86" s="8"/>
      <c r="BM86" s="8"/>
      <c r="BN86" s="9"/>
      <c r="BO86" s="9"/>
      <c r="BP86" s="9"/>
      <c r="BQ86" s="9"/>
      <c r="BR86" s="9"/>
      <c r="BS86" s="9"/>
      <c r="BT86" s="9"/>
      <c r="BU86" s="9"/>
      <c r="BV86" s="9"/>
      <c r="BW86" s="9"/>
      <c r="BX86" s="9"/>
      <c r="BY86" s="9"/>
      <c r="BZ86" s="9"/>
      <c r="CA86" s="9"/>
      <c r="CB86" s="9"/>
      <c r="CC86" s="9"/>
      <c r="CD86" s="9"/>
      <c r="CE86" s="9"/>
      <c r="CF86" s="9"/>
      <c r="CG86" s="9"/>
      <c r="CH86" s="9"/>
      <c r="CI86" s="9"/>
      <c r="CJ86" s="9"/>
      <c r="CK86" s="9"/>
      <c r="CL86" s="9"/>
      <c r="CM86" s="9"/>
      <c r="CN86" s="9"/>
      <c r="CO86" s="9"/>
      <c r="CP86" s="9"/>
      <c r="CQ86" s="9"/>
      <c r="CR86" s="9"/>
      <c r="CS86" s="9"/>
      <c r="CT86" s="9"/>
      <c r="CU86" s="9"/>
      <c r="CV86" s="9"/>
      <c r="CW86" s="9"/>
      <c r="CX86" s="9"/>
      <c r="CY86" s="9"/>
      <c r="CZ86" s="9"/>
      <c r="DA86" s="9"/>
      <c r="DB86" s="9"/>
      <c r="DC86" s="9"/>
      <c r="DD86" s="9"/>
      <c r="DE86" s="9"/>
      <c r="DF86" s="9"/>
      <c r="DG86" s="9"/>
      <c r="DH86" s="9"/>
      <c r="DI86" s="9"/>
    </row>
    <row r="87" spans="1:113" ht="15.6">
      <c r="C87" s="114"/>
      <c r="D87" s="33"/>
      <c r="E87" s="35"/>
      <c r="F87" s="19"/>
      <c r="G87" s="96"/>
      <c r="H87" s="19"/>
      <c r="I87" s="19"/>
      <c r="J87" s="19"/>
      <c r="K87" s="19"/>
      <c r="L87" s="19"/>
      <c r="M87" s="19"/>
      <c r="N87" s="19"/>
      <c r="O87" s="20"/>
      <c r="P87" s="26"/>
      <c r="Q87" s="29"/>
      <c r="R87" s="29"/>
      <c r="S87" s="29"/>
      <c r="T87" s="29"/>
      <c r="U87" s="29"/>
      <c r="V87" s="19"/>
      <c r="W87" s="19"/>
      <c r="X87" s="19"/>
      <c r="Y87" s="19"/>
      <c r="Z87" s="19"/>
      <c r="AA87" s="19"/>
      <c r="AB87" s="19"/>
      <c r="AC87" s="19"/>
      <c r="AD87" s="19"/>
      <c r="AE87" s="19"/>
      <c r="AF87" s="19"/>
      <c r="AG87" s="19"/>
      <c r="AH87" s="19"/>
      <c r="AI87" s="19"/>
      <c r="AJ87" s="19"/>
      <c r="AK87" s="22"/>
      <c r="AL87" s="22"/>
      <c r="AM87" s="22"/>
      <c r="AN87" s="22"/>
      <c r="AO87" s="22"/>
      <c r="AP87" s="8"/>
      <c r="AQ87" s="8"/>
      <c r="AR87" s="8"/>
      <c r="AS87" s="8"/>
      <c r="AT87" s="8"/>
      <c r="AU87" s="8"/>
      <c r="AV87" s="8"/>
      <c r="AW87" s="8"/>
      <c r="AX87" s="8"/>
      <c r="AY87" s="8"/>
      <c r="AZ87" s="8"/>
      <c r="BA87" s="8"/>
      <c r="BB87" s="8"/>
      <c r="BC87" s="8"/>
      <c r="BD87" s="8"/>
      <c r="BE87" s="8"/>
      <c r="BF87" s="8"/>
      <c r="BG87" s="8"/>
      <c r="BH87" s="8"/>
      <c r="BI87" s="8"/>
      <c r="BJ87" s="8"/>
      <c r="BK87" s="8"/>
      <c r="BL87" s="8"/>
      <c r="BM87" s="8"/>
      <c r="BN87" s="9"/>
      <c r="BO87" s="9"/>
      <c r="BP87" s="9"/>
      <c r="BQ87" s="9"/>
      <c r="BR87" s="9"/>
      <c r="BS87" s="9"/>
      <c r="BT87" s="9"/>
      <c r="BU87" s="9"/>
      <c r="BV87" s="9"/>
      <c r="BW87" s="9"/>
      <c r="BX87" s="9"/>
      <c r="BY87" s="9"/>
      <c r="BZ87" s="9"/>
      <c r="CA87" s="9"/>
      <c r="CB87" s="9"/>
      <c r="CC87" s="9"/>
      <c r="CD87" s="9"/>
      <c r="CE87" s="9"/>
      <c r="CF87" s="9"/>
      <c r="CG87" s="9"/>
      <c r="CH87" s="9"/>
      <c r="CI87" s="9"/>
      <c r="CJ87" s="9"/>
      <c r="CK87" s="9"/>
      <c r="CL87" s="9"/>
      <c r="CM87" s="9"/>
      <c r="CN87" s="9"/>
      <c r="CO87" s="9"/>
      <c r="CP87" s="9"/>
      <c r="CQ87" s="9"/>
      <c r="CR87" s="9"/>
      <c r="CS87" s="9"/>
      <c r="CT87" s="9"/>
      <c r="CU87" s="9"/>
      <c r="CV87" s="9"/>
      <c r="CW87" s="9"/>
      <c r="CX87" s="9"/>
      <c r="CY87" s="9"/>
      <c r="CZ87" s="9"/>
      <c r="DA87" s="9"/>
      <c r="DB87" s="9"/>
      <c r="DC87" s="9"/>
      <c r="DD87" s="9"/>
      <c r="DE87" s="9"/>
      <c r="DF87" s="9"/>
      <c r="DG87" s="9"/>
      <c r="DH87" s="9"/>
      <c r="DI87" s="9"/>
    </row>
    <row r="88" spans="1:113" ht="15.6">
      <c r="B88" s="19"/>
      <c r="C88" s="114"/>
      <c r="D88" s="33"/>
      <c r="E88" s="35"/>
      <c r="F88" s="19"/>
      <c r="G88" s="96"/>
      <c r="H88" s="19"/>
      <c r="I88" s="19"/>
      <c r="J88" s="19"/>
      <c r="K88" s="19"/>
      <c r="L88" s="19"/>
      <c r="M88" s="19"/>
      <c r="N88" s="19"/>
      <c r="O88" s="20"/>
      <c r="P88" s="26"/>
      <c r="Q88" s="29"/>
      <c r="R88" s="29"/>
      <c r="S88" s="29"/>
      <c r="T88" s="29"/>
      <c r="U88" s="29"/>
      <c r="V88" s="19"/>
      <c r="W88" s="19"/>
      <c r="X88" s="19"/>
      <c r="Y88" s="19"/>
      <c r="Z88" s="19"/>
      <c r="AA88" s="19"/>
      <c r="AB88" s="19"/>
      <c r="AC88" s="19"/>
      <c r="AD88" s="19"/>
      <c r="AE88" s="19"/>
      <c r="AF88" s="19"/>
      <c r="AG88" s="19"/>
      <c r="AH88" s="19"/>
      <c r="AI88" s="19"/>
      <c r="AJ88" s="19"/>
      <c r="AK88" s="22"/>
      <c r="AL88" s="22"/>
      <c r="AM88" s="22"/>
      <c r="AN88" s="22"/>
      <c r="AO88" s="22"/>
      <c r="AP88" s="8"/>
      <c r="AQ88" s="8"/>
      <c r="AR88" s="8"/>
      <c r="AS88" s="8"/>
      <c r="AT88" s="8"/>
      <c r="AU88" s="8"/>
      <c r="AV88" s="8"/>
      <c r="AW88" s="8"/>
      <c r="AX88" s="8"/>
      <c r="AY88" s="8"/>
      <c r="AZ88" s="8"/>
      <c r="BA88" s="8"/>
      <c r="BB88" s="8"/>
      <c r="BC88" s="8"/>
      <c r="BD88" s="8"/>
      <c r="BE88" s="8"/>
      <c r="BF88" s="8"/>
      <c r="BG88" s="8"/>
      <c r="BH88" s="8"/>
      <c r="BI88" s="8"/>
      <c r="BJ88" s="8"/>
      <c r="BK88" s="8"/>
      <c r="BL88" s="8"/>
      <c r="BM88" s="8"/>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row>
    <row r="89" spans="1:113" ht="15.6">
      <c r="B89" s="19"/>
      <c r="C89" s="114"/>
      <c r="D89" s="33"/>
      <c r="E89" s="35"/>
      <c r="F89" s="19"/>
      <c r="G89" s="96"/>
      <c r="H89" s="19"/>
      <c r="I89" s="19"/>
      <c r="J89" s="19"/>
      <c r="K89" s="19"/>
      <c r="L89" s="19"/>
      <c r="M89" s="19"/>
      <c r="N89" s="19"/>
      <c r="O89" s="20"/>
      <c r="P89" s="26"/>
      <c r="Q89" s="29"/>
      <c r="R89" s="29"/>
      <c r="S89" s="29"/>
      <c r="T89" s="29"/>
      <c r="U89" s="29"/>
      <c r="V89" s="19"/>
      <c r="W89" s="19"/>
      <c r="X89" s="19"/>
      <c r="Y89" s="19"/>
      <c r="Z89" s="19"/>
      <c r="AA89" s="19"/>
      <c r="AB89" s="19"/>
      <c r="AC89" s="19"/>
      <c r="AD89" s="19"/>
      <c r="AE89" s="19"/>
      <c r="AF89" s="19"/>
      <c r="AG89" s="19"/>
      <c r="AH89" s="19"/>
      <c r="AI89" s="19"/>
      <c r="AJ89" s="19"/>
      <c r="AK89" s="22"/>
      <c r="AL89" s="22"/>
      <c r="AM89" s="22"/>
      <c r="AN89" s="22"/>
      <c r="AO89" s="22"/>
      <c r="AP89" s="8"/>
      <c r="AQ89" s="8"/>
      <c r="AR89" s="8"/>
      <c r="AS89" s="8"/>
      <c r="AT89" s="8"/>
      <c r="AU89" s="8"/>
      <c r="AV89" s="8"/>
      <c r="AW89" s="8"/>
      <c r="AX89" s="8"/>
      <c r="AY89" s="8"/>
      <c r="AZ89" s="8"/>
      <c r="BA89" s="8"/>
      <c r="BB89" s="8"/>
      <c r="BC89" s="8"/>
      <c r="BD89" s="8"/>
      <c r="BE89" s="8"/>
      <c r="BF89" s="8"/>
      <c r="BG89" s="8"/>
      <c r="BH89" s="8"/>
      <c r="BI89" s="8"/>
      <c r="BJ89" s="8"/>
      <c r="BK89" s="8"/>
      <c r="BL89" s="8"/>
      <c r="BM89" s="8"/>
      <c r="BN89" s="9"/>
      <c r="BO89" s="9"/>
      <c r="BP89" s="9"/>
      <c r="BQ89" s="9"/>
      <c r="BR89" s="9"/>
      <c r="BS89" s="9"/>
      <c r="BT89" s="9"/>
      <c r="BU89" s="9"/>
      <c r="BV89" s="9"/>
      <c r="BW89" s="9"/>
      <c r="BX89" s="9"/>
      <c r="BY89" s="9"/>
      <c r="BZ89" s="9"/>
      <c r="CA89" s="9"/>
      <c r="CB89" s="9"/>
      <c r="CC89" s="9"/>
      <c r="CD89" s="9"/>
      <c r="CE89" s="9"/>
      <c r="CF89" s="9"/>
      <c r="CG89" s="9"/>
      <c r="CH89" s="9"/>
      <c r="CI89" s="9"/>
      <c r="CJ89" s="9"/>
      <c r="CK89" s="9"/>
      <c r="CL89" s="9"/>
      <c r="CM89" s="9"/>
      <c r="CN89" s="9"/>
      <c r="CO89" s="9"/>
      <c r="CP89" s="9"/>
      <c r="CQ89" s="9"/>
      <c r="CR89" s="9"/>
      <c r="CS89" s="9"/>
      <c r="CT89" s="9"/>
      <c r="CU89" s="9"/>
      <c r="CV89" s="9"/>
      <c r="CW89" s="9"/>
      <c r="CX89" s="9"/>
      <c r="CY89" s="9"/>
      <c r="CZ89" s="9"/>
      <c r="DA89" s="9"/>
      <c r="DB89" s="9"/>
      <c r="DC89" s="9"/>
      <c r="DD89" s="9"/>
      <c r="DE89" s="9"/>
      <c r="DF89" s="9"/>
      <c r="DG89" s="9"/>
      <c r="DH89" s="9"/>
      <c r="DI89" s="9"/>
    </row>
    <row r="90" spans="1:113" ht="15.6">
      <c r="B90" s="19"/>
      <c r="C90" s="114"/>
      <c r="D90" s="33"/>
      <c r="E90" s="35"/>
      <c r="F90" s="19"/>
      <c r="G90" s="96"/>
      <c r="H90" s="19"/>
      <c r="I90" s="19"/>
      <c r="J90" s="19"/>
      <c r="K90" s="19"/>
      <c r="L90" s="19"/>
      <c r="M90" s="19"/>
      <c r="N90" s="19"/>
      <c r="O90" s="20"/>
      <c r="P90" s="26"/>
      <c r="Q90" s="29"/>
      <c r="R90" s="29"/>
      <c r="S90" s="29"/>
      <c r="T90" s="29"/>
      <c r="U90" s="29"/>
      <c r="V90" s="19"/>
      <c r="W90" s="19"/>
      <c r="X90" s="19"/>
      <c r="Y90" s="19"/>
      <c r="Z90" s="19"/>
      <c r="AA90" s="19"/>
      <c r="AB90" s="19"/>
      <c r="AC90" s="19"/>
      <c r="AD90" s="19"/>
      <c r="AE90" s="19"/>
      <c r="AF90" s="19"/>
      <c r="AG90" s="19"/>
      <c r="AH90" s="19"/>
      <c r="AI90" s="19"/>
      <c r="AJ90" s="19"/>
      <c r="AK90" s="22"/>
      <c r="AL90" s="22"/>
      <c r="AM90" s="22"/>
      <c r="AN90" s="22"/>
      <c r="AO90" s="22"/>
      <c r="AP90" s="8"/>
      <c r="AQ90" s="8"/>
      <c r="AR90" s="8"/>
      <c r="AS90" s="8"/>
      <c r="AT90" s="8"/>
      <c r="AU90" s="8"/>
      <c r="AV90" s="8"/>
      <c r="AW90" s="8"/>
      <c r="AX90" s="8"/>
      <c r="AY90" s="8"/>
      <c r="AZ90" s="8"/>
      <c r="BA90" s="8"/>
      <c r="BB90" s="8"/>
      <c r="BC90" s="8"/>
      <c r="BD90" s="8"/>
      <c r="BE90" s="8"/>
      <c r="BF90" s="8"/>
      <c r="BG90" s="8"/>
      <c r="BH90" s="8"/>
      <c r="BI90" s="8"/>
      <c r="BJ90" s="8"/>
      <c r="BK90" s="8"/>
      <c r="BL90" s="8"/>
      <c r="BM90" s="8"/>
      <c r="BN90" s="9"/>
      <c r="BO90" s="9"/>
      <c r="BP90" s="9"/>
      <c r="BQ90" s="9"/>
      <c r="BR90" s="9"/>
      <c r="BS90" s="9"/>
      <c r="BT90" s="9"/>
      <c r="BU90" s="9"/>
      <c r="BV90" s="9"/>
      <c r="BW90" s="9"/>
      <c r="BX90" s="9"/>
      <c r="BY90" s="9"/>
      <c r="BZ90" s="9"/>
      <c r="CA90" s="9"/>
      <c r="CB90" s="9"/>
      <c r="CC90" s="9"/>
      <c r="CD90" s="9"/>
      <c r="CE90" s="9"/>
      <c r="CF90" s="9"/>
      <c r="CG90" s="9"/>
      <c r="CH90" s="9"/>
      <c r="CI90" s="9"/>
      <c r="CJ90" s="9"/>
      <c r="CK90" s="9"/>
      <c r="CL90" s="9"/>
      <c r="CM90" s="9"/>
      <c r="CN90" s="9"/>
      <c r="CO90" s="9"/>
      <c r="CP90" s="9"/>
      <c r="CQ90" s="9"/>
      <c r="CR90" s="9"/>
      <c r="CS90" s="9"/>
      <c r="CT90" s="9"/>
      <c r="CU90" s="9"/>
      <c r="CV90" s="9"/>
      <c r="CW90" s="9"/>
      <c r="CX90" s="9"/>
      <c r="CY90" s="9"/>
      <c r="CZ90" s="9"/>
      <c r="DA90" s="9"/>
      <c r="DB90" s="9"/>
      <c r="DC90" s="9"/>
      <c r="DD90" s="9"/>
      <c r="DE90" s="9"/>
      <c r="DF90" s="9"/>
      <c r="DG90" s="9"/>
      <c r="DH90" s="9"/>
      <c r="DI90" s="9"/>
    </row>
    <row r="91" spans="1:113" ht="15.6">
      <c r="B91" s="19"/>
      <c r="C91" s="114"/>
      <c r="D91" s="33"/>
      <c r="E91" s="35"/>
      <c r="F91" s="19"/>
      <c r="G91" s="96"/>
      <c r="H91" s="19"/>
      <c r="I91" s="19"/>
      <c r="J91" s="19"/>
      <c r="K91" s="19"/>
      <c r="L91" s="19"/>
      <c r="M91" s="19"/>
      <c r="N91" s="19"/>
      <c r="O91" s="20"/>
      <c r="P91" s="26"/>
      <c r="Q91" s="29"/>
      <c r="R91" s="29"/>
      <c r="S91" s="29"/>
      <c r="T91" s="29"/>
      <c r="U91" s="29"/>
      <c r="V91" s="19"/>
      <c r="W91" s="19"/>
      <c r="X91" s="19"/>
      <c r="Y91" s="19"/>
      <c r="Z91" s="19"/>
      <c r="AA91" s="19"/>
      <c r="AB91" s="19"/>
      <c r="AC91" s="19"/>
      <c r="AD91" s="19"/>
      <c r="AE91" s="19"/>
      <c r="AF91" s="19"/>
      <c r="AG91" s="19"/>
      <c r="AH91" s="19"/>
      <c r="AI91" s="19"/>
      <c r="AJ91" s="19"/>
      <c r="AK91" s="22"/>
      <c r="AL91" s="22"/>
      <c r="AM91" s="22"/>
      <c r="AN91" s="22"/>
      <c r="AO91" s="22"/>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9"/>
      <c r="BP91" s="9"/>
      <c r="BQ91" s="9"/>
      <c r="BR91" s="9"/>
      <c r="BS91" s="9"/>
      <c r="BT91" s="9"/>
      <c r="BU91" s="9"/>
      <c r="BV91" s="9"/>
      <c r="BW91" s="9"/>
      <c r="BX91" s="9"/>
      <c r="BY91" s="9"/>
      <c r="BZ91" s="9"/>
      <c r="CA91" s="9"/>
      <c r="CB91" s="9"/>
      <c r="CC91" s="9"/>
      <c r="CD91" s="9"/>
      <c r="CE91" s="9"/>
      <c r="CF91" s="9"/>
      <c r="CG91" s="9"/>
      <c r="CH91" s="9"/>
      <c r="CI91" s="9"/>
      <c r="CJ91" s="9"/>
      <c r="CK91" s="9"/>
      <c r="CL91" s="9"/>
      <c r="CM91" s="9"/>
      <c r="CN91" s="9"/>
      <c r="CO91" s="9"/>
      <c r="CP91" s="9"/>
      <c r="CQ91" s="9"/>
      <c r="CR91" s="9"/>
      <c r="CS91" s="9"/>
      <c r="CT91" s="9"/>
      <c r="CU91" s="9"/>
      <c r="CV91" s="9"/>
      <c r="CW91" s="9"/>
      <c r="CX91" s="9"/>
      <c r="CY91" s="9"/>
      <c r="CZ91" s="9"/>
      <c r="DA91" s="9"/>
      <c r="DB91" s="9"/>
      <c r="DC91" s="9"/>
      <c r="DD91" s="9"/>
      <c r="DE91" s="9"/>
      <c r="DF91" s="9"/>
      <c r="DG91" s="9"/>
      <c r="DH91" s="9"/>
      <c r="DI91" s="9"/>
    </row>
    <row r="92" spans="1:113" ht="15.6">
      <c r="B92" s="19"/>
      <c r="C92" s="114"/>
      <c r="D92" s="33"/>
      <c r="E92" s="35"/>
      <c r="F92" s="19"/>
      <c r="G92" s="96"/>
      <c r="H92" s="19"/>
      <c r="I92" s="19"/>
      <c r="J92" s="19"/>
      <c r="K92" s="19"/>
      <c r="L92" s="19"/>
      <c r="M92" s="19"/>
      <c r="N92" s="19"/>
      <c r="O92" s="20"/>
      <c r="P92" s="26"/>
      <c r="Q92" s="29"/>
      <c r="R92" s="29"/>
      <c r="S92" s="29"/>
      <c r="T92" s="29"/>
      <c r="U92" s="29"/>
      <c r="V92" s="19"/>
      <c r="W92" s="19"/>
      <c r="X92" s="19"/>
      <c r="Y92" s="19"/>
      <c r="Z92" s="19"/>
      <c r="AA92" s="19"/>
      <c r="AB92" s="19"/>
      <c r="AC92" s="19"/>
      <c r="AD92" s="19"/>
      <c r="AE92" s="19"/>
      <c r="AF92" s="19"/>
      <c r="AG92" s="19"/>
      <c r="AH92" s="19"/>
      <c r="AI92" s="19"/>
      <c r="AJ92" s="19"/>
      <c r="AK92" s="22"/>
      <c r="AL92" s="22"/>
      <c r="AM92" s="22"/>
      <c r="AN92" s="22"/>
      <c r="AO92" s="22"/>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9"/>
      <c r="BP92" s="9"/>
      <c r="BQ92" s="9"/>
      <c r="BR92" s="9"/>
      <c r="BS92" s="9"/>
      <c r="BT92" s="9"/>
      <c r="BU92" s="9"/>
      <c r="BV92" s="9"/>
      <c r="BW92" s="9"/>
      <c r="BX92" s="9"/>
      <c r="BY92" s="9"/>
      <c r="BZ92" s="9"/>
      <c r="CA92" s="9"/>
      <c r="CB92" s="9"/>
      <c r="CC92" s="9"/>
      <c r="CD92" s="9"/>
      <c r="CE92" s="9"/>
      <c r="CF92" s="9"/>
      <c r="CG92" s="9"/>
      <c r="CH92" s="9"/>
      <c r="CI92" s="9"/>
      <c r="CJ92" s="9"/>
      <c r="CK92" s="9"/>
      <c r="CL92" s="9"/>
      <c r="CM92" s="9"/>
      <c r="CN92" s="9"/>
      <c r="CO92" s="9"/>
      <c r="CP92" s="9"/>
      <c r="CQ92" s="9"/>
      <c r="CR92" s="9"/>
      <c r="CS92" s="9"/>
      <c r="CT92" s="9"/>
      <c r="CU92" s="9"/>
      <c r="CV92" s="9"/>
      <c r="CW92" s="9"/>
      <c r="CX92" s="9"/>
      <c r="CY92" s="9"/>
      <c r="CZ92" s="9"/>
      <c r="DA92" s="9"/>
      <c r="DB92" s="9"/>
      <c r="DC92" s="9"/>
      <c r="DD92" s="9"/>
      <c r="DE92" s="9"/>
      <c r="DF92" s="9"/>
      <c r="DG92" s="9"/>
      <c r="DH92" s="9"/>
      <c r="DI92" s="9"/>
    </row>
    <row r="93" spans="1:113" ht="15.6">
      <c r="B93" s="19"/>
      <c r="C93" s="114"/>
      <c r="D93" s="33"/>
      <c r="E93" s="35"/>
      <c r="F93" s="19"/>
      <c r="G93" s="96"/>
      <c r="H93" s="19"/>
      <c r="I93" s="19"/>
      <c r="J93" s="19"/>
      <c r="K93" s="19"/>
      <c r="L93" s="19"/>
      <c r="M93" s="19"/>
      <c r="N93" s="19"/>
      <c r="O93" s="20"/>
      <c r="P93" s="26"/>
      <c r="Q93" s="29"/>
      <c r="R93" s="29"/>
      <c r="S93" s="29"/>
      <c r="T93" s="29"/>
      <c r="U93" s="29"/>
      <c r="V93" s="19"/>
      <c r="W93" s="19"/>
      <c r="X93" s="19"/>
      <c r="Y93" s="19"/>
      <c r="Z93" s="19"/>
      <c r="AA93" s="19"/>
      <c r="AB93" s="19"/>
      <c r="AC93" s="19"/>
      <c r="AD93" s="19"/>
      <c r="AE93" s="19"/>
      <c r="AF93" s="19"/>
      <c r="AG93" s="19"/>
      <c r="AH93" s="19"/>
      <c r="AI93" s="19"/>
      <c r="AJ93" s="19"/>
      <c r="AK93" s="22"/>
      <c r="AL93" s="22"/>
      <c r="AM93" s="22"/>
      <c r="AN93" s="22"/>
      <c r="AO93" s="22"/>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9"/>
      <c r="BP93" s="9"/>
      <c r="BQ93" s="9"/>
      <c r="BR93" s="9"/>
      <c r="BS93" s="9"/>
      <c r="BT93" s="9"/>
      <c r="BU93" s="9"/>
      <c r="BV93" s="9"/>
      <c r="BW93" s="9"/>
      <c r="BX93" s="9"/>
      <c r="BY93" s="9"/>
      <c r="BZ93" s="9"/>
      <c r="CA93" s="9"/>
      <c r="CB93" s="9"/>
      <c r="CC93" s="9"/>
      <c r="CD93" s="9"/>
      <c r="CE93" s="9"/>
      <c r="CF93" s="9"/>
      <c r="CG93" s="9"/>
      <c r="CH93" s="9"/>
      <c r="CI93" s="9"/>
      <c r="CJ93" s="9"/>
      <c r="CK93" s="9"/>
      <c r="CL93" s="9"/>
      <c r="CM93" s="9"/>
      <c r="CN93" s="9"/>
      <c r="CO93" s="9"/>
      <c r="CP93" s="9"/>
      <c r="CQ93" s="9"/>
      <c r="CR93" s="9"/>
      <c r="CS93" s="9"/>
      <c r="CT93" s="9"/>
      <c r="CU93" s="9"/>
      <c r="CV93" s="9"/>
      <c r="CW93" s="9"/>
      <c r="CX93" s="9"/>
      <c r="CY93" s="9"/>
      <c r="CZ93" s="9"/>
      <c r="DA93" s="9"/>
      <c r="DB93" s="9"/>
      <c r="DC93" s="9"/>
      <c r="DD93" s="9"/>
      <c r="DE93" s="9"/>
      <c r="DF93" s="9"/>
      <c r="DG93" s="9"/>
      <c r="DH93" s="9"/>
      <c r="DI93" s="9"/>
    </row>
    <row r="94" spans="1:113" ht="15.6">
      <c r="B94" s="19"/>
      <c r="C94" s="114"/>
      <c r="D94" s="33"/>
      <c r="E94" s="35"/>
      <c r="F94" s="19"/>
      <c r="G94" s="96"/>
      <c r="H94" s="19"/>
      <c r="I94" s="19"/>
      <c r="J94" s="19"/>
      <c r="K94" s="19"/>
      <c r="L94" s="19"/>
      <c r="M94" s="19"/>
      <c r="N94" s="19"/>
      <c r="O94" s="20"/>
      <c r="P94" s="26"/>
      <c r="Q94" s="29"/>
      <c r="R94" s="29"/>
      <c r="S94" s="29"/>
      <c r="T94" s="29"/>
      <c r="U94" s="29"/>
      <c r="V94" s="19"/>
      <c r="W94" s="19"/>
      <c r="X94" s="19"/>
      <c r="Y94" s="19"/>
      <c r="Z94" s="19"/>
      <c r="AA94" s="19"/>
      <c r="AB94" s="19"/>
      <c r="AC94" s="19"/>
      <c r="AD94" s="19"/>
      <c r="AE94" s="19"/>
      <c r="AF94" s="19"/>
      <c r="AG94" s="19"/>
      <c r="AH94" s="19"/>
      <c r="AI94" s="19"/>
      <c r="AJ94" s="19"/>
      <c r="AK94" s="22"/>
      <c r="AL94" s="22"/>
      <c r="AM94" s="22"/>
      <c r="AN94" s="22"/>
      <c r="AO94" s="22"/>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9"/>
      <c r="BP94" s="9"/>
      <c r="BQ94" s="9"/>
      <c r="BR94" s="9"/>
      <c r="BS94" s="9"/>
      <c r="BT94" s="9"/>
      <c r="BU94" s="9"/>
      <c r="BV94" s="9"/>
      <c r="BW94" s="9"/>
      <c r="BX94" s="9"/>
      <c r="BY94" s="9"/>
      <c r="BZ94" s="9"/>
      <c r="CA94" s="9"/>
      <c r="CB94" s="9"/>
      <c r="CC94" s="9"/>
      <c r="CD94" s="9"/>
      <c r="CE94" s="9"/>
      <c r="CF94" s="9"/>
      <c r="CG94" s="9"/>
      <c r="CH94" s="9"/>
      <c r="CI94" s="9"/>
      <c r="CJ94" s="9"/>
      <c r="CK94" s="9"/>
      <c r="CL94" s="9"/>
      <c r="CM94" s="9"/>
      <c r="CN94" s="9"/>
      <c r="CO94" s="9"/>
      <c r="CP94" s="9"/>
      <c r="CQ94" s="9"/>
      <c r="CR94" s="9"/>
      <c r="CS94" s="9"/>
      <c r="CT94" s="9"/>
      <c r="CU94" s="9"/>
      <c r="CV94" s="9"/>
      <c r="CW94" s="9"/>
      <c r="CX94" s="9"/>
      <c r="CY94" s="9"/>
      <c r="CZ94" s="9"/>
      <c r="DA94" s="9"/>
      <c r="DB94" s="9"/>
      <c r="DC94" s="9"/>
      <c r="DD94" s="9"/>
      <c r="DE94" s="9"/>
      <c r="DF94" s="9"/>
      <c r="DG94" s="9"/>
      <c r="DH94" s="9"/>
      <c r="DI94" s="9"/>
    </row>
    <row r="95" spans="1:113" ht="15.6">
      <c r="B95" s="20"/>
      <c r="C95" s="114"/>
      <c r="D95" s="33"/>
      <c r="E95" s="35"/>
      <c r="F95" s="19"/>
      <c r="G95" s="96"/>
      <c r="H95" s="19"/>
      <c r="I95" s="19"/>
      <c r="J95" s="19"/>
      <c r="K95" s="19"/>
      <c r="L95" s="19"/>
      <c r="M95" s="19"/>
      <c r="N95" s="19"/>
      <c r="O95" s="20"/>
      <c r="P95" s="26"/>
      <c r="Q95" s="29"/>
      <c r="R95" s="29"/>
      <c r="S95" s="29"/>
      <c r="T95" s="29"/>
      <c r="U95" s="29"/>
      <c r="V95" s="19"/>
      <c r="W95" s="19"/>
      <c r="X95" s="19"/>
      <c r="Y95" s="19"/>
      <c r="Z95" s="19"/>
      <c r="AA95" s="19"/>
      <c r="AB95" s="19"/>
      <c r="AC95" s="19"/>
      <c r="AD95" s="19"/>
      <c r="AE95" s="19"/>
      <c r="AF95" s="19"/>
      <c r="AG95" s="19"/>
      <c r="AH95" s="19"/>
      <c r="AI95" s="19"/>
      <c r="AJ95" s="19"/>
      <c r="AK95" s="22"/>
      <c r="AL95" s="22"/>
      <c r="AM95" s="22"/>
      <c r="AN95" s="22"/>
      <c r="AO95" s="22"/>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9"/>
      <c r="BP95" s="9"/>
      <c r="BQ95" s="9"/>
      <c r="BR95" s="9"/>
      <c r="BS95" s="9"/>
      <c r="BT95" s="9"/>
      <c r="BU95" s="9"/>
      <c r="BV95" s="9"/>
      <c r="BW95" s="9"/>
      <c r="BX95" s="9"/>
      <c r="BY95" s="9"/>
      <c r="BZ95" s="9"/>
      <c r="CA95" s="9"/>
      <c r="CB95" s="9"/>
      <c r="CC95" s="9"/>
      <c r="CD95" s="9"/>
      <c r="CE95" s="9"/>
      <c r="CF95" s="9"/>
      <c r="CG95" s="9"/>
      <c r="CH95" s="9"/>
      <c r="CI95" s="9"/>
      <c r="CJ95" s="9"/>
      <c r="CK95" s="9"/>
      <c r="CL95" s="9"/>
      <c r="CM95" s="9"/>
      <c r="CN95" s="9"/>
      <c r="CO95" s="9"/>
      <c r="CP95" s="9"/>
      <c r="CQ95" s="9"/>
      <c r="CR95" s="9"/>
      <c r="CS95" s="9"/>
      <c r="CT95" s="9"/>
      <c r="CU95" s="9"/>
      <c r="CV95" s="9"/>
      <c r="CW95" s="9"/>
      <c r="CX95" s="9"/>
      <c r="CY95" s="9"/>
      <c r="CZ95" s="9"/>
      <c r="DA95" s="9"/>
      <c r="DB95" s="9"/>
      <c r="DC95" s="9"/>
      <c r="DD95" s="9"/>
      <c r="DE95" s="9"/>
      <c r="DF95" s="9"/>
      <c r="DG95" s="9"/>
      <c r="DH95" s="9"/>
      <c r="DI95" s="9"/>
    </row>
    <row r="96" spans="1:113" ht="15.6">
      <c r="B96" s="20"/>
      <c r="C96" s="114"/>
      <c r="D96" s="33"/>
      <c r="E96" s="18"/>
      <c r="F96" s="19"/>
      <c r="G96" s="96"/>
      <c r="H96" s="19"/>
      <c r="I96" s="19"/>
      <c r="J96" s="19"/>
      <c r="K96" s="19"/>
      <c r="L96" s="19"/>
      <c r="M96" s="19"/>
      <c r="N96" s="19"/>
      <c r="O96" s="20"/>
      <c r="P96" s="26"/>
      <c r="Q96" s="29"/>
      <c r="R96" s="29"/>
      <c r="S96" s="29"/>
      <c r="T96" s="29"/>
      <c r="U96" s="29"/>
      <c r="V96" s="19"/>
      <c r="W96" s="19"/>
      <c r="X96" s="19"/>
      <c r="Y96" s="19"/>
      <c r="Z96" s="19"/>
      <c r="AA96" s="19"/>
      <c r="AB96" s="19"/>
      <c r="AC96" s="19"/>
      <c r="AD96" s="19"/>
      <c r="AE96" s="19"/>
      <c r="AF96" s="19"/>
      <c r="AG96" s="19"/>
      <c r="AH96" s="19"/>
      <c r="AI96" s="19"/>
      <c r="AJ96" s="19"/>
      <c r="AK96" s="22"/>
      <c r="AL96" s="22"/>
      <c r="AM96" s="22"/>
      <c r="AN96" s="22"/>
      <c r="AO96" s="22"/>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9"/>
      <c r="BP96" s="9"/>
      <c r="BQ96" s="9"/>
      <c r="BR96" s="9"/>
      <c r="BS96" s="9"/>
      <c r="BT96" s="9"/>
      <c r="BU96" s="9"/>
      <c r="BV96" s="9"/>
      <c r="BW96" s="9"/>
      <c r="BX96" s="9"/>
      <c r="BY96" s="9"/>
      <c r="BZ96" s="9"/>
      <c r="CA96" s="9"/>
      <c r="CB96" s="9"/>
      <c r="CC96" s="9"/>
      <c r="CD96" s="9"/>
      <c r="CE96" s="9"/>
      <c r="CF96" s="9"/>
      <c r="CG96" s="9"/>
      <c r="CH96" s="9"/>
      <c r="CI96" s="9"/>
      <c r="CJ96" s="9"/>
      <c r="CK96" s="9"/>
      <c r="CL96" s="9"/>
      <c r="CM96" s="9"/>
      <c r="CN96" s="9"/>
      <c r="CO96" s="9"/>
      <c r="CP96" s="9"/>
      <c r="CQ96" s="9"/>
      <c r="CR96" s="9"/>
      <c r="CS96" s="9"/>
      <c r="CT96" s="9"/>
      <c r="CU96" s="9"/>
      <c r="CV96" s="9"/>
      <c r="CW96" s="9"/>
      <c r="CX96" s="9"/>
      <c r="CY96" s="9"/>
      <c r="CZ96" s="9"/>
      <c r="DA96" s="9"/>
      <c r="DB96" s="9"/>
      <c r="DC96" s="9"/>
      <c r="DD96" s="9"/>
      <c r="DE96" s="9"/>
      <c r="DF96" s="9"/>
      <c r="DG96" s="9"/>
      <c r="DH96" s="9"/>
      <c r="DI96" s="9"/>
    </row>
    <row r="97" spans="2:113" ht="15.6">
      <c r="B97" s="19"/>
      <c r="C97" s="96"/>
      <c r="D97" s="19"/>
      <c r="E97" s="37"/>
      <c r="F97" s="35"/>
      <c r="G97" s="96"/>
      <c r="H97" s="19"/>
      <c r="I97" s="19"/>
      <c r="J97" s="19"/>
      <c r="K97" s="19"/>
      <c r="L97" s="19"/>
      <c r="M97" s="19"/>
      <c r="N97" s="19"/>
      <c r="O97" s="20"/>
      <c r="P97" s="26"/>
      <c r="Q97" s="29"/>
      <c r="R97" s="29"/>
      <c r="S97" s="29"/>
      <c r="T97" s="29"/>
      <c r="U97" s="29"/>
      <c r="V97" s="19"/>
      <c r="W97" s="19"/>
      <c r="X97" s="19"/>
      <c r="Y97" s="19"/>
      <c r="Z97" s="19"/>
      <c r="AA97" s="19"/>
      <c r="AB97" s="19"/>
      <c r="AC97" s="19"/>
      <c r="AD97" s="19"/>
      <c r="AE97" s="19"/>
      <c r="AF97" s="19"/>
      <c r="AG97" s="19"/>
      <c r="AH97" s="19"/>
      <c r="AI97" s="19"/>
      <c r="AJ97" s="19"/>
      <c r="AK97" s="22"/>
      <c r="AL97" s="22"/>
      <c r="AM97" s="22"/>
      <c r="AN97" s="22"/>
      <c r="AO97" s="22"/>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9"/>
      <c r="BP97" s="9"/>
      <c r="BQ97" s="9"/>
      <c r="BR97" s="9"/>
      <c r="BS97" s="9"/>
      <c r="BT97" s="9"/>
      <c r="BU97" s="9"/>
      <c r="BV97" s="9"/>
      <c r="BW97" s="9"/>
      <c r="BX97" s="9"/>
      <c r="BY97" s="9"/>
      <c r="BZ97" s="9"/>
      <c r="CA97" s="9"/>
      <c r="CB97" s="9"/>
      <c r="CC97" s="9"/>
      <c r="CD97" s="9"/>
      <c r="CE97" s="9"/>
      <c r="CF97" s="9"/>
      <c r="CG97" s="9"/>
      <c r="CH97" s="9"/>
      <c r="CI97" s="9"/>
      <c r="CJ97" s="9"/>
      <c r="CK97" s="9"/>
      <c r="CL97" s="9"/>
      <c r="CM97" s="9"/>
      <c r="CN97" s="9"/>
      <c r="CO97" s="9"/>
      <c r="CP97" s="9"/>
      <c r="CQ97" s="9"/>
      <c r="CR97" s="9"/>
      <c r="CS97" s="9"/>
      <c r="CT97" s="9"/>
      <c r="CU97" s="9"/>
      <c r="CV97" s="9"/>
      <c r="CW97" s="9"/>
      <c r="CX97" s="9"/>
      <c r="CY97" s="9"/>
      <c r="CZ97" s="9"/>
      <c r="DA97" s="9"/>
      <c r="DB97" s="9"/>
      <c r="DC97" s="9"/>
      <c r="DD97" s="9"/>
      <c r="DE97" s="9"/>
      <c r="DF97" s="9"/>
      <c r="DG97" s="9"/>
      <c r="DH97" s="9"/>
      <c r="DI97" s="9"/>
    </row>
    <row r="98" spans="2:113" ht="15.6">
      <c r="B98" s="19"/>
      <c r="C98" s="96"/>
      <c r="D98" s="36"/>
      <c r="E98" s="37"/>
      <c r="F98" s="19"/>
      <c r="G98" s="96"/>
      <c r="H98" s="19"/>
      <c r="I98" s="19"/>
      <c r="J98" s="19"/>
      <c r="K98" s="19"/>
      <c r="L98" s="19"/>
      <c r="M98" s="19"/>
      <c r="N98" s="19"/>
      <c r="O98" s="20"/>
      <c r="P98" s="26"/>
      <c r="Q98" s="29"/>
      <c r="R98" s="29"/>
      <c r="S98" s="29"/>
      <c r="T98" s="29"/>
      <c r="U98" s="29"/>
      <c r="V98" s="19"/>
      <c r="W98" s="19"/>
      <c r="X98" s="19"/>
      <c r="Y98" s="19"/>
      <c r="Z98" s="19"/>
      <c r="AA98" s="19"/>
      <c r="AB98" s="19"/>
      <c r="AC98" s="19"/>
      <c r="AD98" s="19"/>
      <c r="AE98" s="19"/>
      <c r="AF98" s="19"/>
      <c r="AG98" s="19"/>
      <c r="AH98" s="19"/>
      <c r="AI98" s="19"/>
      <c r="AJ98" s="19"/>
      <c r="AK98" s="22"/>
      <c r="AL98" s="22"/>
      <c r="AM98" s="22"/>
      <c r="AN98" s="22"/>
      <c r="AO98" s="22"/>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9"/>
      <c r="BP98" s="9"/>
      <c r="BQ98" s="9"/>
      <c r="BR98" s="9"/>
      <c r="BS98" s="9"/>
      <c r="BT98" s="9"/>
      <c r="BU98" s="9"/>
      <c r="BV98" s="9"/>
      <c r="BW98" s="9"/>
      <c r="BX98" s="9"/>
      <c r="BY98" s="9"/>
      <c r="BZ98" s="9"/>
      <c r="CA98" s="9"/>
      <c r="CB98" s="9"/>
      <c r="CC98" s="9"/>
      <c r="CD98" s="9"/>
      <c r="CE98" s="9"/>
      <c r="CF98" s="9"/>
      <c r="CG98" s="9"/>
      <c r="CH98" s="9"/>
      <c r="CI98" s="9"/>
      <c r="CJ98" s="9"/>
      <c r="CK98" s="9"/>
      <c r="CL98" s="9"/>
      <c r="CM98" s="9"/>
      <c r="CN98" s="9"/>
      <c r="CO98" s="9"/>
      <c r="CP98" s="9"/>
      <c r="CQ98" s="9"/>
      <c r="CR98" s="9"/>
      <c r="CS98" s="9"/>
      <c r="CT98" s="9"/>
      <c r="CU98" s="9"/>
      <c r="CV98" s="9"/>
      <c r="CW98" s="9"/>
      <c r="CX98" s="9"/>
      <c r="CY98" s="9"/>
      <c r="CZ98" s="9"/>
      <c r="DA98" s="9"/>
      <c r="DB98" s="9"/>
      <c r="DC98" s="9"/>
      <c r="DD98" s="9"/>
      <c r="DE98" s="9"/>
      <c r="DF98" s="9"/>
      <c r="DG98" s="9"/>
      <c r="DH98" s="9"/>
      <c r="DI98" s="9"/>
    </row>
    <row r="99" spans="2:113" ht="15.6">
      <c r="B99" s="19"/>
      <c r="C99" s="96"/>
      <c r="D99" s="19"/>
      <c r="E99" s="35"/>
      <c r="F99" s="19"/>
      <c r="G99" s="96"/>
      <c r="H99" s="19"/>
      <c r="I99" s="19"/>
      <c r="J99" s="19"/>
      <c r="K99" s="19"/>
      <c r="L99" s="19"/>
      <c r="M99" s="19"/>
      <c r="N99" s="19"/>
      <c r="O99" s="20"/>
      <c r="P99" s="26"/>
      <c r="Q99" s="29"/>
      <c r="R99" s="29"/>
      <c r="S99" s="29"/>
      <c r="T99" s="29"/>
      <c r="U99" s="29"/>
      <c r="V99" s="19"/>
      <c r="W99" s="19"/>
      <c r="X99" s="19"/>
      <c r="Y99" s="19"/>
      <c r="Z99" s="19"/>
      <c r="AA99" s="19"/>
      <c r="AB99" s="19"/>
      <c r="AC99" s="19"/>
      <c r="AD99" s="19"/>
      <c r="AE99" s="19"/>
      <c r="AF99" s="19"/>
      <c r="AG99" s="19"/>
      <c r="AH99" s="19"/>
      <c r="AI99" s="19"/>
      <c r="AJ99" s="19"/>
      <c r="AK99" s="22"/>
      <c r="AL99" s="22"/>
      <c r="AM99" s="22"/>
      <c r="AN99" s="22"/>
      <c r="AO99" s="22"/>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9"/>
      <c r="BP99" s="9"/>
      <c r="BQ99" s="9"/>
      <c r="BR99" s="9"/>
      <c r="BS99" s="9"/>
      <c r="BT99" s="9"/>
      <c r="BU99" s="9"/>
      <c r="BV99" s="9"/>
      <c r="BW99" s="9"/>
      <c r="BX99" s="9"/>
      <c r="BY99" s="9"/>
      <c r="BZ99" s="9"/>
      <c r="CA99" s="9"/>
      <c r="CB99" s="9"/>
      <c r="CC99" s="9"/>
      <c r="CD99" s="9"/>
      <c r="CE99" s="9"/>
      <c r="CF99" s="9"/>
      <c r="CG99" s="9"/>
      <c r="CH99" s="9"/>
      <c r="CI99" s="9"/>
      <c r="CJ99" s="9"/>
      <c r="CK99" s="9"/>
      <c r="CL99" s="9"/>
      <c r="CM99" s="9"/>
      <c r="CN99" s="9"/>
      <c r="CO99" s="9"/>
      <c r="CP99" s="9"/>
      <c r="CQ99" s="9"/>
      <c r="CR99" s="9"/>
      <c r="CS99" s="9"/>
      <c r="CT99" s="9"/>
      <c r="CU99" s="9"/>
      <c r="CV99" s="9"/>
      <c r="CW99" s="9"/>
      <c r="CX99" s="9"/>
      <c r="CY99" s="9"/>
      <c r="CZ99" s="9"/>
      <c r="DA99" s="9"/>
      <c r="DB99" s="9"/>
      <c r="DC99" s="9"/>
      <c r="DD99" s="9"/>
      <c r="DE99" s="9"/>
      <c r="DF99" s="9"/>
      <c r="DG99" s="9"/>
      <c r="DH99" s="9"/>
      <c r="DI99" s="9"/>
    </row>
    <row r="100" spans="2:113" ht="15.6">
      <c r="B100" s="19"/>
      <c r="C100" s="96"/>
      <c r="D100" s="19"/>
      <c r="E100" s="35"/>
      <c r="F100" s="19"/>
      <c r="G100" s="96"/>
      <c r="H100" s="19"/>
      <c r="I100" s="19"/>
      <c r="J100" s="19"/>
      <c r="K100" s="19"/>
      <c r="L100" s="19"/>
      <c r="M100" s="19"/>
      <c r="N100" s="19"/>
      <c r="O100" s="20"/>
      <c r="P100" s="26"/>
      <c r="Q100" s="29"/>
      <c r="R100" s="29"/>
      <c r="S100" s="29"/>
      <c r="T100" s="29"/>
      <c r="U100" s="29"/>
      <c r="V100" s="19"/>
      <c r="W100" s="19"/>
      <c r="X100" s="19"/>
      <c r="Y100" s="19"/>
      <c r="Z100" s="19"/>
      <c r="AA100" s="19"/>
      <c r="AB100" s="19"/>
      <c r="AC100" s="19"/>
      <c r="AD100" s="19"/>
      <c r="AE100" s="19"/>
      <c r="AF100" s="19"/>
      <c r="AG100" s="19"/>
      <c r="AH100" s="19"/>
      <c r="AI100" s="19"/>
      <c r="AJ100" s="19"/>
      <c r="AK100" s="22"/>
      <c r="AL100" s="22"/>
      <c r="AM100" s="22"/>
      <c r="AN100" s="22"/>
      <c r="AO100" s="22"/>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9"/>
      <c r="BP100" s="9"/>
      <c r="BQ100" s="9"/>
      <c r="BR100" s="9"/>
      <c r="BS100" s="9"/>
      <c r="BT100" s="9"/>
      <c r="BU100" s="9"/>
      <c r="BV100" s="9"/>
      <c r="BW100" s="9"/>
      <c r="BX100" s="9"/>
      <c r="BY100" s="9"/>
      <c r="BZ100" s="9"/>
      <c r="CA100" s="9"/>
      <c r="CB100" s="9"/>
      <c r="CC100" s="9"/>
      <c r="CD100" s="9"/>
      <c r="CE100" s="9"/>
      <c r="CF100" s="9"/>
      <c r="CG100" s="9"/>
      <c r="CH100" s="9"/>
      <c r="CI100" s="9"/>
      <c r="CJ100" s="9"/>
      <c r="CK100" s="9"/>
      <c r="CL100" s="9"/>
      <c r="CM100" s="9"/>
      <c r="CN100" s="9"/>
      <c r="CO100" s="9"/>
      <c r="CP100" s="9"/>
      <c r="CQ100" s="9"/>
      <c r="CR100" s="9"/>
      <c r="CS100" s="9"/>
      <c r="CT100" s="9"/>
      <c r="CU100" s="9"/>
      <c r="CV100" s="9"/>
      <c r="CW100" s="9"/>
      <c r="CX100" s="9"/>
      <c r="CY100" s="9"/>
      <c r="CZ100" s="9"/>
      <c r="DA100" s="9"/>
      <c r="DB100" s="9"/>
      <c r="DC100" s="9"/>
      <c r="DD100" s="9"/>
      <c r="DE100" s="9"/>
      <c r="DF100" s="9"/>
      <c r="DG100" s="9"/>
      <c r="DH100" s="9"/>
      <c r="DI100" s="9"/>
    </row>
    <row r="101" spans="2:113" ht="15.6">
      <c r="B101" s="19"/>
      <c r="C101" s="96"/>
      <c r="D101" s="38"/>
      <c r="E101" s="39"/>
      <c r="F101" s="40"/>
      <c r="G101" s="97"/>
      <c r="H101" s="40"/>
      <c r="I101" s="40"/>
      <c r="J101" s="40"/>
      <c r="K101" s="40"/>
      <c r="L101" s="40"/>
      <c r="M101" s="40"/>
      <c r="N101" s="40"/>
      <c r="O101" s="20"/>
      <c r="P101" s="26"/>
      <c r="Q101" s="29"/>
      <c r="R101" s="29"/>
      <c r="S101" s="29"/>
      <c r="T101" s="29"/>
      <c r="U101" s="29"/>
      <c r="V101" s="40"/>
      <c r="W101" s="40"/>
      <c r="X101" s="40"/>
      <c r="Y101" s="40"/>
      <c r="Z101" s="40"/>
      <c r="AA101" s="40"/>
      <c r="AB101" s="40"/>
      <c r="AC101" s="40"/>
      <c r="AD101" s="40"/>
      <c r="AE101" s="40"/>
      <c r="AF101" s="40"/>
      <c r="AG101" s="40"/>
      <c r="AH101" s="40"/>
      <c r="AI101" s="40"/>
      <c r="AJ101" s="40"/>
      <c r="AK101" s="41"/>
      <c r="AL101" s="41"/>
      <c r="AM101" s="41"/>
      <c r="AN101" s="41"/>
      <c r="AO101" s="41"/>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9"/>
      <c r="BP101" s="9"/>
      <c r="BQ101" s="9"/>
      <c r="BR101" s="9"/>
      <c r="BS101" s="9"/>
      <c r="BT101" s="9"/>
      <c r="BU101" s="9"/>
      <c r="BV101" s="9"/>
      <c r="BW101" s="9"/>
      <c r="BX101" s="9"/>
      <c r="BY101" s="9"/>
      <c r="BZ101" s="9"/>
      <c r="CA101" s="9"/>
      <c r="CB101" s="9"/>
      <c r="CC101" s="9"/>
      <c r="CD101" s="9"/>
      <c r="CE101" s="9"/>
      <c r="CF101" s="9"/>
      <c r="CG101" s="9"/>
      <c r="CH101" s="9"/>
      <c r="CI101" s="9"/>
      <c r="CJ101" s="9"/>
      <c r="CK101" s="9"/>
      <c r="CL101" s="9"/>
      <c r="CM101" s="9"/>
      <c r="CN101" s="9"/>
      <c r="CO101" s="9"/>
      <c r="CP101" s="9"/>
      <c r="CQ101" s="9"/>
      <c r="CR101" s="9"/>
      <c r="CS101" s="9"/>
      <c r="CT101" s="9"/>
      <c r="CU101" s="9"/>
      <c r="CV101" s="9"/>
      <c r="CW101" s="9"/>
      <c r="CX101" s="9"/>
      <c r="CY101" s="9"/>
      <c r="CZ101" s="9"/>
      <c r="DA101" s="9"/>
      <c r="DB101" s="9"/>
      <c r="DC101" s="9"/>
      <c r="DD101" s="9"/>
      <c r="DE101" s="9"/>
      <c r="DF101" s="9"/>
      <c r="DG101" s="9"/>
      <c r="DH101" s="9"/>
      <c r="DI101" s="9"/>
    </row>
    <row r="102" spans="2:113" ht="15.6">
      <c r="B102" s="19"/>
      <c r="C102" s="96"/>
      <c r="D102" s="38"/>
      <c r="E102" s="42"/>
      <c r="F102" s="40"/>
      <c r="G102" s="97"/>
      <c r="H102" s="40"/>
      <c r="I102" s="40"/>
      <c r="J102" s="40"/>
      <c r="K102" s="40"/>
      <c r="L102" s="40"/>
      <c r="M102" s="40"/>
      <c r="N102" s="40"/>
      <c r="O102" s="20"/>
      <c r="P102" s="26"/>
      <c r="Q102" s="29"/>
      <c r="R102" s="29"/>
      <c r="S102" s="29"/>
      <c r="T102" s="29"/>
      <c r="U102" s="29"/>
      <c r="V102" s="40"/>
      <c r="W102" s="40"/>
      <c r="X102" s="40"/>
      <c r="Y102" s="40"/>
      <c r="Z102" s="40"/>
      <c r="AA102" s="40"/>
      <c r="AB102" s="40"/>
      <c r="AC102" s="40"/>
      <c r="AD102" s="40"/>
      <c r="AE102" s="40"/>
      <c r="AF102" s="40"/>
      <c r="AG102" s="40"/>
      <c r="AH102" s="40"/>
      <c r="AI102" s="40"/>
      <c r="AJ102" s="40"/>
      <c r="AK102" s="41"/>
      <c r="AL102" s="41"/>
      <c r="AM102" s="41"/>
      <c r="AN102" s="41"/>
      <c r="AO102" s="41"/>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9"/>
      <c r="BP102" s="9"/>
      <c r="BQ102" s="9"/>
      <c r="BR102" s="9"/>
      <c r="BS102" s="9"/>
      <c r="BT102" s="9"/>
      <c r="BU102" s="9"/>
      <c r="BV102" s="9"/>
      <c r="BW102" s="9"/>
      <c r="BX102" s="9"/>
      <c r="BY102" s="9"/>
      <c r="BZ102" s="9"/>
      <c r="CA102" s="9"/>
      <c r="CB102" s="9"/>
      <c r="CC102" s="9"/>
      <c r="CD102" s="9"/>
      <c r="CE102" s="9"/>
      <c r="CF102" s="9"/>
      <c r="CG102" s="9"/>
      <c r="CH102" s="9"/>
      <c r="CI102" s="9"/>
      <c r="CJ102" s="9"/>
      <c r="CK102" s="9"/>
      <c r="CL102" s="9"/>
      <c r="CM102" s="9"/>
      <c r="CN102" s="9"/>
      <c r="CO102" s="9"/>
      <c r="CP102" s="9"/>
      <c r="CQ102" s="9"/>
      <c r="CR102" s="9"/>
      <c r="CS102" s="9"/>
      <c r="CT102" s="9"/>
      <c r="CU102" s="9"/>
      <c r="CV102" s="9"/>
      <c r="CW102" s="9"/>
      <c r="CX102" s="9"/>
      <c r="CY102" s="9"/>
      <c r="CZ102" s="9"/>
      <c r="DA102" s="9"/>
      <c r="DB102" s="9"/>
      <c r="DC102" s="9"/>
      <c r="DD102" s="9"/>
      <c r="DE102" s="9"/>
      <c r="DF102" s="9"/>
      <c r="DG102" s="9"/>
      <c r="DH102" s="9"/>
      <c r="DI102" s="9"/>
    </row>
    <row r="103" spans="2:113" ht="15.6">
      <c r="B103" s="19"/>
      <c r="C103" s="96"/>
      <c r="D103" s="38"/>
      <c r="E103" s="19"/>
      <c r="F103" s="40"/>
      <c r="G103" s="97"/>
      <c r="H103" s="40"/>
      <c r="I103" s="40"/>
      <c r="J103" s="40"/>
      <c r="K103" s="40"/>
      <c r="L103" s="40"/>
      <c r="M103" s="40"/>
      <c r="N103" s="40"/>
      <c r="O103" s="20"/>
      <c r="P103" s="26"/>
      <c r="Q103" s="29"/>
      <c r="R103" s="26"/>
      <c r="S103" s="29"/>
      <c r="T103" s="29"/>
      <c r="U103" s="29"/>
      <c r="V103" s="40"/>
      <c r="W103" s="40"/>
      <c r="X103" s="40"/>
      <c r="Y103" s="40"/>
      <c r="Z103" s="40"/>
      <c r="AA103" s="40"/>
      <c r="AB103" s="40"/>
      <c r="AC103" s="40"/>
      <c r="AD103" s="40"/>
      <c r="AE103" s="40"/>
      <c r="AF103" s="40"/>
      <c r="AG103" s="40"/>
      <c r="AH103" s="40"/>
      <c r="AI103" s="40"/>
      <c r="AJ103" s="40"/>
      <c r="AK103" s="41"/>
      <c r="AL103" s="41"/>
      <c r="AM103" s="41"/>
      <c r="AN103" s="41"/>
      <c r="AO103" s="41"/>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9"/>
      <c r="BP103" s="9"/>
      <c r="BQ103" s="9"/>
      <c r="BR103" s="9"/>
      <c r="BS103" s="9"/>
      <c r="BT103" s="9"/>
      <c r="BU103" s="9"/>
      <c r="BV103" s="9"/>
      <c r="BW103" s="9"/>
      <c r="BX103" s="9"/>
      <c r="BY103" s="9"/>
      <c r="BZ103" s="9"/>
      <c r="CA103" s="9"/>
      <c r="CB103" s="9"/>
      <c r="CC103" s="9"/>
      <c r="CD103" s="9"/>
      <c r="CE103" s="9"/>
      <c r="CF103" s="9"/>
      <c r="CG103" s="9"/>
      <c r="CH103" s="9"/>
      <c r="CI103" s="9"/>
      <c r="CJ103" s="9"/>
      <c r="CK103" s="9"/>
      <c r="CL103" s="9"/>
      <c r="CM103" s="9"/>
      <c r="CN103" s="9"/>
      <c r="CO103" s="9"/>
      <c r="CP103" s="9"/>
      <c r="CQ103" s="9"/>
      <c r="CR103" s="9"/>
      <c r="CS103" s="9"/>
      <c r="CT103" s="9"/>
      <c r="CU103" s="9"/>
      <c r="CV103" s="9"/>
      <c r="CW103" s="9"/>
      <c r="CX103" s="9"/>
      <c r="CY103" s="9"/>
      <c r="CZ103" s="9"/>
      <c r="DA103" s="9"/>
      <c r="DB103" s="9"/>
      <c r="DC103" s="9"/>
      <c r="DD103" s="9"/>
      <c r="DE103" s="9"/>
      <c r="DF103" s="9"/>
      <c r="DG103" s="9"/>
      <c r="DH103" s="9"/>
      <c r="DI103" s="9"/>
    </row>
    <row r="104" spans="2:113" ht="15.6">
      <c r="B104" s="19"/>
      <c r="C104" s="117"/>
      <c r="D104" s="43"/>
      <c r="E104" s="19"/>
      <c r="F104" s="40"/>
      <c r="G104" s="97"/>
      <c r="H104" s="40"/>
      <c r="I104" s="40"/>
      <c r="J104" s="40"/>
      <c r="K104" s="40"/>
      <c r="L104" s="40"/>
      <c r="M104" s="40"/>
      <c r="N104" s="40"/>
      <c r="O104" s="20"/>
      <c r="P104" s="26"/>
      <c r="Q104" s="29"/>
      <c r="R104" s="29"/>
      <c r="S104" s="29"/>
      <c r="T104" s="29"/>
      <c r="U104" s="29"/>
      <c r="V104" s="40"/>
      <c r="W104" s="40"/>
      <c r="X104" s="40"/>
      <c r="Y104" s="40"/>
      <c r="Z104" s="40"/>
      <c r="AA104" s="40"/>
      <c r="AB104" s="40"/>
      <c r="AC104" s="40"/>
      <c r="AD104" s="40"/>
      <c r="AE104" s="40"/>
      <c r="AF104" s="40"/>
      <c r="AG104" s="40"/>
      <c r="AH104" s="40"/>
      <c r="AI104" s="40"/>
      <c r="AJ104" s="40"/>
      <c r="AK104" s="41"/>
      <c r="AL104" s="41"/>
      <c r="AM104" s="41"/>
      <c r="AN104" s="41"/>
      <c r="AO104" s="41"/>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9"/>
      <c r="BP104" s="9"/>
      <c r="BQ104" s="9"/>
      <c r="BR104" s="9"/>
      <c r="BS104" s="9"/>
      <c r="BT104" s="9"/>
      <c r="BU104" s="9"/>
      <c r="BV104" s="9"/>
      <c r="BW104" s="9"/>
      <c r="BX104" s="9"/>
      <c r="BY104" s="9"/>
      <c r="BZ104" s="9"/>
      <c r="CA104" s="9"/>
      <c r="CB104" s="9"/>
      <c r="CC104" s="9"/>
      <c r="CD104" s="9"/>
      <c r="CE104" s="9"/>
      <c r="CF104" s="9"/>
      <c r="CG104" s="9"/>
      <c r="CH104" s="9"/>
      <c r="CI104" s="9"/>
      <c r="CJ104" s="9"/>
      <c r="CK104" s="9"/>
      <c r="CL104" s="9"/>
      <c r="CM104" s="9"/>
      <c r="CN104" s="9"/>
      <c r="CO104" s="9"/>
      <c r="CP104" s="9"/>
      <c r="CQ104" s="9"/>
      <c r="CR104" s="9"/>
      <c r="CS104" s="9"/>
      <c r="CT104" s="9"/>
      <c r="CU104" s="9"/>
      <c r="CV104" s="9"/>
      <c r="CW104" s="9"/>
      <c r="CX104" s="9"/>
      <c r="CY104" s="9"/>
      <c r="CZ104" s="9"/>
      <c r="DA104" s="9"/>
      <c r="DB104" s="9"/>
      <c r="DC104" s="9"/>
      <c r="DD104" s="9"/>
      <c r="DE104" s="9"/>
      <c r="DF104" s="9"/>
      <c r="DG104" s="9"/>
      <c r="DH104" s="9"/>
      <c r="DI104" s="9"/>
    </row>
    <row r="105" spans="2:113" ht="15.6">
      <c r="B105" s="19"/>
      <c r="C105" s="96"/>
      <c r="D105" s="38"/>
      <c r="E105" s="19"/>
      <c r="F105" s="40"/>
      <c r="G105" s="97"/>
      <c r="H105" s="40"/>
      <c r="I105" s="40"/>
      <c r="J105" s="40"/>
      <c r="K105" s="40"/>
      <c r="L105" s="40"/>
      <c r="M105" s="40"/>
      <c r="N105" s="40"/>
      <c r="O105" s="20"/>
      <c r="P105" s="18"/>
      <c r="Q105" s="18"/>
      <c r="R105" s="18"/>
      <c r="S105" s="18"/>
      <c r="T105" s="18"/>
      <c r="U105" s="18"/>
      <c r="V105" s="40"/>
      <c r="W105" s="40"/>
      <c r="X105" s="40"/>
      <c r="Y105" s="40"/>
      <c r="Z105" s="40"/>
      <c r="AA105" s="40"/>
      <c r="AB105" s="40"/>
      <c r="AC105" s="40"/>
      <c r="AD105" s="40"/>
      <c r="AE105" s="40"/>
      <c r="AF105" s="40"/>
      <c r="AG105" s="40"/>
      <c r="AH105" s="40"/>
      <c r="AI105" s="40"/>
      <c r="AJ105" s="40"/>
      <c r="AK105" s="41"/>
      <c r="AL105" s="41"/>
      <c r="AM105" s="41"/>
      <c r="AN105" s="41"/>
      <c r="AO105" s="41"/>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9"/>
      <c r="BP105" s="9"/>
      <c r="BQ105" s="9"/>
      <c r="BR105" s="9"/>
      <c r="BS105" s="9"/>
      <c r="BT105" s="9"/>
      <c r="BU105" s="9"/>
      <c r="BV105" s="9"/>
      <c r="BW105" s="9"/>
      <c r="BX105" s="9"/>
      <c r="BY105" s="9"/>
      <c r="BZ105" s="9"/>
      <c r="CA105" s="9"/>
      <c r="CB105" s="9"/>
      <c r="CC105" s="9"/>
      <c r="CD105" s="9"/>
      <c r="CE105" s="9"/>
      <c r="CF105" s="9"/>
      <c r="CG105" s="9"/>
      <c r="CH105" s="9"/>
      <c r="CI105" s="9"/>
      <c r="CJ105" s="9"/>
      <c r="CK105" s="9"/>
      <c r="CL105" s="9"/>
      <c r="CM105" s="9"/>
      <c r="CN105" s="9"/>
      <c r="CO105" s="9"/>
      <c r="CP105" s="9"/>
      <c r="CQ105" s="9"/>
      <c r="CR105" s="9"/>
      <c r="CS105" s="9"/>
      <c r="CT105" s="9"/>
      <c r="CU105" s="9"/>
      <c r="CV105" s="9"/>
      <c r="CW105" s="9"/>
      <c r="CX105" s="9"/>
      <c r="CY105" s="9"/>
      <c r="CZ105" s="9"/>
      <c r="DA105" s="9"/>
      <c r="DB105" s="9"/>
      <c r="DC105" s="9"/>
      <c r="DD105" s="9"/>
      <c r="DE105" s="9"/>
      <c r="DF105" s="9"/>
      <c r="DG105" s="9"/>
      <c r="DH105" s="9"/>
      <c r="DI105" s="9"/>
    </row>
    <row r="106" spans="2:113" ht="15.6">
      <c r="B106" s="19"/>
      <c r="C106" s="96"/>
      <c r="D106" s="38"/>
      <c r="E106" s="19"/>
      <c r="F106" s="40"/>
      <c r="G106" s="97"/>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1"/>
      <c r="AL106" s="41"/>
      <c r="AM106" s="41"/>
      <c r="AN106" s="41"/>
      <c r="AO106" s="41"/>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9"/>
      <c r="BP106" s="9"/>
      <c r="BQ106" s="9"/>
      <c r="BR106" s="9"/>
      <c r="BS106" s="9"/>
      <c r="BT106" s="9"/>
      <c r="BU106" s="9"/>
      <c r="BV106" s="9"/>
      <c r="BW106" s="9"/>
      <c r="BX106" s="9"/>
      <c r="BY106" s="9"/>
      <c r="BZ106" s="9"/>
      <c r="CA106" s="9"/>
      <c r="CB106" s="9"/>
      <c r="CC106" s="9"/>
      <c r="CD106" s="9"/>
      <c r="CE106" s="9"/>
      <c r="CF106" s="9"/>
      <c r="CG106" s="9"/>
      <c r="CH106" s="9"/>
      <c r="CI106" s="9"/>
      <c r="CJ106" s="9"/>
      <c r="CK106" s="9"/>
      <c r="CL106" s="9"/>
      <c r="CM106" s="9"/>
      <c r="CN106" s="9"/>
      <c r="CO106" s="9"/>
      <c r="CP106" s="9"/>
      <c r="CQ106" s="9"/>
      <c r="CR106" s="9"/>
      <c r="CS106" s="9"/>
      <c r="CT106" s="9"/>
      <c r="CU106" s="9"/>
      <c r="CV106" s="9"/>
      <c r="CW106" s="9"/>
      <c r="CX106" s="9"/>
      <c r="CY106" s="9"/>
      <c r="CZ106" s="9"/>
      <c r="DA106" s="9"/>
      <c r="DB106" s="9"/>
      <c r="DC106" s="9"/>
      <c r="DD106" s="9"/>
      <c r="DE106" s="9"/>
      <c r="DF106" s="9"/>
      <c r="DG106" s="9"/>
      <c r="DH106" s="9"/>
      <c r="DI106" s="9"/>
    </row>
    <row r="107" spans="2:113" ht="15.6">
      <c r="B107" s="44"/>
      <c r="C107" s="118"/>
      <c r="D107" s="44"/>
      <c r="E107" s="44"/>
      <c r="F107" s="40"/>
      <c r="G107" s="97"/>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1"/>
      <c r="AL107" s="41"/>
      <c r="AM107" s="41"/>
      <c r="AN107" s="41"/>
      <c r="AO107" s="41"/>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9"/>
      <c r="BO107" s="9"/>
      <c r="BP107" s="9"/>
      <c r="BQ107" s="9"/>
      <c r="BR107" s="9"/>
      <c r="BS107" s="9"/>
      <c r="BT107" s="9"/>
      <c r="BU107" s="9"/>
      <c r="BV107" s="9"/>
      <c r="BW107" s="9"/>
      <c r="BX107" s="9"/>
      <c r="BY107" s="9"/>
      <c r="BZ107" s="9"/>
      <c r="CA107" s="9"/>
      <c r="CB107" s="9"/>
      <c r="CC107" s="9"/>
      <c r="CD107" s="9"/>
      <c r="CE107" s="9"/>
      <c r="CF107" s="9"/>
      <c r="CG107" s="9"/>
      <c r="CH107" s="9"/>
      <c r="CI107" s="9"/>
      <c r="CJ107" s="9"/>
      <c r="CK107" s="9"/>
      <c r="CL107" s="9"/>
      <c r="CM107" s="9"/>
      <c r="CN107" s="9"/>
      <c r="CO107" s="9"/>
      <c r="CP107" s="9"/>
      <c r="CQ107" s="9"/>
      <c r="CR107" s="9"/>
      <c r="CS107" s="9"/>
      <c r="CT107" s="9"/>
      <c r="CU107" s="9"/>
      <c r="CV107" s="9"/>
      <c r="CW107" s="9"/>
      <c r="CX107" s="9"/>
      <c r="CY107" s="9"/>
      <c r="CZ107" s="9"/>
      <c r="DA107" s="9"/>
      <c r="DB107" s="9"/>
      <c r="DC107" s="9"/>
      <c r="DD107" s="9"/>
      <c r="DE107" s="9"/>
      <c r="DF107" s="9"/>
      <c r="DG107" s="9"/>
      <c r="DH107" s="9"/>
      <c r="DI107" s="9"/>
    </row>
    <row r="108" spans="2:113" ht="15.6">
      <c r="B108" s="44"/>
      <c r="C108" s="118"/>
      <c r="D108" s="44"/>
      <c r="E108" s="44"/>
      <c r="F108" s="40"/>
      <c r="G108" s="97"/>
      <c r="H108" s="40"/>
      <c r="I108" s="40"/>
      <c r="J108" s="40"/>
      <c r="K108" s="40"/>
      <c r="L108" s="40"/>
      <c r="M108" s="40"/>
      <c r="N108" s="40"/>
      <c r="O108" s="19"/>
      <c r="P108" s="27"/>
      <c r="Q108" s="27"/>
      <c r="R108" s="27"/>
      <c r="S108" s="19"/>
      <c r="T108" s="19"/>
      <c r="U108" s="19"/>
      <c r="V108" s="40"/>
      <c r="W108" s="40"/>
      <c r="X108" s="40"/>
      <c r="Y108" s="40"/>
      <c r="Z108" s="40"/>
      <c r="AA108" s="40"/>
      <c r="AB108" s="40"/>
      <c r="AC108" s="40"/>
      <c r="AD108" s="40"/>
      <c r="AE108" s="40"/>
      <c r="AF108" s="40"/>
      <c r="AG108" s="40"/>
      <c r="AH108" s="40"/>
      <c r="AI108" s="40"/>
      <c r="AJ108" s="40"/>
      <c r="AK108" s="41"/>
      <c r="AL108" s="41"/>
      <c r="AM108" s="41"/>
      <c r="AN108" s="41"/>
      <c r="AO108" s="41"/>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9"/>
      <c r="BO108" s="9"/>
      <c r="BP108" s="9"/>
      <c r="BQ108" s="9"/>
      <c r="BR108" s="9"/>
      <c r="BS108" s="9"/>
      <c r="BT108" s="9"/>
      <c r="BU108" s="9"/>
      <c r="BV108" s="9"/>
      <c r="BW108" s="9"/>
      <c r="BX108" s="9"/>
      <c r="BY108" s="9"/>
      <c r="BZ108" s="9"/>
      <c r="CA108" s="9"/>
      <c r="CB108" s="9"/>
      <c r="CC108" s="9"/>
      <c r="CD108" s="9"/>
      <c r="CE108" s="9"/>
      <c r="CF108" s="9"/>
      <c r="CG108" s="9"/>
      <c r="CH108" s="9"/>
      <c r="CI108" s="9"/>
      <c r="CJ108" s="9"/>
      <c r="CK108" s="9"/>
      <c r="CL108" s="9"/>
      <c r="CM108" s="9"/>
      <c r="CN108" s="9"/>
      <c r="CO108" s="9"/>
      <c r="CP108" s="9"/>
      <c r="CQ108" s="9"/>
      <c r="CR108" s="9"/>
      <c r="CS108" s="9"/>
      <c r="CT108" s="9"/>
      <c r="CU108" s="9"/>
      <c r="CV108" s="9"/>
      <c r="CW108" s="9"/>
      <c r="CX108" s="9"/>
      <c r="CY108" s="9"/>
      <c r="CZ108" s="9"/>
      <c r="DA108" s="9"/>
      <c r="DB108" s="9"/>
      <c r="DC108" s="9"/>
      <c r="DD108" s="9"/>
      <c r="DE108" s="9"/>
      <c r="DF108" s="9"/>
      <c r="DG108" s="9"/>
      <c r="DH108" s="9"/>
      <c r="DI108" s="9"/>
    </row>
    <row r="109" spans="2:113" ht="15.6">
      <c r="B109" s="44"/>
      <c r="C109" s="118"/>
      <c r="D109" s="44"/>
      <c r="E109" s="44"/>
      <c r="F109" s="40"/>
      <c r="G109" s="97"/>
      <c r="H109" s="40"/>
      <c r="I109" s="40"/>
      <c r="J109" s="40"/>
      <c r="K109" s="40"/>
      <c r="L109" s="40"/>
      <c r="M109" s="40"/>
      <c r="N109" s="40"/>
      <c r="O109" s="20"/>
      <c r="P109" s="21"/>
      <c r="Q109" s="21"/>
      <c r="R109" s="21"/>
      <c r="S109" s="18"/>
      <c r="T109" s="18"/>
      <c r="U109" s="19"/>
      <c r="V109" s="40"/>
      <c r="W109" s="40"/>
      <c r="X109" s="40"/>
      <c r="Y109" s="40"/>
      <c r="Z109" s="40"/>
      <c r="AA109" s="40"/>
      <c r="AB109" s="40"/>
      <c r="AC109" s="40"/>
      <c r="AD109" s="40"/>
      <c r="AE109" s="40"/>
      <c r="AF109" s="40"/>
      <c r="AG109" s="40"/>
      <c r="AH109" s="40"/>
      <c r="AI109" s="40"/>
      <c r="AJ109" s="40"/>
      <c r="AK109" s="41"/>
      <c r="AL109" s="41"/>
      <c r="AM109" s="41"/>
      <c r="AN109" s="41"/>
      <c r="AO109" s="41"/>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9"/>
      <c r="BO109" s="9"/>
      <c r="BP109" s="9"/>
      <c r="BQ109" s="9"/>
      <c r="BR109" s="9"/>
      <c r="BS109" s="9"/>
      <c r="BT109" s="9"/>
      <c r="BU109" s="9"/>
      <c r="BV109" s="9"/>
      <c r="BW109" s="9"/>
      <c r="BX109" s="9"/>
      <c r="BY109" s="9"/>
      <c r="BZ109" s="9"/>
      <c r="CA109" s="9"/>
      <c r="CB109" s="9"/>
      <c r="CC109" s="9"/>
      <c r="CD109" s="9"/>
      <c r="CE109" s="9"/>
      <c r="CF109" s="9"/>
      <c r="CG109" s="9"/>
      <c r="CH109" s="9"/>
      <c r="CI109" s="9"/>
      <c r="CJ109" s="9"/>
      <c r="CK109" s="9"/>
      <c r="CL109" s="9"/>
      <c r="CM109" s="9"/>
      <c r="CN109" s="9"/>
      <c r="CO109" s="9"/>
      <c r="CP109" s="9"/>
      <c r="CQ109" s="9"/>
      <c r="CR109" s="9"/>
      <c r="CS109" s="9"/>
      <c r="CT109" s="9"/>
      <c r="CU109" s="9"/>
      <c r="CV109" s="9"/>
      <c r="CW109" s="9"/>
      <c r="CX109" s="9"/>
      <c r="CY109" s="9"/>
      <c r="CZ109" s="9"/>
      <c r="DA109" s="9"/>
      <c r="DB109" s="9"/>
      <c r="DC109" s="9"/>
      <c r="DD109" s="9"/>
      <c r="DE109" s="9"/>
      <c r="DF109" s="9"/>
      <c r="DG109" s="9"/>
      <c r="DH109" s="9"/>
      <c r="DI109" s="9"/>
    </row>
    <row r="110" spans="2:113" ht="15.6">
      <c r="B110" s="44"/>
      <c r="C110" s="118"/>
      <c r="D110" s="44"/>
      <c r="E110" s="44"/>
      <c r="F110" s="40"/>
      <c r="G110" s="97"/>
      <c r="H110" s="40"/>
      <c r="I110" s="40"/>
      <c r="J110" s="40"/>
      <c r="K110" s="40"/>
      <c r="L110" s="40"/>
      <c r="M110" s="40"/>
      <c r="N110" s="40"/>
      <c r="O110" s="19"/>
      <c r="P110" s="19"/>
      <c r="Q110" s="19"/>
      <c r="R110" s="19"/>
      <c r="S110" s="19"/>
      <c r="T110" s="19"/>
      <c r="U110" s="19"/>
      <c r="V110" s="40"/>
      <c r="W110" s="40"/>
      <c r="X110" s="40"/>
      <c r="Y110" s="40"/>
      <c r="Z110" s="40"/>
      <c r="AA110" s="40"/>
      <c r="AB110" s="40"/>
      <c r="AC110" s="40"/>
      <c r="AD110" s="40"/>
      <c r="AE110" s="40"/>
      <c r="AF110" s="40"/>
      <c r="AG110" s="40"/>
      <c r="AH110" s="40"/>
      <c r="AI110" s="40"/>
      <c r="AJ110" s="40"/>
      <c r="AK110" s="41"/>
      <c r="AL110" s="41"/>
      <c r="AM110" s="41"/>
      <c r="AN110" s="41"/>
      <c r="AO110" s="41"/>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9"/>
      <c r="BO110" s="9"/>
      <c r="BP110" s="9"/>
      <c r="BQ110" s="9"/>
      <c r="BR110" s="9"/>
      <c r="BS110" s="9"/>
      <c r="BT110" s="9"/>
      <c r="BU110" s="9"/>
      <c r="BV110" s="9"/>
      <c r="BW110" s="9"/>
      <c r="BX110" s="9"/>
      <c r="BY110" s="9"/>
      <c r="BZ110" s="9"/>
      <c r="CA110" s="9"/>
      <c r="CB110" s="9"/>
      <c r="CC110" s="9"/>
      <c r="CD110" s="9"/>
      <c r="CE110" s="9"/>
      <c r="CF110" s="9"/>
      <c r="CG110" s="9"/>
      <c r="CH110" s="9"/>
      <c r="CI110" s="9"/>
      <c r="CJ110" s="9"/>
      <c r="CK110" s="9"/>
      <c r="CL110" s="9"/>
      <c r="CM110" s="9"/>
      <c r="CN110" s="9"/>
      <c r="CO110" s="9"/>
      <c r="CP110" s="9"/>
      <c r="CQ110" s="9"/>
      <c r="CR110" s="9"/>
      <c r="CS110" s="9"/>
      <c r="CT110" s="9"/>
      <c r="CU110" s="9"/>
      <c r="CV110" s="9"/>
      <c r="CW110" s="9"/>
      <c r="CX110" s="9"/>
      <c r="CY110" s="9"/>
      <c r="CZ110" s="9"/>
      <c r="DA110" s="9"/>
      <c r="DB110" s="9"/>
      <c r="DC110" s="9"/>
      <c r="DD110" s="9"/>
      <c r="DE110" s="9"/>
      <c r="DF110" s="9"/>
      <c r="DG110" s="9"/>
      <c r="DH110" s="9"/>
      <c r="DI110" s="9"/>
    </row>
    <row r="111" spans="2:113" ht="15.6">
      <c r="B111" s="44"/>
      <c r="C111" s="118"/>
      <c r="D111" s="44"/>
      <c r="E111" s="44"/>
      <c r="F111" s="40"/>
      <c r="G111" s="97"/>
      <c r="H111" s="40"/>
      <c r="I111" s="40"/>
      <c r="J111" s="40"/>
      <c r="K111" s="40"/>
      <c r="L111" s="40"/>
      <c r="M111" s="40"/>
      <c r="N111" s="40"/>
      <c r="O111" s="20"/>
      <c r="P111" s="20"/>
      <c r="Q111" s="23"/>
      <c r="R111" s="21"/>
      <c r="S111" s="18"/>
      <c r="T111" s="18"/>
      <c r="U111" s="19"/>
      <c r="V111" s="40"/>
      <c r="W111" s="40"/>
      <c r="X111" s="40"/>
      <c r="Y111" s="40"/>
      <c r="Z111" s="40"/>
      <c r="AA111" s="40"/>
      <c r="AB111" s="40"/>
      <c r="AC111" s="40"/>
      <c r="AD111" s="40"/>
      <c r="AE111" s="40"/>
      <c r="AF111" s="40"/>
      <c r="AG111" s="40"/>
      <c r="AH111" s="40"/>
      <c r="AI111" s="40"/>
      <c r="AJ111" s="40"/>
      <c r="AK111" s="41"/>
      <c r="AL111" s="41"/>
      <c r="AM111" s="41"/>
      <c r="AN111" s="41"/>
      <c r="AO111" s="41"/>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9"/>
      <c r="BO111" s="9"/>
      <c r="BP111" s="9"/>
      <c r="BQ111" s="9"/>
      <c r="BR111" s="9"/>
      <c r="BS111" s="9"/>
      <c r="BT111" s="9"/>
      <c r="BU111" s="9"/>
      <c r="BV111" s="9"/>
      <c r="BW111" s="9"/>
      <c r="BX111" s="9"/>
      <c r="BY111" s="9"/>
      <c r="BZ111" s="9"/>
      <c r="CA111" s="9"/>
      <c r="CB111" s="9"/>
      <c r="CC111" s="9"/>
      <c r="CD111" s="9"/>
      <c r="CE111" s="9"/>
      <c r="CF111" s="9"/>
      <c r="CG111" s="9"/>
      <c r="CH111" s="9"/>
      <c r="CI111" s="9"/>
      <c r="CJ111" s="9"/>
      <c r="CK111" s="9"/>
      <c r="CL111" s="9"/>
      <c r="CM111" s="9"/>
      <c r="CN111" s="9"/>
      <c r="CO111" s="9"/>
      <c r="CP111" s="9"/>
      <c r="CQ111" s="9"/>
      <c r="CR111" s="9"/>
      <c r="CS111" s="9"/>
      <c r="CT111" s="9"/>
      <c r="CU111" s="9"/>
      <c r="CV111" s="9"/>
      <c r="CW111" s="9"/>
      <c r="CX111" s="9"/>
      <c r="CY111" s="9"/>
      <c r="CZ111" s="9"/>
      <c r="DA111" s="9"/>
      <c r="DB111" s="9"/>
      <c r="DC111" s="9"/>
      <c r="DD111" s="9"/>
      <c r="DE111" s="9"/>
      <c r="DF111" s="9"/>
      <c r="DG111" s="9"/>
      <c r="DH111" s="9"/>
      <c r="DI111" s="9"/>
    </row>
    <row r="112" spans="2:113" ht="15.6">
      <c r="B112" s="44"/>
      <c r="C112" s="118"/>
      <c r="D112" s="44"/>
      <c r="E112" s="44"/>
      <c r="F112" s="40"/>
      <c r="G112" s="97"/>
      <c r="H112" s="40"/>
      <c r="I112" s="40"/>
      <c r="J112" s="40"/>
      <c r="K112" s="40"/>
      <c r="L112" s="40"/>
      <c r="M112" s="40"/>
      <c r="N112" s="40"/>
      <c r="O112" s="19"/>
      <c r="P112" s="19"/>
      <c r="Q112" s="19"/>
      <c r="R112" s="19"/>
      <c r="S112" s="19"/>
      <c r="T112" s="27"/>
      <c r="U112" s="28"/>
      <c r="V112" s="40"/>
      <c r="W112" s="40"/>
      <c r="X112" s="40"/>
      <c r="Y112" s="40"/>
      <c r="Z112" s="40"/>
      <c r="AA112" s="40"/>
      <c r="AB112" s="40"/>
      <c r="AC112" s="40"/>
      <c r="AD112" s="40"/>
      <c r="AE112" s="40"/>
      <c r="AF112" s="40"/>
      <c r="AG112" s="40"/>
      <c r="AH112" s="40"/>
      <c r="AI112" s="40"/>
      <c r="AJ112" s="40"/>
      <c r="AK112" s="41"/>
      <c r="AL112" s="41"/>
      <c r="AM112" s="41"/>
      <c r="AN112" s="41"/>
      <c r="AO112" s="41"/>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9"/>
      <c r="BO112" s="9"/>
      <c r="BP112" s="9"/>
      <c r="BQ112" s="9"/>
      <c r="BR112" s="9"/>
      <c r="BS112" s="9"/>
      <c r="BT112" s="9"/>
      <c r="BU112" s="9"/>
      <c r="BV112" s="9"/>
      <c r="BW112" s="9"/>
      <c r="BX112" s="9"/>
      <c r="BY112" s="9"/>
      <c r="BZ112" s="9"/>
      <c r="CA112" s="9"/>
      <c r="CB112" s="9"/>
      <c r="CC112" s="9"/>
      <c r="CD112" s="9"/>
      <c r="CE112" s="9"/>
      <c r="CF112" s="9"/>
      <c r="CG112" s="9"/>
      <c r="CH112" s="9"/>
      <c r="CI112" s="9"/>
      <c r="CJ112" s="9"/>
      <c r="CK112" s="9"/>
      <c r="CL112" s="9"/>
      <c r="CM112" s="9"/>
      <c r="CN112" s="9"/>
      <c r="CO112" s="9"/>
      <c r="CP112" s="9"/>
      <c r="CQ112" s="9"/>
      <c r="CR112" s="9"/>
      <c r="CS112" s="9"/>
      <c r="CT112" s="9"/>
      <c r="CU112" s="9"/>
      <c r="CV112" s="9"/>
      <c r="CW112" s="9"/>
      <c r="CX112" s="9"/>
      <c r="CY112" s="9"/>
      <c r="CZ112" s="9"/>
      <c r="DA112" s="9"/>
      <c r="DB112" s="9"/>
      <c r="DC112" s="9"/>
      <c r="DD112" s="9"/>
      <c r="DE112" s="9"/>
      <c r="DF112" s="9"/>
      <c r="DG112" s="9"/>
      <c r="DH112" s="9"/>
      <c r="DI112" s="9"/>
    </row>
    <row r="113" spans="2:113" ht="15.6">
      <c r="B113" s="44"/>
      <c r="C113" s="118"/>
      <c r="D113" s="44"/>
      <c r="E113" s="44"/>
      <c r="F113" s="40"/>
      <c r="G113" s="97"/>
      <c r="H113" s="40"/>
      <c r="I113" s="40"/>
      <c r="J113" s="40"/>
      <c r="K113" s="40"/>
      <c r="L113" s="40"/>
      <c r="M113" s="40"/>
      <c r="N113" s="40"/>
      <c r="O113" s="19"/>
      <c r="P113" s="25"/>
      <c r="Q113" s="25"/>
      <c r="R113" s="26"/>
      <c r="S113" s="26"/>
      <c r="T113" s="27"/>
      <c r="U113" s="28"/>
      <c r="V113" s="40"/>
      <c r="W113" s="40"/>
      <c r="X113" s="40"/>
      <c r="Y113" s="40"/>
      <c r="Z113" s="40"/>
      <c r="AA113" s="40"/>
      <c r="AB113" s="40"/>
      <c r="AC113" s="40"/>
      <c r="AD113" s="40"/>
      <c r="AE113" s="40"/>
      <c r="AF113" s="40"/>
      <c r="AG113" s="40"/>
      <c r="AH113" s="40"/>
      <c r="AI113" s="40"/>
      <c r="AJ113" s="40"/>
      <c r="AK113" s="41"/>
      <c r="AL113" s="41"/>
      <c r="AM113" s="41"/>
      <c r="AN113" s="41"/>
      <c r="AO113" s="41"/>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9"/>
      <c r="BO113" s="9"/>
      <c r="BP113" s="9"/>
      <c r="BQ113" s="9"/>
      <c r="BR113" s="9"/>
      <c r="BS113" s="9"/>
      <c r="BT113" s="9"/>
      <c r="BU113" s="9"/>
      <c r="BV113" s="9"/>
      <c r="BW113" s="9"/>
      <c r="BX113" s="9"/>
      <c r="BY113" s="9"/>
      <c r="BZ113" s="9"/>
      <c r="CA113" s="9"/>
      <c r="CB113" s="9"/>
      <c r="CC113" s="9"/>
      <c r="CD113" s="9"/>
      <c r="CE113" s="9"/>
      <c r="CF113" s="9"/>
      <c r="CG113" s="9"/>
      <c r="CH113" s="9"/>
      <c r="CI113" s="9"/>
      <c r="CJ113" s="9"/>
      <c r="CK113" s="9"/>
      <c r="CL113" s="9"/>
      <c r="CM113" s="9"/>
      <c r="CN113" s="9"/>
      <c r="CO113" s="9"/>
      <c r="CP113" s="9"/>
      <c r="CQ113" s="9"/>
      <c r="CR113" s="9"/>
      <c r="CS113" s="9"/>
      <c r="CT113" s="9"/>
      <c r="CU113" s="9"/>
      <c r="CV113" s="9"/>
      <c r="CW113" s="9"/>
      <c r="CX113" s="9"/>
      <c r="CY113" s="9"/>
      <c r="CZ113" s="9"/>
      <c r="DA113" s="9"/>
      <c r="DB113" s="9"/>
      <c r="DC113" s="9"/>
      <c r="DD113" s="9"/>
      <c r="DE113" s="9"/>
      <c r="DF113" s="9"/>
      <c r="DG113" s="9"/>
      <c r="DH113" s="9"/>
      <c r="DI113" s="9"/>
    </row>
    <row r="114" spans="2:113" ht="15.9" thickBot="1">
      <c r="B114" s="44"/>
      <c r="C114" s="118"/>
      <c r="D114" s="44"/>
      <c r="E114" s="44"/>
      <c r="F114" s="40"/>
      <c r="G114" s="97"/>
      <c r="H114" s="40"/>
      <c r="I114" s="40"/>
      <c r="J114" s="40"/>
      <c r="K114" s="40"/>
      <c r="L114" s="40"/>
      <c r="M114" s="40"/>
      <c r="N114" s="40"/>
      <c r="O114" s="45"/>
      <c r="P114" s="46"/>
      <c r="Q114" s="46"/>
      <c r="R114" s="46"/>
      <c r="S114" s="47"/>
      <c r="T114" s="47"/>
      <c r="U114" s="48"/>
      <c r="V114" s="40"/>
      <c r="W114" s="40"/>
      <c r="X114" s="40"/>
      <c r="Y114" s="40"/>
      <c r="Z114" s="40"/>
      <c r="AA114" s="40"/>
      <c r="AB114" s="40"/>
      <c r="AC114" s="40"/>
      <c r="AD114" s="40"/>
      <c r="AE114" s="40"/>
      <c r="AF114" s="40"/>
      <c r="AG114" s="40"/>
      <c r="AH114" s="40"/>
      <c r="AI114" s="40"/>
      <c r="AJ114" s="40"/>
      <c r="AK114" s="41"/>
      <c r="AL114" s="41"/>
      <c r="AM114" s="41"/>
      <c r="AN114" s="41"/>
      <c r="AO114" s="41"/>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9"/>
      <c r="BO114" s="9"/>
      <c r="BP114" s="9"/>
      <c r="BQ114" s="9"/>
      <c r="BR114" s="9"/>
      <c r="BS114" s="9"/>
      <c r="BT114" s="9"/>
      <c r="BU114" s="9"/>
      <c r="BV114" s="9"/>
      <c r="BW114" s="9"/>
      <c r="BX114" s="9"/>
      <c r="BY114" s="9"/>
      <c r="BZ114" s="9"/>
      <c r="CA114" s="9"/>
      <c r="CB114" s="9"/>
      <c r="CC114" s="9"/>
      <c r="CD114" s="9"/>
      <c r="CE114" s="9"/>
      <c r="CF114" s="9"/>
      <c r="CG114" s="9"/>
      <c r="CH114" s="9"/>
      <c r="CI114" s="9"/>
      <c r="CJ114" s="9"/>
      <c r="CK114" s="9"/>
      <c r="CL114" s="9"/>
      <c r="CM114" s="9"/>
      <c r="CN114" s="9"/>
      <c r="CO114" s="9"/>
      <c r="CP114" s="9"/>
      <c r="CQ114" s="9"/>
      <c r="CR114" s="9"/>
      <c r="CS114" s="9"/>
      <c r="CT114" s="9"/>
      <c r="CU114" s="9"/>
      <c r="CV114" s="9"/>
      <c r="CW114" s="9"/>
      <c r="CX114" s="9"/>
      <c r="CY114" s="9"/>
      <c r="CZ114" s="9"/>
      <c r="DA114" s="9"/>
      <c r="DB114" s="9"/>
      <c r="DC114" s="9"/>
      <c r="DD114" s="9"/>
      <c r="DE114" s="9"/>
      <c r="DF114" s="9"/>
      <c r="DG114" s="9"/>
      <c r="DH114" s="9"/>
      <c r="DI114" s="9"/>
    </row>
    <row r="115" spans="2:113" ht="15.6">
      <c r="B115" s="44"/>
      <c r="C115" s="118"/>
      <c r="D115" s="44"/>
      <c r="E115" s="44"/>
      <c r="F115" s="40"/>
      <c r="G115" s="97"/>
      <c r="H115" s="40"/>
      <c r="I115" s="40"/>
      <c r="J115" s="40"/>
      <c r="K115" s="40"/>
      <c r="L115" s="40"/>
      <c r="M115" s="40"/>
      <c r="N115" s="40"/>
      <c r="O115" s="20"/>
      <c r="P115" s="26"/>
      <c r="Q115" s="29"/>
      <c r="R115" s="29"/>
      <c r="S115" s="29"/>
      <c r="T115" s="28"/>
      <c r="U115" s="29"/>
      <c r="V115" s="40"/>
      <c r="W115" s="40"/>
      <c r="X115" s="40"/>
      <c r="Y115" s="40"/>
      <c r="Z115" s="40"/>
      <c r="AA115" s="40"/>
      <c r="AB115" s="40"/>
      <c r="AC115" s="40"/>
      <c r="AD115" s="40"/>
      <c r="AE115" s="40"/>
      <c r="AF115" s="40"/>
      <c r="AG115" s="40"/>
      <c r="AH115" s="40"/>
      <c r="AI115" s="40"/>
      <c r="AJ115" s="40"/>
      <c r="AK115" s="41"/>
      <c r="AL115" s="41"/>
      <c r="AM115" s="41"/>
      <c r="AN115" s="41"/>
      <c r="AO115" s="41"/>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9"/>
      <c r="BO115" s="9"/>
      <c r="BP115" s="9"/>
      <c r="BQ115" s="9"/>
      <c r="BR115" s="9"/>
      <c r="BS115" s="9"/>
      <c r="BT115" s="9"/>
      <c r="BU115" s="9"/>
      <c r="BV115" s="9"/>
      <c r="BW115" s="9"/>
      <c r="BX115" s="9"/>
      <c r="BY115" s="9"/>
      <c r="BZ115" s="9"/>
      <c r="CA115" s="9"/>
      <c r="CB115" s="9"/>
      <c r="CC115" s="9"/>
      <c r="CD115" s="9"/>
      <c r="CE115" s="9"/>
      <c r="CF115" s="9"/>
      <c r="CG115" s="9"/>
      <c r="CH115" s="9"/>
      <c r="CI115" s="9"/>
      <c r="CJ115" s="9"/>
      <c r="CK115" s="9"/>
      <c r="CL115" s="9"/>
      <c r="CM115" s="9"/>
      <c r="CN115" s="9"/>
      <c r="CO115" s="9"/>
      <c r="CP115" s="9"/>
      <c r="CQ115" s="9"/>
      <c r="CR115" s="9"/>
      <c r="CS115" s="9"/>
      <c r="CT115" s="9"/>
      <c r="CU115" s="9"/>
      <c r="CV115" s="9"/>
      <c r="CW115" s="9"/>
      <c r="CX115" s="9"/>
      <c r="CY115" s="9"/>
      <c r="CZ115" s="9"/>
      <c r="DA115" s="9"/>
      <c r="DB115" s="9"/>
      <c r="DC115" s="9"/>
      <c r="DD115" s="9"/>
      <c r="DE115" s="9"/>
      <c r="DF115" s="9"/>
      <c r="DG115" s="9"/>
      <c r="DH115" s="9"/>
      <c r="DI115" s="9"/>
    </row>
    <row r="116" spans="2:113" ht="15.6">
      <c r="B116" s="44"/>
      <c r="C116" s="118"/>
      <c r="D116" s="44"/>
      <c r="E116" s="44"/>
      <c r="F116" s="40"/>
      <c r="G116" s="97"/>
      <c r="H116" s="40"/>
      <c r="I116" s="40"/>
      <c r="J116" s="40"/>
      <c r="K116" s="40"/>
      <c r="L116" s="40"/>
      <c r="M116" s="40"/>
      <c r="N116" s="40"/>
      <c r="O116" s="20"/>
      <c r="P116" s="26"/>
      <c r="Q116" s="29"/>
      <c r="R116" s="29"/>
      <c r="S116" s="29"/>
      <c r="T116" s="28"/>
      <c r="U116" s="29"/>
      <c r="V116" s="40"/>
      <c r="W116" s="40"/>
      <c r="X116" s="40"/>
      <c r="Y116" s="40"/>
      <c r="Z116" s="40"/>
      <c r="AA116" s="40"/>
      <c r="AB116" s="40"/>
      <c r="AC116" s="40"/>
      <c r="AD116" s="40"/>
      <c r="AE116" s="40"/>
      <c r="AF116" s="40"/>
      <c r="AG116" s="40"/>
      <c r="AH116" s="40"/>
      <c r="AI116" s="40"/>
      <c r="AJ116" s="40"/>
      <c r="AK116" s="41"/>
      <c r="AL116" s="41"/>
      <c r="AM116" s="41"/>
      <c r="AN116" s="41"/>
      <c r="AO116" s="41"/>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row>
    <row r="117" spans="2:113" ht="15.6">
      <c r="B117" s="44"/>
      <c r="C117" s="118"/>
      <c r="D117" s="44"/>
      <c r="E117" s="44"/>
      <c r="F117" s="40"/>
      <c r="G117" s="97"/>
      <c r="H117" s="40"/>
      <c r="I117" s="40"/>
      <c r="J117" s="40"/>
      <c r="K117" s="40"/>
      <c r="L117" s="40"/>
      <c r="M117" s="40"/>
      <c r="N117" s="40"/>
      <c r="O117" s="20"/>
      <c r="P117" s="26"/>
      <c r="Q117" s="29"/>
      <c r="R117" s="29"/>
      <c r="S117" s="29"/>
      <c r="T117" s="28"/>
      <c r="U117" s="29"/>
      <c r="V117" s="40"/>
      <c r="W117" s="40"/>
      <c r="X117" s="40"/>
      <c r="Y117" s="40"/>
      <c r="Z117" s="40"/>
      <c r="AA117" s="40"/>
      <c r="AB117" s="40"/>
      <c r="AC117" s="40"/>
      <c r="AD117" s="40"/>
      <c r="AE117" s="40"/>
      <c r="AF117" s="40"/>
      <c r="AG117" s="40"/>
      <c r="AH117" s="40"/>
      <c r="AI117" s="40"/>
      <c r="AJ117" s="40"/>
      <c r="AK117" s="41"/>
      <c r="AL117" s="41"/>
      <c r="AM117" s="41"/>
      <c r="AN117" s="41"/>
      <c r="AO117" s="41"/>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9"/>
      <c r="BO117" s="9"/>
      <c r="BP117" s="9"/>
      <c r="BQ117" s="9"/>
      <c r="BR117" s="9"/>
      <c r="BS117" s="9"/>
      <c r="BT117" s="9"/>
      <c r="BU117" s="9"/>
      <c r="BV117" s="9"/>
      <c r="BW117" s="9"/>
      <c r="BX117" s="9"/>
      <c r="BY117" s="9"/>
      <c r="BZ117" s="9"/>
      <c r="CA117" s="9"/>
      <c r="CB117" s="9"/>
      <c r="CC117" s="9"/>
      <c r="CD117" s="9"/>
      <c r="CE117" s="9"/>
      <c r="CF117" s="9"/>
      <c r="CG117" s="9"/>
      <c r="CH117" s="9"/>
      <c r="CI117" s="9"/>
      <c r="CJ117" s="9"/>
      <c r="CK117" s="9"/>
      <c r="CL117" s="9"/>
      <c r="CM117" s="9"/>
      <c r="CN117" s="9"/>
      <c r="CO117" s="9"/>
      <c r="CP117" s="9"/>
      <c r="CQ117" s="9"/>
      <c r="CR117" s="9"/>
      <c r="CS117" s="9"/>
      <c r="CT117" s="9"/>
      <c r="CU117" s="9"/>
      <c r="CV117" s="9"/>
      <c r="CW117" s="9"/>
      <c r="CX117" s="9"/>
      <c r="CY117" s="9"/>
      <c r="CZ117" s="9"/>
      <c r="DA117" s="9"/>
      <c r="DB117" s="9"/>
      <c r="DC117" s="9"/>
      <c r="DD117" s="9"/>
      <c r="DE117" s="9"/>
      <c r="DF117" s="9"/>
      <c r="DG117" s="9"/>
      <c r="DH117" s="9"/>
      <c r="DI117" s="9"/>
    </row>
    <row r="118" spans="2:113" ht="15.6">
      <c r="B118" s="44"/>
      <c r="C118" s="118"/>
      <c r="D118" s="44"/>
      <c r="E118" s="44"/>
      <c r="F118" s="40"/>
      <c r="G118" s="97"/>
      <c r="H118" s="40"/>
      <c r="I118" s="40"/>
      <c r="J118" s="40"/>
      <c r="K118" s="40"/>
      <c r="L118" s="40"/>
      <c r="M118" s="40"/>
      <c r="N118" s="40"/>
      <c r="O118" s="20"/>
      <c r="P118" s="26"/>
      <c r="Q118" s="29"/>
      <c r="R118" s="29"/>
      <c r="S118" s="29"/>
      <c r="T118" s="28"/>
      <c r="U118" s="29"/>
      <c r="V118" s="40"/>
      <c r="W118" s="40"/>
      <c r="X118" s="40"/>
      <c r="Y118" s="40"/>
      <c r="Z118" s="40"/>
      <c r="AA118" s="40"/>
      <c r="AB118" s="40"/>
      <c r="AC118" s="40"/>
      <c r="AD118" s="40"/>
      <c r="AE118" s="40"/>
      <c r="AF118" s="40"/>
      <c r="AG118" s="40"/>
      <c r="AH118" s="40"/>
      <c r="AI118" s="40"/>
      <c r="AJ118" s="40"/>
      <c r="AK118" s="41"/>
      <c r="AL118" s="41"/>
      <c r="AM118" s="41"/>
      <c r="AN118" s="41"/>
      <c r="AO118" s="41"/>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9"/>
      <c r="BO118" s="9"/>
      <c r="BP118" s="9"/>
      <c r="BQ118" s="9"/>
      <c r="BR118" s="9"/>
      <c r="BS118" s="9"/>
      <c r="BT118" s="9"/>
      <c r="BU118" s="9"/>
      <c r="BV118" s="9"/>
      <c r="BW118" s="9"/>
      <c r="BX118" s="9"/>
      <c r="BY118" s="9"/>
      <c r="BZ118" s="9"/>
      <c r="CA118" s="9"/>
      <c r="CB118" s="9"/>
      <c r="CC118" s="9"/>
      <c r="CD118" s="9"/>
      <c r="CE118" s="9"/>
      <c r="CF118" s="9"/>
      <c r="CG118" s="9"/>
      <c r="CH118" s="9"/>
      <c r="CI118" s="9"/>
      <c r="CJ118" s="9"/>
      <c r="CK118" s="9"/>
      <c r="CL118" s="9"/>
      <c r="CM118" s="9"/>
      <c r="CN118" s="9"/>
      <c r="CO118" s="9"/>
      <c r="CP118" s="9"/>
      <c r="CQ118" s="9"/>
      <c r="CR118" s="9"/>
      <c r="CS118" s="9"/>
      <c r="CT118" s="9"/>
      <c r="CU118" s="9"/>
      <c r="CV118" s="9"/>
      <c r="CW118" s="9"/>
      <c r="CX118" s="9"/>
      <c r="CY118" s="9"/>
      <c r="CZ118" s="9"/>
      <c r="DA118" s="9"/>
      <c r="DB118" s="9"/>
      <c r="DC118" s="9"/>
      <c r="DD118" s="9"/>
      <c r="DE118" s="9"/>
      <c r="DF118" s="9"/>
      <c r="DG118" s="9"/>
      <c r="DH118" s="9"/>
      <c r="DI118" s="9"/>
    </row>
    <row r="119" spans="2:113" ht="15.6">
      <c r="B119" s="44"/>
      <c r="C119" s="118"/>
      <c r="D119" s="44"/>
      <c r="E119" s="44"/>
      <c r="F119" s="40"/>
      <c r="G119" s="97"/>
      <c r="H119" s="40"/>
      <c r="I119" s="40"/>
      <c r="J119" s="40"/>
      <c r="K119" s="40"/>
      <c r="L119" s="40"/>
      <c r="M119" s="40"/>
      <c r="N119" s="40"/>
      <c r="O119" s="20"/>
      <c r="P119" s="26"/>
      <c r="Q119" s="29"/>
      <c r="R119" s="29"/>
      <c r="S119" s="29"/>
      <c r="T119" s="28"/>
      <c r="U119" s="29"/>
      <c r="V119" s="40"/>
      <c r="W119" s="40"/>
      <c r="X119" s="40"/>
      <c r="Y119" s="40"/>
      <c r="Z119" s="40"/>
      <c r="AA119" s="40"/>
      <c r="AB119" s="40"/>
      <c r="AC119" s="40"/>
      <c r="AD119" s="40"/>
      <c r="AE119" s="40"/>
      <c r="AF119" s="40"/>
      <c r="AG119" s="40"/>
      <c r="AH119" s="40"/>
      <c r="AI119" s="40"/>
      <c r="AJ119" s="40"/>
      <c r="AK119" s="41"/>
      <c r="AL119" s="41"/>
      <c r="AM119" s="41"/>
      <c r="AN119" s="41"/>
      <c r="AO119" s="41"/>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9"/>
      <c r="BO119" s="9"/>
      <c r="BP119" s="9"/>
      <c r="BQ119" s="9"/>
      <c r="BR119" s="9"/>
      <c r="BS119" s="9"/>
      <c r="BT119" s="9"/>
      <c r="BU119" s="9"/>
      <c r="BV119" s="9"/>
      <c r="BW119" s="9"/>
      <c r="BX119" s="9"/>
      <c r="BY119" s="9"/>
      <c r="BZ119" s="9"/>
      <c r="CA119" s="9"/>
      <c r="CB119" s="9"/>
      <c r="CC119" s="9"/>
      <c r="CD119" s="9"/>
      <c r="CE119" s="9"/>
      <c r="CF119" s="9"/>
      <c r="CG119" s="9"/>
      <c r="CH119" s="9"/>
      <c r="CI119" s="9"/>
      <c r="CJ119" s="9"/>
      <c r="CK119" s="9"/>
      <c r="CL119" s="9"/>
      <c r="CM119" s="9"/>
      <c r="CN119" s="9"/>
      <c r="CO119" s="9"/>
      <c r="CP119" s="9"/>
      <c r="CQ119" s="9"/>
      <c r="CR119" s="9"/>
      <c r="CS119" s="9"/>
      <c r="CT119" s="9"/>
      <c r="CU119" s="9"/>
      <c r="CV119" s="9"/>
      <c r="CW119" s="9"/>
      <c r="CX119" s="9"/>
      <c r="CY119" s="9"/>
      <c r="CZ119" s="9"/>
      <c r="DA119" s="9"/>
      <c r="DB119" s="9"/>
      <c r="DC119" s="9"/>
      <c r="DD119" s="9"/>
      <c r="DE119" s="9"/>
      <c r="DF119" s="9"/>
      <c r="DG119" s="9"/>
      <c r="DH119" s="9"/>
      <c r="DI119" s="9"/>
    </row>
    <row r="120" spans="2:113" ht="15.6">
      <c r="B120" s="44"/>
      <c r="C120" s="118"/>
      <c r="D120" s="44"/>
      <c r="E120" s="44"/>
      <c r="F120" s="40"/>
      <c r="G120" s="97"/>
      <c r="H120" s="40"/>
      <c r="I120" s="40"/>
      <c r="J120" s="40"/>
      <c r="K120" s="40"/>
      <c r="L120" s="40"/>
      <c r="M120" s="40"/>
      <c r="N120" s="40"/>
      <c r="O120" s="20"/>
      <c r="P120" s="26"/>
      <c r="Q120" s="29"/>
      <c r="R120" s="29"/>
      <c r="S120" s="29"/>
      <c r="T120" s="28"/>
      <c r="U120" s="29"/>
      <c r="V120" s="40"/>
      <c r="W120" s="40"/>
      <c r="X120" s="40"/>
      <c r="Y120" s="40"/>
      <c r="Z120" s="40"/>
      <c r="AA120" s="40"/>
      <c r="AB120" s="40"/>
      <c r="AC120" s="40"/>
      <c r="AD120" s="40"/>
      <c r="AE120" s="40"/>
      <c r="AF120" s="40"/>
      <c r="AG120" s="40"/>
      <c r="AH120" s="40"/>
      <c r="AI120" s="40"/>
      <c r="AJ120" s="40"/>
      <c r="AK120" s="41"/>
      <c r="AL120" s="41"/>
      <c r="AM120" s="41"/>
      <c r="AN120" s="41"/>
      <c r="AO120" s="41"/>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9"/>
      <c r="BO120" s="9"/>
      <c r="BP120" s="9"/>
      <c r="BQ120" s="9"/>
      <c r="BR120" s="9"/>
      <c r="BS120" s="9"/>
      <c r="BT120" s="9"/>
      <c r="BU120" s="9"/>
      <c r="BV120" s="9"/>
      <c r="BW120" s="9"/>
      <c r="BX120" s="9"/>
      <c r="BY120" s="9"/>
      <c r="BZ120" s="9"/>
      <c r="CA120" s="9"/>
      <c r="CB120" s="9"/>
      <c r="CC120" s="9"/>
      <c r="CD120" s="9"/>
      <c r="CE120" s="9"/>
      <c r="CF120" s="9"/>
      <c r="CG120" s="9"/>
      <c r="CH120" s="9"/>
      <c r="CI120" s="9"/>
      <c r="CJ120" s="9"/>
      <c r="CK120" s="9"/>
      <c r="CL120" s="9"/>
      <c r="CM120" s="9"/>
      <c r="CN120" s="9"/>
      <c r="CO120" s="9"/>
      <c r="CP120" s="9"/>
      <c r="CQ120" s="9"/>
      <c r="CR120" s="9"/>
      <c r="CS120" s="9"/>
      <c r="CT120" s="9"/>
      <c r="CU120" s="9"/>
      <c r="CV120" s="9"/>
      <c r="CW120" s="9"/>
      <c r="CX120" s="9"/>
      <c r="CY120" s="9"/>
      <c r="CZ120" s="9"/>
      <c r="DA120" s="9"/>
      <c r="DB120" s="9"/>
      <c r="DC120" s="9"/>
      <c r="DD120" s="9"/>
      <c r="DE120" s="9"/>
      <c r="DF120" s="9"/>
      <c r="DG120" s="9"/>
      <c r="DH120" s="9"/>
      <c r="DI120" s="9"/>
    </row>
    <row r="121" spans="2:113" ht="15.6">
      <c r="B121" s="44"/>
      <c r="C121" s="118"/>
      <c r="D121" s="44"/>
      <c r="E121" s="44"/>
      <c r="F121" s="40"/>
      <c r="G121" s="97"/>
      <c r="H121" s="40"/>
      <c r="I121" s="40"/>
      <c r="J121" s="40"/>
      <c r="K121" s="40"/>
      <c r="L121" s="40"/>
      <c r="M121" s="40"/>
      <c r="N121" s="40"/>
      <c r="O121" s="20"/>
      <c r="P121" s="26"/>
      <c r="Q121" s="29"/>
      <c r="R121" s="29"/>
      <c r="S121" s="29"/>
      <c r="T121" s="28"/>
      <c r="U121" s="29"/>
      <c r="V121" s="40"/>
      <c r="W121" s="40"/>
      <c r="X121" s="40"/>
      <c r="Y121" s="40"/>
      <c r="Z121" s="40"/>
      <c r="AA121" s="40"/>
      <c r="AB121" s="40"/>
      <c r="AC121" s="40"/>
      <c r="AD121" s="40"/>
      <c r="AE121" s="40"/>
      <c r="AF121" s="40"/>
      <c r="AG121" s="40"/>
      <c r="AH121" s="40"/>
      <c r="AI121" s="40"/>
      <c r="AJ121" s="40"/>
      <c r="AK121" s="41"/>
      <c r="AL121" s="41"/>
      <c r="AM121" s="41"/>
      <c r="AN121" s="41"/>
      <c r="AO121" s="41"/>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9"/>
      <c r="BO121" s="9"/>
      <c r="BP121" s="9"/>
      <c r="BQ121" s="9"/>
      <c r="BR121" s="9"/>
      <c r="BS121" s="9"/>
      <c r="BT121" s="9"/>
      <c r="BU121" s="9"/>
      <c r="BV121" s="9"/>
      <c r="BW121" s="9"/>
      <c r="BX121" s="9"/>
      <c r="BY121" s="9"/>
      <c r="BZ121" s="9"/>
      <c r="CA121" s="9"/>
      <c r="CB121" s="9"/>
      <c r="CC121" s="9"/>
      <c r="CD121" s="9"/>
      <c r="CE121" s="9"/>
      <c r="CF121" s="9"/>
      <c r="CG121" s="9"/>
      <c r="CH121" s="9"/>
      <c r="CI121" s="9"/>
      <c r="CJ121" s="9"/>
      <c r="CK121" s="9"/>
      <c r="CL121" s="9"/>
      <c r="CM121" s="9"/>
      <c r="CN121" s="9"/>
      <c r="CO121" s="9"/>
      <c r="CP121" s="9"/>
      <c r="CQ121" s="9"/>
      <c r="CR121" s="9"/>
      <c r="CS121" s="9"/>
      <c r="CT121" s="9"/>
      <c r="CU121" s="9"/>
      <c r="CV121" s="9"/>
      <c r="CW121" s="9"/>
      <c r="CX121" s="9"/>
      <c r="CY121" s="9"/>
      <c r="CZ121" s="9"/>
      <c r="DA121" s="9"/>
      <c r="DB121" s="9"/>
      <c r="DC121" s="9"/>
      <c r="DD121" s="9"/>
      <c r="DE121" s="9"/>
      <c r="DF121" s="9"/>
      <c r="DG121" s="9"/>
      <c r="DH121" s="9"/>
      <c r="DI121" s="9"/>
    </row>
    <row r="122" spans="2:113" ht="15.6">
      <c r="B122" s="44"/>
      <c r="C122" s="118"/>
      <c r="D122" s="44"/>
      <c r="E122" s="44"/>
      <c r="F122" s="40"/>
      <c r="G122" s="97"/>
      <c r="H122" s="40"/>
      <c r="I122" s="40"/>
      <c r="J122" s="40"/>
      <c r="K122" s="40"/>
      <c r="L122" s="40"/>
      <c r="M122" s="40"/>
      <c r="N122" s="40"/>
      <c r="O122" s="20"/>
      <c r="P122" s="26"/>
      <c r="Q122" s="29"/>
      <c r="R122" s="29"/>
      <c r="S122" s="29"/>
      <c r="T122" s="28"/>
      <c r="U122" s="29"/>
      <c r="V122" s="40"/>
      <c r="W122" s="40"/>
      <c r="X122" s="40"/>
      <c r="Y122" s="40"/>
      <c r="Z122" s="40"/>
      <c r="AA122" s="40"/>
      <c r="AB122" s="40"/>
      <c r="AC122" s="40"/>
      <c r="AD122" s="40"/>
      <c r="AE122" s="40"/>
      <c r="AF122" s="40"/>
      <c r="AG122" s="40"/>
      <c r="AH122" s="40"/>
      <c r="AI122" s="40"/>
      <c r="AJ122" s="40"/>
      <c r="AK122" s="41"/>
      <c r="AL122" s="41"/>
      <c r="AM122" s="41"/>
      <c r="AN122" s="41"/>
      <c r="AO122" s="41"/>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9"/>
      <c r="BO122" s="9"/>
      <c r="BP122" s="9"/>
      <c r="BQ122" s="9"/>
      <c r="BR122" s="9"/>
      <c r="BS122" s="9"/>
      <c r="BT122" s="9"/>
      <c r="BU122" s="9"/>
      <c r="BV122" s="9"/>
      <c r="BW122" s="9"/>
      <c r="BX122" s="9"/>
      <c r="BY122" s="9"/>
      <c r="BZ122" s="9"/>
      <c r="CA122" s="9"/>
      <c r="CB122" s="9"/>
      <c r="CC122" s="9"/>
      <c r="CD122" s="9"/>
      <c r="CE122" s="9"/>
      <c r="CF122" s="9"/>
      <c r="CG122" s="9"/>
      <c r="CH122" s="9"/>
      <c r="CI122" s="9"/>
      <c r="CJ122" s="9"/>
      <c r="CK122" s="9"/>
      <c r="CL122" s="9"/>
      <c r="CM122" s="9"/>
      <c r="CN122" s="9"/>
      <c r="CO122" s="9"/>
      <c r="CP122" s="9"/>
      <c r="CQ122" s="9"/>
      <c r="CR122" s="9"/>
      <c r="CS122" s="9"/>
      <c r="CT122" s="9"/>
      <c r="CU122" s="9"/>
      <c r="CV122" s="9"/>
      <c r="CW122" s="9"/>
      <c r="CX122" s="9"/>
      <c r="CY122" s="9"/>
      <c r="CZ122" s="9"/>
      <c r="DA122" s="9"/>
      <c r="DB122" s="9"/>
      <c r="DC122" s="9"/>
      <c r="DD122" s="9"/>
      <c r="DE122" s="9"/>
      <c r="DF122" s="9"/>
      <c r="DG122" s="9"/>
      <c r="DH122" s="9"/>
      <c r="DI122" s="9"/>
    </row>
    <row r="123" spans="2:113" ht="15.6">
      <c r="B123" s="44"/>
      <c r="C123" s="118"/>
      <c r="D123" s="44"/>
      <c r="E123" s="44"/>
      <c r="F123" s="40"/>
      <c r="G123" s="97"/>
      <c r="H123" s="40"/>
      <c r="I123" s="40"/>
      <c r="J123" s="40"/>
      <c r="K123" s="40"/>
      <c r="L123" s="40"/>
      <c r="M123" s="40"/>
      <c r="N123" s="40"/>
      <c r="O123" s="20"/>
      <c r="P123" s="26"/>
      <c r="Q123" s="29"/>
      <c r="R123" s="29"/>
      <c r="S123" s="29"/>
      <c r="T123" s="28"/>
      <c r="U123" s="29"/>
      <c r="V123" s="40"/>
      <c r="W123" s="40"/>
      <c r="X123" s="40"/>
      <c r="Y123" s="40"/>
      <c r="Z123" s="40"/>
      <c r="AA123" s="40"/>
      <c r="AB123" s="40"/>
      <c r="AC123" s="40"/>
      <c r="AD123" s="40"/>
      <c r="AE123" s="40"/>
      <c r="AF123" s="40"/>
      <c r="AG123" s="40"/>
      <c r="AH123" s="40"/>
      <c r="AI123" s="40"/>
      <c r="AJ123" s="40"/>
      <c r="AK123" s="41"/>
      <c r="AL123" s="41"/>
      <c r="AM123" s="41"/>
      <c r="AN123" s="41"/>
      <c r="AO123" s="41"/>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9"/>
      <c r="BO123" s="9"/>
      <c r="BP123" s="9"/>
      <c r="BQ123" s="9"/>
      <c r="BR123" s="9"/>
      <c r="BS123" s="9"/>
      <c r="BT123" s="9"/>
      <c r="BU123" s="9"/>
      <c r="BV123" s="9"/>
      <c r="BW123" s="9"/>
      <c r="BX123" s="9"/>
      <c r="BY123" s="9"/>
      <c r="BZ123" s="9"/>
      <c r="CA123" s="9"/>
      <c r="CB123" s="9"/>
      <c r="CC123" s="9"/>
      <c r="CD123" s="9"/>
      <c r="CE123" s="9"/>
      <c r="CF123" s="9"/>
      <c r="CG123" s="9"/>
      <c r="CH123" s="9"/>
      <c r="CI123" s="9"/>
      <c r="CJ123" s="9"/>
      <c r="CK123" s="9"/>
      <c r="CL123" s="9"/>
      <c r="CM123" s="9"/>
      <c r="CN123" s="9"/>
      <c r="CO123" s="9"/>
      <c r="CP123" s="9"/>
      <c r="CQ123" s="9"/>
      <c r="CR123" s="9"/>
      <c r="CS123" s="9"/>
      <c r="CT123" s="9"/>
      <c r="CU123" s="9"/>
      <c r="CV123" s="9"/>
      <c r="CW123" s="9"/>
      <c r="CX123" s="9"/>
      <c r="CY123" s="9"/>
      <c r="CZ123" s="9"/>
      <c r="DA123" s="9"/>
      <c r="DB123" s="9"/>
      <c r="DC123" s="9"/>
      <c r="DD123" s="9"/>
      <c r="DE123" s="9"/>
      <c r="DF123" s="9"/>
      <c r="DG123" s="9"/>
      <c r="DH123" s="9"/>
      <c r="DI123" s="9"/>
    </row>
    <row r="124" spans="2:113" ht="15.6">
      <c r="B124" s="44"/>
      <c r="C124" s="118"/>
      <c r="D124" s="44"/>
      <c r="E124" s="44"/>
      <c r="F124" s="40"/>
      <c r="G124" s="97"/>
      <c r="H124" s="40"/>
      <c r="I124" s="40"/>
      <c r="J124" s="40"/>
      <c r="K124" s="40"/>
      <c r="L124" s="40"/>
      <c r="M124" s="40"/>
      <c r="N124" s="40"/>
      <c r="O124" s="20"/>
      <c r="P124" s="26"/>
      <c r="Q124" s="29"/>
      <c r="R124" s="29"/>
      <c r="S124" s="29"/>
      <c r="T124" s="28"/>
      <c r="U124" s="29"/>
      <c r="V124" s="40"/>
      <c r="W124" s="40"/>
      <c r="X124" s="40"/>
      <c r="Y124" s="40"/>
      <c r="Z124" s="40"/>
      <c r="AA124" s="40"/>
      <c r="AB124" s="40"/>
      <c r="AC124" s="40"/>
      <c r="AD124" s="40"/>
      <c r="AE124" s="40"/>
      <c r="AF124" s="40"/>
      <c r="AG124" s="40"/>
      <c r="AH124" s="40"/>
      <c r="AI124" s="40"/>
      <c r="AJ124" s="40"/>
      <c r="AK124" s="41"/>
      <c r="AL124" s="41"/>
      <c r="AM124" s="41"/>
      <c r="AN124" s="41"/>
      <c r="AO124" s="41"/>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9"/>
      <c r="BO124" s="9"/>
      <c r="BP124" s="9"/>
      <c r="BQ124" s="9"/>
      <c r="BR124" s="9"/>
      <c r="BS124" s="9"/>
      <c r="BT124" s="9"/>
      <c r="BU124" s="9"/>
      <c r="BV124" s="9"/>
      <c r="BW124" s="9"/>
      <c r="BX124" s="9"/>
      <c r="BY124" s="9"/>
      <c r="BZ124" s="9"/>
      <c r="CA124" s="9"/>
      <c r="CB124" s="9"/>
      <c r="CC124" s="9"/>
      <c r="CD124" s="9"/>
      <c r="CE124" s="9"/>
      <c r="CF124" s="9"/>
      <c r="CG124" s="9"/>
      <c r="CH124" s="9"/>
      <c r="CI124" s="9"/>
      <c r="CJ124" s="9"/>
      <c r="CK124" s="9"/>
      <c r="CL124" s="9"/>
      <c r="CM124" s="9"/>
      <c r="CN124" s="9"/>
      <c r="CO124" s="9"/>
      <c r="CP124" s="9"/>
      <c r="CQ124" s="9"/>
      <c r="CR124" s="9"/>
      <c r="CS124" s="9"/>
      <c r="CT124" s="9"/>
      <c r="CU124" s="9"/>
      <c r="CV124" s="9"/>
      <c r="CW124" s="9"/>
      <c r="CX124" s="9"/>
      <c r="CY124" s="9"/>
      <c r="CZ124" s="9"/>
      <c r="DA124" s="9"/>
      <c r="DB124" s="9"/>
      <c r="DC124" s="9"/>
      <c r="DD124" s="9"/>
      <c r="DE124" s="9"/>
      <c r="DF124" s="9"/>
      <c r="DG124" s="9"/>
      <c r="DH124" s="9"/>
      <c r="DI124" s="9"/>
    </row>
    <row r="125" spans="2:113" ht="15.6">
      <c r="B125" s="44"/>
      <c r="C125" s="118"/>
      <c r="D125" s="44"/>
      <c r="E125" s="44"/>
      <c r="F125" s="40"/>
      <c r="G125" s="97"/>
      <c r="H125" s="40"/>
      <c r="I125" s="40"/>
      <c r="J125" s="40"/>
      <c r="K125" s="40"/>
      <c r="L125" s="40"/>
      <c r="M125" s="40"/>
      <c r="N125" s="40"/>
      <c r="O125" s="20"/>
      <c r="P125" s="26"/>
      <c r="Q125" s="29"/>
      <c r="R125" s="29"/>
      <c r="S125" s="29"/>
      <c r="T125" s="28"/>
      <c r="U125" s="29"/>
      <c r="V125" s="40"/>
      <c r="W125" s="40"/>
      <c r="X125" s="40"/>
      <c r="Y125" s="40"/>
      <c r="Z125" s="40"/>
      <c r="AA125" s="40"/>
      <c r="AB125" s="40"/>
      <c r="AC125" s="40"/>
      <c r="AD125" s="40"/>
      <c r="AE125" s="40"/>
      <c r="AF125" s="40"/>
      <c r="AG125" s="40"/>
      <c r="AH125" s="40"/>
      <c r="AI125" s="40"/>
      <c r="AJ125" s="40"/>
      <c r="AK125" s="41"/>
      <c r="AL125" s="41"/>
      <c r="AM125" s="41"/>
      <c r="AN125" s="41"/>
      <c r="AO125" s="41"/>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9"/>
      <c r="BO125" s="9"/>
      <c r="BP125" s="9"/>
      <c r="BQ125" s="9"/>
      <c r="BR125" s="9"/>
      <c r="BS125" s="9"/>
      <c r="BT125" s="9"/>
      <c r="BU125" s="9"/>
      <c r="BV125" s="9"/>
      <c r="BW125" s="9"/>
      <c r="BX125" s="9"/>
      <c r="BY125" s="9"/>
      <c r="BZ125" s="9"/>
      <c r="CA125" s="9"/>
      <c r="CB125" s="9"/>
      <c r="CC125" s="9"/>
      <c r="CD125" s="9"/>
      <c r="CE125" s="9"/>
      <c r="CF125" s="9"/>
      <c r="CG125" s="9"/>
      <c r="CH125" s="9"/>
      <c r="CI125" s="9"/>
      <c r="CJ125" s="9"/>
      <c r="CK125" s="9"/>
      <c r="CL125" s="9"/>
      <c r="CM125" s="9"/>
      <c r="CN125" s="9"/>
      <c r="CO125" s="9"/>
      <c r="CP125" s="9"/>
      <c r="CQ125" s="9"/>
      <c r="CR125" s="9"/>
      <c r="CS125" s="9"/>
      <c r="CT125" s="9"/>
      <c r="CU125" s="9"/>
      <c r="CV125" s="9"/>
      <c r="CW125" s="9"/>
      <c r="CX125" s="9"/>
      <c r="CY125" s="9"/>
      <c r="CZ125" s="9"/>
      <c r="DA125" s="9"/>
      <c r="DB125" s="9"/>
      <c r="DC125" s="9"/>
      <c r="DD125" s="9"/>
      <c r="DE125" s="9"/>
      <c r="DF125" s="9"/>
      <c r="DG125" s="9"/>
      <c r="DH125" s="9"/>
      <c r="DI125" s="9"/>
    </row>
    <row r="126" spans="2:113" ht="15.6">
      <c r="B126" s="44"/>
      <c r="C126" s="118"/>
      <c r="D126" s="44"/>
      <c r="E126" s="44"/>
      <c r="F126" s="40"/>
      <c r="G126" s="97"/>
      <c r="H126" s="40"/>
      <c r="I126" s="40"/>
      <c r="J126" s="40"/>
      <c r="K126" s="40"/>
      <c r="L126" s="40"/>
      <c r="M126" s="40"/>
      <c r="N126" s="40"/>
      <c r="O126" s="20"/>
      <c r="P126" s="26"/>
      <c r="Q126" s="29"/>
      <c r="R126" s="29"/>
      <c r="S126" s="29"/>
      <c r="T126" s="28"/>
      <c r="U126" s="29"/>
      <c r="V126" s="40"/>
      <c r="W126" s="40"/>
      <c r="X126" s="40"/>
      <c r="Y126" s="40"/>
      <c r="Z126" s="40"/>
      <c r="AA126" s="40"/>
      <c r="AB126" s="40"/>
      <c r="AC126" s="40"/>
      <c r="AD126" s="40"/>
      <c r="AE126" s="40"/>
      <c r="AF126" s="40"/>
      <c r="AG126" s="40"/>
      <c r="AH126" s="40"/>
      <c r="AI126" s="40"/>
      <c r="AJ126" s="40"/>
      <c r="AK126" s="41"/>
      <c r="AL126" s="41"/>
      <c r="AM126" s="41"/>
      <c r="AN126" s="41"/>
      <c r="AO126" s="41"/>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9"/>
      <c r="BO126" s="9"/>
      <c r="BP126" s="9"/>
      <c r="BQ126" s="9"/>
      <c r="BR126" s="9"/>
      <c r="BS126" s="9"/>
      <c r="BT126" s="9"/>
      <c r="BU126" s="9"/>
      <c r="BV126" s="9"/>
      <c r="BW126" s="9"/>
      <c r="BX126" s="9"/>
      <c r="BY126" s="9"/>
      <c r="BZ126" s="9"/>
      <c r="CA126" s="9"/>
      <c r="CB126" s="9"/>
      <c r="CC126" s="9"/>
      <c r="CD126" s="9"/>
      <c r="CE126" s="9"/>
      <c r="CF126" s="9"/>
      <c r="CG126" s="9"/>
      <c r="CH126" s="9"/>
      <c r="CI126" s="9"/>
      <c r="CJ126" s="9"/>
      <c r="CK126" s="9"/>
      <c r="CL126" s="9"/>
      <c r="CM126" s="9"/>
      <c r="CN126" s="9"/>
      <c r="CO126" s="9"/>
      <c r="CP126" s="9"/>
      <c r="CQ126" s="9"/>
      <c r="CR126" s="9"/>
      <c r="CS126" s="9"/>
      <c r="CT126" s="9"/>
      <c r="CU126" s="9"/>
      <c r="CV126" s="9"/>
      <c r="CW126" s="9"/>
      <c r="CX126" s="9"/>
      <c r="CY126" s="9"/>
      <c r="CZ126" s="9"/>
      <c r="DA126" s="9"/>
      <c r="DB126" s="9"/>
      <c r="DC126" s="9"/>
      <c r="DD126" s="9"/>
      <c r="DE126" s="9"/>
      <c r="DF126" s="9"/>
      <c r="DG126" s="9"/>
      <c r="DH126" s="9"/>
      <c r="DI126" s="9"/>
    </row>
    <row r="127" spans="2:113" ht="15.6">
      <c r="B127" s="44"/>
      <c r="C127" s="118"/>
      <c r="D127" s="44"/>
      <c r="E127" s="44"/>
      <c r="F127" s="40"/>
      <c r="G127" s="97"/>
      <c r="H127" s="40"/>
      <c r="I127" s="40"/>
      <c r="J127" s="40"/>
      <c r="K127" s="40"/>
      <c r="L127" s="40"/>
      <c r="M127" s="40"/>
      <c r="N127" s="40"/>
      <c r="O127" s="20"/>
      <c r="P127" s="26"/>
      <c r="Q127" s="29"/>
      <c r="R127" s="29"/>
      <c r="S127" s="29"/>
      <c r="T127" s="28"/>
      <c r="U127" s="29"/>
      <c r="V127" s="40"/>
      <c r="W127" s="40"/>
      <c r="X127" s="40"/>
      <c r="Y127" s="40"/>
      <c r="Z127" s="40"/>
      <c r="AA127" s="40"/>
      <c r="AB127" s="40"/>
      <c r="AC127" s="40"/>
      <c r="AD127" s="40"/>
      <c r="AE127" s="40"/>
      <c r="AF127" s="40"/>
      <c r="AG127" s="40"/>
      <c r="AH127" s="40"/>
      <c r="AI127" s="40"/>
      <c r="AJ127" s="40"/>
      <c r="AK127" s="41"/>
      <c r="AL127" s="41"/>
      <c r="AM127" s="41"/>
      <c r="AN127" s="41"/>
      <c r="AO127" s="41"/>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9"/>
      <c r="BO127" s="9"/>
      <c r="BP127" s="9"/>
      <c r="BQ127" s="9"/>
      <c r="BR127" s="9"/>
      <c r="BS127" s="9"/>
      <c r="BT127" s="9"/>
      <c r="BU127" s="9"/>
      <c r="BV127" s="9"/>
      <c r="BW127" s="9"/>
      <c r="BX127" s="9"/>
      <c r="BY127" s="9"/>
      <c r="BZ127" s="9"/>
      <c r="CA127" s="9"/>
      <c r="CB127" s="9"/>
      <c r="CC127" s="9"/>
      <c r="CD127" s="9"/>
      <c r="CE127" s="9"/>
      <c r="CF127" s="9"/>
      <c r="CG127" s="9"/>
      <c r="CH127" s="9"/>
      <c r="CI127" s="9"/>
      <c r="CJ127" s="9"/>
      <c r="CK127" s="9"/>
      <c r="CL127" s="9"/>
      <c r="CM127" s="9"/>
      <c r="CN127" s="9"/>
      <c r="CO127" s="9"/>
      <c r="CP127" s="9"/>
      <c r="CQ127" s="9"/>
      <c r="CR127" s="9"/>
      <c r="CS127" s="9"/>
      <c r="CT127" s="9"/>
      <c r="CU127" s="9"/>
      <c r="CV127" s="9"/>
      <c r="CW127" s="9"/>
      <c r="CX127" s="9"/>
      <c r="CY127" s="9"/>
      <c r="CZ127" s="9"/>
      <c r="DA127" s="9"/>
      <c r="DB127" s="9"/>
      <c r="DC127" s="9"/>
      <c r="DD127" s="9"/>
      <c r="DE127" s="9"/>
      <c r="DF127" s="9"/>
      <c r="DG127" s="9"/>
      <c r="DH127" s="9"/>
      <c r="DI127" s="9"/>
    </row>
    <row r="128" spans="2:113" ht="15.6">
      <c r="B128" s="44"/>
      <c r="C128" s="118"/>
      <c r="D128" s="44"/>
      <c r="E128" s="44"/>
      <c r="F128" s="40"/>
      <c r="G128" s="97"/>
      <c r="H128" s="40"/>
      <c r="I128" s="40"/>
      <c r="J128" s="40"/>
      <c r="K128" s="40"/>
      <c r="L128" s="40"/>
      <c r="M128" s="40"/>
      <c r="N128" s="40"/>
      <c r="O128" s="20"/>
      <c r="P128" s="26"/>
      <c r="Q128" s="29"/>
      <c r="R128" s="29"/>
      <c r="S128" s="29"/>
      <c r="T128" s="28"/>
      <c r="U128" s="29"/>
      <c r="V128" s="40"/>
      <c r="W128" s="40"/>
      <c r="X128" s="40"/>
      <c r="Y128" s="40"/>
      <c r="Z128" s="40"/>
      <c r="AA128" s="40"/>
      <c r="AB128" s="40"/>
      <c r="AC128" s="40"/>
      <c r="AD128" s="40"/>
      <c r="AE128" s="40"/>
      <c r="AF128" s="40"/>
      <c r="AG128" s="40"/>
      <c r="AH128" s="40"/>
      <c r="AI128" s="40"/>
      <c r="AJ128" s="40"/>
      <c r="AK128" s="41"/>
      <c r="AL128" s="41"/>
      <c r="AM128" s="41"/>
      <c r="AN128" s="41"/>
      <c r="AO128" s="41"/>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9"/>
      <c r="BO128" s="9"/>
      <c r="BP128" s="9"/>
      <c r="BQ128" s="9"/>
      <c r="BR128" s="9"/>
      <c r="BS128" s="9"/>
      <c r="BT128" s="9"/>
      <c r="BU128" s="9"/>
      <c r="BV128" s="9"/>
      <c r="BW128" s="9"/>
      <c r="BX128" s="9"/>
      <c r="BY128" s="9"/>
      <c r="BZ128" s="9"/>
      <c r="CA128" s="9"/>
      <c r="CB128" s="9"/>
      <c r="CC128" s="9"/>
      <c r="CD128" s="9"/>
      <c r="CE128" s="9"/>
      <c r="CF128" s="9"/>
      <c r="CG128" s="9"/>
      <c r="CH128" s="9"/>
      <c r="CI128" s="9"/>
      <c r="CJ128" s="9"/>
      <c r="CK128" s="9"/>
      <c r="CL128" s="9"/>
      <c r="CM128" s="9"/>
      <c r="CN128" s="9"/>
      <c r="CO128" s="9"/>
      <c r="CP128" s="9"/>
      <c r="CQ128" s="9"/>
      <c r="CR128" s="9"/>
      <c r="CS128" s="9"/>
      <c r="CT128" s="9"/>
      <c r="CU128" s="9"/>
      <c r="CV128" s="9"/>
      <c r="CW128" s="9"/>
      <c r="CX128" s="9"/>
      <c r="CY128" s="9"/>
      <c r="CZ128" s="9"/>
      <c r="DA128" s="9"/>
      <c r="DB128" s="9"/>
      <c r="DC128" s="9"/>
      <c r="DD128" s="9"/>
      <c r="DE128" s="9"/>
      <c r="DF128" s="9"/>
      <c r="DG128" s="9"/>
      <c r="DH128" s="9"/>
      <c r="DI128" s="9"/>
    </row>
    <row r="129" spans="2:113" ht="15.6">
      <c r="B129" s="44"/>
      <c r="C129" s="118"/>
      <c r="D129" s="44"/>
      <c r="E129" s="44"/>
      <c r="F129" s="40"/>
      <c r="G129" s="97"/>
      <c r="H129" s="40"/>
      <c r="I129" s="40"/>
      <c r="J129" s="40"/>
      <c r="K129" s="40"/>
      <c r="L129" s="40"/>
      <c r="M129" s="40"/>
      <c r="N129" s="40"/>
      <c r="O129" s="20"/>
      <c r="P129" s="26"/>
      <c r="Q129" s="29"/>
      <c r="R129" s="29"/>
      <c r="S129" s="29"/>
      <c r="T129" s="28"/>
      <c r="U129" s="29"/>
      <c r="V129" s="40"/>
      <c r="W129" s="40"/>
      <c r="X129" s="40"/>
      <c r="Y129" s="40"/>
      <c r="Z129" s="40"/>
      <c r="AA129" s="40"/>
      <c r="AB129" s="40"/>
      <c r="AC129" s="40"/>
      <c r="AD129" s="40"/>
      <c r="AE129" s="40"/>
      <c r="AF129" s="40"/>
      <c r="AG129" s="40"/>
      <c r="AH129" s="40"/>
      <c r="AI129" s="40"/>
      <c r="AJ129" s="40"/>
      <c r="AK129" s="41"/>
      <c r="AL129" s="41"/>
      <c r="AM129" s="41"/>
      <c r="AN129" s="41"/>
      <c r="AO129" s="41"/>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9"/>
      <c r="BO129" s="9"/>
      <c r="BP129" s="9"/>
      <c r="BQ129" s="9"/>
      <c r="BR129" s="9"/>
      <c r="BS129" s="9"/>
      <c r="BT129" s="9"/>
      <c r="BU129" s="9"/>
      <c r="BV129" s="9"/>
      <c r="BW129" s="9"/>
      <c r="BX129" s="9"/>
      <c r="BY129" s="9"/>
      <c r="BZ129" s="9"/>
      <c r="CA129" s="9"/>
      <c r="CB129" s="9"/>
      <c r="CC129" s="9"/>
      <c r="CD129" s="9"/>
      <c r="CE129" s="9"/>
      <c r="CF129" s="9"/>
      <c r="CG129" s="9"/>
      <c r="CH129" s="9"/>
      <c r="CI129" s="9"/>
      <c r="CJ129" s="9"/>
      <c r="CK129" s="9"/>
      <c r="CL129" s="9"/>
      <c r="CM129" s="9"/>
      <c r="CN129" s="9"/>
      <c r="CO129" s="9"/>
      <c r="CP129" s="9"/>
      <c r="CQ129" s="9"/>
      <c r="CR129" s="9"/>
      <c r="CS129" s="9"/>
      <c r="CT129" s="9"/>
      <c r="CU129" s="9"/>
      <c r="CV129" s="9"/>
      <c r="CW129" s="9"/>
      <c r="CX129" s="9"/>
      <c r="CY129" s="9"/>
      <c r="CZ129" s="9"/>
      <c r="DA129" s="9"/>
      <c r="DB129" s="9"/>
      <c r="DC129" s="9"/>
      <c r="DD129" s="9"/>
      <c r="DE129" s="9"/>
      <c r="DF129" s="9"/>
      <c r="DG129" s="9"/>
      <c r="DH129" s="9"/>
      <c r="DI129" s="9"/>
    </row>
    <row r="130" spans="2:113" ht="15.6">
      <c r="B130" s="44"/>
      <c r="C130" s="118"/>
      <c r="D130" s="44"/>
      <c r="E130" s="44"/>
      <c r="F130" s="40"/>
      <c r="G130" s="97"/>
      <c r="H130" s="40"/>
      <c r="I130" s="40"/>
      <c r="J130" s="40"/>
      <c r="K130" s="40"/>
      <c r="L130" s="40"/>
      <c r="M130" s="40"/>
      <c r="N130" s="40"/>
      <c r="O130" s="20"/>
      <c r="P130" s="26"/>
      <c r="Q130" s="29"/>
      <c r="R130" s="29"/>
      <c r="S130" s="29"/>
      <c r="T130" s="28"/>
      <c r="U130" s="29"/>
      <c r="V130" s="40"/>
      <c r="W130" s="40"/>
      <c r="X130" s="40"/>
      <c r="Y130" s="40"/>
      <c r="Z130" s="40"/>
      <c r="AA130" s="40"/>
      <c r="AB130" s="40"/>
      <c r="AC130" s="40"/>
      <c r="AD130" s="40"/>
      <c r="AE130" s="40"/>
      <c r="AF130" s="40"/>
      <c r="AG130" s="40"/>
      <c r="AH130" s="40"/>
      <c r="AI130" s="40"/>
      <c r="AJ130" s="40"/>
      <c r="AK130" s="41"/>
      <c r="AL130" s="41"/>
      <c r="AM130" s="41"/>
      <c r="AN130" s="41"/>
      <c r="AO130" s="41"/>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9"/>
      <c r="BO130" s="9"/>
      <c r="BP130" s="9"/>
      <c r="BQ130" s="9"/>
      <c r="BR130" s="9"/>
      <c r="BS130" s="9"/>
      <c r="BT130" s="9"/>
      <c r="BU130" s="9"/>
      <c r="BV130" s="9"/>
      <c r="BW130" s="9"/>
      <c r="BX130" s="9"/>
      <c r="BY130" s="9"/>
      <c r="BZ130" s="9"/>
      <c r="CA130" s="9"/>
      <c r="CB130" s="9"/>
      <c r="CC130" s="9"/>
      <c r="CD130" s="9"/>
      <c r="CE130" s="9"/>
      <c r="CF130" s="9"/>
      <c r="CG130" s="9"/>
      <c r="CH130" s="9"/>
      <c r="CI130" s="9"/>
      <c r="CJ130" s="9"/>
      <c r="CK130" s="9"/>
      <c r="CL130" s="9"/>
      <c r="CM130" s="9"/>
      <c r="CN130" s="9"/>
      <c r="CO130" s="9"/>
      <c r="CP130" s="9"/>
      <c r="CQ130" s="9"/>
      <c r="CR130" s="9"/>
      <c r="CS130" s="9"/>
      <c r="CT130" s="9"/>
      <c r="CU130" s="9"/>
      <c r="CV130" s="9"/>
      <c r="CW130" s="9"/>
      <c r="CX130" s="9"/>
      <c r="CY130" s="9"/>
      <c r="CZ130" s="9"/>
      <c r="DA130" s="9"/>
      <c r="DB130" s="9"/>
      <c r="DC130" s="9"/>
      <c r="DD130" s="9"/>
      <c r="DE130" s="9"/>
      <c r="DF130" s="9"/>
      <c r="DG130" s="9"/>
      <c r="DH130" s="9"/>
      <c r="DI130" s="9"/>
    </row>
    <row r="131" spans="2:113" ht="15.6">
      <c r="B131" s="44"/>
      <c r="C131" s="118"/>
      <c r="D131" s="44"/>
      <c r="E131" s="44"/>
      <c r="F131" s="40"/>
      <c r="G131" s="97"/>
      <c r="H131" s="40"/>
      <c r="I131" s="40"/>
      <c r="J131" s="40"/>
      <c r="K131" s="40"/>
      <c r="L131" s="40"/>
      <c r="M131" s="40"/>
      <c r="N131" s="40"/>
      <c r="O131" s="20"/>
      <c r="P131" s="26"/>
      <c r="Q131" s="29"/>
      <c r="R131" s="29"/>
      <c r="S131" s="29"/>
      <c r="T131" s="28"/>
      <c r="U131" s="29"/>
      <c r="V131" s="40"/>
      <c r="W131" s="40"/>
      <c r="X131" s="40"/>
      <c r="Y131" s="40"/>
      <c r="Z131" s="40"/>
      <c r="AA131" s="40"/>
      <c r="AB131" s="40"/>
      <c r="AC131" s="40"/>
      <c r="AD131" s="40"/>
      <c r="AE131" s="40"/>
      <c r="AF131" s="40"/>
      <c r="AG131" s="40"/>
      <c r="AH131" s="40"/>
      <c r="AI131" s="40"/>
      <c r="AJ131" s="40"/>
      <c r="AK131" s="41"/>
      <c r="AL131" s="41"/>
      <c r="AM131" s="41"/>
      <c r="AN131" s="41"/>
      <c r="AO131" s="41"/>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9"/>
      <c r="BO131" s="9"/>
      <c r="BP131" s="9"/>
      <c r="BQ131" s="9"/>
      <c r="BR131" s="9"/>
      <c r="BS131" s="9"/>
      <c r="BT131" s="9"/>
      <c r="BU131" s="9"/>
      <c r="BV131" s="9"/>
      <c r="BW131" s="9"/>
      <c r="BX131" s="9"/>
      <c r="BY131" s="9"/>
      <c r="BZ131" s="9"/>
      <c r="CA131" s="9"/>
      <c r="CB131" s="9"/>
      <c r="CC131" s="9"/>
      <c r="CD131" s="9"/>
      <c r="CE131" s="9"/>
      <c r="CF131" s="9"/>
      <c r="CG131" s="9"/>
      <c r="CH131" s="9"/>
      <c r="CI131" s="9"/>
      <c r="CJ131" s="9"/>
      <c r="CK131" s="9"/>
      <c r="CL131" s="9"/>
      <c r="CM131" s="9"/>
      <c r="CN131" s="9"/>
      <c r="CO131" s="9"/>
      <c r="CP131" s="9"/>
      <c r="CQ131" s="9"/>
      <c r="CR131" s="9"/>
      <c r="CS131" s="9"/>
      <c r="CT131" s="9"/>
      <c r="CU131" s="9"/>
      <c r="CV131" s="9"/>
      <c r="CW131" s="9"/>
      <c r="CX131" s="9"/>
      <c r="CY131" s="9"/>
      <c r="CZ131" s="9"/>
      <c r="DA131" s="9"/>
      <c r="DB131" s="9"/>
      <c r="DC131" s="9"/>
      <c r="DD131" s="9"/>
      <c r="DE131" s="9"/>
      <c r="DF131" s="9"/>
      <c r="DG131" s="9"/>
      <c r="DH131" s="9"/>
      <c r="DI131" s="9"/>
    </row>
    <row r="132" spans="2:113" ht="15.6">
      <c r="B132" s="44"/>
      <c r="C132" s="118"/>
      <c r="D132" s="44"/>
      <c r="E132" s="44"/>
      <c r="F132" s="40"/>
      <c r="G132" s="97"/>
      <c r="H132" s="40"/>
      <c r="I132" s="40"/>
      <c r="J132" s="40"/>
      <c r="K132" s="40"/>
      <c r="L132" s="40"/>
      <c r="M132" s="40"/>
      <c r="N132" s="40"/>
      <c r="O132" s="20"/>
      <c r="P132" s="26"/>
      <c r="Q132" s="29"/>
      <c r="R132" s="29"/>
      <c r="S132" s="29"/>
      <c r="T132" s="28"/>
      <c r="U132" s="29"/>
      <c r="V132" s="40"/>
      <c r="W132" s="40"/>
      <c r="X132" s="40"/>
      <c r="Y132" s="40"/>
      <c r="Z132" s="40"/>
      <c r="AA132" s="40"/>
      <c r="AB132" s="40"/>
      <c r="AC132" s="40"/>
      <c r="AD132" s="40"/>
      <c r="AE132" s="40"/>
      <c r="AF132" s="40"/>
      <c r="AG132" s="40"/>
      <c r="AH132" s="40"/>
      <c r="AI132" s="40"/>
      <c r="AJ132" s="40"/>
      <c r="AK132" s="41"/>
      <c r="AL132" s="41"/>
      <c r="AM132" s="41"/>
      <c r="AN132" s="41"/>
      <c r="AO132" s="41"/>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9"/>
      <c r="BO132" s="9"/>
      <c r="BP132" s="9"/>
      <c r="BQ132" s="9"/>
      <c r="BR132" s="9"/>
      <c r="BS132" s="9"/>
      <c r="BT132" s="9"/>
      <c r="BU132" s="9"/>
      <c r="BV132" s="9"/>
      <c r="BW132" s="9"/>
      <c r="BX132" s="9"/>
      <c r="BY132" s="9"/>
      <c r="BZ132" s="9"/>
      <c r="CA132" s="9"/>
      <c r="CB132" s="9"/>
      <c r="CC132" s="9"/>
      <c r="CD132" s="9"/>
      <c r="CE132" s="9"/>
      <c r="CF132" s="9"/>
      <c r="CG132" s="9"/>
      <c r="CH132" s="9"/>
      <c r="CI132" s="9"/>
      <c r="CJ132" s="9"/>
      <c r="CK132" s="9"/>
      <c r="CL132" s="9"/>
      <c r="CM132" s="9"/>
      <c r="CN132" s="9"/>
      <c r="CO132" s="9"/>
      <c r="CP132" s="9"/>
      <c r="CQ132" s="9"/>
      <c r="CR132" s="9"/>
      <c r="CS132" s="9"/>
      <c r="CT132" s="9"/>
      <c r="CU132" s="9"/>
      <c r="CV132" s="9"/>
      <c r="CW132" s="9"/>
      <c r="CX132" s="9"/>
      <c r="CY132" s="9"/>
      <c r="CZ132" s="9"/>
      <c r="DA132" s="9"/>
      <c r="DB132" s="9"/>
      <c r="DC132" s="9"/>
      <c r="DD132" s="9"/>
      <c r="DE132" s="9"/>
      <c r="DF132" s="9"/>
      <c r="DG132" s="9"/>
      <c r="DH132" s="9"/>
      <c r="DI132" s="9"/>
    </row>
    <row r="133" spans="2:113" ht="15.6">
      <c r="B133" s="44"/>
      <c r="C133" s="118"/>
      <c r="D133" s="44"/>
      <c r="E133" s="44"/>
      <c r="F133" s="40"/>
      <c r="G133" s="97"/>
      <c r="H133" s="40"/>
      <c r="I133" s="40"/>
      <c r="J133" s="40"/>
      <c r="K133" s="40"/>
      <c r="L133" s="40"/>
      <c r="M133" s="40"/>
      <c r="N133" s="40"/>
      <c r="O133" s="20"/>
      <c r="P133" s="26"/>
      <c r="Q133" s="29"/>
      <c r="R133" s="29"/>
      <c r="S133" s="29"/>
      <c r="T133" s="28"/>
      <c r="U133" s="29"/>
      <c r="V133" s="40"/>
      <c r="W133" s="40"/>
      <c r="X133" s="40"/>
      <c r="Y133" s="40"/>
      <c r="Z133" s="40"/>
      <c r="AA133" s="40"/>
      <c r="AB133" s="40"/>
      <c r="AC133" s="40"/>
      <c r="AD133" s="40"/>
      <c r="AE133" s="40"/>
      <c r="AF133" s="40"/>
      <c r="AG133" s="40"/>
      <c r="AH133" s="40"/>
      <c r="AI133" s="40"/>
      <c r="AJ133" s="40"/>
      <c r="AK133" s="41"/>
      <c r="AL133" s="41"/>
      <c r="AM133" s="41"/>
      <c r="AN133" s="41"/>
      <c r="AO133" s="41"/>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9"/>
      <c r="BO133" s="9"/>
      <c r="BP133" s="9"/>
      <c r="BQ133" s="9"/>
      <c r="BR133" s="9"/>
      <c r="BS133" s="9"/>
      <c r="BT133" s="9"/>
      <c r="BU133" s="9"/>
      <c r="BV133" s="9"/>
      <c r="BW133" s="9"/>
      <c r="BX133" s="9"/>
      <c r="BY133" s="9"/>
      <c r="BZ133" s="9"/>
      <c r="CA133" s="9"/>
      <c r="CB133" s="9"/>
      <c r="CC133" s="9"/>
      <c r="CD133" s="9"/>
      <c r="CE133" s="9"/>
      <c r="CF133" s="9"/>
      <c r="CG133" s="9"/>
      <c r="CH133" s="9"/>
      <c r="CI133" s="9"/>
      <c r="CJ133" s="9"/>
      <c r="CK133" s="9"/>
      <c r="CL133" s="9"/>
      <c r="CM133" s="9"/>
      <c r="CN133" s="9"/>
      <c r="CO133" s="9"/>
      <c r="CP133" s="9"/>
      <c r="CQ133" s="9"/>
      <c r="CR133" s="9"/>
      <c r="CS133" s="9"/>
      <c r="CT133" s="9"/>
      <c r="CU133" s="9"/>
      <c r="CV133" s="9"/>
      <c r="CW133" s="9"/>
      <c r="CX133" s="9"/>
      <c r="CY133" s="9"/>
      <c r="CZ133" s="9"/>
      <c r="DA133" s="9"/>
      <c r="DB133" s="9"/>
      <c r="DC133" s="9"/>
      <c r="DD133" s="9"/>
      <c r="DE133" s="9"/>
      <c r="DF133" s="9"/>
      <c r="DG133" s="9"/>
      <c r="DH133" s="9"/>
      <c r="DI133" s="9"/>
    </row>
    <row r="134" spans="2:113" ht="15.6">
      <c r="B134" s="44"/>
      <c r="C134" s="118"/>
      <c r="D134" s="44"/>
      <c r="E134" s="44"/>
      <c r="F134" s="40"/>
      <c r="G134" s="97"/>
      <c r="H134" s="40"/>
      <c r="I134" s="40"/>
      <c r="J134" s="40"/>
      <c r="K134" s="40"/>
      <c r="L134" s="40"/>
      <c r="M134" s="40"/>
      <c r="N134" s="40"/>
      <c r="O134" s="20"/>
      <c r="P134" s="26"/>
      <c r="Q134" s="29"/>
      <c r="R134" s="29"/>
      <c r="S134" s="29"/>
      <c r="T134" s="28"/>
      <c r="U134" s="29"/>
      <c r="V134" s="40"/>
      <c r="W134" s="40"/>
      <c r="X134" s="40"/>
      <c r="Y134" s="40"/>
      <c r="Z134" s="40"/>
      <c r="AA134" s="40"/>
      <c r="AB134" s="40"/>
      <c r="AC134" s="40"/>
      <c r="AD134" s="40"/>
      <c r="AE134" s="40"/>
      <c r="AF134" s="40"/>
      <c r="AG134" s="40"/>
      <c r="AH134" s="40"/>
      <c r="AI134" s="40"/>
      <c r="AJ134" s="40"/>
      <c r="AK134" s="41"/>
      <c r="AL134" s="41"/>
      <c r="AM134" s="41"/>
      <c r="AN134" s="41"/>
      <c r="AO134" s="41"/>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9"/>
      <c r="BO134" s="9"/>
      <c r="BP134" s="9"/>
      <c r="BQ134" s="9"/>
      <c r="BR134" s="9"/>
      <c r="BS134" s="9"/>
      <c r="BT134" s="9"/>
      <c r="BU134" s="9"/>
      <c r="BV134" s="9"/>
      <c r="BW134" s="9"/>
      <c r="BX134" s="9"/>
      <c r="BY134" s="9"/>
      <c r="BZ134" s="9"/>
      <c r="CA134" s="9"/>
      <c r="CB134" s="9"/>
      <c r="CC134" s="9"/>
      <c r="CD134" s="9"/>
      <c r="CE134" s="9"/>
      <c r="CF134" s="9"/>
      <c r="CG134" s="9"/>
      <c r="CH134" s="9"/>
      <c r="CI134" s="9"/>
      <c r="CJ134" s="9"/>
      <c r="CK134" s="9"/>
      <c r="CL134" s="9"/>
      <c r="CM134" s="9"/>
      <c r="CN134" s="9"/>
      <c r="CO134" s="9"/>
      <c r="CP134" s="9"/>
      <c r="CQ134" s="9"/>
      <c r="CR134" s="9"/>
      <c r="CS134" s="9"/>
      <c r="CT134" s="9"/>
      <c r="CU134" s="9"/>
      <c r="CV134" s="9"/>
      <c r="CW134" s="9"/>
      <c r="CX134" s="9"/>
      <c r="CY134" s="9"/>
      <c r="CZ134" s="9"/>
      <c r="DA134" s="9"/>
      <c r="DB134" s="9"/>
      <c r="DC134" s="9"/>
      <c r="DD134" s="9"/>
      <c r="DE134" s="9"/>
      <c r="DF134" s="9"/>
      <c r="DG134" s="9"/>
      <c r="DH134" s="9"/>
      <c r="DI134" s="9"/>
    </row>
    <row r="135" spans="2:113" ht="15.6">
      <c r="B135" s="44"/>
      <c r="C135" s="118"/>
      <c r="D135" s="44"/>
      <c r="E135" s="44"/>
      <c r="F135" s="40"/>
      <c r="G135" s="97"/>
      <c r="H135" s="40"/>
      <c r="I135" s="40"/>
      <c r="J135" s="40"/>
      <c r="K135" s="40"/>
      <c r="L135" s="40"/>
      <c r="M135" s="40"/>
      <c r="N135" s="40"/>
      <c r="O135" s="20"/>
      <c r="P135" s="26"/>
      <c r="Q135" s="29"/>
      <c r="R135" s="29"/>
      <c r="S135" s="29"/>
      <c r="T135" s="28"/>
      <c r="U135" s="29"/>
      <c r="V135" s="40"/>
      <c r="W135" s="40"/>
      <c r="X135" s="40"/>
      <c r="Y135" s="40"/>
      <c r="Z135" s="40"/>
      <c r="AA135" s="40"/>
      <c r="AB135" s="40"/>
      <c r="AC135" s="40"/>
      <c r="AD135" s="40"/>
      <c r="AE135" s="40"/>
      <c r="AF135" s="40"/>
      <c r="AG135" s="40"/>
      <c r="AH135" s="40"/>
      <c r="AI135" s="40"/>
      <c r="AJ135" s="40"/>
      <c r="AK135" s="41"/>
      <c r="AL135" s="41"/>
      <c r="AM135" s="41"/>
      <c r="AN135" s="41"/>
      <c r="AO135" s="41"/>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9"/>
      <c r="BO135" s="9"/>
      <c r="BP135" s="9"/>
      <c r="BQ135" s="9"/>
      <c r="BR135" s="9"/>
      <c r="BS135" s="9"/>
      <c r="BT135" s="9"/>
      <c r="BU135" s="9"/>
      <c r="BV135" s="9"/>
      <c r="BW135" s="9"/>
      <c r="BX135" s="9"/>
      <c r="BY135" s="9"/>
      <c r="BZ135" s="9"/>
      <c r="CA135" s="9"/>
      <c r="CB135" s="9"/>
      <c r="CC135" s="9"/>
      <c r="CD135" s="9"/>
      <c r="CE135" s="9"/>
      <c r="CF135" s="9"/>
      <c r="CG135" s="9"/>
      <c r="CH135" s="9"/>
      <c r="CI135" s="9"/>
      <c r="CJ135" s="9"/>
      <c r="CK135" s="9"/>
      <c r="CL135" s="9"/>
      <c r="CM135" s="9"/>
      <c r="CN135" s="9"/>
      <c r="CO135" s="9"/>
      <c r="CP135" s="9"/>
      <c r="CQ135" s="9"/>
      <c r="CR135" s="9"/>
      <c r="CS135" s="9"/>
      <c r="CT135" s="9"/>
      <c r="CU135" s="9"/>
      <c r="CV135" s="9"/>
      <c r="CW135" s="9"/>
      <c r="CX135" s="9"/>
      <c r="CY135" s="9"/>
      <c r="CZ135" s="9"/>
      <c r="DA135" s="9"/>
      <c r="DB135" s="9"/>
      <c r="DC135" s="9"/>
      <c r="DD135" s="9"/>
      <c r="DE135" s="9"/>
      <c r="DF135" s="9"/>
      <c r="DG135" s="9"/>
      <c r="DH135" s="9"/>
      <c r="DI135" s="9"/>
    </row>
    <row r="136" spans="2:113" ht="15.6">
      <c r="B136" s="44"/>
      <c r="C136" s="118"/>
      <c r="D136" s="44"/>
      <c r="E136" s="44"/>
      <c r="F136" s="40"/>
      <c r="G136" s="97"/>
      <c r="H136" s="40"/>
      <c r="I136" s="40"/>
      <c r="J136" s="40"/>
      <c r="K136" s="40"/>
      <c r="L136" s="40"/>
      <c r="M136" s="40"/>
      <c r="N136" s="40"/>
      <c r="O136" s="20"/>
      <c r="P136" s="26"/>
      <c r="Q136" s="29"/>
      <c r="R136" s="29"/>
      <c r="S136" s="29"/>
      <c r="T136" s="28"/>
      <c r="U136" s="29"/>
      <c r="V136" s="40"/>
      <c r="W136" s="40"/>
      <c r="X136" s="40"/>
      <c r="Y136" s="40"/>
      <c r="Z136" s="40"/>
      <c r="AA136" s="40"/>
      <c r="AB136" s="40"/>
      <c r="AC136" s="40"/>
      <c r="AD136" s="40"/>
      <c r="AE136" s="40"/>
      <c r="AF136" s="40"/>
      <c r="AG136" s="40"/>
      <c r="AH136" s="40"/>
      <c r="AI136" s="40"/>
      <c r="AJ136" s="40"/>
      <c r="AK136" s="41"/>
      <c r="AL136" s="41"/>
      <c r="AM136" s="41"/>
      <c r="AN136" s="41"/>
      <c r="AO136" s="41"/>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9"/>
      <c r="BO136" s="9"/>
      <c r="BP136" s="9"/>
      <c r="BQ136" s="9"/>
      <c r="BR136" s="9"/>
      <c r="BS136" s="9"/>
      <c r="BT136" s="9"/>
      <c r="BU136" s="9"/>
      <c r="BV136" s="9"/>
      <c r="BW136" s="9"/>
      <c r="BX136" s="9"/>
      <c r="BY136" s="9"/>
      <c r="BZ136" s="9"/>
      <c r="CA136" s="9"/>
      <c r="CB136" s="9"/>
      <c r="CC136" s="9"/>
      <c r="CD136" s="9"/>
      <c r="CE136" s="9"/>
      <c r="CF136" s="9"/>
      <c r="CG136" s="9"/>
      <c r="CH136" s="9"/>
      <c r="CI136" s="9"/>
      <c r="CJ136" s="9"/>
      <c r="CK136" s="9"/>
      <c r="CL136" s="9"/>
      <c r="CM136" s="9"/>
      <c r="CN136" s="9"/>
      <c r="CO136" s="9"/>
      <c r="CP136" s="9"/>
      <c r="CQ136" s="9"/>
      <c r="CR136" s="9"/>
      <c r="CS136" s="9"/>
      <c r="CT136" s="9"/>
      <c r="CU136" s="9"/>
      <c r="CV136" s="9"/>
      <c r="CW136" s="9"/>
      <c r="CX136" s="9"/>
      <c r="CY136" s="9"/>
      <c r="CZ136" s="9"/>
      <c r="DA136" s="9"/>
      <c r="DB136" s="9"/>
      <c r="DC136" s="9"/>
      <c r="DD136" s="9"/>
      <c r="DE136" s="9"/>
      <c r="DF136" s="9"/>
      <c r="DG136" s="9"/>
      <c r="DH136" s="9"/>
      <c r="DI136" s="9"/>
    </row>
    <row r="137" spans="2:113" ht="15.6">
      <c r="B137" s="44"/>
      <c r="C137" s="118"/>
      <c r="D137" s="44"/>
      <c r="E137" s="44"/>
      <c r="F137" s="40"/>
      <c r="G137" s="97"/>
      <c r="H137" s="40"/>
      <c r="I137" s="40"/>
      <c r="J137" s="40"/>
      <c r="K137" s="40"/>
      <c r="L137" s="40"/>
      <c r="M137" s="40"/>
      <c r="N137" s="40"/>
      <c r="O137" s="20"/>
      <c r="P137" s="26"/>
      <c r="Q137" s="29"/>
      <c r="R137" s="29"/>
      <c r="S137" s="29"/>
      <c r="T137" s="28"/>
      <c r="U137" s="29"/>
      <c r="V137" s="40"/>
      <c r="W137" s="40"/>
      <c r="X137" s="40"/>
      <c r="Y137" s="40"/>
      <c r="Z137" s="40"/>
      <c r="AA137" s="40"/>
      <c r="AB137" s="40"/>
      <c r="AC137" s="40"/>
      <c r="AD137" s="40"/>
      <c r="AE137" s="40"/>
      <c r="AF137" s="40"/>
      <c r="AG137" s="40"/>
      <c r="AH137" s="40"/>
      <c r="AI137" s="40"/>
      <c r="AJ137" s="40"/>
      <c r="AK137" s="41"/>
      <c r="AL137" s="41"/>
      <c r="AM137" s="41"/>
      <c r="AN137" s="41"/>
      <c r="AO137" s="41"/>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row>
    <row r="138" spans="2:113" ht="15.6">
      <c r="B138" s="44"/>
      <c r="C138" s="118"/>
      <c r="D138" s="44"/>
      <c r="E138" s="44"/>
      <c r="F138" s="40"/>
      <c r="G138" s="97"/>
      <c r="H138" s="40"/>
      <c r="I138" s="40"/>
      <c r="J138" s="40"/>
      <c r="K138" s="40"/>
      <c r="L138" s="40"/>
      <c r="M138" s="40"/>
      <c r="N138" s="40"/>
      <c r="O138" s="20"/>
      <c r="P138" s="26"/>
      <c r="Q138" s="29"/>
      <c r="R138" s="29"/>
      <c r="S138" s="29"/>
      <c r="T138" s="28"/>
      <c r="U138" s="29"/>
      <c r="V138" s="40"/>
      <c r="W138" s="40"/>
      <c r="X138" s="40"/>
      <c r="Y138" s="40"/>
      <c r="Z138" s="40"/>
      <c r="AA138" s="40"/>
      <c r="AB138" s="40"/>
      <c r="AC138" s="40"/>
      <c r="AD138" s="40"/>
      <c r="AE138" s="40"/>
      <c r="AF138" s="40"/>
      <c r="AG138" s="40"/>
      <c r="AH138" s="40"/>
      <c r="AI138" s="40"/>
      <c r="AJ138" s="40"/>
      <c r="AK138" s="41"/>
      <c r="AL138" s="41"/>
      <c r="AM138" s="41"/>
      <c r="AN138" s="41"/>
      <c r="AO138" s="41"/>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9"/>
      <c r="BO138" s="9"/>
      <c r="BP138" s="9"/>
      <c r="BQ138" s="9"/>
      <c r="BR138" s="9"/>
      <c r="BS138" s="9"/>
      <c r="BT138" s="9"/>
      <c r="BU138" s="9"/>
      <c r="BV138" s="9"/>
      <c r="BW138" s="9"/>
      <c r="BX138" s="9"/>
      <c r="BY138" s="9"/>
      <c r="BZ138" s="9"/>
      <c r="CA138" s="9"/>
      <c r="CB138" s="9"/>
      <c r="CC138" s="9"/>
      <c r="CD138" s="9"/>
      <c r="CE138" s="9"/>
      <c r="CF138" s="9"/>
      <c r="CG138" s="9"/>
      <c r="CH138" s="9"/>
      <c r="CI138" s="9"/>
      <c r="CJ138" s="9"/>
      <c r="CK138" s="9"/>
      <c r="CL138" s="9"/>
      <c r="CM138" s="9"/>
      <c r="CN138" s="9"/>
      <c r="CO138" s="9"/>
      <c r="CP138" s="9"/>
      <c r="CQ138" s="9"/>
      <c r="CR138" s="9"/>
      <c r="CS138" s="9"/>
      <c r="CT138" s="9"/>
      <c r="CU138" s="9"/>
      <c r="CV138" s="9"/>
      <c r="CW138" s="9"/>
      <c r="CX138" s="9"/>
      <c r="CY138" s="9"/>
      <c r="CZ138" s="9"/>
      <c r="DA138" s="9"/>
      <c r="DB138" s="9"/>
      <c r="DC138" s="9"/>
      <c r="DD138" s="9"/>
      <c r="DE138" s="9"/>
      <c r="DF138" s="9"/>
      <c r="DG138" s="9"/>
      <c r="DH138" s="9"/>
      <c r="DI138" s="9"/>
    </row>
    <row r="139" spans="2:113" ht="15.6">
      <c r="B139" s="44"/>
      <c r="C139" s="118"/>
      <c r="D139" s="44"/>
      <c r="E139" s="44"/>
      <c r="F139" s="40"/>
      <c r="G139" s="97"/>
      <c r="H139" s="40"/>
      <c r="I139" s="40"/>
      <c r="J139" s="40"/>
      <c r="K139" s="40"/>
      <c r="L139" s="40"/>
      <c r="M139" s="40"/>
      <c r="N139" s="40"/>
      <c r="O139" s="20"/>
      <c r="P139" s="26"/>
      <c r="Q139" s="29"/>
      <c r="R139" s="29"/>
      <c r="S139" s="29"/>
      <c r="T139" s="28"/>
      <c r="U139" s="29"/>
      <c r="V139" s="40"/>
      <c r="W139" s="40"/>
      <c r="X139" s="40"/>
      <c r="Y139" s="40"/>
      <c r="Z139" s="40"/>
      <c r="AA139" s="40"/>
      <c r="AB139" s="40"/>
      <c r="AC139" s="40"/>
      <c r="AD139" s="40"/>
      <c r="AE139" s="40"/>
      <c r="AF139" s="40"/>
      <c r="AG139" s="40"/>
      <c r="AH139" s="40"/>
      <c r="AI139" s="40"/>
      <c r="AJ139" s="40"/>
      <c r="AK139" s="41"/>
      <c r="AL139" s="41"/>
      <c r="AM139" s="41"/>
      <c r="AN139" s="41"/>
      <c r="AO139" s="41"/>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9"/>
      <c r="BO139" s="9"/>
      <c r="BP139" s="9"/>
      <c r="BQ139" s="9"/>
      <c r="BR139" s="9"/>
      <c r="BS139" s="9"/>
      <c r="BT139" s="9"/>
      <c r="BU139" s="9"/>
      <c r="BV139" s="9"/>
      <c r="BW139" s="9"/>
      <c r="BX139" s="9"/>
      <c r="BY139" s="9"/>
      <c r="BZ139" s="9"/>
      <c r="CA139" s="9"/>
      <c r="CB139" s="9"/>
      <c r="CC139" s="9"/>
      <c r="CD139" s="9"/>
      <c r="CE139" s="9"/>
      <c r="CF139" s="9"/>
      <c r="CG139" s="9"/>
      <c r="CH139" s="9"/>
      <c r="CI139" s="9"/>
      <c r="CJ139" s="9"/>
      <c r="CK139" s="9"/>
      <c r="CL139" s="9"/>
      <c r="CM139" s="9"/>
      <c r="CN139" s="9"/>
      <c r="CO139" s="9"/>
      <c r="CP139" s="9"/>
      <c r="CQ139" s="9"/>
      <c r="CR139" s="9"/>
      <c r="CS139" s="9"/>
      <c r="CT139" s="9"/>
      <c r="CU139" s="9"/>
      <c r="CV139" s="9"/>
      <c r="CW139" s="9"/>
      <c r="CX139" s="9"/>
      <c r="CY139" s="9"/>
      <c r="CZ139" s="9"/>
      <c r="DA139" s="9"/>
      <c r="DB139" s="9"/>
      <c r="DC139" s="9"/>
      <c r="DD139" s="9"/>
      <c r="DE139" s="9"/>
      <c r="DF139" s="9"/>
      <c r="DG139" s="9"/>
      <c r="DH139" s="9"/>
      <c r="DI139" s="9"/>
    </row>
    <row r="140" spans="2:113" ht="15.6">
      <c r="B140" s="44"/>
      <c r="C140" s="118"/>
      <c r="D140" s="44"/>
      <c r="E140" s="44"/>
      <c r="F140" s="40"/>
      <c r="G140" s="97"/>
      <c r="H140" s="40"/>
      <c r="I140" s="40"/>
      <c r="J140" s="40"/>
      <c r="K140" s="40"/>
      <c r="L140" s="40"/>
      <c r="M140" s="40"/>
      <c r="N140" s="40"/>
      <c r="O140" s="20"/>
      <c r="P140" s="26"/>
      <c r="Q140" s="29"/>
      <c r="R140" s="29"/>
      <c r="S140" s="29"/>
      <c r="T140" s="28"/>
      <c r="U140" s="29"/>
      <c r="V140" s="40"/>
      <c r="W140" s="40"/>
      <c r="X140" s="40"/>
      <c r="Y140" s="40"/>
      <c r="Z140" s="40"/>
      <c r="AA140" s="40"/>
      <c r="AB140" s="40"/>
      <c r="AC140" s="40"/>
      <c r="AD140" s="40"/>
      <c r="AE140" s="40"/>
      <c r="AF140" s="40"/>
      <c r="AG140" s="40"/>
      <c r="AH140" s="40"/>
      <c r="AI140" s="40"/>
      <c r="AJ140" s="40"/>
      <c r="AK140" s="41"/>
      <c r="AL140" s="41"/>
      <c r="AM140" s="41"/>
      <c r="AN140" s="41"/>
      <c r="AO140" s="41"/>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9"/>
      <c r="BO140" s="9"/>
      <c r="BP140" s="9"/>
      <c r="BQ140" s="9"/>
      <c r="BR140" s="9"/>
      <c r="BS140" s="9"/>
      <c r="BT140" s="9"/>
      <c r="BU140" s="9"/>
      <c r="BV140" s="9"/>
      <c r="BW140" s="9"/>
      <c r="BX140" s="9"/>
      <c r="BY140" s="9"/>
      <c r="BZ140" s="9"/>
      <c r="CA140" s="9"/>
      <c r="CB140" s="9"/>
      <c r="CC140" s="9"/>
      <c r="CD140" s="9"/>
      <c r="CE140" s="9"/>
      <c r="CF140" s="9"/>
      <c r="CG140" s="9"/>
      <c r="CH140" s="9"/>
      <c r="CI140" s="9"/>
      <c r="CJ140" s="9"/>
      <c r="CK140" s="9"/>
      <c r="CL140" s="9"/>
      <c r="CM140" s="9"/>
      <c r="CN140" s="9"/>
      <c r="CO140" s="9"/>
      <c r="CP140" s="9"/>
      <c r="CQ140" s="9"/>
      <c r="CR140" s="9"/>
      <c r="CS140" s="9"/>
      <c r="CT140" s="9"/>
      <c r="CU140" s="9"/>
      <c r="CV140" s="9"/>
      <c r="CW140" s="9"/>
      <c r="CX140" s="9"/>
      <c r="CY140" s="9"/>
      <c r="CZ140" s="9"/>
      <c r="DA140" s="9"/>
      <c r="DB140" s="9"/>
      <c r="DC140" s="9"/>
      <c r="DD140" s="9"/>
      <c r="DE140" s="9"/>
      <c r="DF140" s="9"/>
      <c r="DG140" s="9"/>
      <c r="DH140" s="9"/>
      <c r="DI140" s="9"/>
    </row>
    <row r="141" spans="2:113" ht="15.6">
      <c r="B141" s="44"/>
      <c r="C141" s="118"/>
      <c r="D141" s="44"/>
      <c r="E141" s="44"/>
      <c r="F141" s="40"/>
      <c r="G141" s="97"/>
      <c r="H141" s="40"/>
      <c r="I141" s="40"/>
      <c r="J141" s="40"/>
      <c r="K141" s="40"/>
      <c r="L141" s="40"/>
      <c r="M141" s="40"/>
      <c r="N141" s="40"/>
      <c r="O141" s="20"/>
      <c r="P141" s="26"/>
      <c r="Q141" s="29"/>
      <c r="R141" s="29"/>
      <c r="S141" s="29"/>
      <c r="T141" s="28"/>
      <c r="U141" s="29"/>
      <c r="V141" s="40"/>
      <c r="W141" s="40"/>
      <c r="X141" s="40"/>
      <c r="Y141" s="40"/>
      <c r="Z141" s="40"/>
      <c r="AA141" s="40"/>
      <c r="AB141" s="40"/>
      <c r="AC141" s="40"/>
      <c r="AD141" s="40"/>
      <c r="AE141" s="40"/>
      <c r="AF141" s="40"/>
      <c r="AG141" s="40"/>
      <c r="AH141" s="40"/>
      <c r="AI141" s="40"/>
      <c r="AJ141" s="40"/>
      <c r="AK141" s="41"/>
      <c r="AL141" s="41"/>
      <c r="AM141" s="41"/>
      <c r="AN141" s="41"/>
      <c r="AO141" s="41"/>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9"/>
      <c r="BO141" s="9"/>
      <c r="BP141" s="9"/>
      <c r="BQ141" s="9"/>
      <c r="BR141" s="9"/>
      <c r="BS141" s="9"/>
      <c r="BT141" s="9"/>
      <c r="BU141" s="9"/>
      <c r="BV141" s="9"/>
      <c r="BW141" s="9"/>
      <c r="BX141" s="9"/>
      <c r="BY141" s="9"/>
      <c r="BZ141" s="9"/>
      <c r="CA141" s="9"/>
      <c r="CB141" s="9"/>
      <c r="CC141" s="9"/>
      <c r="CD141" s="9"/>
      <c r="CE141" s="9"/>
      <c r="CF141" s="9"/>
      <c r="CG141" s="9"/>
      <c r="CH141" s="9"/>
      <c r="CI141" s="9"/>
      <c r="CJ141" s="9"/>
      <c r="CK141" s="9"/>
      <c r="CL141" s="9"/>
      <c r="CM141" s="9"/>
      <c r="CN141" s="9"/>
      <c r="CO141" s="9"/>
      <c r="CP141" s="9"/>
      <c r="CQ141" s="9"/>
      <c r="CR141" s="9"/>
      <c r="CS141" s="9"/>
      <c r="CT141" s="9"/>
      <c r="CU141" s="9"/>
      <c r="CV141" s="9"/>
      <c r="CW141" s="9"/>
      <c r="CX141" s="9"/>
      <c r="CY141" s="9"/>
      <c r="CZ141" s="9"/>
      <c r="DA141" s="9"/>
      <c r="DB141" s="9"/>
      <c r="DC141" s="9"/>
      <c r="DD141" s="9"/>
      <c r="DE141" s="9"/>
      <c r="DF141" s="9"/>
      <c r="DG141" s="9"/>
      <c r="DH141" s="9"/>
      <c r="DI141" s="9"/>
    </row>
    <row r="142" spans="2:113" ht="15.6">
      <c r="B142" s="44"/>
      <c r="C142" s="118"/>
      <c r="D142" s="44"/>
      <c r="E142" s="44"/>
      <c r="F142" s="40"/>
      <c r="G142" s="97"/>
      <c r="H142" s="40"/>
      <c r="I142" s="40"/>
      <c r="J142" s="40"/>
      <c r="K142" s="40"/>
      <c r="L142" s="40"/>
      <c r="M142" s="40"/>
      <c r="N142" s="40"/>
      <c r="O142" s="20"/>
      <c r="P142" s="26"/>
      <c r="Q142" s="29"/>
      <c r="R142" s="29"/>
      <c r="S142" s="29"/>
      <c r="T142" s="28"/>
      <c r="U142" s="29"/>
      <c r="V142" s="40"/>
      <c r="W142" s="40"/>
      <c r="X142" s="40"/>
      <c r="Y142" s="40"/>
      <c r="Z142" s="40"/>
      <c r="AA142" s="40"/>
      <c r="AB142" s="40"/>
      <c r="AC142" s="40"/>
      <c r="AD142" s="40"/>
      <c r="AE142" s="40"/>
      <c r="AF142" s="40"/>
      <c r="AG142" s="40"/>
      <c r="AH142" s="40"/>
      <c r="AI142" s="40"/>
      <c r="AJ142" s="40"/>
      <c r="AK142" s="41"/>
      <c r="AL142" s="41"/>
      <c r="AM142" s="41"/>
      <c r="AN142" s="41"/>
      <c r="AO142" s="41"/>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9"/>
      <c r="BO142" s="9"/>
      <c r="BP142" s="9"/>
      <c r="BQ142" s="9"/>
      <c r="BR142" s="9"/>
      <c r="BS142" s="9"/>
      <c r="BT142" s="9"/>
      <c r="BU142" s="9"/>
      <c r="BV142" s="9"/>
      <c r="BW142" s="9"/>
      <c r="BX142" s="9"/>
      <c r="BY142" s="9"/>
      <c r="BZ142" s="9"/>
      <c r="CA142" s="9"/>
      <c r="CB142" s="9"/>
      <c r="CC142" s="9"/>
      <c r="CD142" s="9"/>
      <c r="CE142" s="9"/>
      <c r="CF142" s="9"/>
      <c r="CG142" s="9"/>
      <c r="CH142" s="9"/>
      <c r="CI142" s="9"/>
      <c r="CJ142" s="9"/>
      <c r="CK142" s="9"/>
      <c r="CL142" s="9"/>
      <c r="CM142" s="9"/>
      <c r="CN142" s="9"/>
      <c r="CO142" s="9"/>
      <c r="CP142" s="9"/>
      <c r="CQ142" s="9"/>
      <c r="CR142" s="9"/>
      <c r="CS142" s="9"/>
      <c r="CT142" s="9"/>
      <c r="CU142" s="9"/>
      <c r="CV142" s="9"/>
      <c r="CW142" s="9"/>
      <c r="CX142" s="9"/>
      <c r="CY142" s="9"/>
      <c r="CZ142" s="9"/>
      <c r="DA142" s="9"/>
      <c r="DB142" s="9"/>
      <c r="DC142" s="9"/>
      <c r="DD142" s="9"/>
      <c r="DE142" s="9"/>
      <c r="DF142" s="9"/>
      <c r="DG142" s="9"/>
      <c r="DH142" s="9"/>
      <c r="DI142" s="9"/>
    </row>
    <row r="143" spans="2:113" ht="15.6">
      <c r="B143" s="44"/>
      <c r="C143" s="118"/>
      <c r="D143" s="44"/>
      <c r="E143" s="44"/>
      <c r="F143" s="40"/>
      <c r="G143" s="97"/>
      <c r="H143" s="40"/>
      <c r="I143" s="40"/>
      <c r="J143" s="40"/>
      <c r="K143" s="40"/>
      <c r="L143" s="40"/>
      <c r="M143" s="40"/>
      <c r="N143" s="40"/>
      <c r="O143" s="20"/>
      <c r="P143" s="26"/>
      <c r="Q143" s="29"/>
      <c r="R143" s="29"/>
      <c r="S143" s="29"/>
      <c r="T143" s="28"/>
      <c r="U143" s="29"/>
      <c r="V143" s="40"/>
      <c r="W143" s="40"/>
      <c r="X143" s="40"/>
      <c r="Y143" s="40"/>
      <c r="Z143" s="40"/>
      <c r="AA143" s="40"/>
      <c r="AB143" s="40"/>
      <c r="AC143" s="40"/>
      <c r="AD143" s="40"/>
      <c r="AE143" s="40"/>
      <c r="AF143" s="40"/>
      <c r="AG143" s="40"/>
      <c r="AH143" s="40"/>
      <c r="AI143" s="40"/>
      <c r="AJ143" s="40"/>
      <c r="AK143" s="41"/>
      <c r="AL143" s="41"/>
      <c r="AM143" s="41"/>
      <c r="AN143" s="41"/>
      <c r="AO143" s="41"/>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9"/>
      <c r="BO143" s="9"/>
      <c r="BP143" s="9"/>
      <c r="BQ143" s="9"/>
      <c r="BR143" s="9"/>
      <c r="BS143" s="9"/>
      <c r="BT143" s="9"/>
      <c r="BU143" s="9"/>
      <c r="BV143" s="9"/>
      <c r="BW143" s="9"/>
      <c r="BX143" s="9"/>
      <c r="BY143" s="9"/>
      <c r="BZ143" s="9"/>
      <c r="CA143" s="9"/>
      <c r="CB143" s="9"/>
      <c r="CC143" s="9"/>
      <c r="CD143" s="9"/>
      <c r="CE143" s="9"/>
      <c r="CF143" s="9"/>
      <c r="CG143" s="9"/>
      <c r="CH143" s="9"/>
      <c r="CI143" s="9"/>
      <c r="CJ143" s="9"/>
      <c r="CK143" s="9"/>
      <c r="CL143" s="9"/>
      <c r="CM143" s="9"/>
      <c r="CN143" s="9"/>
      <c r="CO143" s="9"/>
      <c r="CP143" s="9"/>
      <c r="CQ143" s="9"/>
      <c r="CR143" s="9"/>
      <c r="CS143" s="9"/>
      <c r="CT143" s="9"/>
      <c r="CU143" s="9"/>
      <c r="CV143" s="9"/>
      <c r="CW143" s="9"/>
      <c r="CX143" s="9"/>
      <c r="CY143" s="9"/>
      <c r="CZ143" s="9"/>
      <c r="DA143" s="9"/>
      <c r="DB143" s="9"/>
      <c r="DC143" s="9"/>
      <c r="DD143" s="9"/>
      <c r="DE143" s="9"/>
      <c r="DF143" s="9"/>
      <c r="DG143" s="9"/>
      <c r="DH143" s="9"/>
      <c r="DI143" s="9"/>
    </row>
    <row r="144" spans="2:113" ht="15.6">
      <c r="B144" s="44"/>
      <c r="C144" s="118"/>
      <c r="D144" s="44"/>
      <c r="E144" s="44"/>
      <c r="F144" s="40"/>
      <c r="G144" s="97"/>
      <c r="H144" s="40"/>
      <c r="I144" s="40"/>
      <c r="J144" s="40"/>
      <c r="K144" s="40"/>
      <c r="L144" s="40"/>
      <c r="M144" s="40"/>
      <c r="N144" s="40"/>
      <c r="O144" s="20"/>
      <c r="P144" s="26"/>
      <c r="Q144" s="49"/>
      <c r="R144" s="50"/>
      <c r="S144" s="29"/>
      <c r="T144" s="28"/>
      <c r="U144" s="29"/>
      <c r="V144" s="51"/>
      <c r="W144" s="40"/>
      <c r="X144" s="40"/>
      <c r="Y144" s="40"/>
      <c r="Z144" s="40"/>
      <c r="AA144" s="40"/>
      <c r="AB144" s="40"/>
      <c r="AC144" s="40"/>
      <c r="AD144" s="40"/>
      <c r="AE144" s="40"/>
      <c r="AF144" s="40"/>
      <c r="AG144" s="40"/>
      <c r="AH144" s="40"/>
      <c r="AI144" s="40"/>
      <c r="AJ144" s="40"/>
      <c r="AK144" s="41"/>
      <c r="AL144" s="41"/>
      <c r="AM144" s="41"/>
      <c r="AN144" s="41"/>
      <c r="AO144" s="41"/>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9"/>
      <c r="BO144" s="9"/>
      <c r="BP144" s="9"/>
      <c r="BQ144" s="9"/>
      <c r="BR144" s="9"/>
      <c r="BS144" s="9"/>
      <c r="BT144" s="9"/>
      <c r="BU144" s="9"/>
      <c r="BV144" s="9"/>
      <c r="BW144" s="9"/>
      <c r="BX144" s="9"/>
      <c r="BY144" s="9"/>
      <c r="BZ144" s="9"/>
      <c r="CA144" s="9"/>
      <c r="CB144" s="9"/>
      <c r="CC144" s="9"/>
      <c r="CD144" s="9"/>
      <c r="CE144" s="9"/>
      <c r="CF144" s="9"/>
      <c r="CG144" s="9"/>
      <c r="CH144" s="9"/>
      <c r="CI144" s="9"/>
      <c r="CJ144" s="9"/>
      <c r="CK144" s="9"/>
      <c r="CL144" s="9"/>
      <c r="CM144" s="9"/>
      <c r="CN144" s="9"/>
      <c r="CO144" s="9"/>
      <c r="CP144" s="9"/>
      <c r="CQ144" s="9"/>
      <c r="CR144" s="9"/>
      <c r="CS144" s="9"/>
      <c r="CT144" s="9"/>
      <c r="CU144" s="9"/>
      <c r="CV144" s="9"/>
      <c r="CW144" s="9"/>
      <c r="CX144" s="9"/>
      <c r="CY144" s="9"/>
      <c r="CZ144" s="9"/>
      <c r="DA144" s="9"/>
      <c r="DB144" s="9"/>
      <c r="DC144" s="9"/>
      <c r="DD144" s="9"/>
      <c r="DE144" s="9"/>
      <c r="DF144" s="9"/>
      <c r="DG144" s="9"/>
      <c r="DH144" s="9"/>
      <c r="DI144" s="9"/>
    </row>
    <row r="145" spans="2:113" ht="15.6">
      <c r="B145" s="44"/>
      <c r="C145" s="118"/>
      <c r="D145" s="44"/>
      <c r="E145" s="44"/>
      <c r="F145" s="40"/>
      <c r="G145" s="97"/>
      <c r="H145" s="40"/>
      <c r="I145" s="40"/>
      <c r="J145" s="40"/>
      <c r="K145" s="40"/>
      <c r="L145" s="40"/>
      <c r="M145" s="40"/>
      <c r="N145" s="40"/>
      <c r="O145" s="20"/>
      <c r="P145" s="26"/>
      <c r="Q145" s="49"/>
      <c r="R145" s="52"/>
      <c r="S145" s="29"/>
      <c r="T145" s="28"/>
      <c r="U145" s="29"/>
      <c r="V145" s="51"/>
      <c r="W145" s="40"/>
      <c r="X145" s="40"/>
      <c r="Y145" s="40"/>
      <c r="Z145" s="40"/>
      <c r="AA145" s="40"/>
      <c r="AB145" s="40"/>
      <c r="AC145" s="40"/>
      <c r="AD145" s="40"/>
      <c r="AE145" s="40"/>
      <c r="AF145" s="40"/>
      <c r="AG145" s="40"/>
      <c r="AH145" s="40"/>
      <c r="AI145" s="40"/>
      <c r="AJ145" s="40"/>
      <c r="AK145" s="41"/>
      <c r="AL145" s="41"/>
      <c r="AM145" s="41"/>
      <c r="AN145" s="41"/>
      <c r="AO145" s="41"/>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9"/>
      <c r="BO145" s="9"/>
      <c r="BP145" s="9"/>
      <c r="BQ145" s="9"/>
      <c r="BR145" s="9"/>
      <c r="BS145" s="9"/>
      <c r="BT145" s="9"/>
      <c r="BU145" s="9"/>
      <c r="BV145" s="9"/>
      <c r="BW145" s="9"/>
      <c r="BX145" s="9"/>
      <c r="BY145" s="9"/>
      <c r="BZ145" s="9"/>
      <c r="CA145" s="9"/>
      <c r="CB145" s="9"/>
      <c r="CC145" s="9"/>
      <c r="CD145" s="9"/>
      <c r="CE145" s="9"/>
      <c r="CF145" s="9"/>
      <c r="CG145" s="9"/>
      <c r="CH145" s="9"/>
      <c r="CI145" s="9"/>
      <c r="CJ145" s="9"/>
      <c r="CK145" s="9"/>
      <c r="CL145" s="9"/>
      <c r="CM145" s="9"/>
      <c r="CN145" s="9"/>
      <c r="CO145" s="9"/>
      <c r="CP145" s="9"/>
      <c r="CQ145" s="9"/>
      <c r="CR145" s="9"/>
      <c r="CS145" s="9"/>
      <c r="CT145" s="9"/>
      <c r="CU145" s="9"/>
      <c r="CV145" s="9"/>
      <c r="CW145" s="9"/>
      <c r="CX145" s="9"/>
      <c r="CY145" s="9"/>
      <c r="CZ145" s="9"/>
      <c r="DA145" s="9"/>
      <c r="DB145" s="9"/>
      <c r="DC145" s="9"/>
      <c r="DD145" s="9"/>
      <c r="DE145" s="9"/>
      <c r="DF145" s="9"/>
      <c r="DG145" s="9"/>
      <c r="DH145" s="9"/>
      <c r="DI145" s="9"/>
    </row>
    <row r="146" spans="2:113" ht="15.6">
      <c r="B146" s="44"/>
      <c r="C146" s="118"/>
      <c r="D146" s="44"/>
      <c r="E146" s="44"/>
      <c r="F146" s="40"/>
      <c r="G146" s="97"/>
      <c r="H146" s="40"/>
      <c r="I146" s="40"/>
      <c r="J146" s="40"/>
      <c r="K146" s="40"/>
      <c r="L146" s="40"/>
      <c r="M146" s="40"/>
      <c r="N146" s="40"/>
      <c r="O146" s="20"/>
      <c r="P146" s="26"/>
      <c r="Q146" s="49"/>
      <c r="R146" s="51"/>
      <c r="S146" s="29"/>
      <c r="T146" s="28"/>
      <c r="U146" s="29"/>
      <c r="V146" s="51"/>
      <c r="W146" s="40"/>
      <c r="X146" s="40"/>
      <c r="Y146" s="40"/>
      <c r="Z146" s="40"/>
      <c r="AA146" s="40"/>
      <c r="AB146" s="40"/>
      <c r="AC146" s="40"/>
      <c r="AD146" s="40"/>
      <c r="AE146" s="40"/>
      <c r="AF146" s="40"/>
      <c r="AG146" s="40"/>
      <c r="AH146" s="40"/>
      <c r="AI146" s="40"/>
      <c r="AJ146" s="40"/>
      <c r="AK146" s="41"/>
      <c r="AL146" s="41"/>
      <c r="AM146" s="41"/>
      <c r="AN146" s="41"/>
      <c r="AO146" s="41"/>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9"/>
      <c r="BO146" s="9"/>
      <c r="BP146" s="9"/>
      <c r="BQ146" s="9"/>
      <c r="BR146" s="9"/>
      <c r="BS146" s="9"/>
      <c r="BT146" s="9"/>
      <c r="BU146" s="9"/>
      <c r="BV146" s="9"/>
      <c r="BW146" s="9"/>
      <c r="BX146" s="9"/>
      <c r="BY146" s="9"/>
      <c r="BZ146" s="9"/>
      <c r="CA146" s="9"/>
      <c r="CB146" s="9"/>
      <c r="CC146" s="9"/>
      <c r="CD146" s="9"/>
      <c r="CE146" s="9"/>
      <c r="CF146" s="9"/>
      <c r="CG146" s="9"/>
      <c r="CH146" s="9"/>
      <c r="CI146" s="9"/>
      <c r="CJ146" s="9"/>
      <c r="CK146" s="9"/>
      <c r="CL146" s="9"/>
      <c r="CM146" s="9"/>
      <c r="CN146" s="9"/>
      <c r="CO146" s="9"/>
      <c r="CP146" s="9"/>
      <c r="CQ146" s="9"/>
      <c r="CR146" s="9"/>
      <c r="CS146" s="9"/>
      <c r="CT146" s="9"/>
      <c r="CU146" s="9"/>
      <c r="CV146" s="9"/>
      <c r="CW146" s="9"/>
      <c r="CX146" s="9"/>
      <c r="CY146" s="9"/>
      <c r="CZ146" s="9"/>
      <c r="DA146" s="9"/>
      <c r="DB146" s="9"/>
      <c r="DC146" s="9"/>
      <c r="DD146" s="9"/>
      <c r="DE146" s="9"/>
      <c r="DF146" s="9"/>
      <c r="DG146" s="9"/>
      <c r="DH146" s="9"/>
      <c r="DI146" s="9"/>
    </row>
    <row r="147" spans="2:113" ht="15.6">
      <c r="B147" s="44"/>
      <c r="C147" s="118"/>
      <c r="D147" s="44"/>
      <c r="E147" s="44"/>
      <c r="F147" s="40"/>
      <c r="G147" s="97"/>
      <c r="H147" s="40"/>
      <c r="I147" s="40"/>
      <c r="J147" s="40"/>
      <c r="K147" s="40"/>
      <c r="L147" s="40"/>
      <c r="M147" s="40"/>
      <c r="N147" s="40"/>
      <c r="O147" s="20"/>
      <c r="P147" s="26"/>
      <c r="Q147" s="49"/>
      <c r="R147" s="29"/>
      <c r="S147" s="29"/>
      <c r="T147" s="28"/>
      <c r="U147" s="29"/>
      <c r="V147" s="51"/>
      <c r="W147" s="40"/>
      <c r="X147" s="40"/>
      <c r="Y147" s="40"/>
      <c r="Z147" s="40"/>
      <c r="AA147" s="40"/>
      <c r="AB147" s="40"/>
      <c r="AC147" s="40"/>
      <c r="AD147" s="40"/>
      <c r="AE147" s="40"/>
      <c r="AF147" s="40"/>
      <c r="AG147" s="40"/>
      <c r="AH147" s="40"/>
      <c r="AI147" s="40"/>
      <c r="AJ147" s="40"/>
      <c r="AK147" s="41"/>
      <c r="AL147" s="41"/>
      <c r="AM147" s="41"/>
      <c r="AN147" s="41"/>
      <c r="AO147" s="41"/>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9"/>
      <c r="BO147" s="9"/>
      <c r="BP147" s="9"/>
      <c r="BQ147" s="9"/>
      <c r="BR147" s="9"/>
      <c r="BS147" s="9"/>
      <c r="BT147" s="9"/>
      <c r="BU147" s="9"/>
      <c r="BV147" s="9"/>
      <c r="BW147" s="9"/>
      <c r="BX147" s="9"/>
      <c r="BY147" s="9"/>
      <c r="BZ147" s="9"/>
      <c r="CA147" s="9"/>
      <c r="CB147" s="9"/>
      <c r="CC147" s="9"/>
      <c r="CD147" s="9"/>
      <c r="CE147" s="9"/>
      <c r="CF147" s="9"/>
      <c r="CG147" s="9"/>
      <c r="CH147" s="9"/>
      <c r="CI147" s="9"/>
      <c r="CJ147" s="9"/>
      <c r="CK147" s="9"/>
      <c r="CL147" s="9"/>
      <c r="CM147" s="9"/>
      <c r="CN147" s="9"/>
      <c r="CO147" s="9"/>
      <c r="CP147" s="9"/>
      <c r="CQ147" s="9"/>
      <c r="CR147" s="9"/>
      <c r="CS147" s="9"/>
      <c r="CT147" s="9"/>
      <c r="CU147" s="9"/>
      <c r="CV147" s="9"/>
      <c r="CW147" s="9"/>
      <c r="CX147" s="9"/>
      <c r="CY147" s="9"/>
      <c r="CZ147" s="9"/>
      <c r="DA147" s="9"/>
      <c r="DB147" s="9"/>
      <c r="DC147" s="9"/>
      <c r="DD147" s="9"/>
      <c r="DE147" s="9"/>
      <c r="DF147" s="9"/>
      <c r="DG147" s="9"/>
      <c r="DH147" s="9"/>
      <c r="DI147" s="9"/>
    </row>
    <row r="148" spans="2:113" ht="15.6">
      <c r="B148" s="44"/>
      <c r="C148" s="118"/>
      <c r="D148" s="44"/>
      <c r="E148" s="44"/>
      <c r="F148" s="40"/>
      <c r="G148" s="97"/>
      <c r="H148" s="40"/>
      <c r="I148" s="40"/>
      <c r="J148" s="40"/>
      <c r="K148" s="40"/>
      <c r="L148" s="40"/>
      <c r="M148" s="40"/>
      <c r="N148" s="40"/>
      <c r="O148" s="20"/>
      <c r="P148" s="26"/>
      <c r="Q148" s="49"/>
      <c r="R148" s="29"/>
      <c r="S148" s="29"/>
      <c r="T148" s="28"/>
      <c r="U148" s="29"/>
      <c r="V148" s="51"/>
      <c r="W148" s="40"/>
      <c r="X148" s="40"/>
      <c r="Y148" s="40"/>
      <c r="Z148" s="40"/>
      <c r="AA148" s="40"/>
      <c r="AB148" s="40"/>
      <c r="AC148" s="40"/>
      <c r="AD148" s="40"/>
      <c r="AE148" s="40"/>
      <c r="AF148" s="40"/>
      <c r="AG148" s="40"/>
      <c r="AH148" s="40"/>
      <c r="AI148" s="40"/>
      <c r="AJ148" s="40"/>
      <c r="AK148" s="41"/>
      <c r="AL148" s="41"/>
      <c r="AM148" s="41"/>
      <c r="AN148" s="41"/>
      <c r="AO148" s="41"/>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9"/>
      <c r="BO148" s="9"/>
      <c r="BP148" s="9"/>
      <c r="BQ148" s="9"/>
      <c r="BR148" s="9"/>
      <c r="BS148" s="9"/>
      <c r="BT148" s="9"/>
      <c r="BU148" s="9"/>
      <c r="BV148" s="9"/>
      <c r="BW148" s="9"/>
      <c r="BX148" s="9"/>
      <c r="BY148" s="9"/>
      <c r="BZ148" s="9"/>
      <c r="CA148" s="9"/>
      <c r="CB148" s="9"/>
      <c r="CC148" s="9"/>
      <c r="CD148" s="9"/>
      <c r="CE148" s="9"/>
      <c r="CF148" s="9"/>
      <c r="CG148" s="9"/>
      <c r="CH148" s="9"/>
      <c r="CI148" s="9"/>
      <c r="CJ148" s="9"/>
      <c r="CK148" s="9"/>
      <c r="CL148" s="9"/>
      <c r="CM148" s="9"/>
      <c r="CN148" s="9"/>
      <c r="CO148" s="9"/>
      <c r="CP148" s="9"/>
      <c r="CQ148" s="9"/>
      <c r="CR148" s="9"/>
      <c r="CS148" s="9"/>
      <c r="CT148" s="9"/>
      <c r="CU148" s="9"/>
      <c r="CV148" s="9"/>
      <c r="CW148" s="9"/>
      <c r="CX148" s="9"/>
      <c r="CY148" s="9"/>
      <c r="CZ148" s="9"/>
      <c r="DA148" s="9"/>
      <c r="DB148" s="9"/>
      <c r="DC148" s="9"/>
      <c r="DD148" s="9"/>
      <c r="DE148" s="9"/>
      <c r="DF148" s="9"/>
      <c r="DG148" s="9"/>
      <c r="DH148" s="9"/>
      <c r="DI148" s="9"/>
    </row>
    <row r="149" spans="2:113" ht="15.6">
      <c r="B149" s="44"/>
      <c r="C149" s="118"/>
      <c r="D149" s="44"/>
      <c r="E149" s="44"/>
      <c r="F149" s="40"/>
      <c r="G149" s="97"/>
      <c r="H149" s="40"/>
      <c r="I149" s="40"/>
      <c r="J149" s="40"/>
      <c r="K149" s="40"/>
      <c r="L149" s="40"/>
      <c r="M149" s="40"/>
      <c r="N149" s="40"/>
      <c r="O149" s="20"/>
      <c r="P149" s="26"/>
      <c r="Q149" s="49"/>
      <c r="R149" s="29"/>
      <c r="S149" s="29"/>
      <c r="T149" s="28"/>
      <c r="U149" s="29"/>
      <c r="V149" s="51"/>
      <c r="W149" s="40"/>
      <c r="X149" s="40"/>
      <c r="Y149" s="40"/>
      <c r="Z149" s="40"/>
      <c r="AA149" s="40"/>
      <c r="AB149" s="40"/>
      <c r="AC149" s="40"/>
      <c r="AD149" s="40"/>
      <c r="AE149" s="40"/>
      <c r="AF149" s="40"/>
      <c r="AG149" s="40"/>
      <c r="AH149" s="40"/>
      <c r="AI149" s="40"/>
      <c r="AJ149" s="40"/>
      <c r="AK149" s="41"/>
      <c r="AL149" s="41"/>
      <c r="AM149" s="41"/>
      <c r="AN149" s="41"/>
      <c r="AO149" s="41"/>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9"/>
      <c r="BO149" s="9"/>
      <c r="BP149" s="9"/>
      <c r="BQ149" s="9"/>
      <c r="BR149" s="9"/>
      <c r="BS149" s="9"/>
      <c r="BT149" s="9"/>
      <c r="BU149" s="9"/>
      <c r="BV149" s="9"/>
      <c r="BW149" s="9"/>
      <c r="BX149" s="9"/>
      <c r="BY149" s="9"/>
      <c r="BZ149" s="9"/>
      <c r="CA149" s="9"/>
      <c r="CB149" s="9"/>
      <c r="CC149" s="9"/>
      <c r="CD149" s="9"/>
      <c r="CE149" s="9"/>
      <c r="CF149" s="9"/>
      <c r="CG149" s="9"/>
      <c r="CH149" s="9"/>
      <c r="CI149" s="9"/>
      <c r="CJ149" s="9"/>
      <c r="CK149" s="9"/>
      <c r="CL149" s="9"/>
      <c r="CM149" s="9"/>
      <c r="CN149" s="9"/>
      <c r="CO149" s="9"/>
      <c r="CP149" s="9"/>
      <c r="CQ149" s="9"/>
      <c r="CR149" s="9"/>
      <c r="CS149" s="9"/>
      <c r="CT149" s="9"/>
      <c r="CU149" s="9"/>
      <c r="CV149" s="9"/>
      <c r="CW149" s="9"/>
      <c r="CX149" s="9"/>
      <c r="CY149" s="9"/>
      <c r="CZ149" s="9"/>
      <c r="DA149" s="9"/>
      <c r="DB149" s="9"/>
      <c r="DC149" s="9"/>
      <c r="DD149" s="9"/>
      <c r="DE149" s="9"/>
      <c r="DF149" s="9"/>
      <c r="DG149" s="9"/>
      <c r="DH149" s="9"/>
      <c r="DI149" s="9"/>
    </row>
    <row r="150" spans="2:113" ht="15.6">
      <c r="B150" s="44"/>
      <c r="C150" s="118"/>
      <c r="D150" s="44"/>
      <c r="E150" s="44"/>
      <c r="F150" s="40"/>
      <c r="G150" s="97"/>
      <c r="H150" s="40"/>
      <c r="I150" s="40"/>
      <c r="J150" s="40"/>
      <c r="K150" s="40"/>
      <c r="L150" s="40"/>
      <c r="M150" s="40"/>
      <c r="N150" s="40"/>
      <c r="O150" s="20"/>
      <c r="P150" s="26"/>
      <c r="Q150" s="49"/>
      <c r="R150" s="29"/>
      <c r="S150" s="29"/>
      <c r="T150" s="28"/>
      <c r="U150" s="29"/>
      <c r="V150" s="51"/>
      <c r="W150" s="40"/>
      <c r="X150" s="40"/>
      <c r="Y150" s="40"/>
      <c r="Z150" s="40"/>
      <c r="AA150" s="40"/>
      <c r="AB150" s="40"/>
      <c r="AC150" s="40"/>
      <c r="AD150" s="40"/>
      <c r="AE150" s="40"/>
      <c r="AF150" s="40"/>
      <c r="AG150" s="40"/>
      <c r="AH150" s="40"/>
      <c r="AI150" s="40"/>
      <c r="AJ150" s="40"/>
      <c r="AK150" s="41"/>
      <c r="AL150" s="41"/>
      <c r="AM150" s="41"/>
      <c r="AN150" s="41"/>
      <c r="AO150" s="41"/>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9"/>
      <c r="BO150" s="9"/>
      <c r="BP150" s="9"/>
      <c r="BQ150" s="9"/>
      <c r="BR150" s="9"/>
      <c r="BS150" s="9"/>
      <c r="BT150" s="9"/>
      <c r="BU150" s="9"/>
      <c r="BV150" s="9"/>
      <c r="BW150" s="9"/>
      <c r="BX150" s="9"/>
      <c r="BY150" s="9"/>
      <c r="BZ150" s="9"/>
      <c r="CA150" s="9"/>
      <c r="CB150" s="9"/>
      <c r="CC150" s="9"/>
      <c r="CD150" s="9"/>
      <c r="CE150" s="9"/>
      <c r="CF150" s="9"/>
      <c r="CG150" s="9"/>
      <c r="CH150" s="9"/>
      <c r="CI150" s="9"/>
      <c r="CJ150" s="9"/>
      <c r="CK150" s="9"/>
      <c r="CL150" s="9"/>
      <c r="CM150" s="9"/>
      <c r="CN150" s="9"/>
      <c r="CO150" s="9"/>
      <c r="CP150" s="9"/>
      <c r="CQ150" s="9"/>
      <c r="CR150" s="9"/>
      <c r="CS150" s="9"/>
      <c r="CT150" s="9"/>
      <c r="CU150" s="9"/>
      <c r="CV150" s="9"/>
      <c r="CW150" s="9"/>
      <c r="CX150" s="9"/>
      <c r="CY150" s="9"/>
      <c r="CZ150" s="9"/>
      <c r="DA150" s="9"/>
      <c r="DB150" s="9"/>
      <c r="DC150" s="9"/>
      <c r="DD150" s="9"/>
      <c r="DE150" s="9"/>
      <c r="DF150" s="9"/>
      <c r="DG150" s="9"/>
      <c r="DH150" s="9"/>
      <c r="DI150" s="9"/>
    </row>
    <row r="151" spans="2:113" ht="15.6">
      <c r="B151" s="44"/>
      <c r="C151" s="118"/>
      <c r="D151" s="44"/>
      <c r="E151" s="44"/>
      <c r="F151" s="40"/>
      <c r="G151" s="97"/>
      <c r="H151" s="40"/>
      <c r="I151" s="40"/>
      <c r="J151" s="40"/>
      <c r="K151" s="40"/>
      <c r="L151" s="40"/>
      <c r="M151" s="40"/>
      <c r="N151" s="40"/>
      <c r="O151" s="20"/>
      <c r="P151" s="26"/>
      <c r="Q151" s="49"/>
      <c r="R151" s="29"/>
      <c r="S151" s="29"/>
      <c r="T151" s="28"/>
      <c r="U151" s="29"/>
      <c r="V151" s="51"/>
      <c r="W151" s="40"/>
      <c r="X151" s="40"/>
      <c r="Y151" s="40"/>
      <c r="Z151" s="40"/>
      <c r="AA151" s="40"/>
      <c r="AB151" s="40"/>
      <c r="AC151" s="40"/>
      <c r="AD151" s="40"/>
      <c r="AE151" s="40"/>
      <c r="AF151" s="40"/>
      <c r="AG151" s="40"/>
      <c r="AH151" s="40"/>
      <c r="AI151" s="40"/>
      <c r="AJ151" s="40"/>
      <c r="AK151" s="41"/>
      <c r="AL151" s="41"/>
      <c r="AM151" s="41"/>
      <c r="AN151" s="41"/>
      <c r="AO151" s="41"/>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9"/>
      <c r="BO151" s="9"/>
      <c r="BP151" s="9"/>
      <c r="BQ151" s="9"/>
      <c r="BR151" s="9"/>
      <c r="BS151" s="9"/>
      <c r="BT151" s="9"/>
      <c r="BU151" s="9"/>
      <c r="BV151" s="9"/>
      <c r="BW151" s="9"/>
      <c r="BX151" s="9"/>
      <c r="BY151" s="9"/>
      <c r="BZ151" s="9"/>
      <c r="CA151" s="9"/>
      <c r="CB151" s="9"/>
      <c r="CC151" s="9"/>
      <c r="CD151" s="9"/>
      <c r="CE151" s="9"/>
      <c r="CF151" s="9"/>
      <c r="CG151" s="9"/>
      <c r="CH151" s="9"/>
      <c r="CI151" s="9"/>
      <c r="CJ151" s="9"/>
      <c r="CK151" s="9"/>
      <c r="CL151" s="9"/>
      <c r="CM151" s="9"/>
      <c r="CN151" s="9"/>
      <c r="CO151" s="9"/>
      <c r="CP151" s="9"/>
      <c r="CQ151" s="9"/>
      <c r="CR151" s="9"/>
      <c r="CS151" s="9"/>
      <c r="CT151" s="9"/>
      <c r="CU151" s="9"/>
      <c r="CV151" s="9"/>
      <c r="CW151" s="9"/>
      <c r="CX151" s="9"/>
      <c r="CY151" s="9"/>
      <c r="CZ151" s="9"/>
      <c r="DA151" s="9"/>
      <c r="DB151" s="9"/>
      <c r="DC151" s="9"/>
      <c r="DD151" s="9"/>
      <c r="DE151" s="9"/>
      <c r="DF151" s="9"/>
      <c r="DG151" s="9"/>
      <c r="DH151" s="9"/>
      <c r="DI151" s="9"/>
    </row>
    <row r="152" spans="2:113" ht="15.6">
      <c r="B152" s="44"/>
      <c r="C152" s="118"/>
      <c r="D152" s="44"/>
      <c r="E152" s="44"/>
      <c r="F152" s="40"/>
      <c r="G152" s="97"/>
      <c r="H152" s="40"/>
      <c r="I152" s="40"/>
      <c r="J152" s="40"/>
      <c r="K152" s="40"/>
      <c r="L152" s="40"/>
      <c r="M152" s="40"/>
      <c r="N152" s="40"/>
      <c r="O152" s="20"/>
      <c r="P152" s="26"/>
      <c r="Q152" s="49"/>
      <c r="R152" s="29"/>
      <c r="S152" s="29"/>
      <c r="T152" s="28"/>
      <c r="U152" s="29"/>
      <c r="V152" s="51"/>
      <c r="W152" s="40"/>
      <c r="X152" s="40"/>
      <c r="Y152" s="40"/>
      <c r="Z152" s="40"/>
      <c r="AA152" s="40"/>
      <c r="AB152" s="40"/>
      <c r="AC152" s="40"/>
      <c r="AD152" s="40"/>
      <c r="AE152" s="40"/>
      <c r="AF152" s="40"/>
      <c r="AG152" s="40"/>
      <c r="AH152" s="40"/>
      <c r="AI152" s="40"/>
      <c r="AJ152" s="40"/>
      <c r="AK152" s="41"/>
      <c r="AL152" s="41"/>
      <c r="AM152" s="41"/>
      <c r="AN152" s="41"/>
      <c r="AO152" s="41"/>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9"/>
      <c r="BO152" s="9"/>
      <c r="BP152" s="9"/>
      <c r="BQ152" s="9"/>
      <c r="BR152" s="9"/>
      <c r="BS152" s="9"/>
      <c r="BT152" s="9"/>
      <c r="BU152" s="9"/>
      <c r="BV152" s="9"/>
      <c r="BW152" s="9"/>
      <c r="BX152" s="9"/>
      <c r="BY152" s="9"/>
      <c r="BZ152" s="9"/>
      <c r="CA152" s="9"/>
      <c r="CB152" s="9"/>
      <c r="CC152" s="9"/>
      <c r="CD152" s="9"/>
      <c r="CE152" s="9"/>
      <c r="CF152" s="9"/>
      <c r="CG152" s="9"/>
      <c r="CH152" s="9"/>
      <c r="CI152" s="9"/>
      <c r="CJ152" s="9"/>
      <c r="CK152" s="9"/>
      <c r="CL152" s="9"/>
      <c r="CM152" s="9"/>
      <c r="CN152" s="9"/>
      <c r="CO152" s="9"/>
      <c r="CP152" s="9"/>
      <c r="CQ152" s="9"/>
      <c r="CR152" s="9"/>
      <c r="CS152" s="9"/>
      <c r="CT152" s="9"/>
      <c r="CU152" s="9"/>
      <c r="CV152" s="9"/>
      <c r="CW152" s="9"/>
      <c r="CX152" s="9"/>
      <c r="CY152" s="9"/>
      <c r="CZ152" s="9"/>
      <c r="DA152" s="9"/>
      <c r="DB152" s="9"/>
      <c r="DC152" s="9"/>
      <c r="DD152" s="9"/>
      <c r="DE152" s="9"/>
      <c r="DF152" s="9"/>
      <c r="DG152" s="9"/>
      <c r="DH152" s="9"/>
      <c r="DI152" s="9"/>
    </row>
    <row r="153" spans="2:113" ht="15.6">
      <c r="B153" s="44"/>
      <c r="C153" s="118"/>
      <c r="D153" s="44"/>
      <c r="E153" s="44"/>
      <c r="F153" s="40"/>
      <c r="G153" s="97"/>
      <c r="H153" s="40"/>
      <c r="I153" s="40"/>
      <c r="J153" s="40"/>
      <c r="K153" s="40"/>
      <c r="L153" s="40"/>
      <c r="M153" s="40"/>
      <c r="N153" s="40"/>
      <c r="O153" s="20"/>
      <c r="P153" s="26"/>
      <c r="Q153" s="49"/>
      <c r="R153" s="29"/>
      <c r="S153" s="29"/>
      <c r="T153" s="28"/>
      <c r="U153" s="29"/>
      <c r="V153" s="51"/>
      <c r="W153" s="40"/>
      <c r="X153" s="40"/>
      <c r="Y153" s="40"/>
      <c r="Z153" s="40"/>
      <c r="AA153" s="40"/>
      <c r="AB153" s="40"/>
      <c r="AC153" s="40"/>
      <c r="AD153" s="40"/>
      <c r="AE153" s="40"/>
      <c r="AF153" s="40"/>
      <c r="AG153" s="40"/>
      <c r="AH153" s="40"/>
      <c r="AI153" s="40"/>
      <c r="AJ153" s="40"/>
      <c r="AK153" s="41"/>
      <c r="AL153" s="41"/>
      <c r="AM153" s="41"/>
      <c r="AN153" s="41"/>
      <c r="AO153" s="41"/>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row>
    <row r="154" spans="2:113" ht="15.6">
      <c r="B154" s="44"/>
      <c r="C154" s="118"/>
      <c r="D154" s="44"/>
      <c r="E154" s="44"/>
      <c r="F154" s="40"/>
      <c r="G154" s="97"/>
      <c r="H154" s="40"/>
      <c r="I154" s="40"/>
      <c r="J154" s="40"/>
      <c r="K154" s="40"/>
      <c r="L154" s="40"/>
      <c r="M154" s="40"/>
      <c r="N154" s="40"/>
      <c r="O154" s="20"/>
      <c r="P154" s="26"/>
      <c r="Q154" s="49"/>
      <c r="R154" s="29"/>
      <c r="S154" s="29"/>
      <c r="T154" s="28"/>
      <c r="U154" s="29"/>
      <c r="V154" s="51"/>
      <c r="W154" s="40"/>
      <c r="X154" s="40"/>
      <c r="Y154" s="40"/>
      <c r="Z154" s="40"/>
      <c r="AA154" s="40"/>
      <c r="AB154" s="40"/>
      <c r="AC154" s="40"/>
      <c r="AD154" s="40"/>
      <c r="AE154" s="40"/>
      <c r="AF154" s="40"/>
      <c r="AG154" s="40"/>
      <c r="AH154" s="40"/>
      <c r="AI154" s="40"/>
      <c r="AJ154" s="40"/>
      <c r="AK154" s="41"/>
      <c r="AL154" s="41"/>
      <c r="AM154" s="41"/>
      <c r="AN154" s="41"/>
      <c r="AO154" s="41"/>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9"/>
      <c r="BO154" s="9"/>
      <c r="BP154" s="9"/>
      <c r="BQ154" s="9"/>
      <c r="BR154" s="9"/>
      <c r="BS154" s="9"/>
      <c r="BT154" s="9"/>
      <c r="BU154" s="9"/>
      <c r="BV154" s="9"/>
      <c r="BW154" s="9"/>
      <c r="BX154" s="9"/>
      <c r="BY154" s="9"/>
      <c r="BZ154" s="9"/>
      <c r="CA154" s="9"/>
      <c r="CB154" s="9"/>
      <c r="CC154" s="9"/>
      <c r="CD154" s="9"/>
      <c r="CE154" s="9"/>
      <c r="CF154" s="9"/>
      <c r="CG154" s="9"/>
      <c r="CH154" s="9"/>
      <c r="CI154" s="9"/>
      <c r="CJ154" s="9"/>
      <c r="CK154" s="9"/>
      <c r="CL154" s="9"/>
      <c r="CM154" s="9"/>
      <c r="CN154" s="9"/>
      <c r="CO154" s="9"/>
      <c r="CP154" s="9"/>
      <c r="CQ154" s="9"/>
      <c r="CR154" s="9"/>
      <c r="CS154" s="9"/>
      <c r="CT154" s="9"/>
      <c r="CU154" s="9"/>
      <c r="CV154" s="9"/>
      <c r="CW154" s="9"/>
      <c r="CX154" s="9"/>
      <c r="CY154" s="9"/>
      <c r="CZ154" s="9"/>
      <c r="DA154" s="9"/>
      <c r="DB154" s="9"/>
      <c r="DC154" s="9"/>
      <c r="DD154" s="9"/>
      <c r="DE154" s="9"/>
      <c r="DF154" s="9"/>
      <c r="DG154" s="9"/>
      <c r="DH154" s="9"/>
      <c r="DI154" s="9"/>
    </row>
    <row r="155" spans="2:113" ht="15.6">
      <c r="B155" s="44"/>
      <c r="C155" s="118"/>
      <c r="D155" s="44"/>
      <c r="E155" s="44"/>
      <c r="F155" s="40"/>
      <c r="G155" s="97"/>
      <c r="H155" s="40"/>
      <c r="I155" s="40"/>
      <c r="J155" s="40"/>
      <c r="K155" s="40"/>
      <c r="L155" s="40"/>
      <c r="M155" s="40"/>
      <c r="N155" s="40"/>
      <c r="O155" s="20"/>
      <c r="P155" s="26"/>
      <c r="Q155" s="49"/>
      <c r="R155" s="29"/>
      <c r="S155" s="29"/>
      <c r="T155" s="28"/>
      <c r="U155" s="29"/>
      <c r="V155" s="51"/>
      <c r="W155" s="40"/>
      <c r="X155" s="40"/>
      <c r="Y155" s="40"/>
      <c r="Z155" s="40"/>
      <c r="AA155" s="40"/>
      <c r="AB155" s="40"/>
      <c r="AC155" s="40"/>
      <c r="AD155" s="40"/>
      <c r="AE155" s="40"/>
      <c r="AF155" s="40"/>
      <c r="AG155" s="40"/>
      <c r="AH155" s="40"/>
      <c r="AI155" s="40"/>
      <c r="AJ155" s="40"/>
      <c r="AK155" s="41"/>
      <c r="AL155" s="41"/>
      <c r="AM155" s="41"/>
      <c r="AN155" s="41"/>
      <c r="AO155" s="41"/>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9"/>
      <c r="BO155" s="9"/>
      <c r="BP155" s="9"/>
      <c r="BQ155" s="9"/>
      <c r="BR155" s="9"/>
      <c r="BS155" s="9"/>
      <c r="BT155" s="9"/>
      <c r="BU155" s="9"/>
      <c r="BV155" s="9"/>
      <c r="BW155" s="9"/>
      <c r="BX155" s="9"/>
      <c r="BY155" s="9"/>
      <c r="BZ155" s="9"/>
      <c r="CA155" s="9"/>
      <c r="CB155" s="9"/>
      <c r="CC155" s="9"/>
      <c r="CD155" s="9"/>
      <c r="CE155" s="9"/>
      <c r="CF155" s="9"/>
      <c r="CG155" s="9"/>
      <c r="CH155" s="9"/>
      <c r="CI155" s="9"/>
      <c r="CJ155" s="9"/>
      <c r="CK155" s="9"/>
      <c r="CL155" s="9"/>
      <c r="CM155" s="9"/>
      <c r="CN155" s="9"/>
      <c r="CO155" s="9"/>
      <c r="CP155" s="9"/>
      <c r="CQ155" s="9"/>
      <c r="CR155" s="9"/>
      <c r="CS155" s="9"/>
      <c r="CT155" s="9"/>
      <c r="CU155" s="9"/>
      <c r="CV155" s="9"/>
      <c r="CW155" s="9"/>
      <c r="CX155" s="9"/>
      <c r="CY155" s="9"/>
      <c r="CZ155" s="9"/>
      <c r="DA155" s="9"/>
      <c r="DB155" s="9"/>
      <c r="DC155" s="9"/>
      <c r="DD155" s="9"/>
      <c r="DE155" s="9"/>
      <c r="DF155" s="9"/>
      <c r="DG155" s="9"/>
      <c r="DH155" s="9"/>
      <c r="DI155" s="9"/>
    </row>
    <row r="156" spans="2:113" ht="15.6">
      <c r="B156" s="44"/>
      <c r="C156" s="118"/>
      <c r="D156" s="44"/>
      <c r="E156" s="44"/>
      <c r="F156" s="40"/>
      <c r="G156" s="97"/>
      <c r="H156" s="40"/>
      <c r="I156" s="40"/>
      <c r="J156" s="40"/>
      <c r="K156" s="40"/>
      <c r="L156" s="40"/>
      <c r="M156" s="40"/>
      <c r="N156" s="40"/>
      <c r="O156" s="20"/>
      <c r="P156" s="26"/>
      <c r="Q156" s="49"/>
      <c r="R156" s="29"/>
      <c r="S156" s="29"/>
      <c r="T156" s="28"/>
      <c r="U156" s="29"/>
      <c r="V156" s="51"/>
      <c r="W156" s="40"/>
      <c r="X156" s="40"/>
      <c r="Y156" s="40"/>
      <c r="Z156" s="40"/>
      <c r="AA156" s="40"/>
      <c r="AB156" s="40"/>
      <c r="AC156" s="40"/>
      <c r="AD156" s="40"/>
      <c r="AE156" s="40"/>
      <c r="AF156" s="40"/>
      <c r="AG156" s="40"/>
      <c r="AH156" s="40"/>
      <c r="AI156" s="40"/>
      <c r="AJ156" s="40"/>
      <c r="AK156" s="41"/>
      <c r="AL156" s="41"/>
      <c r="AM156" s="41"/>
      <c r="AN156" s="41"/>
      <c r="AO156" s="41"/>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9"/>
      <c r="BO156" s="9"/>
      <c r="BP156" s="9"/>
      <c r="BQ156" s="9"/>
      <c r="BR156" s="9"/>
      <c r="BS156" s="9"/>
      <c r="BT156" s="9"/>
      <c r="BU156" s="9"/>
      <c r="BV156" s="9"/>
      <c r="BW156" s="9"/>
      <c r="BX156" s="9"/>
      <c r="BY156" s="9"/>
      <c r="BZ156" s="9"/>
      <c r="CA156" s="9"/>
      <c r="CB156" s="9"/>
      <c r="CC156" s="9"/>
      <c r="CD156" s="9"/>
      <c r="CE156" s="9"/>
      <c r="CF156" s="9"/>
      <c r="CG156" s="9"/>
      <c r="CH156" s="9"/>
      <c r="CI156" s="9"/>
      <c r="CJ156" s="9"/>
      <c r="CK156" s="9"/>
      <c r="CL156" s="9"/>
      <c r="CM156" s="9"/>
      <c r="CN156" s="9"/>
      <c r="CO156" s="9"/>
      <c r="CP156" s="9"/>
      <c r="CQ156" s="9"/>
      <c r="CR156" s="9"/>
      <c r="CS156" s="9"/>
      <c r="CT156" s="9"/>
      <c r="CU156" s="9"/>
      <c r="CV156" s="9"/>
      <c r="CW156" s="9"/>
      <c r="CX156" s="9"/>
      <c r="CY156" s="9"/>
      <c r="CZ156" s="9"/>
      <c r="DA156" s="9"/>
      <c r="DB156" s="9"/>
      <c r="DC156" s="9"/>
      <c r="DD156" s="9"/>
      <c r="DE156" s="9"/>
      <c r="DF156" s="9"/>
      <c r="DG156" s="9"/>
      <c r="DH156" s="9"/>
      <c r="DI156" s="9"/>
    </row>
    <row r="157" spans="2:113" ht="15.6">
      <c r="B157" s="44"/>
      <c r="C157" s="118"/>
      <c r="D157" s="44"/>
      <c r="E157" s="44"/>
      <c r="F157" s="40"/>
      <c r="G157" s="97"/>
      <c r="H157" s="40"/>
      <c r="I157" s="40"/>
      <c r="J157" s="40"/>
      <c r="K157" s="40"/>
      <c r="L157" s="40"/>
      <c r="M157" s="40"/>
      <c r="N157" s="40"/>
      <c r="O157" s="20"/>
      <c r="P157" s="26"/>
      <c r="Q157" s="49"/>
      <c r="R157" s="29"/>
      <c r="S157" s="29"/>
      <c r="T157" s="28"/>
      <c r="U157" s="29"/>
      <c r="V157" s="51"/>
      <c r="W157" s="40"/>
      <c r="X157" s="40"/>
      <c r="Y157" s="40"/>
      <c r="Z157" s="40"/>
      <c r="AA157" s="40"/>
      <c r="AB157" s="40"/>
      <c r="AC157" s="40"/>
      <c r="AD157" s="40"/>
      <c r="AE157" s="40"/>
      <c r="AF157" s="40"/>
      <c r="AG157" s="40"/>
      <c r="AH157" s="40"/>
      <c r="AI157" s="40"/>
      <c r="AJ157" s="40"/>
      <c r="AK157" s="41"/>
      <c r="AL157" s="41"/>
      <c r="AM157" s="41"/>
      <c r="AN157" s="41"/>
      <c r="AO157" s="41"/>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9"/>
      <c r="BO157" s="9"/>
      <c r="BP157" s="9"/>
      <c r="BQ157" s="9"/>
      <c r="BR157" s="9"/>
      <c r="BS157" s="9"/>
      <c r="BT157" s="9"/>
      <c r="BU157" s="9"/>
      <c r="BV157" s="9"/>
      <c r="BW157" s="9"/>
      <c r="BX157" s="9"/>
      <c r="BY157" s="9"/>
      <c r="BZ157" s="9"/>
      <c r="CA157" s="9"/>
      <c r="CB157" s="9"/>
      <c r="CC157" s="9"/>
      <c r="CD157" s="9"/>
      <c r="CE157" s="9"/>
      <c r="CF157" s="9"/>
      <c r="CG157" s="9"/>
      <c r="CH157" s="9"/>
      <c r="CI157" s="9"/>
      <c r="CJ157" s="9"/>
      <c r="CK157" s="9"/>
      <c r="CL157" s="9"/>
      <c r="CM157" s="9"/>
      <c r="CN157" s="9"/>
      <c r="CO157" s="9"/>
      <c r="CP157" s="9"/>
      <c r="CQ157" s="9"/>
      <c r="CR157" s="9"/>
      <c r="CS157" s="9"/>
      <c r="CT157" s="9"/>
      <c r="CU157" s="9"/>
      <c r="CV157" s="9"/>
      <c r="CW157" s="9"/>
      <c r="CX157" s="9"/>
      <c r="CY157" s="9"/>
      <c r="CZ157" s="9"/>
      <c r="DA157" s="9"/>
      <c r="DB157" s="9"/>
      <c r="DC157" s="9"/>
      <c r="DD157" s="9"/>
      <c r="DE157" s="9"/>
      <c r="DF157" s="9"/>
      <c r="DG157" s="9"/>
      <c r="DH157" s="9"/>
      <c r="DI157" s="9"/>
    </row>
    <row r="158" spans="2:113" ht="15.6">
      <c r="B158" s="44"/>
      <c r="C158" s="118"/>
      <c r="D158" s="44"/>
      <c r="E158" s="44"/>
      <c r="F158" s="40"/>
      <c r="G158" s="97"/>
      <c r="H158" s="40"/>
      <c r="I158" s="40"/>
      <c r="J158" s="40"/>
      <c r="K158" s="40"/>
      <c r="L158" s="40"/>
      <c r="M158" s="40"/>
      <c r="N158" s="40"/>
      <c r="O158" s="20"/>
      <c r="P158" s="26"/>
      <c r="Q158" s="49"/>
      <c r="R158" s="29"/>
      <c r="S158" s="29"/>
      <c r="T158" s="28"/>
      <c r="U158" s="29"/>
      <c r="V158" s="51"/>
      <c r="W158" s="40"/>
      <c r="X158" s="40"/>
      <c r="Y158" s="40"/>
      <c r="Z158" s="40"/>
      <c r="AA158" s="40"/>
      <c r="AB158" s="40"/>
      <c r="AC158" s="40"/>
      <c r="AD158" s="40"/>
      <c r="AE158" s="40"/>
      <c r="AF158" s="40"/>
      <c r="AG158" s="40"/>
      <c r="AH158" s="40"/>
      <c r="AI158" s="40"/>
      <c r="AJ158" s="40"/>
      <c r="AK158" s="41"/>
      <c r="AL158" s="41"/>
      <c r="AM158" s="41"/>
      <c r="AN158" s="41"/>
      <c r="AO158" s="41"/>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9"/>
      <c r="BO158" s="9"/>
      <c r="BP158" s="9"/>
      <c r="BQ158" s="9"/>
      <c r="BR158" s="9"/>
      <c r="BS158" s="9"/>
      <c r="BT158" s="9"/>
      <c r="BU158" s="9"/>
      <c r="BV158" s="9"/>
      <c r="BW158" s="9"/>
      <c r="BX158" s="9"/>
      <c r="BY158" s="9"/>
      <c r="BZ158" s="9"/>
      <c r="CA158" s="9"/>
      <c r="CB158" s="9"/>
      <c r="CC158" s="9"/>
      <c r="CD158" s="9"/>
      <c r="CE158" s="9"/>
      <c r="CF158" s="9"/>
      <c r="CG158" s="9"/>
      <c r="CH158" s="9"/>
      <c r="CI158" s="9"/>
      <c r="CJ158" s="9"/>
      <c r="CK158" s="9"/>
      <c r="CL158" s="9"/>
      <c r="CM158" s="9"/>
      <c r="CN158" s="9"/>
      <c r="CO158" s="9"/>
      <c r="CP158" s="9"/>
      <c r="CQ158" s="9"/>
      <c r="CR158" s="9"/>
      <c r="CS158" s="9"/>
      <c r="CT158" s="9"/>
      <c r="CU158" s="9"/>
      <c r="CV158" s="9"/>
      <c r="CW158" s="9"/>
      <c r="CX158" s="9"/>
      <c r="CY158" s="9"/>
      <c r="CZ158" s="9"/>
      <c r="DA158" s="9"/>
      <c r="DB158" s="9"/>
      <c r="DC158" s="9"/>
      <c r="DD158" s="9"/>
      <c r="DE158" s="9"/>
      <c r="DF158" s="9"/>
      <c r="DG158" s="9"/>
      <c r="DH158" s="9"/>
      <c r="DI158" s="9"/>
    </row>
    <row r="159" spans="2:113" ht="15.6">
      <c r="B159" s="44"/>
      <c r="C159" s="118"/>
      <c r="D159" s="44"/>
      <c r="E159" s="44"/>
      <c r="F159" s="40"/>
      <c r="G159" s="97"/>
      <c r="H159" s="40"/>
      <c r="I159" s="40"/>
      <c r="J159" s="40"/>
      <c r="K159" s="40"/>
      <c r="L159" s="40"/>
      <c r="M159" s="40"/>
      <c r="N159" s="40"/>
      <c r="O159" s="20"/>
      <c r="P159" s="26"/>
      <c r="Q159" s="49"/>
      <c r="R159" s="29"/>
      <c r="S159" s="29"/>
      <c r="T159" s="28"/>
      <c r="U159" s="29"/>
      <c r="V159" s="51"/>
      <c r="W159" s="40"/>
      <c r="X159" s="40"/>
      <c r="Y159" s="40"/>
      <c r="Z159" s="40"/>
      <c r="AA159" s="40"/>
      <c r="AB159" s="40"/>
      <c r="AC159" s="40"/>
      <c r="AD159" s="40"/>
      <c r="AE159" s="40"/>
      <c r="AF159" s="40"/>
      <c r="AG159" s="40"/>
      <c r="AH159" s="40"/>
      <c r="AI159" s="40"/>
      <c r="AJ159" s="40"/>
      <c r="AK159" s="41"/>
      <c r="AL159" s="41"/>
      <c r="AM159" s="41"/>
      <c r="AN159" s="41"/>
      <c r="AO159" s="41"/>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9"/>
      <c r="BO159" s="9"/>
      <c r="BP159" s="9"/>
      <c r="BQ159" s="9"/>
      <c r="BR159" s="9"/>
      <c r="BS159" s="9"/>
      <c r="BT159" s="9"/>
      <c r="BU159" s="9"/>
      <c r="BV159" s="9"/>
      <c r="BW159" s="9"/>
      <c r="BX159" s="9"/>
      <c r="BY159" s="9"/>
      <c r="BZ159" s="9"/>
      <c r="CA159" s="9"/>
      <c r="CB159" s="9"/>
      <c r="CC159" s="9"/>
      <c r="CD159" s="9"/>
      <c r="CE159" s="9"/>
      <c r="CF159" s="9"/>
      <c r="CG159" s="9"/>
      <c r="CH159" s="9"/>
      <c r="CI159" s="9"/>
      <c r="CJ159" s="9"/>
      <c r="CK159" s="9"/>
      <c r="CL159" s="9"/>
      <c r="CM159" s="9"/>
      <c r="CN159" s="9"/>
      <c r="CO159" s="9"/>
      <c r="CP159" s="9"/>
      <c r="CQ159" s="9"/>
      <c r="CR159" s="9"/>
      <c r="CS159" s="9"/>
      <c r="CT159" s="9"/>
      <c r="CU159" s="9"/>
      <c r="CV159" s="9"/>
      <c r="CW159" s="9"/>
      <c r="CX159" s="9"/>
      <c r="CY159" s="9"/>
      <c r="CZ159" s="9"/>
      <c r="DA159" s="9"/>
      <c r="DB159" s="9"/>
      <c r="DC159" s="9"/>
      <c r="DD159" s="9"/>
      <c r="DE159" s="9"/>
      <c r="DF159" s="9"/>
      <c r="DG159" s="9"/>
      <c r="DH159" s="9"/>
      <c r="DI159" s="9"/>
    </row>
    <row r="160" spans="2:113" ht="15.9" thickBot="1">
      <c r="B160" s="44"/>
      <c r="C160" s="118"/>
      <c r="D160" s="44"/>
      <c r="E160" s="44"/>
      <c r="F160" s="40"/>
      <c r="G160" s="97"/>
      <c r="H160" s="40"/>
      <c r="I160" s="40"/>
      <c r="J160" s="40"/>
      <c r="K160" s="40"/>
      <c r="L160" s="40"/>
      <c r="M160" s="40"/>
      <c r="N160" s="40"/>
      <c r="O160" s="53"/>
      <c r="P160" s="45"/>
      <c r="Q160" s="54"/>
      <c r="R160" s="55"/>
      <c r="S160" s="55"/>
      <c r="T160" s="48"/>
      <c r="U160" s="55"/>
      <c r="V160" s="51"/>
      <c r="W160" s="40"/>
      <c r="X160" s="40"/>
      <c r="Y160" s="40"/>
      <c r="Z160" s="40"/>
      <c r="AA160" s="40"/>
      <c r="AB160" s="40"/>
      <c r="AC160" s="40"/>
      <c r="AD160" s="40"/>
      <c r="AE160" s="40"/>
      <c r="AF160" s="40"/>
      <c r="AG160" s="40"/>
      <c r="AH160" s="40"/>
      <c r="AI160" s="40"/>
      <c r="AJ160" s="40"/>
      <c r="AK160" s="41"/>
      <c r="AL160" s="41"/>
      <c r="AM160" s="41"/>
      <c r="AN160" s="41"/>
      <c r="AO160" s="41"/>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9"/>
      <c r="BO160" s="9"/>
      <c r="BP160" s="9"/>
      <c r="BQ160" s="9"/>
      <c r="BR160" s="9"/>
      <c r="BS160" s="9"/>
      <c r="BT160" s="9"/>
      <c r="BU160" s="9"/>
      <c r="BV160" s="9"/>
      <c r="BW160" s="9"/>
      <c r="BX160" s="9"/>
      <c r="BY160" s="9"/>
      <c r="BZ160" s="9"/>
      <c r="CA160" s="9"/>
      <c r="CB160" s="9"/>
      <c r="CC160" s="9"/>
      <c r="CD160" s="9"/>
      <c r="CE160" s="9"/>
      <c r="CF160" s="9"/>
      <c r="CG160" s="9"/>
      <c r="CH160" s="9"/>
      <c r="CI160" s="9"/>
      <c r="CJ160" s="9"/>
      <c r="CK160" s="9"/>
      <c r="CL160" s="9"/>
      <c r="CM160" s="9"/>
      <c r="CN160" s="9"/>
      <c r="CO160" s="9"/>
      <c r="CP160" s="9"/>
      <c r="CQ160" s="9"/>
      <c r="CR160" s="9"/>
      <c r="CS160" s="9"/>
      <c r="CT160" s="9"/>
      <c r="CU160" s="9"/>
      <c r="CV160" s="9"/>
      <c r="CW160" s="9"/>
      <c r="CX160" s="9"/>
      <c r="CY160" s="9"/>
      <c r="CZ160" s="9"/>
      <c r="DA160" s="9"/>
      <c r="DB160" s="9"/>
      <c r="DC160" s="9"/>
      <c r="DD160" s="9"/>
      <c r="DE160" s="9"/>
      <c r="DF160" s="9"/>
      <c r="DG160" s="9"/>
      <c r="DH160" s="9"/>
      <c r="DI160" s="9"/>
    </row>
    <row r="161" spans="2:113" ht="15.6">
      <c r="B161" s="44"/>
      <c r="C161" s="118"/>
      <c r="D161" s="44"/>
      <c r="E161" s="44"/>
      <c r="F161" s="40"/>
      <c r="G161" s="97"/>
      <c r="H161" s="40"/>
      <c r="I161" s="40"/>
      <c r="J161" s="40"/>
      <c r="K161" s="40"/>
      <c r="L161" s="40"/>
      <c r="M161" s="40"/>
      <c r="N161" s="40"/>
      <c r="O161" s="40"/>
      <c r="P161" s="26"/>
      <c r="Q161" s="49"/>
      <c r="R161" s="49"/>
      <c r="S161" s="29"/>
      <c r="T161" s="51"/>
      <c r="U161" s="29"/>
      <c r="V161" s="51"/>
      <c r="W161" s="40"/>
      <c r="X161" s="40"/>
      <c r="Y161" s="40"/>
      <c r="Z161" s="40"/>
      <c r="AA161" s="40"/>
      <c r="AB161" s="40"/>
      <c r="AC161" s="40"/>
      <c r="AD161" s="40"/>
      <c r="AE161" s="40"/>
      <c r="AF161" s="40"/>
      <c r="AG161" s="40"/>
      <c r="AH161" s="40"/>
      <c r="AI161" s="40"/>
      <c r="AJ161" s="40"/>
      <c r="AK161" s="41"/>
      <c r="AL161" s="41"/>
      <c r="AM161" s="41"/>
      <c r="AN161" s="41"/>
      <c r="AO161" s="41"/>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9"/>
      <c r="BO161" s="9"/>
      <c r="BP161" s="9"/>
      <c r="BQ161" s="9"/>
      <c r="BR161" s="9"/>
      <c r="BS161" s="9"/>
      <c r="BT161" s="9"/>
      <c r="BU161" s="9"/>
      <c r="BV161" s="9"/>
      <c r="BW161" s="9"/>
      <c r="BX161" s="9"/>
      <c r="BY161" s="9"/>
      <c r="BZ161" s="9"/>
      <c r="CA161" s="9"/>
      <c r="CB161" s="9"/>
      <c r="CC161" s="9"/>
      <c r="CD161" s="9"/>
      <c r="CE161" s="9"/>
      <c r="CF161" s="9"/>
      <c r="CG161" s="9"/>
      <c r="CH161" s="9"/>
      <c r="CI161" s="9"/>
      <c r="CJ161" s="9"/>
      <c r="CK161" s="9"/>
      <c r="CL161" s="9"/>
      <c r="CM161" s="9"/>
      <c r="CN161" s="9"/>
      <c r="CO161" s="9"/>
      <c r="CP161" s="9"/>
      <c r="CQ161" s="9"/>
      <c r="CR161" s="9"/>
      <c r="CS161" s="9"/>
      <c r="CT161" s="9"/>
      <c r="CU161" s="9"/>
      <c r="CV161" s="9"/>
      <c r="CW161" s="9"/>
      <c r="CX161" s="9"/>
      <c r="CY161" s="9"/>
      <c r="CZ161" s="9"/>
      <c r="DA161" s="9"/>
      <c r="DB161" s="9"/>
      <c r="DC161" s="9"/>
      <c r="DD161" s="9"/>
      <c r="DE161" s="9"/>
      <c r="DF161" s="9"/>
      <c r="DG161" s="9"/>
      <c r="DH161" s="9"/>
      <c r="DI161" s="9"/>
    </row>
    <row r="162" spans="2:113" ht="15.6">
      <c r="B162" s="44"/>
      <c r="C162" s="118"/>
      <c r="D162" s="44"/>
      <c r="E162" s="44"/>
      <c r="F162" s="40"/>
      <c r="G162" s="97"/>
      <c r="H162" s="40"/>
      <c r="I162" s="40"/>
      <c r="J162" s="40"/>
      <c r="K162" s="40"/>
      <c r="L162" s="40"/>
      <c r="M162" s="40"/>
      <c r="N162" s="40"/>
      <c r="O162" s="40"/>
      <c r="P162" s="26"/>
      <c r="Q162" s="51"/>
      <c r="R162" s="51"/>
      <c r="S162" s="29"/>
      <c r="T162" s="51"/>
      <c r="U162" s="51"/>
      <c r="V162" s="51"/>
      <c r="W162" s="40"/>
      <c r="X162" s="40"/>
      <c r="Y162" s="40"/>
      <c r="Z162" s="40"/>
      <c r="AA162" s="40"/>
      <c r="AB162" s="40"/>
      <c r="AC162" s="40"/>
      <c r="AD162" s="40"/>
      <c r="AE162" s="40"/>
      <c r="AF162" s="40"/>
      <c r="AG162" s="40"/>
      <c r="AH162" s="40"/>
      <c r="AI162" s="40"/>
      <c r="AJ162" s="40"/>
      <c r="AK162" s="41"/>
      <c r="AL162" s="41"/>
      <c r="AM162" s="41"/>
      <c r="AN162" s="41"/>
      <c r="AO162" s="41"/>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row>
    <row r="163" spans="2:113" ht="15.6">
      <c r="B163" s="44"/>
      <c r="C163" s="118"/>
      <c r="D163" s="44"/>
      <c r="E163" s="44"/>
      <c r="F163" s="40"/>
      <c r="G163" s="97"/>
      <c r="H163" s="40"/>
      <c r="I163" s="40"/>
      <c r="J163" s="40"/>
      <c r="K163" s="40"/>
      <c r="L163" s="40"/>
      <c r="M163" s="40"/>
      <c r="N163" s="40"/>
      <c r="O163" s="40"/>
      <c r="P163" s="26"/>
      <c r="Q163" s="51"/>
      <c r="R163" s="51"/>
      <c r="S163" s="29"/>
      <c r="T163" s="51"/>
      <c r="U163" s="51"/>
      <c r="V163" s="51"/>
      <c r="W163" s="40"/>
      <c r="X163" s="40"/>
      <c r="Y163" s="40"/>
      <c r="Z163" s="40"/>
      <c r="AA163" s="40"/>
      <c r="AB163" s="40"/>
      <c r="AC163" s="40"/>
      <c r="AD163" s="40"/>
      <c r="AE163" s="40"/>
      <c r="AF163" s="40"/>
      <c r="AG163" s="40"/>
      <c r="AH163" s="40"/>
      <c r="AI163" s="40"/>
      <c r="AJ163" s="40"/>
      <c r="AK163" s="41"/>
      <c r="AL163" s="41"/>
      <c r="AM163" s="41"/>
      <c r="AN163" s="41"/>
      <c r="AO163" s="41"/>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9"/>
      <c r="BO163" s="9"/>
      <c r="BP163" s="9"/>
      <c r="BQ163" s="9"/>
      <c r="BR163" s="9"/>
      <c r="BS163" s="9"/>
      <c r="BT163" s="9"/>
      <c r="BU163" s="9"/>
      <c r="BV163" s="9"/>
      <c r="BW163" s="9"/>
      <c r="BX163" s="9"/>
      <c r="BY163" s="9"/>
      <c r="BZ163" s="9"/>
      <c r="CA163" s="9"/>
      <c r="CB163" s="9"/>
      <c r="CC163" s="9"/>
      <c r="CD163" s="9"/>
      <c r="CE163" s="9"/>
      <c r="CF163" s="9"/>
      <c r="CG163" s="9"/>
      <c r="CH163" s="9"/>
      <c r="CI163" s="9"/>
      <c r="CJ163" s="9"/>
      <c r="CK163" s="9"/>
      <c r="CL163" s="9"/>
      <c r="CM163" s="9"/>
      <c r="CN163" s="9"/>
      <c r="CO163" s="9"/>
      <c r="CP163" s="9"/>
      <c r="CQ163" s="9"/>
      <c r="CR163" s="9"/>
      <c r="CS163" s="9"/>
      <c r="CT163" s="9"/>
      <c r="CU163" s="9"/>
      <c r="CV163" s="9"/>
      <c r="CW163" s="9"/>
      <c r="CX163" s="9"/>
      <c r="CY163" s="9"/>
      <c r="CZ163" s="9"/>
      <c r="DA163" s="9"/>
      <c r="DB163" s="9"/>
      <c r="DC163" s="9"/>
      <c r="DD163" s="9"/>
      <c r="DE163" s="9"/>
      <c r="DF163" s="9"/>
      <c r="DG163" s="9"/>
      <c r="DH163" s="9"/>
      <c r="DI163" s="9"/>
    </row>
    <row r="164" spans="2:113" ht="15.6">
      <c r="B164" s="44"/>
      <c r="C164" s="118"/>
      <c r="D164" s="44"/>
      <c r="E164" s="44"/>
      <c r="F164" s="40"/>
      <c r="G164" s="97"/>
      <c r="H164" s="40"/>
      <c r="I164" s="40"/>
      <c r="J164" s="40"/>
      <c r="K164" s="40"/>
      <c r="L164" s="40"/>
      <c r="M164" s="40"/>
      <c r="N164" s="40"/>
      <c r="O164" s="19"/>
      <c r="P164" s="27"/>
      <c r="Q164" s="27"/>
      <c r="R164" s="27"/>
      <c r="S164" s="19"/>
      <c r="T164" s="19"/>
      <c r="U164" s="19"/>
      <c r="V164" s="51"/>
      <c r="W164" s="40"/>
      <c r="X164" s="40"/>
      <c r="Y164" s="40"/>
      <c r="Z164" s="40"/>
      <c r="AA164" s="40"/>
      <c r="AB164" s="40"/>
      <c r="AC164" s="40"/>
      <c r="AD164" s="40"/>
      <c r="AE164" s="40"/>
      <c r="AF164" s="40"/>
      <c r="AG164" s="40"/>
      <c r="AH164" s="40"/>
      <c r="AI164" s="40"/>
      <c r="AJ164" s="40"/>
      <c r="AK164" s="41"/>
      <c r="AL164" s="41"/>
      <c r="AM164" s="41"/>
      <c r="AN164" s="41"/>
      <c r="AO164" s="41"/>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9"/>
      <c r="BO164" s="9"/>
      <c r="BP164" s="9"/>
      <c r="BQ164" s="9"/>
      <c r="BR164" s="9"/>
      <c r="BS164" s="9"/>
      <c r="BT164" s="9"/>
      <c r="BU164" s="9"/>
      <c r="BV164" s="9"/>
      <c r="BW164" s="9"/>
      <c r="BX164" s="9"/>
      <c r="BY164" s="9"/>
      <c r="BZ164" s="9"/>
      <c r="CA164" s="9"/>
      <c r="CB164" s="9"/>
      <c r="CC164" s="9"/>
      <c r="CD164" s="9"/>
      <c r="CE164" s="9"/>
      <c r="CF164" s="9"/>
      <c r="CG164" s="9"/>
      <c r="CH164" s="9"/>
      <c r="CI164" s="9"/>
      <c r="CJ164" s="9"/>
      <c r="CK164" s="9"/>
      <c r="CL164" s="9"/>
      <c r="CM164" s="9"/>
      <c r="CN164" s="9"/>
      <c r="CO164" s="9"/>
      <c r="CP164" s="9"/>
      <c r="CQ164" s="9"/>
      <c r="CR164" s="9"/>
      <c r="CS164" s="9"/>
      <c r="CT164" s="9"/>
      <c r="CU164" s="9"/>
      <c r="CV164" s="9"/>
      <c r="CW164" s="9"/>
      <c r="CX164" s="9"/>
      <c r="CY164" s="9"/>
      <c r="CZ164" s="9"/>
      <c r="DA164" s="9"/>
      <c r="DB164" s="9"/>
      <c r="DC164" s="9"/>
      <c r="DD164" s="9"/>
      <c r="DE164" s="9"/>
      <c r="DF164" s="9"/>
      <c r="DG164" s="9"/>
      <c r="DH164" s="9"/>
      <c r="DI164" s="9"/>
    </row>
    <row r="165" spans="2:113" ht="15.6">
      <c r="B165" s="44"/>
      <c r="C165" s="118"/>
      <c r="D165" s="44"/>
      <c r="E165" s="44"/>
      <c r="F165" s="40"/>
      <c r="G165" s="97"/>
      <c r="H165" s="40"/>
      <c r="I165" s="40"/>
      <c r="J165" s="40"/>
      <c r="K165" s="40"/>
      <c r="L165" s="40"/>
      <c r="M165" s="40"/>
      <c r="N165" s="40"/>
      <c r="O165" s="20"/>
      <c r="P165" s="21"/>
      <c r="Q165" s="21"/>
      <c r="R165" s="21"/>
      <c r="S165" s="18"/>
      <c r="T165" s="18"/>
      <c r="U165" s="19"/>
      <c r="V165" s="51"/>
      <c r="W165" s="40"/>
      <c r="X165" s="40"/>
      <c r="Y165" s="40"/>
      <c r="Z165" s="40"/>
      <c r="AA165" s="40"/>
      <c r="AB165" s="40"/>
      <c r="AC165" s="40"/>
      <c r="AD165" s="40"/>
      <c r="AE165" s="40"/>
      <c r="AF165" s="40"/>
      <c r="AG165" s="40"/>
      <c r="AH165" s="40"/>
      <c r="AI165" s="40"/>
      <c r="AJ165" s="40"/>
      <c r="AK165" s="41"/>
      <c r="AL165" s="41"/>
      <c r="AM165" s="41"/>
      <c r="AN165" s="41"/>
      <c r="AO165" s="41"/>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9"/>
      <c r="BO165" s="9"/>
      <c r="BP165" s="9"/>
      <c r="BQ165" s="9"/>
      <c r="BR165" s="9"/>
      <c r="BS165" s="9"/>
      <c r="BT165" s="9"/>
      <c r="BU165" s="9"/>
      <c r="BV165" s="9"/>
      <c r="BW165" s="9"/>
      <c r="BX165" s="9"/>
      <c r="BY165" s="9"/>
      <c r="BZ165" s="9"/>
      <c r="CA165" s="9"/>
      <c r="CB165" s="9"/>
      <c r="CC165" s="9"/>
      <c r="CD165" s="9"/>
      <c r="CE165" s="9"/>
      <c r="CF165" s="9"/>
      <c r="CG165" s="9"/>
      <c r="CH165" s="9"/>
      <c r="CI165" s="9"/>
      <c r="CJ165" s="9"/>
      <c r="CK165" s="9"/>
      <c r="CL165" s="9"/>
      <c r="CM165" s="9"/>
      <c r="CN165" s="9"/>
      <c r="CO165" s="9"/>
      <c r="CP165" s="9"/>
      <c r="CQ165" s="9"/>
      <c r="CR165" s="9"/>
      <c r="CS165" s="9"/>
      <c r="CT165" s="9"/>
      <c r="CU165" s="9"/>
      <c r="CV165" s="9"/>
      <c r="CW165" s="9"/>
      <c r="CX165" s="9"/>
      <c r="CY165" s="9"/>
      <c r="CZ165" s="9"/>
      <c r="DA165" s="9"/>
      <c r="DB165" s="9"/>
      <c r="DC165" s="9"/>
      <c r="DD165" s="9"/>
      <c r="DE165" s="9"/>
      <c r="DF165" s="9"/>
      <c r="DG165" s="9"/>
      <c r="DH165" s="9"/>
      <c r="DI165" s="9"/>
    </row>
    <row r="166" spans="2:113" ht="15.6">
      <c r="B166" s="44"/>
      <c r="C166" s="118"/>
      <c r="D166" s="44"/>
      <c r="E166" s="44"/>
      <c r="F166" s="40"/>
      <c r="G166" s="97"/>
      <c r="H166" s="40"/>
      <c r="I166" s="40"/>
      <c r="J166" s="40"/>
      <c r="K166" s="40"/>
      <c r="L166" s="40"/>
      <c r="M166" s="40"/>
      <c r="N166" s="40"/>
      <c r="O166" s="19"/>
      <c r="P166" s="19"/>
      <c r="Q166" s="19"/>
      <c r="R166" s="19"/>
      <c r="S166" s="19"/>
      <c r="T166" s="19"/>
      <c r="U166" s="19"/>
      <c r="V166" s="51"/>
      <c r="W166" s="40"/>
      <c r="X166" s="40"/>
      <c r="Y166" s="40"/>
      <c r="Z166" s="40"/>
      <c r="AA166" s="40"/>
      <c r="AB166" s="40"/>
      <c r="AC166" s="40"/>
      <c r="AD166" s="40"/>
      <c r="AE166" s="40"/>
      <c r="AF166" s="40"/>
      <c r="AG166" s="40"/>
      <c r="AH166" s="40"/>
      <c r="AI166" s="40"/>
      <c r="AJ166" s="40"/>
      <c r="AK166" s="41"/>
      <c r="AL166" s="41"/>
      <c r="AM166" s="41"/>
      <c r="AN166" s="41"/>
      <c r="AO166" s="41"/>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9"/>
      <c r="BO166" s="9"/>
      <c r="BP166" s="9"/>
      <c r="BQ166" s="9"/>
      <c r="BR166" s="9"/>
      <c r="BS166" s="9"/>
      <c r="BT166" s="9"/>
      <c r="BU166" s="9"/>
      <c r="BV166" s="9"/>
      <c r="BW166" s="9"/>
      <c r="BX166" s="9"/>
      <c r="BY166" s="9"/>
      <c r="BZ166" s="9"/>
      <c r="CA166" s="9"/>
      <c r="CB166" s="9"/>
      <c r="CC166" s="9"/>
      <c r="CD166" s="9"/>
      <c r="CE166" s="9"/>
      <c r="CF166" s="9"/>
      <c r="CG166" s="9"/>
      <c r="CH166" s="9"/>
      <c r="CI166" s="9"/>
      <c r="CJ166" s="9"/>
      <c r="CK166" s="9"/>
      <c r="CL166" s="9"/>
      <c r="CM166" s="9"/>
      <c r="CN166" s="9"/>
      <c r="CO166" s="9"/>
      <c r="CP166" s="9"/>
      <c r="CQ166" s="9"/>
      <c r="CR166" s="9"/>
      <c r="CS166" s="9"/>
      <c r="CT166" s="9"/>
      <c r="CU166" s="9"/>
      <c r="CV166" s="9"/>
      <c r="CW166" s="9"/>
      <c r="CX166" s="9"/>
      <c r="CY166" s="9"/>
      <c r="CZ166" s="9"/>
      <c r="DA166" s="9"/>
      <c r="DB166" s="9"/>
      <c r="DC166" s="9"/>
      <c r="DD166" s="9"/>
      <c r="DE166" s="9"/>
      <c r="DF166" s="9"/>
      <c r="DG166" s="9"/>
      <c r="DH166" s="9"/>
      <c r="DI166" s="9"/>
    </row>
    <row r="167" spans="2:113" ht="15.6">
      <c r="B167" s="44"/>
      <c r="C167" s="118"/>
      <c r="D167" s="44"/>
      <c r="E167" s="44"/>
      <c r="F167" s="40"/>
      <c r="G167" s="97"/>
      <c r="H167" s="40"/>
      <c r="I167" s="40"/>
      <c r="J167" s="40"/>
      <c r="K167" s="40"/>
      <c r="L167" s="40"/>
      <c r="M167" s="40"/>
      <c r="N167" s="40"/>
      <c r="O167" s="20"/>
      <c r="P167" s="20"/>
      <c r="Q167" s="23"/>
      <c r="R167" s="21"/>
      <c r="S167" s="18"/>
      <c r="T167" s="18"/>
      <c r="U167" s="19"/>
      <c r="V167" s="51"/>
      <c r="W167" s="40"/>
      <c r="X167" s="40"/>
      <c r="Y167" s="40"/>
      <c r="Z167" s="40"/>
      <c r="AA167" s="40"/>
      <c r="AB167" s="40"/>
      <c r="AC167" s="40"/>
      <c r="AD167" s="40"/>
      <c r="AE167" s="40"/>
      <c r="AF167" s="40"/>
      <c r="AG167" s="40"/>
      <c r="AH167" s="40"/>
      <c r="AI167" s="40"/>
      <c r="AJ167" s="40"/>
      <c r="AK167" s="41"/>
      <c r="AL167" s="41"/>
      <c r="AM167" s="41"/>
      <c r="AN167" s="41"/>
      <c r="AO167" s="41"/>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9"/>
      <c r="BO167" s="9"/>
      <c r="BP167" s="9"/>
      <c r="BQ167" s="9"/>
      <c r="BR167" s="9"/>
      <c r="BS167" s="9"/>
      <c r="BT167" s="9"/>
      <c r="BU167" s="9"/>
      <c r="BV167" s="9"/>
      <c r="BW167" s="9"/>
      <c r="BX167" s="9"/>
      <c r="BY167" s="9"/>
      <c r="BZ167" s="9"/>
      <c r="CA167" s="9"/>
      <c r="CB167" s="9"/>
      <c r="CC167" s="9"/>
      <c r="CD167" s="9"/>
      <c r="CE167" s="9"/>
      <c r="CF167" s="9"/>
      <c r="CG167" s="9"/>
      <c r="CH167" s="9"/>
      <c r="CI167" s="9"/>
      <c r="CJ167" s="9"/>
      <c r="CK167" s="9"/>
      <c r="CL167" s="9"/>
      <c r="CM167" s="9"/>
      <c r="CN167" s="9"/>
      <c r="CO167" s="9"/>
      <c r="CP167" s="9"/>
      <c r="CQ167" s="9"/>
      <c r="CR167" s="9"/>
      <c r="CS167" s="9"/>
      <c r="CT167" s="9"/>
      <c r="CU167" s="9"/>
      <c r="CV167" s="9"/>
      <c r="CW167" s="9"/>
      <c r="CX167" s="9"/>
      <c r="CY167" s="9"/>
      <c r="CZ167" s="9"/>
      <c r="DA167" s="9"/>
      <c r="DB167" s="9"/>
      <c r="DC167" s="9"/>
      <c r="DD167" s="9"/>
      <c r="DE167" s="9"/>
      <c r="DF167" s="9"/>
      <c r="DG167" s="9"/>
      <c r="DH167" s="9"/>
      <c r="DI167" s="9"/>
    </row>
    <row r="168" spans="2:113" ht="15.6">
      <c r="B168" s="44"/>
      <c r="C168" s="118"/>
      <c r="D168" s="44"/>
      <c r="E168" s="44"/>
      <c r="F168" s="40"/>
      <c r="G168" s="97"/>
      <c r="H168" s="40"/>
      <c r="I168" s="40"/>
      <c r="J168" s="40"/>
      <c r="K168" s="40"/>
      <c r="L168" s="40"/>
      <c r="M168" s="40"/>
      <c r="N168" s="40"/>
      <c r="O168" s="19"/>
      <c r="P168" s="19"/>
      <c r="Q168" s="19"/>
      <c r="R168" s="19"/>
      <c r="S168" s="19"/>
      <c r="T168" s="27"/>
      <c r="U168" s="28"/>
      <c r="V168" s="51"/>
      <c r="W168" s="40"/>
      <c r="X168" s="40"/>
      <c r="Y168" s="40"/>
      <c r="Z168" s="40"/>
      <c r="AA168" s="40"/>
      <c r="AB168" s="40"/>
      <c r="AC168" s="40"/>
      <c r="AD168" s="40"/>
      <c r="AE168" s="40"/>
      <c r="AF168" s="40"/>
      <c r="AG168" s="40"/>
      <c r="AH168" s="40"/>
      <c r="AI168" s="40"/>
      <c r="AJ168" s="40"/>
      <c r="AK168" s="41"/>
      <c r="AL168" s="41"/>
      <c r="AM168" s="41"/>
      <c r="AN168" s="41"/>
      <c r="AO168" s="41"/>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row>
    <row r="169" spans="2:113" ht="15.6">
      <c r="B169" s="44"/>
      <c r="C169" s="118"/>
      <c r="D169" s="44"/>
      <c r="E169" s="44"/>
      <c r="F169" s="40"/>
      <c r="G169" s="97"/>
      <c r="H169" s="40"/>
      <c r="I169" s="40"/>
      <c r="J169" s="40"/>
      <c r="K169" s="40"/>
      <c r="L169" s="40"/>
      <c r="M169" s="40"/>
      <c r="N169" s="40"/>
      <c r="O169" s="19"/>
      <c r="P169" s="25"/>
      <c r="Q169" s="25"/>
      <c r="R169" s="26"/>
      <c r="S169" s="26"/>
      <c r="T169" s="27"/>
      <c r="U169" s="28"/>
      <c r="V169" s="51"/>
      <c r="W169" s="40"/>
      <c r="X169" s="40"/>
      <c r="Y169" s="40"/>
      <c r="Z169" s="40"/>
      <c r="AA169" s="40"/>
      <c r="AB169" s="40"/>
      <c r="AC169" s="40"/>
      <c r="AD169" s="40"/>
      <c r="AE169" s="40"/>
      <c r="AF169" s="40"/>
      <c r="AG169" s="40"/>
      <c r="AH169" s="40"/>
      <c r="AI169" s="40"/>
      <c r="AJ169" s="40"/>
      <c r="AK169" s="41"/>
      <c r="AL169" s="41"/>
      <c r="AM169" s="41"/>
      <c r="AN169" s="41"/>
      <c r="AO169" s="41"/>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9"/>
      <c r="BO169" s="9"/>
      <c r="BP169" s="9"/>
      <c r="BQ169" s="9"/>
      <c r="BR169" s="9"/>
      <c r="BS169" s="9"/>
      <c r="BT169" s="9"/>
      <c r="BU169" s="9"/>
      <c r="BV169" s="9"/>
      <c r="BW169" s="9"/>
      <c r="BX169" s="9"/>
      <c r="BY169" s="9"/>
      <c r="BZ169" s="9"/>
      <c r="CA169" s="9"/>
      <c r="CB169" s="9"/>
      <c r="CC169" s="9"/>
      <c r="CD169" s="9"/>
      <c r="CE169" s="9"/>
      <c r="CF169" s="9"/>
      <c r="CG169" s="9"/>
      <c r="CH169" s="9"/>
      <c r="CI169" s="9"/>
      <c r="CJ169" s="9"/>
      <c r="CK169" s="9"/>
      <c r="CL169" s="9"/>
      <c r="CM169" s="9"/>
      <c r="CN169" s="9"/>
      <c r="CO169" s="9"/>
      <c r="CP169" s="9"/>
      <c r="CQ169" s="9"/>
      <c r="CR169" s="9"/>
      <c r="CS169" s="9"/>
      <c r="CT169" s="9"/>
      <c r="CU169" s="9"/>
      <c r="CV169" s="9"/>
      <c r="CW169" s="9"/>
      <c r="CX169" s="9"/>
      <c r="CY169" s="9"/>
      <c r="CZ169" s="9"/>
      <c r="DA169" s="9"/>
      <c r="DB169" s="9"/>
      <c r="DC169" s="9"/>
      <c r="DD169" s="9"/>
      <c r="DE169" s="9"/>
      <c r="DF169" s="9"/>
      <c r="DG169" s="9"/>
      <c r="DH169" s="9"/>
      <c r="DI169" s="9"/>
    </row>
    <row r="170" spans="2:113" ht="15.9" thickBot="1">
      <c r="B170" s="44"/>
      <c r="C170" s="118"/>
      <c r="D170" s="44"/>
      <c r="E170" s="44"/>
      <c r="F170" s="40"/>
      <c r="G170" s="97"/>
      <c r="H170" s="40"/>
      <c r="I170" s="40"/>
      <c r="J170" s="40"/>
      <c r="K170" s="40"/>
      <c r="L170" s="40"/>
      <c r="M170" s="40"/>
      <c r="N170" s="40"/>
      <c r="O170" s="45"/>
      <c r="P170" s="46"/>
      <c r="Q170" s="46"/>
      <c r="R170" s="46"/>
      <c r="S170" s="47"/>
      <c r="T170" s="47"/>
      <c r="U170" s="48"/>
      <c r="V170" s="51"/>
      <c r="W170" s="40"/>
      <c r="X170" s="40"/>
      <c r="Y170" s="40"/>
      <c r="Z170" s="40"/>
      <c r="AA170" s="40"/>
      <c r="AB170" s="40"/>
      <c r="AC170" s="40"/>
      <c r="AD170" s="40"/>
      <c r="AE170" s="40"/>
      <c r="AF170" s="40"/>
      <c r="AG170" s="40"/>
      <c r="AH170" s="40"/>
      <c r="AI170" s="40"/>
      <c r="AJ170" s="40"/>
      <c r="AK170" s="41"/>
      <c r="AL170" s="41"/>
      <c r="AM170" s="41"/>
      <c r="AN170" s="41"/>
      <c r="AO170" s="41"/>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row>
    <row r="171" spans="2:113" ht="15.6">
      <c r="B171" s="44"/>
      <c r="C171" s="118"/>
      <c r="D171" s="44"/>
      <c r="E171" s="44"/>
      <c r="F171" s="40"/>
      <c r="G171" s="97"/>
      <c r="H171" s="40"/>
      <c r="I171" s="40"/>
      <c r="J171" s="40"/>
      <c r="K171" s="40"/>
      <c r="L171" s="40"/>
      <c r="M171" s="40"/>
      <c r="N171" s="40"/>
      <c r="O171" s="20"/>
      <c r="P171" s="21"/>
      <c r="Q171" s="21"/>
      <c r="R171" s="21"/>
      <c r="S171" s="18"/>
      <c r="T171" s="18"/>
      <c r="U171" s="28"/>
      <c r="V171" s="51"/>
      <c r="W171" s="40"/>
      <c r="X171" s="40"/>
      <c r="Y171" s="40"/>
      <c r="Z171" s="40"/>
      <c r="AA171" s="40"/>
      <c r="AB171" s="40"/>
      <c r="AC171" s="40"/>
      <c r="AD171" s="40"/>
      <c r="AE171" s="40"/>
      <c r="AF171" s="40"/>
      <c r="AG171" s="40"/>
      <c r="AH171" s="40"/>
      <c r="AI171" s="40"/>
      <c r="AJ171" s="40"/>
      <c r="AK171" s="41"/>
      <c r="AL171" s="41"/>
      <c r="AM171" s="41"/>
      <c r="AN171" s="41"/>
      <c r="AO171" s="41"/>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9"/>
      <c r="BO171" s="9"/>
      <c r="BP171" s="9"/>
      <c r="BQ171" s="9"/>
      <c r="BR171" s="9"/>
      <c r="BS171" s="9"/>
      <c r="BT171" s="9"/>
      <c r="BU171" s="9"/>
      <c r="BV171" s="9"/>
      <c r="BW171" s="9"/>
      <c r="BX171" s="9"/>
      <c r="BY171" s="9"/>
      <c r="BZ171" s="9"/>
      <c r="CA171" s="9"/>
      <c r="CB171" s="9"/>
      <c r="CC171" s="9"/>
      <c r="CD171" s="9"/>
      <c r="CE171" s="9"/>
      <c r="CF171" s="9"/>
      <c r="CG171" s="9"/>
      <c r="CH171" s="9"/>
      <c r="CI171" s="9"/>
      <c r="CJ171" s="9"/>
      <c r="CK171" s="9"/>
      <c r="CL171" s="9"/>
      <c r="CM171" s="9"/>
      <c r="CN171" s="9"/>
      <c r="CO171" s="9"/>
      <c r="CP171" s="9"/>
      <c r="CQ171" s="9"/>
      <c r="CR171" s="9"/>
      <c r="CS171" s="9"/>
      <c r="CT171" s="9"/>
      <c r="CU171" s="9"/>
      <c r="CV171" s="9"/>
      <c r="CW171" s="9"/>
      <c r="CX171" s="9"/>
      <c r="CY171" s="9"/>
      <c r="CZ171" s="9"/>
      <c r="DA171" s="9"/>
      <c r="DB171" s="9"/>
      <c r="DC171" s="9"/>
      <c r="DD171" s="9"/>
      <c r="DE171" s="9"/>
      <c r="DF171" s="9"/>
      <c r="DG171" s="9"/>
      <c r="DH171" s="9"/>
      <c r="DI171" s="9"/>
    </row>
    <row r="172" spans="2:113" ht="15.6">
      <c r="B172" s="44"/>
      <c r="C172" s="118"/>
      <c r="D172" s="44"/>
      <c r="E172" s="44"/>
      <c r="F172" s="40"/>
      <c r="G172" s="97"/>
      <c r="H172" s="40"/>
      <c r="I172" s="40"/>
      <c r="J172" s="40"/>
      <c r="K172" s="40"/>
      <c r="L172" s="40"/>
      <c r="M172" s="40"/>
      <c r="N172" s="40"/>
      <c r="O172" s="20"/>
      <c r="P172" s="26"/>
      <c r="Q172" s="29"/>
      <c r="R172" s="29"/>
      <c r="S172" s="29"/>
      <c r="T172" s="28"/>
      <c r="U172" s="29"/>
      <c r="V172" s="51"/>
      <c r="W172" s="40"/>
      <c r="X172" s="40"/>
      <c r="Y172" s="40"/>
      <c r="Z172" s="40"/>
      <c r="AA172" s="40"/>
      <c r="AB172" s="40"/>
      <c r="AC172" s="40"/>
      <c r="AD172" s="40"/>
      <c r="AE172" s="40"/>
      <c r="AF172" s="40"/>
      <c r="AG172" s="40"/>
      <c r="AH172" s="40"/>
      <c r="AI172" s="40"/>
      <c r="AJ172" s="40"/>
      <c r="AK172" s="41"/>
      <c r="AL172" s="41"/>
      <c r="AM172" s="41"/>
      <c r="AN172" s="41"/>
      <c r="AO172" s="41"/>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9"/>
      <c r="BO172" s="9"/>
      <c r="BP172" s="9"/>
      <c r="BQ172" s="9"/>
      <c r="BR172" s="9"/>
      <c r="BS172" s="9"/>
      <c r="BT172" s="9"/>
      <c r="BU172" s="9"/>
      <c r="BV172" s="9"/>
      <c r="BW172" s="9"/>
      <c r="BX172" s="9"/>
      <c r="BY172" s="9"/>
      <c r="BZ172" s="9"/>
      <c r="CA172" s="9"/>
      <c r="CB172" s="9"/>
      <c r="CC172" s="9"/>
      <c r="CD172" s="9"/>
      <c r="CE172" s="9"/>
      <c r="CF172" s="9"/>
      <c r="CG172" s="9"/>
      <c r="CH172" s="9"/>
      <c r="CI172" s="9"/>
      <c r="CJ172" s="9"/>
      <c r="CK172" s="9"/>
      <c r="CL172" s="9"/>
      <c r="CM172" s="9"/>
      <c r="CN172" s="9"/>
      <c r="CO172" s="9"/>
      <c r="CP172" s="9"/>
      <c r="CQ172" s="9"/>
      <c r="CR172" s="9"/>
      <c r="CS172" s="9"/>
      <c r="CT172" s="9"/>
      <c r="CU172" s="9"/>
      <c r="CV172" s="9"/>
      <c r="CW172" s="9"/>
      <c r="CX172" s="9"/>
      <c r="CY172" s="9"/>
      <c r="CZ172" s="9"/>
      <c r="DA172" s="9"/>
      <c r="DB172" s="9"/>
      <c r="DC172" s="9"/>
      <c r="DD172" s="9"/>
      <c r="DE172" s="9"/>
      <c r="DF172" s="9"/>
      <c r="DG172" s="9"/>
      <c r="DH172" s="9"/>
      <c r="DI172" s="9"/>
    </row>
    <row r="173" spans="2:113" ht="15.6">
      <c r="B173" s="44"/>
      <c r="C173" s="118"/>
      <c r="D173" s="44"/>
      <c r="E173" s="44"/>
      <c r="F173" s="40"/>
      <c r="G173" s="97"/>
      <c r="H173" s="40"/>
      <c r="I173" s="40"/>
      <c r="J173" s="40"/>
      <c r="K173" s="40"/>
      <c r="L173" s="40"/>
      <c r="M173" s="40"/>
      <c r="N173" s="40"/>
      <c r="O173" s="20"/>
      <c r="P173" s="26"/>
      <c r="Q173" s="29"/>
      <c r="R173" s="29"/>
      <c r="S173" s="29"/>
      <c r="T173" s="28"/>
      <c r="U173" s="29"/>
      <c r="V173" s="51"/>
      <c r="W173" s="40"/>
      <c r="X173" s="40"/>
      <c r="Y173" s="40"/>
      <c r="Z173" s="40"/>
      <c r="AA173" s="40"/>
      <c r="AB173" s="40"/>
      <c r="AC173" s="40"/>
      <c r="AD173" s="40"/>
      <c r="AE173" s="40"/>
      <c r="AF173" s="40"/>
      <c r="AG173" s="40"/>
      <c r="AH173" s="40"/>
      <c r="AI173" s="40"/>
      <c r="AJ173" s="40"/>
      <c r="AK173" s="41"/>
      <c r="AL173" s="41"/>
      <c r="AM173" s="41"/>
      <c r="AN173" s="41"/>
      <c r="AO173" s="41"/>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9"/>
      <c r="BO173" s="9"/>
      <c r="BP173" s="9"/>
      <c r="BQ173" s="9"/>
      <c r="BR173" s="9"/>
      <c r="BS173" s="9"/>
      <c r="BT173" s="9"/>
      <c r="BU173" s="9"/>
      <c r="BV173" s="9"/>
      <c r="BW173" s="9"/>
      <c r="BX173" s="9"/>
      <c r="BY173" s="9"/>
      <c r="BZ173" s="9"/>
      <c r="CA173" s="9"/>
      <c r="CB173" s="9"/>
      <c r="CC173" s="9"/>
      <c r="CD173" s="9"/>
      <c r="CE173" s="9"/>
      <c r="CF173" s="9"/>
      <c r="CG173" s="9"/>
      <c r="CH173" s="9"/>
      <c r="CI173" s="9"/>
      <c r="CJ173" s="9"/>
      <c r="CK173" s="9"/>
      <c r="CL173" s="9"/>
      <c r="CM173" s="9"/>
      <c r="CN173" s="9"/>
      <c r="CO173" s="9"/>
      <c r="CP173" s="9"/>
      <c r="CQ173" s="9"/>
      <c r="CR173" s="9"/>
      <c r="CS173" s="9"/>
      <c r="CT173" s="9"/>
      <c r="CU173" s="9"/>
      <c r="CV173" s="9"/>
      <c r="CW173" s="9"/>
      <c r="CX173" s="9"/>
      <c r="CY173" s="9"/>
      <c r="CZ173" s="9"/>
      <c r="DA173" s="9"/>
      <c r="DB173" s="9"/>
      <c r="DC173" s="9"/>
      <c r="DD173" s="9"/>
      <c r="DE173" s="9"/>
      <c r="DF173" s="9"/>
      <c r="DG173" s="9"/>
      <c r="DH173" s="9"/>
      <c r="DI173" s="9"/>
    </row>
    <row r="174" spans="2:113" ht="15.6">
      <c r="B174" s="44"/>
      <c r="C174" s="118"/>
      <c r="D174" s="44"/>
      <c r="E174" s="44"/>
      <c r="F174" s="40"/>
      <c r="G174" s="97"/>
      <c r="H174" s="40"/>
      <c r="I174" s="40"/>
      <c r="J174" s="40"/>
      <c r="K174" s="40"/>
      <c r="L174" s="40"/>
      <c r="M174" s="40"/>
      <c r="N174" s="40"/>
      <c r="O174" s="20"/>
      <c r="P174" s="26"/>
      <c r="Q174" s="29"/>
      <c r="R174" s="29"/>
      <c r="S174" s="29"/>
      <c r="T174" s="28"/>
      <c r="U174" s="29"/>
      <c r="V174" s="51"/>
      <c r="W174" s="40"/>
      <c r="X174" s="40"/>
      <c r="Y174" s="40"/>
      <c r="Z174" s="40"/>
      <c r="AA174" s="40"/>
      <c r="AB174" s="40"/>
      <c r="AC174" s="40"/>
      <c r="AD174" s="40"/>
      <c r="AE174" s="40"/>
      <c r="AF174" s="40"/>
      <c r="AG174" s="40"/>
      <c r="AH174" s="40"/>
      <c r="AI174" s="40"/>
      <c r="AJ174" s="40"/>
      <c r="AK174" s="41"/>
      <c r="AL174" s="41"/>
      <c r="AM174" s="41"/>
      <c r="AN174" s="41"/>
      <c r="AO174" s="41"/>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9"/>
      <c r="BO174" s="9"/>
      <c r="BP174" s="9"/>
      <c r="BQ174" s="9"/>
      <c r="BR174" s="9"/>
      <c r="BS174" s="9"/>
      <c r="BT174" s="9"/>
      <c r="BU174" s="9"/>
      <c r="BV174" s="9"/>
      <c r="BW174" s="9"/>
      <c r="BX174" s="9"/>
      <c r="BY174" s="9"/>
      <c r="BZ174" s="9"/>
      <c r="CA174" s="9"/>
      <c r="CB174" s="9"/>
      <c r="CC174" s="9"/>
      <c r="CD174" s="9"/>
      <c r="CE174" s="9"/>
      <c r="CF174" s="9"/>
      <c r="CG174" s="9"/>
      <c r="CH174" s="9"/>
      <c r="CI174" s="9"/>
      <c r="CJ174" s="9"/>
      <c r="CK174" s="9"/>
      <c r="CL174" s="9"/>
      <c r="CM174" s="9"/>
      <c r="CN174" s="9"/>
      <c r="CO174" s="9"/>
      <c r="CP174" s="9"/>
      <c r="CQ174" s="9"/>
      <c r="CR174" s="9"/>
      <c r="CS174" s="9"/>
      <c r="CT174" s="9"/>
      <c r="CU174" s="9"/>
      <c r="CV174" s="9"/>
      <c r="CW174" s="9"/>
      <c r="CX174" s="9"/>
      <c r="CY174" s="9"/>
      <c r="CZ174" s="9"/>
      <c r="DA174" s="9"/>
      <c r="DB174" s="9"/>
      <c r="DC174" s="9"/>
      <c r="DD174" s="9"/>
      <c r="DE174" s="9"/>
      <c r="DF174" s="9"/>
      <c r="DG174" s="9"/>
      <c r="DH174" s="9"/>
      <c r="DI174" s="9"/>
    </row>
    <row r="175" spans="2:113" ht="15.6">
      <c r="B175" s="44"/>
      <c r="C175" s="118"/>
      <c r="D175" s="44"/>
      <c r="E175" s="44"/>
      <c r="F175" s="40"/>
      <c r="G175" s="97"/>
      <c r="H175" s="40"/>
      <c r="I175" s="40"/>
      <c r="J175" s="40"/>
      <c r="K175" s="40"/>
      <c r="L175" s="40"/>
      <c r="M175" s="40"/>
      <c r="N175" s="40"/>
      <c r="O175" s="20"/>
      <c r="P175" s="26"/>
      <c r="Q175" s="29"/>
      <c r="R175" s="29"/>
      <c r="S175" s="29"/>
      <c r="T175" s="28"/>
      <c r="U175" s="29"/>
      <c r="V175" s="51"/>
      <c r="W175" s="40"/>
      <c r="X175" s="40"/>
      <c r="Y175" s="40"/>
      <c r="Z175" s="40"/>
      <c r="AA175" s="40"/>
      <c r="AB175" s="40"/>
      <c r="AC175" s="40"/>
      <c r="AD175" s="40"/>
      <c r="AE175" s="40"/>
      <c r="AF175" s="40"/>
      <c r="AG175" s="40"/>
      <c r="AH175" s="40"/>
      <c r="AI175" s="40"/>
      <c r="AJ175" s="40"/>
      <c r="AK175" s="41"/>
      <c r="AL175" s="41"/>
      <c r="AM175" s="41"/>
      <c r="AN175" s="41"/>
      <c r="AO175" s="41"/>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9"/>
      <c r="BO175" s="9"/>
      <c r="BP175" s="9"/>
      <c r="BQ175" s="9"/>
      <c r="BR175" s="9"/>
      <c r="BS175" s="9"/>
      <c r="BT175" s="9"/>
      <c r="BU175" s="9"/>
      <c r="BV175" s="9"/>
      <c r="BW175" s="9"/>
      <c r="BX175" s="9"/>
      <c r="BY175" s="9"/>
      <c r="BZ175" s="9"/>
      <c r="CA175" s="9"/>
      <c r="CB175" s="9"/>
      <c r="CC175" s="9"/>
      <c r="CD175" s="9"/>
      <c r="CE175" s="9"/>
      <c r="CF175" s="9"/>
      <c r="CG175" s="9"/>
      <c r="CH175" s="9"/>
      <c r="CI175" s="9"/>
      <c r="CJ175" s="9"/>
      <c r="CK175" s="9"/>
      <c r="CL175" s="9"/>
      <c r="CM175" s="9"/>
      <c r="CN175" s="9"/>
      <c r="CO175" s="9"/>
      <c r="CP175" s="9"/>
      <c r="CQ175" s="9"/>
      <c r="CR175" s="9"/>
      <c r="CS175" s="9"/>
      <c r="CT175" s="9"/>
      <c r="CU175" s="9"/>
      <c r="CV175" s="9"/>
      <c r="CW175" s="9"/>
      <c r="CX175" s="9"/>
      <c r="CY175" s="9"/>
      <c r="CZ175" s="9"/>
      <c r="DA175" s="9"/>
      <c r="DB175" s="9"/>
      <c r="DC175" s="9"/>
      <c r="DD175" s="9"/>
      <c r="DE175" s="9"/>
      <c r="DF175" s="9"/>
      <c r="DG175" s="9"/>
      <c r="DH175" s="9"/>
      <c r="DI175" s="9"/>
    </row>
    <row r="176" spans="2:113" ht="15.6">
      <c r="B176" s="44"/>
      <c r="C176" s="118"/>
      <c r="D176" s="44"/>
      <c r="E176" s="44"/>
      <c r="F176" s="40"/>
      <c r="G176" s="97"/>
      <c r="H176" s="40"/>
      <c r="I176" s="40"/>
      <c r="J176" s="40"/>
      <c r="K176" s="40"/>
      <c r="L176" s="40"/>
      <c r="M176" s="40"/>
      <c r="N176" s="40"/>
      <c r="O176" s="20"/>
      <c r="P176" s="26"/>
      <c r="Q176" s="29"/>
      <c r="R176" s="29"/>
      <c r="S176" s="29"/>
      <c r="T176" s="28"/>
      <c r="U176" s="29"/>
      <c r="V176" s="51"/>
      <c r="W176" s="40"/>
      <c r="X176" s="40"/>
      <c r="Y176" s="40"/>
      <c r="Z176" s="40"/>
      <c r="AA176" s="40"/>
      <c r="AB176" s="40"/>
      <c r="AC176" s="40"/>
      <c r="AD176" s="40"/>
      <c r="AE176" s="40"/>
      <c r="AF176" s="40"/>
      <c r="AG176" s="40"/>
      <c r="AH176" s="40"/>
      <c r="AI176" s="40"/>
      <c r="AJ176" s="40"/>
      <c r="AK176" s="41"/>
      <c r="AL176" s="41"/>
      <c r="AM176" s="41"/>
      <c r="AN176" s="41"/>
      <c r="AO176" s="41"/>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9"/>
      <c r="BO176" s="9"/>
      <c r="BP176" s="9"/>
      <c r="BQ176" s="9"/>
      <c r="BR176" s="9"/>
      <c r="BS176" s="9"/>
      <c r="BT176" s="9"/>
      <c r="BU176" s="9"/>
      <c r="BV176" s="9"/>
      <c r="BW176" s="9"/>
      <c r="BX176" s="9"/>
      <c r="BY176" s="9"/>
      <c r="BZ176" s="9"/>
      <c r="CA176" s="9"/>
      <c r="CB176" s="9"/>
      <c r="CC176" s="9"/>
      <c r="CD176" s="9"/>
      <c r="CE176" s="9"/>
      <c r="CF176" s="9"/>
      <c r="CG176" s="9"/>
      <c r="CH176" s="9"/>
      <c r="CI176" s="9"/>
      <c r="CJ176" s="9"/>
      <c r="CK176" s="9"/>
      <c r="CL176" s="9"/>
      <c r="CM176" s="9"/>
      <c r="CN176" s="9"/>
      <c r="CO176" s="9"/>
      <c r="CP176" s="9"/>
      <c r="CQ176" s="9"/>
      <c r="CR176" s="9"/>
      <c r="CS176" s="9"/>
      <c r="CT176" s="9"/>
      <c r="CU176" s="9"/>
      <c r="CV176" s="9"/>
      <c r="CW176" s="9"/>
      <c r="CX176" s="9"/>
      <c r="CY176" s="9"/>
      <c r="CZ176" s="9"/>
      <c r="DA176" s="9"/>
      <c r="DB176" s="9"/>
      <c r="DC176" s="9"/>
      <c r="DD176" s="9"/>
      <c r="DE176" s="9"/>
      <c r="DF176" s="9"/>
      <c r="DG176" s="9"/>
      <c r="DH176" s="9"/>
      <c r="DI176" s="9"/>
    </row>
    <row r="177" spans="2:113" ht="15.6">
      <c r="B177" s="44"/>
      <c r="C177" s="118"/>
      <c r="D177" s="44"/>
      <c r="E177" s="44"/>
      <c r="F177" s="40"/>
      <c r="G177" s="97"/>
      <c r="H177" s="40"/>
      <c r="I177" s="40"/>
      <c r="J177" s="40"/>
      <c r="K177" s="40"/>
      <c r="L177" s="40"/>
      <c r="M177" s="40"/>
      <c r="N177" s="40"/>
      <c r="O177" s="20"/>
      <c r="P177" s="26"/>
      <c r="Q177" s="29"/>
      <c r="R177" s="29"/>
      <c r="S177" s="29"/>
      <c r="T177" s="28"/>
      <c r="U177" s="29"/>
      <c r="V177" s="28"/>
      <c r="W177" s="40"/>
      <c r="X177" s="40"/>
      <c r="Y177" s="40"/>
      <c r="Z177" s="40"/>
      <c r="AA177" s="40"/>
      <c r="AB177" s="40"/>
      <c r="AC177" s="40"/>
      <c r="AD177" s="40"/>
      <c r="AE177" s="40"/>
      <c r="AF177" s="40"/>
      <c r="AG177" s="40"/>
      <c r="AH177" s="40"/>
      <c r="AI177" s="40"/>
      <c r="AJ177" s="40"/>
      <c r="AK177" s="41"/>
      <c r="AL177" s="41"/>
      <c r="AM177" s="41"/>
      <c r="AN177" s="41"/>
      <c r="AO177" s="41"/>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9"/>
      <c r="BO177" s="9"/>
      <c r="BP177" s="9"/>
      <c r="BQ177" s="9"/>
      <c r="BR177" s="9"/>
      <c r="BS177" s="9"/>
      <c r="BT177" s="9"/>
      <c r="BU177" s="9"/>
      <c r="BV177" s="9"/>
      <c r="BW177" s="9"/>
      <c r="BX177" s="9"/>
      <c r="BY177" s="9"/>
      <c r="BZ177" s="9"/>
      <c r="CA177" s="9"/>
      <c r="CB177" s="9"/>
      <c r="CC177" s="9"/>
      <c r="CD177" s="9"/>
      <c r="CE177" s="9"/>
      <c r="CF177" s="9"/>
      <c r="CG177" s="9"/>
      <c r="CH177" s="9"/>
      <c r="CI177" s="9"/>
      <c r="CJ177" s="9"/>
      <c r="CK177" s="9"/>
      <c r="CL177" s="9"/>
      <c r="CM177" s="9"/>
      <c r="CN177" s="9"/>
      <c r="CO177" s="9"/>
      <c r="CP177" s="9"/>
      <c r="CQ177" s="9"/>
      <c r="CR177" s="9"/>
      <c r="CS177" s="9"/>
      <c r="CT177" s="9"/>
      <c r="CU177" s="9"/>
      <c r="CV177" s="9"/>
      <c r="CW177" s="9"/>
      <c r="CX177" s="9"/>
      <c r="CY177" s="9"/>
      <c r="CZ177" s="9"/>
      <c r="DA177" s="9"/>
      <c r="DB177" s="9"/>
      <c r="DC177" s="9"/>
      <c r="DD177" s="9"/>
      <c r="DE177" s="9"/>
      <c r="DF177" s="9"/>
      <c r="DG177" s="9"/>
      <c r="DH177" s="9"/>
      <c r="DI177" s="9"/>
    </row>
    <row r="178" spans="2:113" ht="15.6">
      <c r="B178" s="44"/>
      <c r="C178" s="118"/>
      <c r="D178" s="44"/>
      <c r="E178" s="44"/>
      <c r="F178" s="40"/>
      <c r="G178" s="97"/>
      <c r="H178" s="40"/>
      <c r="I178" s="40"/>
      <c r="J178" s="40"/>
      <c r="K178" s="40"/>
      <c r="L178" s="40"/>
      <c r="M178" s="40"/>
      <c r="N178" s="40"/>
      <c r="O178" s="20"/>
      <c r="P178" s="26"/>
      <c r="Q178" s="29"/>
      <c r="R178" s="29"/>
      <c r="S178" s="29"/>
      <c r="T178" s="28"/>
      <c r="U178" s="29"/>
      <c r="V178" s="51"/>
      <c r="W178" s="40"/>
      <c r="X178" s="40"/>
      <c r="Y178" s="40"/>
      <c r="Z178" s="40"/>
      <c r="AA178" s="40"/>
      <c r="AB178" s="40"/>
      <c r="AC178" s="40"/>
      <c r="AD178" s="40"/>
      <c r="AE178" s="40"/>
      <c r="AF178" s="40"/>
      <c r="AG178" s="40"/>
      <c r="AH178" s="40"/>
      <c r="AI178" s="40"/>
      <c r="AJ178" s="40"/>
      <c r="AK178" s="41"/>
      <c r="AL178" s="41"/>
      <c r="AM178" s="41"/>
      <c r="AN178" s="41"/>
      <c r="AO178" s="41"/>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9"/>
      <c r="BO178" s="9"/>
      <c r="BP178" s="9"/>
      <c r="BQ178" s="9"/>
      <c r="BR178" s="9"/>
      <c r="BS178" s="9"/>
      <c r="BT178" s="9"/>
      <c r="BU178" s="9"/>
      <c r="BV178" s="9"/>
      <c r="BW178" s="9"/>
      <c r="BX178" s="9"/>
      <c r="BY178" s="9"/>
      <c r="BZ178" s="9"/>
      <c r="CA178" s="9"/>
      <c r="CB178" s="9"/>
      <c r="CC178" s="9"/>
      <c r="CD178" s="9"/>
      <c r="CE178" s="9"/>
      <c r="CF178" s="9"/>
      <c r="CG178" s="9"/>
      <c r="CH178" s="9"/>
      <c r="CI178" s="9"/>
      <c r="CJ178" s="9"/>
      <c r="CK178" s="9"/>
      <c r="CL178" s="9"/>
      <c r="CM178" s="9"/>
      <c r="CN178" s="9"/>
      <c r="CO178" s="9"/>
      <c r="CP178" s="9"/>
      <c r="CQ178" s="9"/>
      <c r="CR178" s="9"/>
      <c r="CS178" s="9"/>
      <c r="CT178" s="9"/>
      <c r="CU178" s="9"/>
      <c r="CV178" s="9"/>
      <c r="CW178" s="9"/>
      <c r="CX178" s="9"/>
      <c r="CY178" s="9"/>
      <c r="CZ178" s="9"/>
      <c r="DA178" s="9"/>
      <c r="DB178" s="9"/>
      <c r="DC178" s="9"/>
      <c r="DD178" s="9"/>
      <c r="DE178" s="9"/>
      <c r="DF178" s="9"/>
      <c r="DG178" s="9"/>
      <c r="DH178" s="9"/>
      <c r="DI178" s="9"/>
    </row>
    <row r="179" spans="2:113" ht="15.6">
      <c r="B179" s="44"/>
      <c r="C179" s="118"/>
      <c r="D179" s="44"/>
      <c r="E179" s="44"/>
      <c r="F179" s="40"/>
      <c r="G179" s="97"/>
      <c r="H179" s="40"/>
      <c r="I179" s="40"/>
      <c r="J179" s="40"/>
      <c r="K179" s="40"/>
      <c r="L179" s="40"/>
      <c r="M179" s="40"/>
      <c r="N179" s="40"/>
      <c r="O179" s="20"/>
      <c r="P179" s="26"/>
      <c r="Q179" s="29"/>
      <c r="R179" s="29"/>
      <c r="S179" s="29"/>
      <c r="T179" s="28"/>
      <c r="U179" s="29"/>
      <c r="V179" s="51"/>
      <c r="W179" s="40"/>
      <c r="X179" s="40"/>
      <c r="Y179" s="40"/>
      <c r="Z179" s="40"/>
      <c r="AA179" s="40"/>
      <c r="AB179" s="40"/>
      <c r="AC179" s="40"/>
      <c r="AD179" s="40"/>
      <c r="AE179" s="40"/>
      <c r="AF179" s="40"/>
      <c r="AG179" s="40"/>
      <c r="AH179" s="40"/>
      <c r="AI179" s="40"/>
      <c r="AJ179" s="40"/>
      <c r="AK179" s="41"/>
      <c r="AL179" s="41"/>
      <c r="AM179" s="41"/>
      <c r="AN179" s="41"/>
      <c r="AO179" s="41"/>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9"/>
      <c r="BO179" s="9"/>
      <c r="BP179" s="9"/>
      <c r="BQ179" s="9"/>
      <c r="BR179" s="9"/>
      <c r="BS179" s="9"/>
      <c r="BT179" s="9"/>
      <c r="BU179" s="9"/>
      <c r="BV179" s="9"/>
      <c r="BW179" s="9"/>
      <c r="BX179" s="9"/>
      <c r="BY179" s="9"/>
      <c r="BZ179" s="9"/>
      <c r="CA179" s="9"/>
      <c r="CB179" s="9"/>
      <c r="CC179" s="9"/>
      <c r="CD179" s="9"/>
      <c r="CE179" s="9"/>
      <c r="CF179" s="9"/>
      <c r="CG179" s="9"/>
      <c r="CH179" s="9"/>
      <c r="CI179" s="9"/>
      <c r="CJ179" s="9"/>
      <c r="CK179" s="9"/>
      <c r="CL179" s="9"/>
      <c r="CM179" s="9"/>
      <c r="CN179" s="9"/>
      <c r="CO179" s="9"/>
      <c r="CP179" s="9"/>
      <c r="CQ179" s="9"/>
      <c r="CR179" s="9"/>
      <c r="CS179" s="9"/>
      <c r="CT179" s="9"/>
      <c r="CU179" s="9"/>
      <c r="CV179" s="9"/>
      <c r="CW179" s="9"/>
      <c r="CX179" s="9"/>
      <c r="CY179" s="9"/>
      <c r="CZ179" s="9"/>
      <c r="DA179" s="9"/>
      <c r="DB179" s="9"/>
      <c r="DC179" s="9"/>
      <c r="DD179" s="9"/>
      <c r="DE179" s="9"/>
      <c r="DF179" s="9"/>
      <c r="DG179" s="9"/>
      <c r="DH179" s="9"/>
      <c r="DI179" s="9"/>
    </row>
    <row r="180" spans="2:113" ht="15.9" thickBot="1">
      <c r="B180" s="44"/>
      <c r="C180" s="118"/>
      <c r="D180" s="44"/>
      <c r="E180" s="44"/>
      <c r="F180" s="40"/>
      <c r="G180" s="97"/>
      <c r="H180" s="40"/>
      <c r="I180" s="40"/>
      <c r="J180" s="40"/>
      <c r="K180" s="40"/>
      <c r="L180" s="40"/>
      <c r="M180" s="40"/>
      <c r="N180" s="40"/>
      <c r="O180" s="20"/>
      <c r="P180" s="26"/>
      <c r="Q180" s="29"/>
      <c r="R180" s="29"/>
      <c r="S180" s="29"/>
      <c r="T180" s="28"/>
      <c r="U180" s="29"/>
      <c r="V180" s="51"/>
      <c r="W180" s="40"/>
      <c r="X180" s="40"/>
      <c r="Y180" s="40"/>
      <c r="Z180" s="40"/>
      <c r="AA180" s="40"/>
      <c r="AB180" s="40"/>
      <c r="AC180" s="40"/>
      <c r="AD180" s="40"/>
      <c r="AE180" s="40"/>
      <c r="AF180" s="40"/>
      <c r="AG180" s="40"/>
      <c r="AH180" s="40"/>
      <c r="AI180" s="40"/>
      <c r="AJ180" s="40"/>
      <c r="AK180" s="41"/>
      <c r="AL180" s="41"/>
      <c r="AM180" s="41"/>
      <c r="AN180" s="41"/>
      <c r="AO180" s="41"/>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9"/>
      <c r="BO180" s="56" t="s">
        <v>1</v>
      </c>
      <c r="BP180" s="9"/>
      <c r="BQ180" s="9"/>
      <c r="BR180" s="9"/>
      <c r="BS180" s="9"/>
      <c r="BT180" s="9"/>
      <c r="BU180" s="9"/>
      <c r="BV180" s="9"/>
      <c r="BW180" s="9"/>
      <c r="BX180" s="9"/>
      <c r="BY180" s="9"/>
      <c r="BZ180" s="9"/>
      <c r="CA180" s="9"/>
      <c r="CB180" s="9"/>
      <c r="CC180" s="9"/>
      <c r="CD180" s="9"/>
      <c r="CE180" s="9"/>
      <c r="CF180" s="9"/>
      <c r="CG180" s="9"/>
      <c r="CH180" s="9"/>
      <c r="CI180" s="9"/>
      <c r="CJ180" s="9"/>
      <c r="CK180" s="9"/>
      <c r="CL180" s="9"/>
      <c r="CM180" s="9"/>
      <c r="CN180" s="9"/>
      <c r="CO180" s="9"/>
      <c r="CP180" s="9"/>
      <c r="CQ180" s="9"/>
      <c r="CR180" s="9"/>
      <c r="CS180" s="9"/>
      <c r="CT180" s="9"/>
      <c r="CU180" s="9"/>
      <c r="CV180" s="9"/>
      <c r="CW180" s="9"/>
      <c r="CX180" s="9"/>
      <c r="CY180" s="9"/>
      <c r="CZ180" s="9"/>
      <c r="DA180" s="9"/>
      <c r="DB180" s="9"/>
      <c r="DC180" s="9"/>
      <c r="DD180" s="9"/>
      <c r="DE180" s="9"/>
      <c r="DF180" s="9"/>
      <c r="DG180" s="9"/>
      <c r="DH180" s="9"/>
      <c r="DI180" s="9"/>
    </row>
    <row r="181" spans="2:113" ht="15.6">
      <c r="B181" s="44"/>
      <c r="C181" s="118"/>
      <c r="D181" s="44"/>
      <c r="E181" s="44"/>
      <c r="F181" s="40"/>
      <c r="G181" s="97"/>
      <c r="H181" s="40"/>
      <c r="I181" s="40"/>
      <c r="J181" s="40"/>
      <c r="K181" s="40"/>
      <c r="L181" s="40"/>
      <c r="M181" s="40"/>
      <c r="N181" s="40"/>
      <c r="O181" s="20"/>
      <c r="P181" s="26"/>
      <c r="Q181" s="57"/>
      <c r="R181" s="29"/>
      <c r="S181" s="29"/>
      <c r="T181" s="28"/>
      <c r="U181" s="29"/>
      <c r="V181" s="51"/>
      <c r="W181" s="40"/>
      <c r="X181" s="40"/>
      <c r="Y181" s="40"/>
      <c r="Z181" s="40"/>
      <c r="AA181" s="40"/>
      <c r="AB181" s="40"/>
      <c r="AC181" s="40"/>
      <c r="AD181" s="40"/>
      <c r="AE181" s="40"/>
      <c r="AF181" s="40"/>
      <c r="AG181" s="40"/>
      <c r="AH181" s="40"/>
      <c r="AI181" s="40"/>
      <c r="AJ181" s="40"/>
      <c r="AK181" s="41"/>
      <c r="AL181" s="41"/>
      <c r="AM181" s="41"/>
      <c r="AN181" s="41"/>
      <c r="AO181" s="41"/>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9"/>
      <c r="BO181" s="9"/>
      <c r="BP181" s="9"/>
      <c r="BQ181" s="9"/>
      <c r="BR181" s="9"/>
      <c r="BS181" s="9"/>
      <c r="BT181" s="9"/>
      <c r="BU181" s="9"/>
      <c r="BV181" s="9"/>
      <c r="BW181" s="9"/>
      <c r="BX181" s="9"/>
      <c r="BY181" s="9"/>
      <c r="BZ181" s="9"/>
      <c r="CA181" s="9"/>
      <c r="CB181" s="9"/>
      <c r="CC181" s="9"/>
      <c r="CD181" s="9"/>
      <c r="CE181" s="9"/>
      <c r="CF181" s="9"/>
      <c r="CG181" s="9"/>
      <c r="CH181" s="9"/>
      <c r="CI181" s="9"/>
      <c r="CJ181" s="9"/>
      <c r="CK181" s="9"/>
      <c r="CL181" s="9"/>
      <c r="CM181" s="9"/>
      <c r="CN181" s="9"/>
      <c r="CO181" s="9"/>
      <c r="CP181" s="9"/>
      <c r="CQ181" s="9"/>
      <c r="CR181" s="9"/>
      <c r="CS181" s="9"/>
      <c r="CT181" s="9"/>
      <c r="CU181" s="9"/>
      <c r="CV181" s="9"/>
      <c r="CW181" s="9"/>
      <c r="CX181" s="9"/>
      <c r="CY181" s="9"/>
      <c r="CZ181" s="9"/>
      <c r="DA181" s="9"/>
      <c r="DB181" s="9"/>
      <c r="DC181" s="9"/>
      <c r="DD181" s="9"/>
      <c r="DE181" s="9"/>
      <c r="DF181" s="9"/>
      <c r="DG181" s="9"/>
      <c r="DH181" s="9"/>
      <c r="DI181" s="9"/>
    </row>
    <row r="182" spans="2:113" ht="15.6">
      <c r="B182" s="44"/>
      <c r="C182" s="118"/>
      <c r="D182" s="44"/>
      <c r="E182" s="44"/>
      <c r="F182" s="40"/>
      <c r="G182" s="97"/>
      <c r="H182" s="40"/>
      <c r="I182" s="40"/>
      <c r="J182" s="40"/>
      <c r="K182" s="40"/>
      <c r="L182" s="40"/>
      <c r="M182" s="40"/>
      <c r="N182" s="40"/>
      <c r="O182" s="20"/>
      <c r="P182" s="26"/>
      <c r="Q182" s="58"/>
      <c r="R182" s="29"/>
      <c r="S182" s="29"/>
      <c r="T182" s="28"/>
      <c r="U182" s="29"/>
      <c r="V182" s="51"/>
      <c r="W182" s="40"/>
      <c r="X182" s="40"/>
      <c r="Y182" s="40"/>
      <c r="Z182" s="40"/>
      <c r="AA182" s="40"/>
      <c r="AB182" s="40"/>
      <c r="AC182" s="40"/>
      <c r="AD182" s="40"/>
      <c r="AE182" s="40"/>
      <c r="AF182" s="40"/>
      <c r="AG182" s="40"/>
      <c r="AH182" s="40"/>
      <c r="AI182" s="40"/>
      <c r="AJ182" s="40"/>
      <c r="AK182" s="41"/>
      <c r="AL182" s="41"/>
      <c r="AM182" s="41"/>
      <c r="AN182" s="41"/>
      <c r="AO182" s="41"/>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row>
    <row r="183" spans="2:113" ht="15.9" thickBot="1">
      <c r="B183" s="44"/>
      <c r="C183" s="118"/>
      <c r="D183" s="44"/>
      <c r="E183" s="44"/>
      <c r="F183" s="40"/>
      <c r="G183" s="97"/>
      <c r="H183" s="40"/>
      <c r="I183" s="40"/>
      <c r="J183" s="40"/>
      <c r="K183" s="40"/>
      <c r="L183" s="40"/>
      <c r="M183" s="40"/>
      <c r="N183" s="40"/>
      <c r="O183" s="20"/>
      <c r="P183" s="26"/>
      <c r="Q183" s="55"/>
      <c r="R183" s="55"/>
      <c r="S183" s="55"/>
      <c r="T183" s="48"/>
      <c r="U183" s="55"/>
      <c r="V183" s="51"/>
      <c r="W183" s="40"/>
      <c r="X183" s="40"/>
      <c r="Y183" s="40"/>
      <c r="Z183" s="40"/>
      <c r="AA183" s="40"/>
      <c r="AB183" s="40"/>
      <c r="AC183" s="40"/>
      <c r="AD183" s="40"/>
      <c r="AE183" s="40"/>
      <c r="AF183" s="40"/>
      <c r="AG183" s="40"/>
      <c r="AH183" s="40"/>
      <c r="AI183" s="40"/>
      <c r="AJ183" s="40"/>
      <c r="AK183" s="41"/>
      <c r="AL183" s="41"/>
      <c r="AM183" s="41"/>
      <c r="AN183" s="41"/>
      <c r="AO183" s="41"/>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9"/>
      <c r="BO183" s="9"/>
      <c r="BP183" s="9"/>
      <c r="BQ183" s="9"/>
      <c r="BR183" s="9"/>
      <c r="BS183" s="9"/>
      <c r="BT183" s="9"/>
      <c r="BU183" s="9"/>
      <c r="BV183" s="9"/>
      <c r="BW183" s="9"/>
      <c r="BX183" s="9"/>
      <c r="BY183" s="9"/>
      <c r="BZ183" s="9"/>
      <c r="CA183" s="9"/>
      <c r="CB183" s="9"/>
      <c r="CC183" s="9"/>
      <c r="CD183" s="9"/>
      <c r="CE183" s="9"/>
      <c r="CF183" s="9"/>
      <c r="CG183" s="9"/>
      <c r="CH183" s="9"/>
      <c r="CI183" s="9"/>
      <c r="CJ183" s="9"/>
      <c r="CK183" s="9"/>
      <c r="CL183" s="9"/>
      <c r="CM183" s="9"/>
      <c r="CN183" s="9"/>
      <c r="CO183" s="9"/>
      <c r="CP183" s="9"/>
      <c r="CQ183" s="9"/>
      <c r="CR183" s="9"/>
      <c r="CS183" s="9"/>
      <c r="CT183" s="9"/>
      <c r="CU183" s="9"/>
      <c r="CV183" s="9"/>
      <c r="CW183" s="9"/>
      <c r="CX183" s="9"/>
      <c r="CY183" s="9"/>
      <c r="CZ183" s="9"/>
      <c r="DA183" s="9"/>
      <c r="DB183" s="9"/>
      <c r="DC183" s="9"/>
      <c r="DD183" s="9"/>
      <c r="DE183" s="9"/>
      <c r="DF183" s="9"/>
      <c r="DG183" s="9"/>
      <c r="DH183" s="9"/>
      <c r="DI183" s="9"/>
    </row>
    <row r="184" spans="2:113" ht="15.6">
      <c r="B184" s="44"/>
      <c r="C184" s="118"/>
      <c r="D184" s="44"/>
      <c r="E184" s="44"/>
      <c r="F184" s="40"/>
      <c r="G184" s="97"/>
      <c r="H184" s="40"/>
      <c r="I184" s="40"/>
      <c r="J184" s="40"/>
      <c r="K184" s="40"/>
      <c r="L184" s="40"/>
      <c r="M184" s="40"/>
      <c r="N184" s="40"/>
      <c r="O184" s="20"/>
      <c r="P184" s="26"/>
      <c r="Q184" s="29"/>
      <c r="R184" s="29"/>
      <c r="S184" s="29"/>
      <c r="T184" s="28"/>
      <c r="U184" s="29"/>
      <c r="V184" s="51"/>
      <c r="W184" s="40"/>
      <c r="X184" s="40"/>
      <c r="Y184" s="40"/>
      <c r="Z184" s="40"/>
      <c r="AA184" s="40"/>
      <c r="AB184" s="40"/>
      <c r="AC184" s="40"/>
      <c r="AD184" s="40"/>
      <c r="AE184" s="40"/>
      <c r="AF184" s="40"/>
      <c r="AG184" s="40"/>
      <c r="AH184" s="40"/>
      <c r="AI184" s="40"/>
      <c r="AJ184" s="40"/>
      <c r="AK184" s="41"/>
      <c r="AL184" s="41"/>
      <c r="AM184" s="41"/>
      <c r="AN184" s="41"/>
      <c r="AO184" s="41"/>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row>
    <row r="185" spans="2:113" ht="15.6">
      <c r="B185" s="44"/>
      <c r="C185" s="118"/>
      <c r="D185" s="44"/>
      <c r="E185" s="44"/>
      <c r="F185" s="40"/>
      <c r="G185" s="97"/>
      <c r="H185" s="40"/>
      <c r="I185" s="40"/>
      <c r="J185" s="40"/>
      <c r="K185" s="40"/>
      <c r="L185" s="40"/>
      <c r="M185" s="40"/>
      <c r="N185" s="40"/>
      <c r="O185" s="20"/>
      <c r="P185" s="26"/>
      <c r="Q185" s="29"/>
      <c r="R185" s="29"/>
      <c r="S185" s="29"/>
      <c r="T185" s="28"/>
      <c r="U185" s="29"/>
      <c r="V185" s="51"/>
      <c r="W185" s="40"/>
      <c r="X185" s="40"/>
      <c r="Y185" s="40"/>
      <c r="Z185" s="40"/>
      <c r="AA185" s="40"/>
      <c r="AB185" s="40"/>
      <c r="AC185" s="40"/>
      <c r="AD185" s="40"/>
      <c r="AE185" s="40"/>
      <c r="AF185" s="40"/>
      <c r="AG185" s="40"/>
      <c r="AH185" s="40"/>
      <c r="AI185" s="40"/>
      <c r="AJ185" s="40"/>
      <c r="AK185" s="41"/>
      <c r="AL185" s="41"/>
      <c r="AM185" s="41"/>
      <c r="AN185" s="41"/>
      <c r="AO185" s="41"/>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9"/>
      <c r="BO185" s="9"/>
      <c r="BP185" s="9"/>
      <c r="BQ185" s="9"/>
      <c r="BR185" s="9"/>
      <c r="BS185" s="9"/>
      <c r="BT185" s="9"/>
      <c r="BU185" s="9"/>
      <c r="BV185" s="9"/>
      <c r="BW185" s="9"/>
      <c r="BX185" s="9"/>
      <c r="BY185" s="9"/>
      <c r="BZ185" s="9"/>
      <c r="CA185" s="9"/>
      <c r="CB185" s="9"/>
      <c r="CC185" s="9"/>
      <c r="CD185" s="9"/>
      <c r="CE185" s="9"/>
      <c r="CF185" s="9"/>
      <c r="CG185" s="9"/>
      <c r="CH185" s="9"/>
      <c r="CI185" s="9"/>
      <c r="CJ185" s="9"/>
      <c r="CK185" s="9"/>
      <c r="CL185" s="9"/>
      <c r="CM185" s="9"/>
      <c r="CN185" s="9"/>
      <c r="CO185" s="9"/>
      <c r="CP185" s="9"/>
      <c r="CQ185" s="9"/>
      <c r="CR185" s="9"/>
      <c r="CS185" s="9"/>
      <c r="CT185" s="9"/>
      <c r="CU185" s="9"/>
      <c r="CV185" s="9"/>
      <c r="CW185" s="9"/>
      <c r="CX185" s="9"/>
      <c r="CY185" s="9"/>
      <c r="CZ185" s="9"/>
      <c r="DA185" s="9"/>
      <c r="DB185" s="9"/>
      <c r="DC185" s="9"/>
      <c r="DD185" s="9"/>
      <c r="DE185" s="9"/>
      <c r="DF185" s="9"/>
      <c r="DG185" s="9"/>
      <c r="DH185" s="9"/>
      <c r="DI185" s="9"/>
    </row>
    <row r="186" spans="2:113" ht="15.6">
      <c r="B186" s="44"/>
      <c r="C186" s="118"/>
      <c r="D186" s="44"/>
      <c r="E186" s="44"/>
      <c r="F186" s="40"/>
      <c r="G186" s="97"/>
      <c r="H186" s="40"/>
      <c r="I186" s="40"/>
      <c r="J186" s="40"/>
      <c r="K186" s="40"/>
      <c r="L186" s="40"/>
      <c r="M186" s="40"/>
      <c r="N186" s="40"/>
      <c r="O186" s="20"/>
      <c r="P186" s="26"/>
      <c r="Q186" s="29"/>
      <c r="R186" s="29"/>
      <c r="S186" s="29"/>
      <c r="T186" s="28"/>
      <c r="U186" s="29"/>
      <c r="V186" s="51"/>
      <c r="W186" s="40"/>
      <c r="X186" s="40"/>
      <c r="Y186" s="40"/>
      <c r="Z186" s="40"/>
      <c r="AA186" s="40"/>
      <c r="AB186" s="40"/>
      <c r="AC186" s="40"/>
      <c r="AD186" s="40"/>
      <c r="AE186" s="40"/>
      <c r="AF186" s="40"/>
      <c r="AG186" s="40"/>
      <c r="AH186" s="40"/>
      <c r="AI186" s="40"/>
      <c r="AJ186" s="40"/>
      <c r="AK186" s="41"/>
      <c r="AL186" s="41"/>
      <c r="AM186" s="41"/>
      <c r="AN186" s="41"/>
      <c r="AO186" s="41"/>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row>
    <row r="187" spans="2:113" ht="15.6">
      <c r="B187" s="44"/>
      <c r="C187" s="118"/>
      <c r="D187" s="44"/>
      <c r="E187" s="44"/>
      <c r="F187" s="40"/>
      <c r="G187" s="97"/>
      <c r="H187" s="40"/>
      <c r="I187" s="40"/>
      <c r="J187" s="40"/>
      <c r="K187" s="40"/>
      <c r="L187" s="40"/>
      <c r="M187" s="40"/>
      <c r="N187" s="40"/>
      <c r="O187" s="20"/>
      <c r="P187" s="26"/>
      <c r="Q187" s="29"/>
      <c r="R187" s="29"/>
      <c r="S187" s="29"/>
      <c r="T187" s="28"/>
      <c r="U187" s="29"/>
      <c r="V187" s="51"/>
      <c r="W187" s="40"/>
      <c r="X187" s="40"/>
      <c r="Y187" s="40"/>
      <c r="Z187" s="40"/>
      <c r="AA187" s="40"/>
      <c r="AB187" s="40"/>
      <c r="AC187" s="40"/>
      <c r="AD187" s="40"/>
      <c r="AE187" s="40"/>
      <c r="AF187" s="40"/>
      <c r="AG187" s="40"/>
      <c r="AH187" s="40"/>
      <c r="AI187" s="40"/>
      <c r="AJ187" s="40"/>
      <c r="AK187" s="41"/>
      <c r="AL187" s="41"/>
      <c r="AM187" s="41"/>
      <c r="AN187" s="41"/>
      <c r="AO187" s="41"/>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row>
    <row r="188" spans="2:113" ht="15.6">
      <c r="B188" s="44"/>
      <c r="C188" s="118"/>
      <c r="D188" s="44"/>
      <c r="E188" s="44"/>
      <c r="F188" s="40"/>
      <c r="G188" s="97"/>
      <c r="H188" s="40"/>
      <c r="I188" s="40"/>
      <c r="J188" s="40"/>
      <c r="K188" s="40"/>
      <c r="L188" s="40"/>
      <c r="M188" s="40"/>
      <c r="N188" s="40"/>
      <c r="O188" s="20"/>
      <c r="P188" s="26"/>
      <c r="Q188" s="29"/>
      <c r="R188" s="29"/>
      <c r="S188" s="29"/>
      <c r="T188" s="28"/>
      <c r="U188" s="29"/>
      <c r="V188" s="51"/>
      <c r="W188" s="40"/>
      <c r="X188" s="40"/>
      <c r="Y188" s="40"/>
      <c r="Z188" s="40"/>
      <c r="AA188" s="40"/>
      <c r="AB188" s="40"/>
      <c r="AC188" s="40"/>
      <c r="AD188" s="40"/>
      <c r="AE188" s="40"/>
      <c r="AF188" s="40"/>
      <c r="AG188" s="40"/>
      <c r="AH188" s="40"/>
      <c r="AI188" s="40"/>
      <c r="AJ188" s="40"/>
      <c r="AK188" s="41"/>
      <c r="AL188" s="41"/>
      <c r="AM188" s="41"/>
      <c r="AN188" s="41"/>
      <c r="AO188" s="41"/>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row>
    <row r="189" spans="2:113" ht="15.6">
      <c r="B189" s="44"/>
      <c r="C189" s="118"/>
      <c r="D189" s="44"/>
      <c r="E189" s="44"/>
      <c r="F189" s="40"/>
      <c r="G189" s="97"/>
      <c r="H189" s="40"/>
      <c r="I189" s="40"/>
      <c r="J189" s="40"/>
      <c r="K189" s="40"/>
      <c r="L189" s="40"/>
      <c r="M189" s="40"/>
      <c r="N189" s="40"/>
      <c r="O189" s="20"/>
      <c r="P189" s="26"/>
      <c r="Q189" s="29"/>
      <c r="R189" s="29"/>
      <c r="S189" s="29"/>
      <c r="T189" s="28"/>
      <c r="U189" s="29"/>
      <c r="V189" s="51"/>
      <c r="W189" s="40"/>
      <c r="X189" s="40"/>
      <c r="Y189" s="40"/>
      <c r="Z189" s="40"/>
      <c r="AA189" s="40"/>
      <c r="AB189" s="40"/>
      <c r="AC189" s="40"/>
      <c r="AD189" s="40"/>
      <c r="AE189" s="40"/>
      <c r="AF189" s="40"/>
      <c r="AG189" s="40"/>
      <c r="AH189" s="40"/>
      <c r="AI189" s="40"/>
      <c r="AJ189" s="40"/>
      <c r="AK189" s="41"/>
      <c r="AL189" s="41"/>
      <c r="AM189" s="41"/>
      <c r="AN189" s="41"/>
      <c r="AO189" s="41"/>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9"/>
      <c r="BO189" s="9"/>
      <c r="BP189" s="9"/>
      <c r="BQ189" s="9"/>
      <c r="BR189" s="9"/>
      <c r="BS189" s="9"/>
      <c r="BT189" s="9"/>
      <c r="BU189" s="9"/>
      <c r="BV189" s="9"/>
      <c r="BW189" s="9"/>
      <c r="BX189" s="9"/>
      <c r="BY189" s="9"/>
      <c r="BZ189" s="9"/>
      <c r="CA189" s="9"/>
      <c r="CB189" s="9"/>
      <c r="CC189" s="9"/>
      <c r="CD189" s="9"/>
      <c r="CE189" s="9"/>
      <c r="CF189" s="9"/>
      <c r="CG189" s="9"/>
      <c r="CH189" s="9"/>
      <c r="CI189" s="9"/>
      <c r="CJ189" s="9"/>
      <c r="CK189" s="9"/>
      <c r="CL189" s="9"/>
      <c r="CM189" s="9"/>
      <c r="CN189" s="9"/>
      <c r="CO189" s="9"/>
      <c r="CP189" s="9"/>
      <c r="CQ189" s="9"/>
      <c r="CR189" s="9"/>
      <c r="CS189" s="9"/>
      <c r="CT189" s="9"/>
      <c r="CU189" s="9"/>
      <c r="CV189" s="9"/>
      <c r="CW189" s="9"/>
      <c r="CX189" s="9"/>
      <c r="CY189" s="9"/>
      <c r="CZ189" s="9"/>
      <c r="DA189" s="9"/>
      <c r="DB189" s="9"/>
      <c r="DC189" s="9"/>
      <c r="DD189" s="9"/>
      <c r="DE189" s="9"/>
      <c r="DF189" s="9"/>
      <c r="DG189" s="9"/>
      <c r="DH189" s="9"/>
      <c r="DI189" s="9"/>
    </row>
    <row r="190" spans="2:113" ht="15.6">
      <c r="B190" s="44"/>
      <c r="C190" s="118"/>
      <c r="D190" s="44"/>
      <c r="E190" s="44"/>
      <c r="F190" s="40"/>
      <c r="G190" s="97"/>
      <c r="H190" s="40"/>
      <c r="I190" s="40"/>
      <c r="J190" s="40"/>
      <c r="K190" s="40"/>
      <c r="L190" s="40"/>
      <c r="M190" s="40"/>
      <c r="N190" s="40"/>
      <c r="O190" s="20"/>
      <c r="P190" s="26"/>
      <c r="Q190" s="29"/>
      <c r="R190" s="29"/>
      <c r="S190" s="29"/>
      <c r="T190" s="28"/>
      <c r="U190" s="29"/>
      <c r="V190" s="51"/>
      <c r="W190" s="40"/>
      <c r="X190" s="40"/>
      <c r="Y190" s="40"/>
      <c r="Z190" s="40"/>
      <c r="AA190" s="40"/>
      <c r="AB190" s="40"/>
      <c r="AC190" s="40"/>
      <c r="AD190" s="40"/>
      <c r="AE190" s="40"/>
      <c r="AF190" s="40"/>
      <c r="AG190" s="40"/>
      <c r="AH190" s="40"/>
      <c r="AI190" s="40"/>
      <c r="AJ190" s="40"/>
      <c r="AK190" s="41"/>
      <c r="AL190" s="41"/>
      <c r="AM190" s="41"/>
      <c r="AN190" s="41"/>
      <c r="AO190" s="41"/>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9"/>
      <c r="BO190" s="9"/>
      <c r="BP190" s="9"/>
      <c r="BQ190" s="9"/>
      <c r="BR190" s="9"/>
      <c r="BS190" s="9"/>
      <c r="BT190" s="9"/>
      <c r="BU190" s="9"/>
      <c r="BV190" s="9"/>
      <c r="BW190" s="9"/>
      <c r="BX190" s="9"/>
      <c r="BY190" s="9"/>
      <c r="BZ190" s="9"/>
      <c r="CA190" s="9"/>
      <c r="CB190" s="9"/>
      <c r="CC190" s="9"/>
      <c r="CD190" s="9"/>
      <c r="CE190" s="9"/>
      <c r="CF190" s="9"/>
      <c r="CG190" s="9"/>
      <c r="CH190" s="9"/>
      <c r="CI190" s="9"/>
      <c r="CJ190" s="9"/>
      <c r="CK190" s="9"/>
      <c r="CL190" s="9"/>
      <c r="CM190" s="9"/>
      <c r="CN190" s="9"/>
      <c r="CO190" s="9"/>
      <c r="CP190" s="9"/>
      <c r="CQ190" s="9"/>
      <c r="CR190" s="9"/>
      <c r="CS190" s="9"/>
      <c r="CT190" s="9"/>
      <c r="CU190" s="9"/>
      <c r="CV190" s="9"/>
      <c r="CW190" s="9"/>
      <c r="CX190" s="9"/>
      <c r="CY190" s="9"/>
      <c r="CZ190" s="9"/>
      <c r="DA190" s="9"/>
      <c r="DB190" s="9"/>
      <c r="DC190" s="9"/>
      <c r="DD190" s="9"/>
      <c r="DE190" s="9"/>
      <c r="DF190" s="9"/>
      <c r="DG190" s="9"/>
      <c r="DH190" s="9"/>
      <c r="DI190" s="9"/>
    </row>
    <row r="191" spans="2:113" ht="15.6">
      <c r="B191" s="44"/>
      <c r="C191" s="118"/>
      <c r="D191" s="44"/>
      <c r="E191" s="44"/>
      <c r="F191" s="40"/>
      <c r="G191" s="97"/>
      <c r="H191" s="40"/>
      <c r="I191" s="40"/>
      <c r="J191" s="40"/>
      <c r="K191" s="40"/>
      <c r="L191" s="40"/>
      <c r="M191" s="40"/>
      <c r="N191" s="40"/>
      <c r="O191" s="20"/>
      <c r="P191" s="26"/>
      <c r="Q191" s="29"/>
      <c r="R191" s="29"/>
      <c r="S191" s="29"/>
      <c r="T191" s="28"/>
      <c r="U191" s="29"/>
      <c r="V191" s="40"/>
      <c r="W191" s="40"/>
      <c r="X191" s="40"/>
      <c r="Y191" s="40"/>
      <c r="Z191" s="40"/>
      <c r="AA191" s="40"/>
      <c r="AB191" s="40"/>
      <c r="AC191" s="40"/>
      <c r="AD191" s="40"/>
      <c r="AE191" s="40"/>
      <c r="AF191" s="40"/>
      <c r="AG191" s="40"/>
      <c r="AH191" s="40"/>
      <c r="AI191" s="40"/>
      <c r="AJ191" s="40"/>
      <c r="AK191" s="41"/>
      <c r="AL191" s="41"/>
      <c r="AM191" s="41"/>
      <c r="AN191" s="41"/>
      <c r="AO191" s="41"/>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9"/>
      <c r="BO191" s="9"/>
      <c r="BP191" s="9"/>
      <c r="BQ191" s="9"/>
      <c r="BR191" s="9"/>
      <c r="BS191" s="9"/>
      <c r="BT191" s="9"/>
      <c r="BU191" s="9"/>
      <c r="BV191" s="9"/>
      <c r="BW191" s="9"/>
      <c r="BX191" s="9"/>
      <c r="BY191" s="9"/>
      <c r="BZ191" s="9"/>
      <c r="CA191" s="9"/>
      <c r="CB191" s="9"/>
      <c r="CC191" s="9"/>
      <c r="CD191" s="9"/>
      <c r="CE191" s="9"/>
      <c r="CF191" s="9"/>
      <c r="CG191" s="9"/>
      <c r="CH191" s="9"/>
      <c r="CI191" s="9"/>
      <c r="CJ191" s="9"/>
      <c r="CK191" s="9"/>
      <c r="CL191" s="9"/>
      <c r="CM191" s="9"/>
      <c r="CN191" s="9"/>
      <c r="CO191" s="9"/>
      <c r="CP191" s="9"/>
      <c r="CQ191" s="9"/>
      <c r="CR191" s="9"/>
      <c r="CS191" s="9"/>
      <c r="CT191" s="9"/>
      <c r="CU191" s="9"/>
      <c r="CV191" s="9"/>
      <c r="CW191" s="9"/>
      <c r="CX191" s="9"/>
      <c r="CY191" s="9"/>
      <c r="CZ191" s="9"/>
      <c r="DA191" s="9"/>
      <c r="DB191" s="9"/>
      <c r="DC191" s="9"/>
      <c r="DD191" s="9"/>
      <c r="DE191" s="9"/>
      <c r="DF191" s="9"/>
      <c r="DG191" s="9"/>
      <c r="DH191" s="9"/>
      <c r="DI191" s="9"/>
    </row>
    <row r="192" spans="2:113" ht="15.6">
      <c r="B192" s="44"/>
      <c r="C192" s="118"/>
      <c r="D192" s="44"/>
      <c r="E192" s="44"/>
      <c r="F192" s="40"/>
      <c r="G192" s="97"/>
      <c r="H192" s="40"/>
      <c r="I192" s="40"/>
      <c r="J192" s="40"/>
      <c r="K192" s="40"/>
      <c r="L192" s="40"/>
      <c r="M192" s="40"/>
      <c r="N192" s="40"/>
      <c r="O192" s="20"/>
      <c r="P192" s="26"/>
      <c r="Q192" s="29"/>
      <c r="R192" s="29"/>
      <c r="S192" s="29"/>
      <c r="T192" s="28"/>
      <c r="U192" s="29"/>
      <c r="V192" s="40"/>
      <c r="W192" s="40"/>
      <c r="X192" s="40"/>
      <c r="Y192" s="40"/>
      <c r="Z192" s="40"/>
      <c r="AA192" s="40"/>
      <c r="AB192" s="40"/>
      <c r="AC192" s="40"/>
      <c r="AD192" s="40"/>
      <c r="AE192" s="40"/>
      <c r="AF192" s="40"/>
      <c r="AG192" s="40"/>
      <c r="AH192" s="40"/>
      <c r="AI192" s="40"/>
      <c r="AJ192" s="40"/>
      <c r="AK192" s="41"/>
      <c r="AL192" s="41"/>
      <c r="AM192" s="41"/>
      <c r="AN192" s="41"/>
      <c r="AO192" s="41"/>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9"/>
      <c r="BO192" s="9"/>
      <c r="BP192" s="9"/>
      <c r="BQ192" s="9"/>
      <c r="BR192" s="9"/>
      <c r="BS192" s="9"/>
      <c r="BT192" s="9"/>
      <c r="BU192" s="9"/>
      <c r="BV192" s="9"/>
      <c r="BW192" s="9"/>
      <c r="BX192" s="9"/>
      <c r="BY192" s="9"/>
      <c r="BZ192" s="9"/>
      <c r="CA192" s="9"/>
      <c r="CB192" s="9"/>
      <c r="CC192" s="9"/>
      <c r="CD192" s="9"/>
      <c r="CE192" s="9"/>
      <c r="CF192" s="9"/>
      <c r="CG192" s="9"/>
      <c r="CH192" s="9"/>
      <c r="CI192" s="9"/>
      <c r="CJ192" s="9"/>
      <c r="CK192" s="9"/>
      <c r="CL192" s="9"/>
      <c r="CM192" s="9"/>
      <c r="CN192" s="9"/>
      <c r="CO192" s="9"/>
      <c r="CP192" s="9"/>
      <c r="CQ192" s="9"/>
      <c r="CR192" s="9"/>
      <c r="CS192" s="9"/>
      <c r="CT192" s="9"/>
      <c r="CU192" s="9"/>
      <c r="CV192" s="9"/>
      <c r="CW192" s="9"/>
      <c r="CX192" s="9"/>
      <c r="CY192" s="9"/>
      <c r="CZ192" s="9"/>
      <c r="DA192" s="9"/>
      <c r="DB192" s="9"/>
      <c r="DC192" s="9"/>
      <c r="DD192" s="9"/>
      <c r="DE192" s="9"/>
      <c r="DF192" s="9"/>
      <c r="DG192" s="9"/>
      <c r="DH192" s="9"/>
      <c r="DI192" s="9"/>
    </row>
    <row r="193" spans="2:113" ht="15.6">
      <c r="B193" s="44"/>
      <c r="C193" s="118"/>
      <c r="D193" s="44"/>
      <c r="E193" s="44"/>
      <c r="F193" s="40"/>
      <c r="G193" s="97"/>
      <c r="H193" s="40"/>
      <c r="I193" s="40"/>
      <c r="J193" s="40"/>
      <c r="K193" s="40"/>
      <c r="L193" s="40"/>
      <c r="M193" s="40"/>
      <c r="N193" s="40"/>
      <c r="O193" s="20"/>
      <c r="P193" s="26"/>
      <c r="Q193" s="29"/>
      <c r="R193" s="29"/>
      <c r="S193" s="29"/>
      <c r="T193" s="28"/>
      <c r="U193" s="29"/>
      <c r="V193" s="40"/>
      <c r="W193" s="40"/>
      <c r="X193" s="40"/>
      <c r="Y193" s="40"/>
      <c r="Z193" s="40"/>
      <c r="AA193" s="40"/>
      <c r="AB193" s="40"/>
      <c r="AC193" s="40"/>
      <c r="AD193" s="40"/>
      <c r="AE193" s="40"/>
      <c r="AF193" s="40"/>
      <c r="AG193" s="40"/>
      <c r="AH193" s="40"/>
      <c r="AI193" s="40"/>
      <c r="AJ193" s="40"/>
      <c r="AK193" s="41"/>
      <c r="AL193" s="41"/>
      <c r="AM193" s="41"/>
      <c r="AN193" s="41"/>
      <c r="AO193" s="41"/>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9"/>
      <c r="BO193" s="9"/>
      <c r="BP193" s="9"/>
      <c r="BQ193" s="9"/>
      <c r="BR193" s="9"/>
      <c r="BS193" s="9"/>
      <c r="BT193" s="9"/>
      <c r="BU193" s="9"/>
      <c r="BV193" s="9"/>
      <c r="BW193" s="9"/>
      <c r="BX193" s="9"/>
      <c r="BY193" s="9"/>
      <c r="BZ193" s="9"/>
      <c r="CA193" s="9"/>
      <c r="CB193" s="9"/>
      <c r="CC193" s="9"/>
      <c r="CD193" s="9"/>
      <c r="CE193" s="9"/>
      <c r="CF193" s="9"/>
      <c r="CG193" s="9"/>
      <c r="CH193" s="9"/>
      <c r="CI193" s="9"/>
      <c r="CJ193" s="9"/>
      <c r="CK193" s="9"/>
      <c r="CL193" s="9"/>
      <c r="CM193" s="9"/>
      <c r="CN193" s="9"/>
      <c r="CO193" s="9"/>
      <c r="CP193" s="9"/>
      <c r="CQ193" s="9"/>
      <c r="CR193" s="9"/>
      <c r="CS193" s="9"/>
      <c r="CT193" s="9"/>
      <c r="CU193" s="9"/>
      <c r="CV193" s="9"/>
      <c r="CW193" s="9"/>
      <c r="CX193" s="9"/>
      <c r="CY193" s="9"/>
      <c r="CZ193" s="9"/>
      <c r="DA193" s="9"/>
      <c r="DB193" s="9"/>
      <c r="DC193" s="9"/>
      <c r="DD193" s="9"/>
      <c r="DE193" s="9"/>
      <c r="DF193" s="9"/>
      <c r="DG193" s="9"/>
      <c r="DH193" s="9"/>
      <c r="DI193" s="9"/>
    </row>
    <row r="194" spans="2:113" ht="15.6">
      <c r="B194" s="44"/>
      <c r="C194" s="118"/>
      <c r="D194" s="44"/>
      <c r="E194" s="44"/>
      <c r="F194" s="40"/>
      <c r="G194" s="97"/>
      <c r="H194" s="40"/>
      <c r="I194" s="40"/>
      <c r="J194" s="40"/>
      <c r="K194" s="40"/>
      <c r="L194" s="40"/>
      <c r="M194" s="40"/>
      <c r="N194" s="40"/>
      <c r="O194" s="20"/>
      <c r="P194" s="26"/>
      <c r="Q194" s="29"/>
      <c r="R194" s="29"/>
      <c r="S194" s="29"/>
      <c r="T194" s="28"/>
      <c r="U194" s="29"/>
      <c r="V194" s="40"/>
      <c r="W194" s="40"/>
      <c r="X194" s="40"/>
      <c r="Y194" s="40"/>
      <c r="Z194" s="40"/>
      <c r="AA194" s="40"/>
      <c r="AB194" s="40"/>
      <c r="AC194" s="40"/>
      <c r="AD194" s="40"/>
      <c r="AE194" s="40"/>
      <c r="AF194" s="40"/>
      <c r="AG194" s="40"/>
      <c r="AH194" s="40"/>
      <c r="AI194" s="40"/>
      <c r="AJ194" s="40"/>
      <c r="AK194" s="41"/>
      <c r="AL194" s="41"/>
      <c r="AM194" s="41"/>
      <c r="AN194" s="41"/>
      <c r="AO194" s="41"/>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9"/>
      <c r="BO194" s="9"/>
      <c r="BP194" s="9"/>
      <c r="BQ194" s="9"/>
      <c r="BR194" s="9"/>
      <c r="BS194" s="9"/>
      <c r="BT194" s="9"/>
      <c r="BU194" s="9"/>
      <c r="BV194" s="9"/>
      <c r="BW194" s="9"/>
      <c r="BX194" s="9"/>
      <c r="BY194" s="9"/>
      <c r="BZ194" s="9"/>
      <c r="CA194" s="9"/>
      <c r="CB194" s="9"/>
      <c r="CC194" s="9"/>
      <c r="CD194" s="9"/>
      <c r="CE194" s="9"/>
      <c r="CF194" s="9"/>
      <c r="CG194" s="9"/>
      <c r="CH194" s="9"/>
      <c r="CI194" s="9"/>
      <c r="CJ194" s="9"/>
      <c r="CK194" s="9"/>
      <c r="CL194" s="9"/>
      <c r="CM194" s="9"/>
      <c r="CN194" s="9"/>
      <c r="CO194" s="9"/>
      <c r="CP194" s="9"/>
      <c r="CQ194" s="9"/>
      <c r="CR194" s="9"/>
      <c r="CS194" s="9"/>
      <c r="CT194" s="9"/>
      <c r="CU194" s="9"/>
      <c r="CV194" s="9"/>
      <c r="CW194" s="9"/>
      <c r="CX194" s="9"/>
      <c r="CY194" s="9"/>
      <c r="CZ194" s="9"/>
      <c r="DA194" s="9"/>
      <c r="DB194" s="9"/>
      <c r="DC194" s="9"/>
      <c r="DD194" s="9"/>
      <c r="DE194" s="9"/>
      <c r="DF194" s="9"/>
      <c r="DG194" s="9"/>
      <c r="DH194" s="9"/>
      <c r="DI194" s="9"/>
    </row>
    <row r="195" spans="2:113" ht="15.6">
      <c r="B195" s="44"/>
      <c r="C195" s="118"/>
      <c r="D195" s="44"/>
      <c r="E195" s="44"/>
      <c r="F195" s="40"/>
      <c r="G195" s="97"/>
      <c r="H195" s="40"/>
      <c r="I195" s="40"/>
      <c r="J195" s="40"/>
      <c r="K195" s="40"/>
      <c r="L195" s="40"/>
      <c r="M195" s="40"/>
      <c r="N195" s="40"/>
      <c r="O195" s="20"/>
      <c r="P195" s="26"/>
      <c r="Q195" s="29"/>
      <c r="R195" s="29"/>
      <c r="S195" s="29"/>
      <c r="T195" s="28"/>
      <c r="U195" s="29"/>
      <c r="V195" s="40"/>
      <c r="W195" s="40"/>
      <c r="X195" s="40"/>
      <c r="Y195" s="40"/>
      <c r="Z195" s="40"/>
      <c r="AA195" s="40"/>
      <c r="AB195" s="40"/>
      <c r="AC195" s="40"/>
      <c r="AD195" s="40"/>
      <c r="AE195" s="40"/>
      <c r="AF195" s="40"/>
      <c r="AG195" s="40"/>
      <c r="AH195" s="40"/>
      <c r="AI195" s="40"/>
      <c r="AJ195" s="40"/>
      <c r="AK195" s="41"/>
      <c r="AL195" s="41"/>
      <c r="AM195" s="41"/>
      <c r="AN195" s="41"/>
      <c r="AO195" s="41"/>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9"/>
      <c r="BO195" s="9"/>
      <c r="BP195" s="9"/>
      <c r="BQ195" s="9"/>
      <c r="BR195" s="9"/>
      <c r="BS195" s="9"/>
      <c r="BT195" s="9"/>
      <c r="BU195" s="9"/>
      <c r="BV195" s="9"/>
      <c r="BW195" s="9"/>
      <c r="BX195" s="9"/>
      <c r="BY195" s="9"/>
      <c r="BZ195" s="9"/>
      <c r="CA195" s="9"/>
      <c r="CB195" s="9"/>
      <c r="CC195" s="9"/>
      <c r="CD195" s="9"/>
      <c r="CE195" s="9"/>
      <c r="CF195" s="9"/>
      <c r="CG195" s="9"/>
      <c r="CH195" s="9"/>
      <c r="CI195" s="9"/>
      <c r="CJ195" s="9"/>
      <c r="CK195" s="9"/>
      <c r="CL195" s="9"/>
      <c r="CM195" s="9"/>
      <c r="CN195" s="9"/>
      <c r="CO195" s="9"/>
      <c r="CP195" s="9"/>
      <c r="CQ195" s="9"/>
      <c r="CR195" s="9"/>
      <c r="CS195" s="9"/>
      <c r="CT195" s="9"/>
      <c r="CU195" s="9"/>
      <c r="CV195" s="9"/>
      <c r="CW195" s="9"/>
      <c r="CX195" s="9"/>
      <c r="CY195" s="9"/>
      <c r="CZ195" s="9"/>
      <c r="DA195" s="9"/>
      <c r="DB195" s="9"/>
      <c r="DC195" s="9"/>
      <c r="DD195" s="9"/>
      <c r="DE195" s="9"/>
      <c r="DF195" s="9"/>
      <c r="DG195" s="9"/>
      <c r="DH195" s="9"/>
      <c r="DI195" s="9"/>
    </row>
    <row r="196" spans="2:113" ht="15.9" thickBot="1">
      <c r="B196" s="44"/>
      <c r="C196" s="118"/>
      <c r="D196" s="44"/>
      <c r="E196" s="44"/>
      <c r="F196" s="40"/>
      <c r="G196" s="97"/>
      <c r="H196" s="40"/>
      <c r="I196" s="40"/>
      <c r="J196" s="40"/>
      <c r="K196" s="40"/>
      <c r="L196" s="40"/>
      <c r="M196" s="40"/>
      <c r="N196" s="40"/>
      <c r="O196" s="20"/>
      <c r="P196" s="26"/>
      <c r="Q196" s="55"/>
      <c r="R196" s="55"/>
      <c r="S196" s="55"/>
      <c r="T196" s="48"/>
      <c r="U196" s="55"/>
      <c r="V196" s="40"/>
      <c r="W196" s="40"/>
      <c r="X196" s="40"/>
      <c r="Y196" s="40"/>
      <c r="Z196" s="40"/>
      <c r="AA196" s="40"/>
      <c r="AB196" s="40"/>
      <c r="AC196" s="40"/>
      <c r="AD196" s="40"/>
      <c r="AE196" s="40"/>
      <c r="AF196" s="40"/>
      <c r="AG196" s="40"/>
      <c r="AH196" s="40"/>
      <c r="AI196" s="40"/>
      <c r="AJ196" s="40"/>
      <c r="AK196" s="41"/>
      <c r="AL196" s="41"/>
      <c r="AM196" s="41"/>
      <c r="AN196" s="41"/>
      <c r="AO196" s="41"/>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9"/>
      <c r="BO196" s="9"/>
      <c r="BP196" s="9"/>
      <c r="BQ196" s="9"/>
      <c r="BR196" s="9"/>
      <c r="BS196" s="9"/>
      <c r="BT196" s="9"/>
      <c r="BU196" s="9"/>
      <c r="BV196" s="9"/>
      <c r="BW196" s="9"/>
      <c r="BX196" s="9"/>
      <c r="BY196" s="9"/>
      <c r="BZ196" s="9"/>
      <c r="CA196" s="9"/>
      <c r="CB196" s="9"/>
      <c r="CC196" s="9"/>
      <c r="CD196" s="9"/>
      <c r="CE196" s="9"/>
      <c r="CF196" s="9"/>
      <c r="CG196" s="9"/>
      <c r="CH196" s="9"/>
      <c r="CI196" s="9"/>
      <c r="CJ196" s="9"/>
      <c r="CK196" s="9"/>
      <c r="CL196" s="9"/>
      <c r="CM196" s="9"/>
      <c r="CN196" s="9"/>
      <c r="CO196" s="9"/>
      <c r="CP196" s="9"/>
      <c r="CQ196" s="9"/>
      <c r="CR196" s="9"/>
      <c r="CS196" s="9"/>
      <c r="CT196" s="9"/>
      <c r="CU196" s="9"/>
      <c r="CV196" s="9"/>
      <c r="CW196" s="9"/>
      <c r="CX196" s="9"/>
      <c r="CY196" s="9"/>
      <c r="CZ196" s="9"/>
      <c r="DA196" s="9"/>
      <c r="DB196" s="9"/>
      <c r="DC196" s="9"/>
      <c r="DD196" s="9"/>
      <c r="DE196" s="9"/>
      <c r="DF196" s="9"/>
      <c r="DG196" s="9"/>
      <c r="DH196" s="9"/>
      <c r="DI196" s="9"/>
    </row>
    <row r="197" spans="2:113" ht="15.6">
      <c r="B197" s="44"/>
      <c r="C197" s="118"/>
      <c r="D197" s="44"/>
      <c r="E197" s="44"/>
      <c r="F197" s="40"/>
      <c r="G197" s="97"/>
      <c r="H197" s="40"/>
      <c r="I197" s="40"/>
      <c r="J197" s="40"/>
      <c r="K197" s="40"/>
      <c r="L197" s="40"/>
      <c r="M197" s="40"/>
      <c r="N197" s="40"/>
      <c r="O197" s="20"/>
      <c r="P197" s="26"/>
      <c r="Q197" s="29"/>
      <c r="R197" s="29"/>
      <c r="S197" s="29"/>
      <c r="T197" s="28"/>
      <c r="U197" s="29"/>
      <c r="V197" s="40"/>
      <c r="W197" s="40"/>
      <c r="X197" s="40"/>
      <c r="Y197" s="40"/>
      <c r="Z197" s="40"/>
      <c r="AA197" s="40"/>
      <c r="AB197" s="40"/>
      <c r="AC197" s="40"/>
      <c r="AD197" s="40"/>
      <c r="AE197" s="40"/>
      <c r="AF197" s="40"/>
      <c r="AG197" s="40"/>
      <c r="AH197" s="40"/>
      <c r="AI197" s="40"/>
      <c r="AJ197" s="40"/>
      <c r="AK197" s="41"/>
      <c r="AL197" s="41"/>
      <c r="AM197" s="41"/>
      <c r="AN197" s="41"/>
      <c r="AO197" s="41"/>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2:113" ht="15.6">
      <c r="B198" s="44"/>
      <c r="C198" s="118"/>
      <c r="D198" s="44"/>
      <c r="E198" s="44"/>
      <c r="F198" s="40"/>
      <c r="G198" s="97"/>
      <c r="H198" s="40"/>
      <c r="I198" s="40"/>
      <c r="J198" s="40"/>
      <c r="K198" s="40"/>
      <c r="L198" s="40"/>
      <c r="M198" s="40"/>
      <c r="N198" s="40"/>
      <c r="O198" s="20"/>
      <c r="P198" s="26"/>
      <c r="Q198" s="29"/>
      <c r="R198" s="29"/>
      <c r="S198" s="29"/>
      <c r="T198" s="28"/>
      <c r="U198" s="29"/>
      <c r="V198" s="40"/>
      <c r="W198" s="40"/>
      <c r="X198" s="40"/>
      <c r="Y198" s="40"/>
      <c r="Z198" s="40"/>
      <c r="AA198" s="40"/>
      <c r="AB198" s="40"/>
      <c r="AC198" s="40"/>
      <c r="AD198" s="40"/>
      <c r="AE198" s="40"/>
      <c r="AF198" s="40"/>
      <c r="AG198" s="40"/>
      <c r="AH198" s="40"/>
      <c r="AI198" s="40"/>
      <c r="AJ198" s="40"/>
      <c r="AK198" s="41"/>
      <c r="AL198" s="41"/>
      <c r="AM198" s="41"/>
      <c r="AN198" s="41"/>
      <c r="AO198" s="41"/>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9"/>
      <c r="BO198" s="9"/>
      <c r="BP198" s="9"/>
      <c r="BQ198" s="9"/>
      <c r="BR198" s="9"/>
      <c r="BS198" s="9"/>
      <c r="BT198" s="9"/>
      <c r="BU198" s="9"/>
      <c r="BV198" s="9"/>
      <c r="BW198" s="9"/>
      <c r="BX198" s="9"/>
      <c r="BY198" s="9"/>
      <c r="BZ198" s="9"/>
      <c r="CA198" s="9"/>
      <c r="CB198" s="9"/>
      <c r="CC198" s="9"/>
      <c r="CD198" s="9"/>
      <c r="CE198" s="9"/>
      <c r="CF198" s="9"/>
      <c r="CG198" s="9"/>
      <c r="CH198" s="9"/>
      <c r="CI198" s="9"/>
      <c r="CJ198" s="9"/>
      <c r="CK198" s="9"/>
      <c r="CL198" s="9"/>
      <c r="CM198" s="9"/>
      <c r="CN198" s="9"/>
      <c r="CO198" s="9"/>
      <c r="CP198" s="9"/>
      <c r="CQ198" s="9"/>
      <c r="CR198" s="9"/>
      <c r="CS198" s="9"/>
      <c r="CT198" s="9"/>
      <c r="CU198" s="9"/>
      <c r="CV198" s="9"/>
      <c r="CW198" s="9"/>
      <c r="CX198" s="9"/>
      <c r="CY198" s="9"/>
      <c r="CZ198" s="9"/>
      <c r="DA198" s="9"/>
      <c r="DB198" s="9"/>
      <c r="DC198" s="9"/>
      <c r="DD198" s="9"/>
      <c r="DE198" s="9"/>
      <c r="DF198" s="9"/>
      <c r="DG198" s="9"/>
      <c r="DH198" s="9"/>
      <c r="DI198" s="9"/>
    </row>
    <row r="199" spans="2:113" ht="15.6">
      <c r="B199" s="44"/>
      <c r="C199" s="118"/>
      <c r="D199" s="44"/>
      <c r="E199" s="44"/>
      <c r="F199" s="40"/>
      <c r="G199" s="97"/>
      <c r="H199" s="40"/>
      <c r="I199" s="40"/>
      <c r="J199" s="40"/>
      <c r="K199" s="40"/>
      <c r="L199" s="40"/>
      <c r="M199" s="40"/>
      <c r="N199" s="40"/>
      <c r="O199" s="20"/>
      <c r="P199" s="26"/>
      <c r="Q199" s="29"/>
      <c r="R199" s="29"/>
      <c r="S199" s="29"/>
      <c r="T199" s="28"/>
      <c r="U199" s="29"/>
      <c r="V199" s="40"/>
      <c r="W199" s="40"/>
      <c r="X199" s="40"/>
      <c r="Y199" s="40"/>
      <c r="Z199" s="40"/>
      <c r="AA199" s="40"/>
      <c r="AB199" s="40"/>
      <c r="AC199" s="40"/>
      <c r="AD199" s="40"/>
      <c r="AE199" s="40"/>
      <c r="AF199" s="40"/>
      <c r="AG199" s="40"/>
      <c r="AH199" s="40"/>
      <c r="AI199" s="40"/>
      <c r="AJ199" s="40"/>
      <c r="AK199" s="41"/>
      <c r="AL199" s="41"/>
      <c r="AM199" s="41"/>
      <c r="AN199" s="41"/>
      <c r="AO199" s="41"/>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9"/>
      <c r="BO199" s="9"/>
      <c r="BP199" s="9"/>
      <c r="BQ199" s="9"/>
      <c r="BR199" s="9"/>
      <c r="BS199" s="9"/>
      <c r="BT199" s="9"/>
      <c r="BU199" s="9"/>
      <c r="BV199" s="9"/>
      <c r="BW199" s="9"/>
      <c r="BX199" s="9"/>
      <c r="BY199" s="9"/>
      <c r="BZ199" s="9"/>
      <c r="CA199" s="9"/>
      <c r="CB199" s="9"/>
      <c r="CC199" s="9"/>
      <c r="CD199" s="9"/>
      <c r="CE199" s="9"/>
      <c r="CF199" s="9"/>
      <c r="CG199" s="9"/>
      <c r="CH199" s="9"/>
      <c r="CI199" s="9"/>
      <c r="CJ199" s="9"/>
      <c r="CK199" s="9"/>
      <c r="CL199" s="9"/>
      <c r="CM199" s="9"/>
      <c r="CN199" s="9"/>
      <c r="CO199" s="9"/>
      <c r="CP199" s="9"/>
      <c r="CQ199" s="9"/>
      <c r="CR199" s="9"/>
      <c r="CS199" s="9"/>
      <c r="CT199" s="9"/>
      <c r="CU199" s="9"/>
      <c r="CV199" s="9"/>
      <c r="CW199" s="9"/>
      <c r="CX199" s="9"/>
      <c r="CY199" s="9"/>
      <c r="CZ199" s="9"/>
      <c r="DA199" s="9"/>
      <c r="DB199" s="9"/>
      <c r="DC199" s="9"/>
      <c r="DD199" s="9"/>
      <c r="DE199" s="9"/>
      <c r="DF199" s="9"/>
      <c r="DG199" s="9"/>
      <c r="DH199" s="9"/>
      <c r="DI199" s="9"/>
    </row>
    <row r="200" spans="2:113" ht="15.6">
      <c r="B200" s="44"/>
      <c r="C200" s="118"/>
      <c r="D200" s="44"/>
      <c r="E200" s="44"/>
      <c r="F200" s="40"/>
      <c r="G200" s="97"/>
      <c r="H200" s="40"/>
      <c r="I200" s="40"/>
      <c r="J200" s="40"/>
      <c r="K200" s="40"/>
      <c r="L200" s="40"/>
      <c r="M200" s="40"/>
      <c r="N200" s="40"/>
      <c r="O200" s="20"/>
      <c r="P200" s="26"/>
      <c r="Q200" s="29"/>
      <c r="R200" s="29"/>
      <c r="S200" s="29"/>
      <c r="T200" s="28"/>
      <c r="U200" s="29"/>
      <c r="V200" s="40"/>
      <c r="W200" s="40"/>
      <c r="X200" s="40"/>
      <c r="Y200" s="40"/>
      <c r="Z200" s="40"/>
      <c r="AA200" s="40"/>
      <c r="AB200" s="40"/>
      <c r="AC200" s="40"/>
      <c r="AD200" s="40"/>
      <c r="AE200" s="40"/>
      <c r="AF200" s="40"/>
      <c r="AG200" s="40"/>
      <c r="AH200" s="40"/>
      <c r="AI200" s="40"/>
      <c r="AJ200" s="40"/>
      <c r="AK200" s="41"/>
      <c r="AL200" s="41"/>
      <c r="AM200" s="41"/>
      <c r="AN200" s="41"/>
      <c r="AO200" s="41"/>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9"/>
      <c r="BO200" s="9"/>
      <c r="BP200" s="9"/>
      <c r="BQ200" s="9"/>
      <c r="BR200" s="9"/>
      <c r="BS200" s="9"/>
      <c r="BT200" s="9"/>
      <c r="BU200" s="9"/>
      <c r="BV200" s="9"/>
      <c r="BW200" s="9"/>
      <c r="BX200" s="9"/>
      <c r="BY200" s="9"/>
      <c r="BZ200" s="9"/>
      <c r="CA200" s="9"/>
      <c r="CB200" s="9"/>
      <c r="CC200" s="9"/>
      <c r="CD200" s="9"/>
      <c r="CE200" s="9"/>
      <c r="CF200" s="9"/>
      <c r="CG200" s="9"/>
      <c r="CH200" s="9"/>
      <c r="CI200" s="9"/>
      <c r="CJ200" s="9"/>
      <c r="CK200" s="9"/>
      <c r="CL200" s="9"/>
      <c r="CM200" s="9"/>
      <c r="CN200" s="9"/>
      <c r="CO200" s="9"/>
      <c r="CP200" s="9"/>
      <c r="CQ200" s="9"/>
      <c r="CR200" s="9"/>
      <c r="CS200" s="9"/>
      <c r="CT200" s="9"/>
      <c r="CU200" s="9"/>
      <c r="CV200" s="9"/>
      <c r="CW200" s="9"/>
      <c r="CX200" s="9"/>
      <c r="CY200" s="9"/>
      <c r="CZ200" s="9"/>
      <c r="DA200" s="9"/>
      <c r="DB200" s="9"/>
      <c r="DC200" s="9"/>
      <c r="DD200" s="9"/>
      <c r="DE200" s="9"/>
      <c r="DF200" s="9"/>
      <c r="DG200" s="9"/>
      <c r="DH200" s="9"/>
      <c r="DI200" s="9"/>
    </row>
    <row r="201" spans="2:113" ht="15.6">
      <c r="B201" s="44"/>
      <c r="C201" s="118"/>
      <c r="D201" s="44"/>
      <c r="E201" s="44"/>
      <c r="F201" s="40"/>
      <c r="G201" s="97"/>
      <c r="H201" s="40"/>
      <c r="I201" s="40"/>
      <c r="J201" s="40"/>
      <c r="K201" s="40"/>
      <c r="L201" s="40"/>
      <c r="M201" s="40"/>
      <c r="N201" s="40"/>
      <c r="O201" s="20"/>
      <c r="P201" s="26"/>
      <c r="Q201" s="29"/>
      <c r="R201" s="29"/>
      <c r="S201" s="29"/>
      <c r="T201" s="28"/>
      <c r="U201" s="29"/>
      <c r="V201" s="40"/>
      <c r="W201" s="40"/>
      <c r="X201" s="40"/>
      <c r="Y201" s="40"/>
      <c r="Z201" s="40"/>
      <c r="AA201" s="40"/>
      <c r="AB201" s="40"/>
      <c r="AC201" s="40"/>
      <c r="AD201" s="40"/>
      <c r="AE201" s="40"/>
      <c r="AF201" s="40"/>
      <c r="AG201" s="40"/>
      <c r="AH201" s="40"/>
      <c r="AI201" s="40"/>
      <c r="AJ201" s="40"/>
      <c r="AK201" s="41"/>
      <c r="AL201" s="41"/>
      <c r="AM201" s="41"/>
      <c r="AN201" s="41"/>
      <c r="AO201" s="41"/>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9"/>
      <c r="BO201" s="9"/>
      <c r="BP201" s="9"/>
      <c r="BQ201" s="9"/>
      <c r="BR201" s="9"/>
      <c r="BS201" s="9"/>
      <c r="BT201" s="9"/>
      <c r="BU201" s="9"/>
      <c r="BV201" s="9"/>
      <c r="BW201" s="9"/>
      <c r="BX201" s="9"/>
      <c r="BY201" s="9"/>
      <c r="BZ201" s="9"/>
      <c r="CA201" s="9"/>
      <c r="CB201" s="9"/>
      <c r="CC201" s="9"/>
      <c r="CD201" s="9"/>
      <c r="CE201" s="9"/>
      <c r="CF201" s="9"/>
      <c r="CG201" s="9"/>
      <c r="CH201" s="9"/>
      <c r="CI201" s="9"/>
      <c r="CJ201" s="9"/>
      <c r="CK201" s="9"/>
      <c r="CL201" s="9"/>
      <c r="CM201" s="9"/>
      <c r="CN201" s="9"/>
      <c r="CO201" s="9"/>
      <c r="CP201" s="9"/>
      <c r="CQ201" s="9"/>
      <c r="CR201" s="9"/>
      <c r="CS201" s="9"/>
      <c r="CT201" s="9"/>
      <c r="CU201" s="9"/>
      <c r="CV201" s="9"/>
      <c r="CW201" s="9"/>
      <c r="CX201" s="9"/>
      <c r="CY201" s="9"/>
      <c r="CZ201" s="9"/>
      <c r="DA201" s="9"/>
      <c r="DB201" s="9"/>
      <c r="DC201" s="9"/>
      <c r="DD201" s="9"/>
      <c r="DE201" s="9"/>
      <c r="DF201" s="9"/>
      <c r="DG201" s="9"/>
      <c r="DH201" s="9"/>
      <c r="DI201" s="9"/>
    </row>
    <row r="202" spans="2:113" ht="15.6">
      <c r="B202" s="44"/>
      <c r="C202" s="118"/>
      <c r="D202" s="44"/>
      <c r="E202" s="44"/>
      <c r="F202" s="40"/>
      <c r="G202" s="97"/>
      <c r="H202" s="40"/>
      <c r="I202" s="40"/>
      <c r="J202" s="40"/>
      <c r="K202" s="40"/>
      <c r="L202" s="40"/>
      <c r="M202" s="40"/>
      <c r="N202" s="40"/>
      <c r="O202" s="20"/>
      <c r="P202" s="26"/>
      <c r="Q202" s="29"/>
      <c r="R202" s="29"/>
      <c r="S202" s="29"/>
      <c r="T202" s="28"/>
      <c r="U202" s="29"/>
      <c r="V202" s="40"/>
      <c r="W202" s="40"/>
      <c r="X202" s="40"/>
      <c r="Y202" s="40"/>
      <c r="Z202" s="40"/>
      <c r="AA202" s="40"/>
      <c r="AB202" s="40"/>
      <c r="AC202" s="40"/>
      <c r="AD202" s="40"/>
      <c r="AE202" s="40"/>
      <c r="AF202" s="40"/>
      <c r="AG202" s="40"/>
      <c r="AH202" s="40"/>
      <c r="AI202" s="40"/>
      <c r="AJ202" s="40"/>
      <c r="AK202" s="41"/>
      <c r="AL202" s="41"/>
      <c r="AM202" s="41"/>
      <c r="AN202" s="41"/>
      <c r="AO202" s="41"/>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9"/>
      <c r="BO202" s="9"/>
      <c r="BP202" s="9"/>
      <c r="BQ202" s="9"/>
      <c r="BR202" s="9"/>
      <c r="BS202" s="9"/>
      <c r="BT202" s="9"/>
      <c r="BU202" s="9"/>
      <c r="BV202" s="9"/>
      <c r="BW202" s="9"/>
      <c r="BX202" s="9"/>
      <c r="BY202" s="9"/>
      <c r="BZ202" s="9"/>
      <c r="CA202" s="9"/>
      <c r="CB202" s="9"/>
      <c r="CC202" s="9"/>
      <c r="CD202" s="9"/>
      <c r="CE202" s="9"/>
      <c r="CF202" s="9"/>
      <c r="CG202" s="9"/>
      <c r="CH202" s="9"/>
      <c r="CI202" s="9"/>
      <c r="CJ202" s="9"/>
      <c r="CK202" s="9"/>
      <c r="CL202" s="9"/>
      <c r="CM202" s="9"/>
      <c r="CN202" s="9"/>
      <c r="CO202" s="9"/>
      <c r="CP202" s="9"/>
      <c r="CQ202" s="9"/>
      <c r="CR202" s="9"/>
      <c r="CS202" s="9"/>
      <c r="CT202" s="9"/>
      <c r="CU202" s="9"/>
      <c r="CV202" s="9"/>
      <c r="CW202" s="9"/>
      <c r="CX202" s="9"/>
      <c r="CY202" s="9"/>
      <c r="CZ202" s="9"/>
      <c r="DA202" s="9"/>
      <c r="DB202" s="9"/>
      <c r="DC202" s="9"/>
      <c r="DD202" s="9"/>
      <c r="DE202" s="9"/>
      <c r="DF202" s="9"/>
      <c r="DG202" s="9"/>
      <c r="DH202" s="9"/>
      <c r="DI202" s="9"/>
    </row>
    <row r="203" spans="2:113" ht="15.6">
      <c r="B203" s="44"/>
      <c r="C203" s="118"/>
      <c r="D203" s="44"/>
      <c r="E203" s="44"/>
      <c r="F203" s="40"/>
      <c r="G203" s="97"/>
      <c r="H203" s="40"/>
      <c r="I203" s="40"/>
      <c r="J203" s="40"/>
      <c r="K203" s="40"/>
      <c r="L203" s="40"/>
      <c r="M203" s="40"/>
      <c r="N203" s="40"/>
      <c r="O203" s="20"/>
      <c r="P203" s="26"/>
      <c r="Q203" s="29"/>
      <c r="R203" s="29"/>
      <c r="S203" s="29"/>
      <c r="T203" s="28"/>
      <c r="U203" s="29"/>
      <c r="V203" s="40"/>
      <c r="W203" s="40"/>
      <c r="X203" s="40"/>
      <c r="Y203" s="40"/>
      <c r="Z203" s="40"/>
      <c r="AA203" s="40"/>
      <c r="AB203" s="40"/>
      <c r="AC203" s="40"/>
      <c r="AD203" s="40"/>
      <c r="AE203" s="40"/>
      <c r="AF203" s="40"/>
      <c r="AG203" s="40"/>
      <c r="AH203" s="40"/>
      <c r="AI203" s="40"/>
      <c r="AJ203" s="40"/>
      <c r="AK203" s="41"/>
      <c r="AL203" s="41"/>
      <c r="AM203" s="41"/>
      <c r="AN203" s="41"/>
      <c r="AO203" s="41"/>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9"/>
      <c r="BO203" s="9"/>
      <c r="BP203" s="9"/>
      <c r="BQ203" s="9"/>
      <c r="BR203" s="9"/>
      <c r="BS203" s="9"/>
      <c r="BT203" s="9"/>
      <c r="BU203" s="9"/>
      <c r="BV203" s="9"/>
      <c r="BW203" s="9"/>
      <c r="BX203" s="9"/>
      <c r="BY203" s="9"/>
      <c r="BZ203" s="9"/>
      <c r="CA203" s="9"/>
      <c r="CB203" s="9"/>
      <c r="CC203" s="9"/>
      <c r="CD203" s="9"/>
      <c r="CE203" s="9"/>
      <c r="CF203" s="9"/>
      <c r="CG203" s="9"/>
      <c r="CH203" s="9"/>
      <c r="CI203" s="9"/>
      <c r="CJ203" s="9"/>
      <c r="CK203" s="9"/>
      <c r="CL203" s="9"/>
      <c r="CM203" s="9"/>
      <c r="CN203" s="9"/>
      <c r="CO203" s="9"/>
      <c r="CP203" s="9"/>
      <c r="CQ203" s="9"/>
      <c r="CR203" s="9"/>
      <c r="CS203" s="9"/>
      <c r="CT203" s="9"/>
      <c r="CU203" s="9"/>
      <c r="CV203" s="9"/>
      <c r="CW203" s="9"/>
      <c r="CX203" s="9"/>
      <c r="CY203" s="9"/>
      <c r="CZ203" s="9"/>
      <c r="DA203" s="9"/>
      <c r="DB203" s="9"/>
      <c r="DC203" s="9"/>
      <c r="DD203" s="9"/>
      <c r="DE203" s="9"/>
      <c r="DF203" s="9"/>
      <c r="DG203" s="9"/>
      <c r="DH203" s="9"/>
      <c r="DI203" s="9"/>
    </row>
    <row r="204" spans="2:113" ht="15.6">
      <c r="B204" s="44"/>
      <c r="C204" s="118"/>
      <c r="D204" s="44"/>
      <c r="E204" s="44"/>
      <c r="F204" s="40"/>
      <c r="G204" s="97"/>
      <c r="H204" s="40"/>
      <c r="I204" s="40"/>
      <c r="J204" s="40"/>
      <c r="K204" s="40"/>
      <c r="L204" s="40"/>
      <c r="M204" s="40"/>
      <c r="N204" s="40"/>
      <c r="O204" s="20"/>
      <c r="P204" s="26"/>
      <c r="Q204" s="29"/>
      <c r="R204" s="29"/>
      <c r="S204" s="29"/>
      <c r="T204" s="28"/>
      <c r="U204" s="29"/>
      <c r="V204" s="40"/>
      <c r="W204" s="40"/>
      <c r="X204" s="40"/>
      <c r="Y204" s="40"/>
      <c r="Z204" s="40"/>
      <c r="AA204" s="40"/>
      <c r="AB204" s="40"/>
      <c r="AC204" s="40"/>
      <c r="AD204" s="40"/>
      <c r="AE204" s="40"/>
      <c r="AF204" s="40"/>
      <c r="AG204" s="40"/>
      <c r="AH204" s="40"/>
      <c r="AI204" s="40"/>
      <c r="AJ204" s="40"/>
      <c r="AK204" s="41"/>
      <c r="AL204" s="41"/>
      <c r="AM204" s="41"/>
      <c r="AN204" s="41"/>
      <c r="AO204" s="41"/>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2:113" ht="15.6">
      <c r="B205" s="44"/>
      <c r="C205" s="118"/>
      <c r="D205" s="44"/>
      <c r="E205" s="44"/>
      <c r="F205" s="40"/>
      <c r="G205" s="97"/>
      <c r="H205" s="40"/>
      <c r="I205" s="40"/>
      <c r="J205" s="40"/>
      <c r="K205" s="40"/>
      <c r="L205" s="40"/>
      <c r="M205" s="40"/>
      <c r="N205" s="40"/>
      <c r="O205" s="20"/>
      <c r="P205" s="26"/>
      <c r="Q205" s="29"/>
      <c r="R205" s="29"/>
      <c r="S205" s="29"/>
      <c r="T205" s="28"/>
      <c r="U205" s="29"/>
      <c r="V205" s="40"/>
      <c r="W205" s="40"/>
      <c r="X205" s="40"/>
      <c r="Y205" s="40"/>
      <c r="Z205" s="40"/>
      <c r="AA205" s="40"/>
      <c r="AB205" s="40"/>
      <c r="AC205" s="40"/>
      <c r="AD205" s="40"/>
      <c r="AE205" s="40"/>
      <c r="AF205" s="40"/>
      <c r="AG205" s="40"/>
      <c r="AH205" s="40"/>
      <c r="AI205" s="40"/>
      <c r="AJ205" s="40"/>
      <c r="AK205" s="41"/>
      <c r="AL205" s="41"/>
      <c r="AM205" s="41"/>
      <c r="AN205" s="41"/>
      <c r="AO205" s="41"/>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9"/>
      <c r="BO205" s="9"/>
      <c r="BP205" s="9"/>
      <c r="BQ205" s="9"/>
      <c r="BR205" s="9"/>
      <c r="BS205" s="9"/>
      <c r="BT205" s="9"/>
      <c r="BU205" s="9"/>
      <c r="BV205" s="9"/>
      <c r="BW205" s="9"/>
      <c r="BX205" s="9"/>
      <c r="BY205" s="9"/>
      <c r="BZ205" s="9"/>
      <c r="CA205" s="9"/>
      <c r="CB205" s="9"/>
      <c r="CC205" s="9"/>
      <c r="CD205" s="9"/>
      <c r="CE205" s="9"/>
      <c r="CF205" s="9"/>
      <c r="CG205" s="9"/>
      <c r="CH205" s="9"/>
      <c r="CI205" s="9"/>
      <c r="CJ205" s="9"/>
      <c r="CK205" s="9"/>
      <c r="CL205" s="9"/>
      <c r="CM205" s="9"/>
      <c r="CN205" s="9"/>
      <c r="CO205" s="9"/>
      <c r="CP205" s="9"/>
      <c r="CQ205" s="9"/>
      <c r="CR205" s="9"/>
      <c r="CS205" s="9"/>
      <c r="CT205" s="9"/>
      <c r="CU205" s="9"/>
      <c r="CV205" s="9"/>
      <c r="CW205" s="9"/>
      <c r="CX205" s="9"/>
      <c r="CY205" s="9"/>
      <c r="CZ205" s="9"/>
      <c r="DA205" s="9"/>
      <c r="DB205" s="9"/>
      <c r="DC205" s="9"/>
      <c r="DD205" s="9"/>
      <c r="DE205" s="9"/>
      <c r="DF205" s="9"/>
      <c r="DG205" s="9"/>
      <c r="DH205" s="9"/>
      <c r="DI205" s="9"/>
    </row>
    <row r="206" spans="2:113" ht="15.6">
      <c r="B206" s="44"/>
      <c r="C206" s="118"/>
      <c r="D206" s="44"/>
      <c r="E206" s="44"/>
      <c r="F206" s="40"/>
      <c r="G206" s="97"/>
      <c r="H206" s="40"/>
      <c r="I206" s="40"/>
      <c r="J206" s="40"/>
      <c r="K206" s="40"/>
      <c r="L206" s="40"/>
      <c r="M206" s="40"/>
      <c r="N206" s="40"/>
      <c r="O206" s="20"/>
      <c r="P206" s="26"/>
      <c r="Q206" s="29"/>
      <c r="R206" s="29"/>
      <c r="S206" s="29"/>
      <c r="T206" s="28"/>
      <c r="U206" s="29"/>
      <c r="V206" s="40"/>
      <c r="W206" s="40"/>
      <c r="X206" s="40"/>
      <c r="Y206" s="40"/>
      <c r="Z206" s="40"/>
      <c r="AA206" s="40"/>
      <c r="AB206" s="40"/>
      <c r="AC206" s="40"/>
      <c r="AD206" s="40"/>
      <c r="AE206" s="40"/>
      <c r="AF206" s="40"/>
      <c r="AG206" s="40"/>
      <c r="AH206" s="40"/>
      <c r="AI206" s="40"/>
      <c r="AJ206" s="40"/>
      <c r="AK206" s="41"/>
      <c r="AL206" s="41"/>
      <c r="AM206" s="41"/>
      <c r="AN206" s="41"/>
      <c r="AO206" s="41"/>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9"/>
      <c r="BO206" s="9"/>
      <c r="BP206" s="9"/>
      <c r="BQ206" s="9"/>
      <c r="BR206" s="9"/>
      <c r="BS206" s="9"/>
      <c r="BT206" s="9"/>
      <c r="BU206" s="9"/>
      <c r="BV206" s="9"/>
      <c r="BW206" s="9"/>
      <c r="BX206" s="9"/>
      <c r="BY206" s="9"/>
      <c r="BZ206" s="9"/>
      <c r="CA206" s="9"/>
      <c r="CB206" s="9"/>
      <c r="CC206" s="9"/>
      <c r="CD206" s="9"/>
      <c r="CE206" s="9"/>
      <c r="CF206" s="9"/>
      <c r="CG206" s="9"/>
      <c r="CH206" s="9"/>
      <c r="CI206" s="9"/>
      <c r="CJ206" s="9"/>
      <c r="CK206" s="9"/>
      <c r="CL206" s="9"/>
      <c r="CM206" s="9"/>
      <c r="CN206" s="9"/>
      <c r="CO206" s="9"/>
      <c r="CP206" s="9"/>
      <c r="CQ206" s="9"/>
      <c r="CR206" s="9"/>
      <c r="CS206" s="9"/>
      <c r="CT206" s="9"/>
      <c r="CU206" s="9"/>
      <c r="CV206" s="9"/>
      <c r="CW206" s="9"/>
      <c r="CX206" s="9"/>
      <c r="CY206" s="9"/>
      <c r="CZ206" s="9"/>
      <c r="DA206" s="9"/>
      <c r="DB206" s="9"/>
      <c r="DC206" s="9"/>
      <c r="DD206" s="9"/>
      <c r="DE206" s="9"/>
      <c r="DF206" s="9"/>
      <c r="DG206" s="9"/>
      <c r="DH206" s="9"/>
      <c r="DI206" s="9"/>
    </row>
    <row r="207" spans="2:113" ht="15.6">
      <c r="B207" s="44"/>
      <c r="C207" s="118"/>
      <c r="D207" s="44"/>
      <c r="E207" s="44"/>
      <c r="F207" s="40"/>
      <c r="G207" s="97"/>
      <c r="H207" s="40"/>
      <c r="I207" s="40"/>
      <c r="J207" s="40"/>
      <c r="K207" s="40"/>
      <c r="L207" s="40"/>
      <c r="M207" s="40"/>
      <c r="N207" s="40"/>
      <c r="O207" s="20"/>
      <c r="P207" s="26"/>
      <c r="Q207" s="29"/>
      <c r="R207" s="29"/>
      <c r="S207" s="29"/>
      <c r="T207" s="28"/>
      <c r="U207" s="29"/>
      <c r="V207" s="40"/>
      <c r="W207" s="40"/>
      <c r="X207" s="40"/>
      <c r="Y207" s="40"/>
      <c r="Z207" s="40"/>
      <c r="AA207" s="40"/>
      <c r="AB207" s="40"/>
      <c r="AC207" s="40"/>
      <c r="AD207" s="40"/>
      <c r="AE207" s="40"/>
      <c r="AF207" s="40"/>
      <c r="AG207" s="40"/>
      <c r="AH207" s="40"/>
      <c r="AI207" s="40"/>
      <c r="AJ207" s="40"/>
      <c r="AK207" s="41"/>
      <c r="AL207" s="41"/>
      <c r="AM207" s="41"/>
      <c r="AN207" s="41"/>
      <c r="AO207" s="41"/>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9"/>
      <c r="BO207" s="9"/>
      <c r="BP207" s="9"/>
      <c r="BQ207" s="9"/>
      <c r="BR207" s="9"/>
      <c r="BS207" s="9"/>
      <c r="BT207" s="9"/>
      <c r="BU207" s="9"/>
      <c r="BV207" s="9"/>
      <c r="BW207" s="9"/>
      <c r="BX207" s="9"/>
      <c r="BY207" s="9"/>
      <c r="BZ207" s="9"/>
      <c r="CA207" s="9"/>
      <c r="CB207" s="9"/>
      <c r="CC207" s="9"/>
      <c r="CD207" s="9"/>
      <c r="CE207" s="9"/>
      <c r="CF207" s="9"/>
      <c r="CG207" s="9"/>
      <c r="CH207" s="9"/>
      <c r="CI207" s="9"/>
      <c r="CJ207" s="9"/>
      <c r="CK207" s="9"/>
      <c r="CL207" s="9"/>
      <c r="CM207" s="9"/>
      <c r="CN207" s="9"/>
      <c r="CO207" s="9"/>
      <c r="CP207" s="9"/>
      <c r="CQ207" s="9"/>
      <c r="CR207" s="9"/>
      <c r="CS207" s="9"/>
      <c r="CT207" s="9"/>
      <c r="CU207" s="9"/>
      <c r="CV207" s="9"/>
      <c r="CW207" s="9"/>
      <c r="CX207" s="9"/>
      <c r="CY207" s="9"/>
      <c r="CZ207" s="9"/>
      <c r="DA207" s="9"/>
      <c r="DB207" s="9"/>
      <c r="DC207" s="9"/>
      <c r="DD207" s="9"/>
      <c r="DE207" s="9"/>
      <c r="DF207" s="9"/>
      <c r="DG207" s="9"/>
      <c r="DH207" s="9"/>
      <c r="DI207" s="9"/>
    </row>
    <row r="208" spans="2:113" ht="15.6">
      <c r="B208" s="44"/>
      <c r="C208" s="118"/>
      <c r="D208" s="44"/>
      <c r="E208" s="44"/>
      <c r="F208" s="40"/>
      <c r="G208" s="97"/>
      <c r="H208" s="40"/>
      <c r="I208" s="40"/>
      <c r="J208" s="40"/>
      <c r="K208" s="40"/>
      <c r="L208" s="40"/>
      <c r="M208" s="40"/>
      <c r="N208" s="40"/>
      <c r="O208" s="20"/>
      <c r="P208" s="26"/>
      <c r="Q208" s="29"/>
      <c r="R208" s="29"/>
      <c r="S208" s="29"/>
      <c r="T208" s="28"/>
      <c r="U208" s="29"/>
      <c r="V208" s="40"/>
      <c r="W208" s="40"/>
      <c r="X208" s="40"/>
      <c r="Y208" s="40"/>
      <c r="Z208" s="40"/>
      <c r="AA208" s="40"/>
      <c r="AB208" s="40"/>
      <c r="AC208" s="40"/>
      <c r="AD208" s="40"/>
      <c r="AE208" s="40"/>
      <c r="AF208" s="40"/>
      <c r="AG208" s="40"/>
      <c r="AH208" s="40"/>
      <c r="AI208" s="40"/>
      <c r="AJ208" s="40"/>
      <c r="AK208" s="41"/>
      <c r="AL208" s="41"/>
      <c r="AM208" s="41"/>
      <c r="AN208" s="41"/>
      <c r="AO208" s="41"/>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9"/>
      <c r="BO208" s="9"/>
      <c r="BP208" s="9"/>
      <c r="BQ208" s="9"/>
      <c r="BR208" s="9"/>
      <c r="BS208" s="9"/>
      <c r="BT208" s="9"/>
      <c r="BU208" s="9"/>
      <c r="BV208" s="9"/>
      <c r="BW208" s="9"/>
      <c r="BX208" s="9"/>
      <c r="BY208" s="9"/>
      <c r="BZ208" s="9"/>
      <c r="CA208" s="9"/>
      <c r="CB208" s="9"/>
      <c r="CC208" s="9"/>
      <c r="CD208" s="9"/>
      <c r="CE208" s="9"/>
      <c r="CF208" s="9"/>
      <c r="CG208" s="9"/>
      <c r="CH208" s="9"/>
      <c r="CI208" s="9"/>
      <c r="CJ208" s="9"/>
      <c r="CK208" s="9"/>
      <c r="CL208" s="9"/>
      <c r="CM208" s="9"/>
      <c r="CN208" s="9"/>
      <c r="CO208" s="9"/>
      <c r="CP208" s="9"/>
      <c r="CQ208" s="9"/>
      <c r="CR208" s="9"/>
      <c r="CS208" s="9"/>
      <c r="CT208" s="9"/>
      <c r="CU208" s="9"/>
      <c r="CV208" s="9"/>
      <c r="CW208" s="9"/>
      <c r="CX208" s="9"/>
      <c r="CY208" s="9"/>
      <c r="CZ208" s="9"/>
      <c r="DA208" s="9"/>
      <c r="DB208" s="9"/>
      <c r="DC208" s="9"/>
      <c r="DD208" s="9"/>
      <c r="DE208" s="9"/>
      <c r="DF208" s="9"/>
      <c r="DG208" s="9"/>
      <c r="DH208" s="9"/>
      <c r="DI208" s="9"/>
    </row>
    <row r="209" spans="2:113" ht="15.6">
      <c r="B209" s="44"/>
      <c r="C209" s="118"/>
      <c r="D209" s="44"/>
      <c r="E209" s="44"/>
      <c r="F209" s="40"/>
      <c r="G209" s="97"/>
      <c r="H209" s="40"/>
      <c r="I209" s="40"/>
      <c r="J209" s="40"/>
      <c r="K209" s="40"/>
      <c r="L209" s="40"/>
      <c r="M209" s="40"/>
      <c r="N209" s="40"/>
      <c r="O209" s="20"/>
      <c r="P209" s="26"/>
      <c r="Q209" s="29"/>
      <c r="R209" s="29"/>
      <c r="S209" s="29"/>
      <c r="T209" s="28"/>
      <c r="U209" s="29"/>
      <c r="V209" s="40"/>
      <c r="W209" s="40"/>
      <c r="X209" s="40"/>
      <c r="Y209" s="40"/>
      <c r="Z209" s="40"/>
      <c r="AA209" s="40"/>
      <c r="AB209" s="40"/>
      <c r="AC209" s="40"/>
      <c r="AD209" s="40"/>
      <c r="AE209" s="40"/>
      <c r="AF209" s="40"/>
      <c r="AG209" s="40"/>
      <c r="AH209" s="40"/>
      <c r="AI209" s="40"/>
      <c r="AJ209" s="40"/>
      <c r="AK209" s="41"/>
      <c r="AL209" s="41"/>
      <c r="AM209" s="41"/>
      <c r="AN209" s="41"/>
      <c r="AO209" s="41"/>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9"/>
      <c r="BO209" s="9"/>
      <c r="BP209" s="9"/>
      <c r="BQ209" s="9"/>
      <c r="BR209" s="9"/>
      <c r="BS209" s="9"/>
      <c r="BT209" s="9"/>
      <c r="BU209" s="9"/>
      <c r="BV209" s="9"/>
      <c r="BW209" s="9"/>
      <c r="BX209" s="9"/>
      <c r="BY209" s="9"/>
      <c r="BZ209" s="9"/>
      <c r="CA209" s="9"/>
      <c r="CB209" s="9"/>
      <c r="CC209" s="9"/>
      <c r="CD209" s="9"/>
      <c r="CE209" s="9"/>
      <c r="CF209" s="9"/>
      <c r="CG209" s="9"/>
      <c r="CH209" s="9"/>
      <c r="CI209" s="9"/>
      <c r="CJ209" s="9"/>
      <c r="CK209" s="9"/>
      <c r="CL209" s="9"/>
      <c r="CM209" s="9"/>
      <c r="CN209" s="9"/>
      <c r="CO209" s="9"/>
      <c r="CP209" s="9"/>
      <c r="CQ209" s="9"/>
      <c r="CR209" s="9"/>
      <c r="CS209" s="9"/>
      <c r="CT209" s="9"/>
      <c r="CU209" s="9"/>
      <c r="CV209" s="9"/>
      <c r="CW209" s="9"/>
      <c r="CX209" s="9"/>
      <c r="CY209" s="9"/>
      <c r="CZ209" s="9"/>
      <c r="DA209" s="9"/>
      <c r="DB209" s="9"/>
      <c r="DC209" s="9"/>
      <c r="DD209" s="9"/>
      <c r="DE209" s="9"/>
      <c r="DF209" s="9"/>
      <c r="DG209" s="9"/>
      <c r="DH209" s="9"/>
      <c r="DI209" s="9"/>
    </row>
    <row r="210" spans="2:113" ht="15.6">
      <c r="B210" s="44"/>
      <c r="C210" s="118"/>
      <c r="D210" s="44"/>
      <c r="E210" s="44"/>
      <c r="F210" s="40"/>
      <c r="G210" s="97"/>
      <c r="H210" s="40"/>
      <c r="I210" s="40"/>
      <c r="J210" s="40"/>
      <c r="K210" s="40"/>
      <c r="L210" s="40"/>
      <c r="M210" s="40"/>
      <c r="N210" s="40"/>
      <c r="O210" s="20"/>
      <c r="P210" s="26"/>
      <c r="Q210" s="29"/>
      <c r="R210" s="29"/>
      <c r="S210" s="29"/>
      <c r="T210" s="28"/>
      <c r="U210" s="29"/>
      <c r="V210" s="40"/>
      <c r="W210" s="40"/>
      <c r="X210" s="40"/>
      <c r="Y210" s="40"/>
      <c r="Z210" s="40"/>
      <c r="AA210" s="40"/>
      <c r="AB210" s="40"/>
      <c r="AC210" s="40"/>
      <c r="AD210" s="40"/>
      <c r="AE210" s="40"/>
      <c r="AF210" s="40"/>
      <c r="AG210" s="40"/>
      <c r="AH210" s="40"/>
      <c r="AI210" s="40"/>
      <c r="AJ210" s="40"/>
      <c r="AK210" s="41"/>
      <c r="AL210" s="41"/>
      <c r="AM210" s="41"/>
      <c r="AN210" s="41"/>
      <c r="AO210" s="41"/>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9"/>
      <c r="BO210" s="9"/>
      <c r="BP210" s="9"/>
      <c r="BQ210" s="9"/>
      <c r="BR210" s="9"/>
      <c r="BS210" s="9"/>
      <c r="BT210" s="9"/>
      <c r="BU210" s="9"/>
      <c r="BV210" s="9"/>
      <c r="BW210" s="9"/>
      <c r="BX210" s="9"/>
      <c r="BY210" s="9"/>
      <c r="BZ210" s="9"/>
      <c r="CA210" s="9"/>
      <c r="CB210" s="9"/>
      <c r="CC210" s="9"/>
      <c r="CD210" s="9"/>
      <c r="CE210" s="9"/>
      <c r="CF210" s="9"/>
      <c r="CG210" s="9"/>
      <c r="CH210" s="9"/>
      <c r="CI210" s="9"/>
      <c r="CJ210" s="9"/>
      <c r="CK210" s="9"/>
      <c r="CL210" s="9"/>
      <c r="CM210" s="9"/>
      <c r="CN210" s="9"/>
      <c r="CO210" s="9"/>
      <c r="CP210" s="9"/>
      <c r="CQ210" s="9"/>
      <c r="CR210" s="9"/>
      <c r="CS210" s="9"/>
      <c r="CT210" s="9"/>
      <c r="CU210" s="9"/>
      <c r="CV210" s="9"/>
      <c r="CW210" s="9"/>
      <c r="CX210" s="9"/>
      <c r="CY210" s="9"/>
      <c r="CZ210" s="9"/>
      <c r="DA210" s="9"/>
      <c r="DB210" s="9"/>
      <c r="DC210" s="9"/>
      <c r="DD210" s="9"/>
      <c r="DE210" s="9"/>
      <c r="DF210" s="9"/>
      <c r="DG210" s="9"/>
      <c r="DH210" s="9"/>
      <c r="DI210" s="9"/>
    </row>
    <row r="211" spans="2:113" ht="15.6">
      <c r="B211" s="44"/>
      <c r="C211" s="118"/>
      <c r="D211" s="44"/>
      <c r="E211" s="44"/>
      <c r="F211" s="40"/>
      <c r="G211" s="97"/>
      <c r="H211" s="40"/>
      <c r="I211" s="40"/>
      <c r="J211" s="40"/>
      <c r="K211" s="40"/>
      <c r="L211" s="40"/>
      <c r="M211" s="40"/>
      <c r="N211" s="40"/>
      <c r="O211" s="20"/>
      <c r="P211" s="26"/>
      <c r="Q211" s="29"/>
      <c r="R211" s="29"/>
      <c r="S211" s="29"/>
      <c r="T211" s="28"/>
      <c r="U211" s="29"/>
      <c r="V211" s="40"/>
      <c r="W211" s="40"/>
      <c r="X211" s="40"/>
      <c r="Y211" s="40"/>
      <c r="Z211" s="40"/>
      <c r="AA211" s="40"/>
      <c r="AB211" s="40"/>
      <c r="AC211" s="40"/>
      <c r="AD211" s="40"/>
      <c r="AE211" s="40"/>
      <c r="AF211" s="40"/>
      <c r="AG211" s="40"/>
      <c r="AH211" s="40"/>
      <c r="AI211" s="40"/>
      <c r="AJ211" s="40"/>
      <c r="AK211" s="41"/>
      <c r="AL211" s="41"/>
      <c r="AM211" s="41"/>
      <c r="AN211" s="41"/>
      <c r="AO211" s="41"/>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9"/>
      <c r="BO211" s="9"/>
      <c r="BP211" s="9"/>
      <c r="BQ211" s="9"/>
      <c r="BR211" s="9"/>
      <c r="BS211" s="9"/>
      <c r="BT211" s="9"/>
      <c r="BU211" s="9"/>
      <c r="BV211" s="9"/>
      <c r="BW211" s="9"/>
      <c r="BX211" s="9"/>
      <c r="BY211" s="9"/>
      <c r="BZ211" s="9"/>
      <c r="CA211" s="9"/>
      <c r="CB211" s="9"/>
      <c r="CC211" s="9"/>
      <c r="CD211" s="9"/>
      <c r="CE211" s="9"/>
      <c r="CF211" s="9"/>
      <c r="CG211" s="9"/>
      <c r="CH211" s="9"/>
      <c r="CI211" s="9"/>
      <c r="CJ211" s="9"/>
      <c r="CK211" s="9"/>
      <c r="CL211" s="9"/>
      <c r="CM211" s="9"/>
      <c r="CN211" s="9"/>
      <c r="CO211" s="9"/>
      <c r="CP211" s="9"/>
      <c r="CQ211" s="9"/>
      <c r="CR211" s="9"/>
      <c r="CS211" s="9"/>
      <c r="CT211" s="9"/>
      <c r="CU211" s="9"/>
      <c r="CV211" s="9"/>
      <c r="CW211" s="9"/>
      <c r="CX211" s="9"/>
      <c r="CY211" s="9"/>
      <c r="CZ211" s="9"/>
      <c r="DA211" s="9"/>
      <c r="DB211" s="9"/>
      <c r="DC211" s="9"/>
      <c r="DD211" s="9"/>
      <c r="DE211" s="9"/>
      <c r="DF211" s="9"/>
      <c r="DG211" s="9"/>
      <c r="DH211" s="9"/>
      <c r="DI211" s="9"/>
    </row>
    <row r="212" spans="2:113" ht="15.6">
      <c r="B212" s="44"/>
      <c r="C212" s="118"/>
      <c r="D212" s="44"/>
      <c r="E212" s="44"/>
      <c r="F212" s="40"/>
      <c r="G212" s="97"/>
      <c r="H212" s="40"/>
      <c r="I212" s="40"/>
      <c r="J212" s="40"/>
      <c r="K212" s="40"/>
      <c r="L212" s="40"/>
      <c r="M212" s="40"/>
      <c r="N212" s="40"/>
      <c r="O212" s="20"/>
      <c r="P212" s="26"/>
      <c r="Q212" s="29"/>
      <c r="R212" s="29"/>
      <c r="S212" s="29"/>
      <c r="T212" s="28"/>
      <c r="U212" s="29"/>
      <c r="V212" s="40"/>
      <c r="W212" s="40"/>
      <c r="X212" s="40"/>
      <c r="Y212" s="40"/>
      <c r="Z212" s="40"/>
      <c r="AA212" s="40"/>
      <c r="AB212" s="40"/>
      <c r="AC212" s="40"/>
      <c r="AD212" s="40"/>
      <c r="AE212" s="40"/>
      <c r="AF212" s="40"/>
      <c r="AG212" s="40"/>
      <c r="AH212" s="40"/>
      <c r="AI212" s="40"/>
      <c r="AJ212" s="40"/>
      <c r="AK212" s="41"/>
      <c r="AL212" s="41"/>
      <c r="AM212" s="41"/>
      <c r="AN212" s="41"/>
      <c r="AO212" s="41"/>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row>
    <row r="213" spans="2:113" ht="15.6">
      <c r="B213" s="44"/>
      <c r="C213" s="118"/>
      <c r="D213" s="44"/>
      <c r="E213" s="44"/>
      <c r="F213" s="40"/>
      <c r="G213" s="97"/>
      <c r="H213" s="40"/>
      <c r="I213" s="40"/>
      <c r="J213" s="40"/>
      <c r="K213" s="40"/>
      <c r="L213" s="40"/>
      <c r="M213" s="40"/>
      <c r="N213" s="40"/>
      <c r="O213" s="20"/>
      <c r="P213" s="26"/>
      <c r="Q213" s="29"/>
      <c r="R213" s="29"/>
      <c r="S213" s="29"/>
      <c r="T213" s="28"/>
      <c r="U213" s="29"/>
      <c r="V213" s="40"/>
      <c r="W213" s="40"/>
      <c r="X213" s="40"/>
      <c r="Y213" s="40"/>
      <c r="Z213" s="40"/>
      <c r="AA213" s="40"/>
      <c r="AB213" s="40"/>
      <c r="AC213" s="40"/>
      <c r="AD213" s="40"/>
      <c r="AE213" s="40"/>
      <c r="AF213" s="40"/>
      <c r="AG213" s="40"/>
      <c r="AH213" s="40"/>
      <c r="AI213" s="40"/>
      <c r="AJ213" s="40"/>
      <c r="AK213" s="41"/>
      <c r="AL213" s="41"/>
      <c r="AM213" s="41"/>
      <c r="AN213" s="41"/>
      <c r="AO213" s="41"/>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9"/>
      <c r="BO213" s="9"/>
      <c r="BP213" s="9"/>
      <c r="BQ213" s="9"/>
      <c r="BR213" s="9"/>
      <c r="BS213" s="9"/>
      <c r="BT213" s="9"/>
      <c r="BU213" s="9"/>
      <c r="BV213" s="9"/>
      <c r="BW213" s="9"/>
      <c r="BX213" s="9"/>
      <c r="BY213" s="9"/>
      <c r="BZ213" s="9"/>
      <c r="CA213" s="9"/>
      <c r="CB213" s="9"/>
      <c r="CC213" s="9"/>
      <c r="CD213" s="9"/>
      <c r="CE213" s="9"/>
      <c r="CF213" s="9"/>
      <c r="CG213" s="9"/>
      <c r="CH213" s="9"/>
      <c r="CI213" s="9"/>
      <c r="CJ213" s="9"/>
      <c r="CK213" s="9"/>
      <c r="CL213" s="9"/>
      <c r="CM213" s="9"/>
      <c r="CN213" s="9"/>
      <c r="CO213" s="9"/>
      <c r="CP213" s="9"/>
      <c r="CQ213" s="9"/>
      <c r="CR213" s="9"/>
      <c r="CS213" s="9"/>
      <c r="CT213" s="9"/>
      <c r="CU213" s="9"/>
      <c r="CV213" s="9"/>
      <c r="CW213" s="9"/>
      <c r="CX213" s="9"/>
      <c r="CY213" s="9"/>
      <c r="CZ213" s="9"/>
      <c r="DA213" s="9"/>
      <c r="DB213" s="9"/>
      <c r="DC213" s="9"/>
      <c r="DD213" s="9"/>
      <c r="DE213" s="9"/>
      <c r="DF213" s="9"/>
      <c r="DG213" s="9"/>
      <c r="DH213" s="9"/>
      <c r="DI213" s="9"/>
    </row>
    <row r="214" spans="2:113" ht="15.6">
      <c r="B214" s="44"/>
      <c r="C214" s="118"/>
      <c r="D214" s="44"/>
      <c r="E214" s="44"/>
      <c r="F214" s="40"/>
      <c r="G214" s="97"/>
      <c r="H214" s="40"/>
      <c r="I214" s="40"/>
      <c r="J214" s="40"/>
      <c r="K214" s="40"/>
      <c r="L214" s="40"/>
      <c r="M214" s="40"/>
      <c r="N214" s="40"/>
      <c r="O214" s="20"/>
      <c r="P214" s="26"/>
      <c r="Q214" s="29"/>
      <c r="R214" s="29"/>
      <c r="S214" s="29"/>
      <c r="T214" s="28"/>
      <c r="U214" s="29"/>
      <c r="V214" s="40"/>
      <c r="W214" s="40"/>
      <c r="X214" s="40"/>
      <c r="Y214" s="40"/>
      <c r="Z214" s="40"/>
      <c r="AA214" s="40"/>
      <c r="AB214" s="40"/>
      <c r="AC214" s="40"/>
      <c r="AD214" s="40"/>
      <c r="AE214" s="40"/>
      <c r="AF214" s="40"/>
      <c r="AG214" s="40"/>
      <c r="AH214" s="40"/>
      <c r="AI214" s="40"/>
      <c r="AJ214" s="40"/>
      <c r="AK214" s="41"/>
      <c r="AL214" s="41"/>
      <c r="AM214" s="41"/>
      <c r="AN214" s="41"/>
      <c r="AO214" s="41"/>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row>
    <row r="215" spans="2:113" ht="15.6">
      <c r="B215" s="44"/>
      <c r="C215" s="118"/>
      <c r="D215" s="44"/>
      <c r="E215" s="44"/>
      <c r="F215" s="40"/>
      <c r="G215" s="97"/>
      <c r="H215" s="40"/>
      <c r="I215" s="40"/>
      <c r="J215" s="40"/>
      <c r="K215" s="40"/>
      <c r="L215" s="40"/>
      <c r="M215" s="40"/>
      <c r="N215" s="40"/>
      <c r="O215" s="20"/>
      <c r="P215" s="26"/>
      <c r="Q215" s="29"/>
      <c r="R215" s="29"/>
      <c r="S215" s="29"/>
      <c r="T215" s="28"/>
      <c r="U215" s="29"/>
      <c r="V215" s="40"/>
      <c r="W215" s="40"/>
      <c r="X215" s="40"/>
      <c r="Y215" s="40"/>
      <c r="Z215" s="40"/>
      <c r="AA215" s="40"/>
      <c r="AB215" s="40"/>
      <c r="AC215" s="40"/>
      <c r="AD215" s="40"/>
      <c r="AE215" s="40"/>
      <c r="AF215" s="40"/>
      <c r="AG215" s="40"/>
      <c r="AH215" s="40"/>
      <c r="AI215" s="40"/>
      <c r="AJ215" s="40"/>
      <c r="AK215" s="41"/>
      <c r="AL215" s="41"/>
      <c r="AM215" s="41"/>
      <c r="AN215" s="41"/>
      <c r="AO215" s="41"/>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9"/>
      <c r="BO215" s="9"/>
      <c r="BP215" s="9"/>
      <c r="BQ215" s="9"/>
      <c r="BR215" s="9"/>
      <c r="BS215" s="9"/>
      <c r="BT215" s="9"/>
      <c r="BU215" s="9"/>
      <c r="BV215" s="9"/>
      <c r="BW215" s="9"/>
      <c r="BX215" s="9"/>
      <c r="BY215" s="9"/>
      <c r="BZ215" s="9"/>
      <c r="CA215" s="9"/>
      <c r="CB215" s="9"/>
      <c r="CC215" s="9"/>
      <c r="CD215" s="9"/>
      <c r="CE215" s="9"/>
      <c r="CF215" s="9"/>
      <c r="CG215" s="9"/>
      <c r="CH215" s="9"/>
      <c r="CI215" s="9"/>
      <c r="CJ215" s="9"/>
      <c r="CK215" s="9"/>
      <c r="CL215" s="9"/>
      <c r="CM215" s="9"/>
      <c r="CN215" s="9"/>
      <c r="CO215" s="9"/>
      <c r="CP215" s="9"/>
      <c r="CQ215" s="9"/>
      <c r="CR215" s="9"/>
      <c r="CS215" s="9"/>
      <c r="CT215" s="9"/>
      <c r="CU215" s="9"/>
      <c r="CV215" s="9"/>
      <c r="CW215" s="9"/>
      <c r="CX215" s="9"/>
      <c r="CY215" s="9"/>
      <c r="CZ215" s="9"/>
      <c r="DA215" s="9"/>
      <c r="DB215" s="9"/>
      <c r="DC215" s="9"/>
      <c r="DD215" s="9"/>
      <c r="DE215" s="9"/>
      <c r="DF215" s="9"/>
      <c r="DG215" s="9"/>
      <c r="DH215" s="9"/>
      <c r="DI215" s="9"/>
    </row>
    <row r="216" spans="2:113" ht="15.6">
      <c r="B216" s="44"/>
      <c r="C216" s="118"/>
      <c r="D216" s="44"/>
      <c r="E216" s="44"/>
      <c r="F216" s="40"/>
      <c r="G216" s="97"/>
      <c r="H216" s="40"/>
      <c r="I216" s="40"/>
      <c r="J216" s="40"/>
      <c r="K216" s="40"/>
      <c r="L216" s="40"/>
      <c r="M216" s="40"/>
      <c r="N216" s="40"/>
      <c r="O216" s="20"/>
      <c r="P216" s="26"/>
      <c r="Q216" s="29"/>
      <c r="R216" s="29"/>
      <c r="S216" s="29"/>
      <c r="T216" s="28"/>
      <c r="U216" s="29"/>
      <c r="V216" s="40"/>
      <c r="W216" s="40"/>
      <c r="X216" s="40"/>
      <c r="Y216" s="40"/>
      <c r="Z216" s="40"/>
      <c r="AA216" s="40"/>
      <c r="AB216" s="40"/>
      <c r="AC216" s="40"/>
      <c r="AD216" s="40"/>
      <c r="AE216" s="40"/>
      <c r="AF216" s="40"/>
      <c r="AG216" s="40"/>
      <c r="AH216" s="40"/>
      <c r="AI216" s="40"/>
      <c r="AJ216" s="40"/>
      <c r="AK216" s="41"/>
      <c r="AL216" s="41"/>
      <c r="AM216" s="41"/>
      <c r="AN216" s="41"/>
      <c r="AO216" s="41"/>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9"/>
      <c r="BO216" s="9"/>
      <c r="BP216" s="9"/>
      <c r="BQ216" s="9"/>
      <c r="BR216" s="9"/>
      <c r="BS216" s="9"/>
      <c r="BT216" s="9"/>
      <c r="BU216" s="9"/>
      <c r="BV216" s="9"/>
      <c r="BW216" s="9"/>
      <c r="BX216" s="9"/>
      <c r="BY216" s="9"/>
      <c r="BZ216" s="9"/>
      <c r="CA216" s="9"/>
      <c r="CB216" s="9"/>
      <c r="CC216" s="9"/>
      <c r="CD216" s="9"/>
      <c r="CE216" s="9"/>
      <c r="CF216" s="9"/>
      <c r="CG216" s="9"/>
      <c r="CH216" s="9"/>
      <c r="CI216" s="9"/>
      <c r="CJ216" s="9"/>
      <c r="CK216" s="9"/>
      <c r="CL216" s="9"/>
      <c r="CM216" s="9"/>
      <c r="CN216" s="9"/>
      <c r="CO216" s="9"/>
      <c r="CP216" s="9"/>
      <c r="CQ216" s="9"/>
      <c r="CR216" s="9"/>
      <c r="CS216" s="9"/>
      <c r="CT216" s="9"/>
      <c r="CU216" s="9"/>
      <c r="CV216" s="9"/>
      <c r="CW216" s="9"/>
      <c r="CX216" s="9"/>
      <c r="CY216" s="9"/>
      <c r="CZ216" s="9"/>
      <c r="DA216" s="9"/>
      <c r="DB216" s="9"/>
      <c r="DC216" s="9"/>
      <c r="DD216" s="9"/>
      <c r="DE216" s="9"/>
      <c r="DF216" s="9"/>
      <c r="DG216" s="9"/>
      <c r="DH216" s="9"/>
      <c r="DI216" s="9"/>
    </row>
    <row r="217" spans="2:113" ht="15.6">
      <c r="B217" s="44"/>
      <c r="C217" s="118"/>
      <c r="D217" s="44"/>
      <c r="E217" s="44"/>
      <c r="F217" s="40"/>
      <c r="G217" s="97"/>
      <c r="H217" s="40"/>
      <c r="I217" s="40"/>
      <c r="J217" s="40"/>
      <c r="K217" s="40"/>
      <c r="L217" s="40"/>
      <c r="M217" s="40"/>
      <c r="N217" s="40"/>
      <c r="O217" s="20"/>
      <c r="P217" s="26"/>
      <c r="Q217" s="29"/>
      <c r="R217" s="29"/>
      <c r="S217" s="29"/>
      <c r="T217" s="28"/>
      <c r="U217" s="29"/>
      <c r="V217" s="40"/>
      <c r="W217" s="40"/>
      <c r="X217" s="40"/>
      <c r="Y217" s="40"/>
      <c r="Z217" s="40"/>
      <c r="AA217" s="40"/>
      <c r="AB217" s="40"/>
      <c r="AC217" s="40"/>
      <c r="AD217" s="40"/>
      <c r="AE217" s="40"/>
      <c r="AF217" s="40"/>
      <c r="AG217" s="40"/>
      <c r="AH217" s="40"/>
      <c r="AI217" s="40"/>
      <c r="AJ217" s="40"/>
      <c r="AK217" s="41"/>
      <c r="AL217" s="41"/>
      <c r="AM217" s="41"/>
      <c r="AN217" s="41"/>
      <c r="AO217" s="41"/>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2:113" ht="15.6">
      <c r="B218" s="44"/>
      <c r="C218" s="118"/>
      <c r="D218" s="44"/>
      <c r="E218" s="44"/>
      <c r="F218" s="40"/>
      <c r="G218" s="97"/>
      <c r="H218" s="40"/>
      <c r="I218" s="40"/>
      <c r="J218" s="40"/>
      <c r="K218" s="40"/>
      <c r="L218" s="40"/>
      <c r="M218" s="40"/>
      <c r="N218" s="40"/>
      <c r="O218" s="20"/>
      <c r="P218" s="26"/>
      <c r="Q218" s="29"/>
      <c r="R218" s="29"/>
      <c r="S218" s="29"/>
      <c r="T218" s="28"/>
      <c r="U218" s="29"/>
      <c r="V218" s="40"/>
      <c r="W218" s="40"/>
      <c r="X218" s="40"/>
      <c r="Y218" s="40"/>
      <c r="Z218" s="40"/>
      <c r="AA218" s="40"/>
      <c r="AB218" s="40"/>
      <c r="AC218" s="40"/>
      <c r="AD218" s="40"/>
      <c r="AE218" s="40"/>
      <c r="AF218" s="40"/>
      <c r="AG218" s="40"/>
      <c r="AH218" s="40"/>
      <c r="AI218" s="40"/>
      <c r="AJ218" s="40"/>
      <c r="AK218" s="41"/>
      <c r="AL218" s="41"/>
      <c r="AM218" s="41"/>
      <c r="AN218" s="41"/>
      <c r="AO218" s="41"/>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9"/>
      <c r="BO218" s="9"/>
      <c r="BP218" s="9"/>
      <c r="BQ218" s="9"/>
      <c r="BR218" s="9"/>
      <c r="BS218" s="9"/>
      <c r="BT218" s="9"/>
      <c r="BU218" s="9"/>
      <c r="BV218" s="9"/>
      <c r="BW218" s="9"/>
      <c r="BX218" s="9"/>
      <c r="BY218" s="9"/>
      <c r="BZ218" s="9"/>
      <c r="CA218" s="9"/>
      <c r="CB218" s="9"/>
      <c r="CC218" s="9"/>
      <c r="CD218" s="9"/>
      <c r="CE218" s="9"/>
      <c r="CF218" s="9"/>
      <c r="CG218" s="9"/>
      <c r="CH218" s="9"/>
      <c r="CI218" s="9"/>
      <c r="CJ218" s="9"/>
      <c r="CK218" s="9"/>
      <c r="CL218" s="9"/>
      <c r="CM218" s="9"/>
      <c r="CN218" s="9"/>
      <c r="CO218" s="9"/>
      <c r="CP218" s="9"/>
      <c r="CQ218" s="9"/>
      <c r="CR218" s="9"/>
      <c r="CS218" s="9"/>
      <c r="CT218" s="9"/>
      <c r="CU218" s="9"/>
      <c r="CV218" s="9"/>
      <c r="CW218" s="9"/>
      <c r="CX218" s="9"/>
      <c r="CY218" s="9"/>
      <c r="CZ218" s="9"/>
      <c r="DA218" s="9"/>
      <c r="DB218" s="9"/>
      <c r="DC218" s="9"/>
      <c r="DD218" s="9"/>
      <c r="DE218" s="9"/>
      <c r="DF218" s="9"/>
      <c r="DG218" s="9"/>
      <c r="DH218" s="9"/>
      <c r="DI218" s="9"/>
    </row>
    <row r="219" spans="2:113" ht="15.6">
      <c r="B219" s="44"/>
      <c r="C219" s="118"/>
      <c r="D219" s="44"/>
      <c r="E219" s="44"/>
      <c r="F219" s="40"/>
      <c r="G219" s="97"/>
      <c r="H219" s="40"/>
      <c r="I219" s="40"/>
      <c r="J219" s="40"/>
      <c r="K219" s="40"/>
      <c r="L219" s="40"/>
      <c r="M219" s="40"/>
      <c r="N219" s="40"/>
      <c r="O219" s="20"/>
      <c r="P219" s="26"/>
      <c r="Q219" s="29"/>
      <c r="R219" s="29"/>
      <c r="S219" s="29"/>
      <c r="T219" s="28"/>
      <c r="U219" s="29"/>
      <c r="V219" s="40"/>
      <c r="W219" s="40"/>
      <c r="X219" s="40"/>
      <c r="Y219" s="40"/>
      <c r="Z219" s="40"/>
      <c r="AA219" s="40"/>
      <c r="AB219" s="40"/>
      <c r="AC219" s="40"/>
      <c r="AD219" s="40"/>
      <c r="AE219" s="40"/>
      <c r="AF219" s="40"/>
      <c r="AG219" s="40"/>
      <c r="AH219" s="40"/>
      <c r="AI219" s="40"/>
      <c r="AJ219" s="40"/>
      <c r="AK219" s="41"/>
      <c r="AL219" s="41"/>
      <c r="AM219" s="41"/>
      <c r="AN219" s="41"/>
      <c r="AO219" s="41"/>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2:113" ht="15.6">
      <c r="B220" s="44"/>
      <c r="C220" s="118"/>
      <c r="D220" s="44"/>
      <c r="E220" s="44"/>
      <c r="F220" s="40"/>
      <c r="G220" s="97"/>
      <c r="H220" s="40"/>
      <c r="I220" s="40"/>
      <c r="J220" s="40"/>
      <c r="K220" s="40"/>
      <c r="L220" s="40"/>
      <c r="M220" s="40"/>
      <c r="N220" s="40"/>
      <c r="O220" s="20"/>
      <c r="P220" s="26"/>
      <c r="Q220" s="29"/>
      <c r="R220" s="29"/>
      <c r="S220" s="29"/>
      <c r="T220" s="28"/>
      <c r="U220" s="29"/>
      <c r="V220" s="40"/>
      <c r="W220" s="40"/>
      <c r="X220" s="40"/>
      <c r="Y220" s="40"/>
      <c r="Z220" s="40"/>
      <c r="AA220" s="40"/>
      <c r="AB220" s="40"/>
      <c r="AC220" s="40"/>
      <c r="AD220" s="40"/>
      <c r="AE220" s="40"/>
      <c r="AF220" s="40"/>
      <c r="AG220" s="40"/>
      <c r="AH220" s="40"/>
      <c r="AI220" s="40"/>
      <c r="AJ220" s="40"/>
      <c r="AK220" s="41"/>
      <c r="AL220" s="41"/>
      <c r="AM220" s="41"/>
      <c r="AN220" s="41"/>
      <c r="AO220" s="41"/>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9"/>
      <c r="BO220" s="9"/>
      <c r="BP220" s="9"/>
      <c r="BQ220" s="9"/>
      <c r="BR220" s="9"/>
      <c r="BS220" s="9"/>
      <c r="BT220" s="9"/>
      <c r="BU220" s="9"/>
      <c r="BV220" s="9"/>
      <c r="BW220" s="9"/>
      <c r="BX220" s="9"/>
      <c r="BY220" s="9"/>
      <c r="BZ220" s="9"/>
      <c r="CA220" s="9"/>
      <c r="CB220" s="9"/>
      <c r="CC220" s="9"/>
      <c r="CD220" s="9"/>
      <c r="CE220" s="9"/>
      <c r="CF220" s="9"/>
      <c r="CG220" s="9"/>
      <c r="CH220" s="9"/>
      <c r="CI220" s="9"/>
      <c r="CJ220" s="9"/>
      <c r="CK220" s="9"/>
      <c r="CL220" s="9"/>
      <c r="CM220" s="9"/>
      <c r="CN220" s="9"/>
      <c r="CO220" s="9"/>
      <c r="CP220" s="9"/>
      <c r="CQ220" s="9"/>
      <c r="CR220" s="9"/>
      <c r="CS220" s="9"/>
      <c r="CT220" s="9"/>
      <c r="CU220" s="9"/>
      <c r="CV220" s="9"/>
      <c r="CW220" s="9"/>
      <c r="CX220" s="9"/>
      <c r="CY220" s="9"/>
      <c r="CZ220" s="9"/>
      <c r="DA220" s="9"/>
      <c r="DB220" s="9"/>
      <c r="DC220" s="9"/>
      <c r="DD220" s="9"/>
      <c r="DE220" s="9"/>
      <c r="DF220" s="9"/>
      <c r="DG220" s="9"/>
      <c r="DH220" s="9"/>
      <c r="DI220" s="9"/>
    </row>
    <row r="221" spans="2:113" ht="15.6">
      <c r="B221" s="44"/>
      <c r="C221" s="118"/>
      <c r="D221" s="44"/>
      <c r="E221" s="44"/>
      <c r="F221" s="40"/>
      <c r="G221" s="97"/>
      <c r="H221" s="40"/>
      <c r="I221" s="40"/>
      <c r="J221" s="40"/>
      <c r="K221" s="40"/>
      <c r="L221" s="40"/>
      <c r="M221" s="40"/>
      <c r="N221" s="40"/>
      <c r="O221" s="20"/>
      <c r="P221" s="26"/>
      <c r="Q221" s="29"/>
      <c r="R221" s="29"/>
      <c r="S221" s="29"/>
      <c r="T221" s="28"/>
      <c r="U221" s="29"/>
      <c r="V221" s="40"/>
      <c r="W221" s="40"/>
      <c r="X221" s="40"/>
      <c r="Y221" s="40"/>
      <c r="Z221" s="40"/>
      <c r="AA221" s="40"/>
      <c r="AB221" s="40"/>
      <c r="AC221" s="40"/>
      <c r="AD221" s="40"/>
      <c r="AE221" s="40"/>
      <c r="AF221" s="40"/>
      <c r="AG221" s="40"/>
      <c r="AH221" s="40"/>
      <c r="AI221" s="40"/>
      <c r="AJ221" s="40"/>
      <c r="AK221" s="41"/>
      <c r="AL221" s="41"/>
      <c r="AM221" s="41"/>
      <c r="AN221" s="41"/>
      <c r="AO221" s="41"/>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9"/>
      <c r="BO221" s="9"/>
      <c r="BP221" s="9"/>
      <c r="BQ221" s="9"/>
      <c r="BR221" s="9"/>
      <c r="BS221" s="9"/>
      <c r="BT221" s="9"/>
      <c r="BU221" s="9"/>
      <c r="BV221" s="9"/>
      <c r="BW221" s="9"/>
      <c r="BX221" s="9"/>
      <c r="BY221" s="9"/>
      <c r="BZ221" s="9"/>
      <c r="CA221" s="9"/>
      <c r="CB221" s="9"/>
      <c r="CC221" s="9"/>
      <c r="CD221" s="9"/>
      <c r="CE221" s="9"/>
      <c r="CF221" s="9"/>
      <c r="CG221" s="9"/>
      <c r="CH221" s="9"/>
      <c r="CI221" s="9"/>
      <c r="CJ221" s="9"/>
      <c r="CK221" s="9"/>
      <c r="CL221" s="9"/>
      <c r="CM221" s="9"/>
      <c r="CN221" s="9"/>
      <c r="CO221" s="9"/>
      <c r="CP221" s="9"/>
      <c r="CQ221" s="9"/>
      <c r="CR221" s="9"/>
      <c r="CS221" s="9"/>
      <c r="CT221" s="9"/>
      <c r="CU221" s="9"/>
      <c r="CV221" s="9"/>
      <c r="CW221" s="9"/>
      <c r="CX221" s="9"/>
      <c r="CY221" s="9"/>
      <c r="CZ221" s="9"/>
      <c r="DA221" s="9"/>
      <c r="DB221" s="9"/>
      <c r="DC221" s="9"/>
      <c r="DD221" s="9"/>
      <c r="DE221" s="9"/>
      <c r="DF221" s="9"/>
      <c r="DG221" s="9"/>
      <c r="DH221" s="9"/>
      <c r="DI221" s="9"/>
    </row>
    <row r="222" spans="2:113" ht="15.6">
      <c r="B222" s="44"/>
      <c r="C222" s="118"/>
      <c r="D222" s="44"/>
      <c r="E222" s="44"/>
      <c r="F222" s="40"/>
      <c r="G222" s="97"/>
      <c r="H222" s="40"/>
      <c r="I222" s="40"/>
      <c r="J222" s="40"/>
      <c r="K222" s="40"/>
      <c r="L222" s="40"/>
      <c r="M222" s="40"/>
      <c r="N222" s="40"/>
      <c r="O222" s="20"/>
      <c r="P222" s="26"/>
      <c r="Q222" s="29"/>
      <c r="R222" s="29"/>
      <c r="S222" s="29"/>
      <c r="T222" s="28"/>
      <c r="U222" s="29"/>
      <c r="V222" s="40"/>
      <c r="W222" s="40"/>
      <c r="X222" s="40"/>
      <c r="Y222" s="40"/>
      <c r="Z222" s="40"/>
      <c r="AA222" s="40"/>
      <c r="AB222" s="40"/>
      <c r="AC222" s="40"/>
      <c r="AD222" s="40"/>
      <c r="AE222" s="40"/>
      <c r="AF222" s="40"/>
      <c r="AG222" s="40"/>
      <c r="AH222" s="40"/>
      <c r="AI222" s="40"/>
      <c r="AJ222" s="40"/>
      <c r="AK222" s="41"/>
      <c r="AL222" s="41"/>
      <c r="AM222" s="41"/>
      <c r="AN222" s="41"/>
      <c r="AO222" s="41"/>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9"/>
      <c r="BO222" s="9"/>
      <c r="BP222" s="9"/>
      <c r="BQ222" s="9"/>
      <c r="BR222" s="9"/>
      <c r="BS222" s="9"/>
      <c r="BT222" s="9"/>
      <c r="BU222" s="9"/>
      <c r="BV222" s="9"/>
      <c r="BW222" s="9"/>
      <c r="BX222" s="9"/>
      <c r="BY222" s="9"/>
      <c r="BZ222" s="9"/>
      <c r="CA222" s="9"/>
      <c r="CB222" s="9"/>
      <c r="CC222" s="9"/>
      <c r="CD222" s="9"/>
      <c r="CE222" s="9"/>
      <c r="CF222" s="9"/>
      <c r="CG222" s="9"/>
      <c r="CH222" s="9"/>
      <c r="CI222" s="9"/>
      <c r="CJ222" s="9"/>
      <c r="CK222" s="9"/>
      <c r="CL222" s="9"/>
      <c r="CM222" s="9"/>
      <c r="CN222" s="9"/>
      <c r="CO222" s="9"/>
      <c r="CP222" s="9"/>
      <c r="CQ222" s="9"/>
      <c r="CR222" s="9"/>
      <c r="CS222" s="9"/>
      <c r="CT222" s="9"/>
      <c r="CU222" s="9"/>
      <c r="CV222" s="9"/>
      <c r="CW222" s="9"/>
      <c r="CX222" s="9"/>
      <c r="CY222" s="9"/>
      <c r="CZ222" s="9"/>
      <c r="DA222" s="9"/>
      <c r="DB222" s="9"/>
      <c r="DC222" s="9"/>
      <c r="DD222" s="9"/>
      <c r="DE222" s="9"/>
      <c r="DF222" s="9"/>
      <c r="DG222" s="9"/>
      <c r="DH222" s="9"/>
      <c r="DI222" s="9"/>
    </row>
    <row r="223" spans="2:113" ht="15.6">
      <c r="B223" s="44"/>
      <c r="C223" s="118"/>
      <c r="D223" s="44"/>
      <c r="E223" s="44"/>
      <c r="F223" s="40"/>
      <c r="G223" s="97"/>
      <c r="H223" s="40"/>
      <c r="I223" s="40"/>
      <c r="J223" s="40"/>
      <c r="K223" s="40"/>
      <c r="L223" s="40"/>
      <c r="M223" s="40"/>
      <c r="N223" s="40"/>
      <c r="O223" s="20"/>
      <c r="P223" s="26"/>
      <c r="Q223" s="29"/>
      <c r="R223" s="29"/>
      <c r="S223" s="29"/>
      <c r="T223" s="28"/>
      <c r="U223" s="29"/>
      <c r="V223" s="40"/>
      <c r="W223" s="40"/>
      <c r="X223" s="40"/>
      <c r="Y223" s="40"/>
      <c r="Z223" s="40"/>
      <c r="AA223" s="40"/>
      <c r="AB223" s="40"/>
      <c r="AC223" s="40"/>
      <c r="AD223" s="40"/>
      <c r="AE223" s="40"/>
      <c r="AF223" s="40"/>
      <c r="AG223" s="40"/>
      <c r="AH223" s="40"/>
      <c r="AI223" s="40"/>
      <c r="AJ223" s="40"/>
      <c r="AK223" s="41"/>
      <c r="AL223" s="41"/>
      <c r="AM223" s="41"/>
      <c r="AN223" s="41"/>
      <c r="AO223" s="41"/>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9"/>
      <c r="BO223" s="9"/>
      <c r="BP223" s="9"/>
      <c r="BQ223" s="9"/>
      <c r="BR223" s="9"/>
      <c r="BS223" s="9"/>
      <c r="BT223" s="9"/>
      <c r="BU223" s="9"/>
      <c r="BV223" s="9"/>
      <c r="BW223" s="9"/>
      <c r="BX223" s="9"/>
      <c r="BY223" s="9"/>
      <c r="BZ223" s="9"/>
      <c r="CA223" s="9"/>
      <c r="CB223" s="9"/>
      <c r="CC223" s="9"/>
      <c r="CD223" s="9"/>
      <c r="CE223" s="9"/>
      <c r="CF223" s="9"/>
      <c r="CG223" s="9"/>
      <c r="CH223" s="9"/>
      <c r="CI223" s="9"/>
      <c r="CJ223" s="9"/>
      <c r="CK223" s="9"/>
      <c r="CL223" s="9"/>
      <c r="CM223" s="9"/>
      <c r="CN223" s="9"/>
      <c r="CO223" s="9"/>
      <c r="CP223" s="9"/>
      <c r="CQ223" s="9"/>
      <c r="CR223" s="9"/>
      <c r="CS223" s="9"/>
      <c r="CT223" s="9"/>
      <c r="CU223" s="9"/>
      <c r="CV223" s="9"/>
      <c r="CW223" s="9"/>
      <c r="CX223" s="9"/>
      <c r="CY223" s="9"/>
      <c r="CZ223" s="9"/>
      <c r="DA223" s="9"/>
      <c r="DB223" s="9"/>
      <c r="DC223" s="9"/>
      <c r="DD223" s="9"/>
      <c r="DE223" s="9"/>
      <c r="DF223" s="9"/>
      <c r="DG223" s="9"/>
      <c r="DH223" s="9"/>
      <c r="DI223" s="9"/>
    </row>
    <row r="224" spans="2:113" ht="15.6">
      <c r="B224" s="44"/>
      <c r="C224" s="118"/>
      <c r="D224" s="44"/>
      <c r="E224" s="44"/>
      <c r="F224" s="40"/>
      <c r="G224" s="97"/>
      <c r="H224" s="40"/>
      <c r="I224" s="40"/>
      <c r="J224" s="40"/>
      <c r="K224" s="40"/>
      <c r="L224" s="40"/>
      <c r="M224" s="40"/>
      <c r="N224" s="40"/>
      <c r="O224" s="20"/>
      <c r="P224" s="26"/>
      <c r="Q224" s="29"/>
      <c r="R224" s="29"/>
      <c r="S224" s="29"/>
      <c r="T224" s="28"/>
      <c r="U224" s="29"/>
      <c r="V224" s="40"/>
      <c r="W224" s="40"/>
      <c r="X224" s="40"/>
      <c r="Y224" s="40"/>
      <c r="Z224" s="40"/>
      <c r="AA224" s="40"/>
      <c r="AB224" s="40"/>
      <c r="AC224" s="40"/>
      <c r="AD224" s="40"/>
      <c r="AE224" s="40"/>
      <c r="AF224" s="40"/>
      <c r="AG224" s="40"/>
      <c r="AH224" s="40"/>
      <c r="AI224" s="40"/>
      <c r="AJ224" s="40"/>
      <c r="AK224" s="41"/>
      <c r="AL224" s="41"/>
      <c r="AM224" s="41"/>
      <c r="AN224" s="41"/>
      <c r="AO224" s="41"/>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9"/>
      <c r="BO224" s="9"/>
      <c r="BP224" s="9"/>
      <c r="BQ224" s="9"/>
      <c r="BR224" s="9"/>
      <c r="BS224" s="9"/>
      <c r="BT224" s="9"/>
      <c r="BU224" s="9"/>
      <c r="BV224" s="9"/>
      <c r="BW224" s="9"/>
      <c r="BX224" s="9"/>
      <c r="BY224" s="9"/>
      <c r="BZ224" s="9"/>
      <c r="CA224" s="9"/>
      <c r="CB224" s="9"/>
      <c r="CC224" s="9"/>
      <c r="CD224" s="9"/>
      <c r="CE224" s="9"/>
      <c r="CF224" s="9"/>
      <c r="CG224" s="9"/>
      <c r="CH224" s="9"/>
      <c r="CI224" s="9"/>
      <c r="CJ224" s="9"/>
      <c r="CK224" s="9"/>
      <c r="CL224" s="9"/>
      <c r="CM224" s="9"/>
      <c r="CN224" s="9"/>
      <c r="CO224" s="9"/>
      <c r="CP224" s="9"/>
      <c r="CQ224" s="9"/>
      <c r="CR224" s="9"/>
      <c r="CS224" s="9"/>
      <c r="CT224" s="9"/>
      <c r="CU224" s="9"/>
      <c r="CV224" s="9"/>
      <c r="CW224" s="9"/>
      <c r="CX224" s="9"/>
      <c r="CY224" s="9"/>
      <c r="CZ224" s="9"/>
      <c r="DA224" s="9"/>
      <c r="DB224" s="9"/>
      <c r="DC224" s="9"/>
      <c r="DD224" s="9"/>
      <c r="DE224" s="9"/>
      <c r="DF224" s="9"/>
      <c r="DG224" s="9"/>
      <c r="DH224" s="9"/>
      <c r="DI224" s="9"/>
    </row>
    <row r="225" spans="2:113" ht="15.6">
      <c r="B225" s="44"/>
      <c r="C225" s="118"/>
      <c r="D225" s="44"/>
      <c r="E225" s="44"/>
      <c r="F225" s="40"/>
      <c r="G225" s="97"/>
      <c r="H225" s="40"/>
      <c r="I225" s="40"/>
      <c r="J225" s="40"/>
      <c r="K225" s="40"/>
      <c r="L225" s="40"/>
      <c r="M225" s="40"/>
      <c r="N225" s="40"/>
      <c r="O225" s="20"/>
      <c r="P225" s="26"/>
      <c r="Q225" s="29"/>
      <c r="R225" s="29"/>
      <c r="S225" s="29"/>
      <c r="T225" s="28"/>
      <c r="U225" s="29"/>
      <c r="V225" s="40"/>
      <c r="W225" s="40"/>
      <c r="X225" s="40"/>
      <c r="Y225" s="40"/>
      <c r="Z225" s="40"/>
      <c r="AA225" s="40"/>
      <c r="AB225" s="40"/>
      <c r="AC225" s="40"/>
      <c r="AD225" s="40"/>
      <c r="AE225" s="40"/>
      <c r="AF225" s="40"/>
      <c r="AG225" s="40"/>
      <c r="AH225" s="40"/>
      <c r="AI225" s="40"/>
      <c r="AJ225" s="40"/>
      <c r="AK225" s="41"/>
      <c r="AL225" s="41"/>
      <c r="AM225" s="41"/>
      <c r="AN225" s="41"/>
      <c r="AO225" s="41"/>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9"/>
      <c r="BO225" s="9"/>
      <c r="BP225" s="9"/>
      <c r="BQ225" s="9"/>
      <c r="BR225" s="9"/>
      <c r="BS225" s="9"/>
      <c r="BT225" s="9"/>
      <c r="BU225" s="9"/>
      <c r="BV225" s="9"/>
      <c r="BW225" s="9"/>
      <c r="BX225" s="9"/>
      <c r="BY225" s="9"/>
      <c r="BZ225" s="9"/>
      <c r="CA225" s="9"/>
      <c r="CB225" s="9"/>
      <c r="CC225" s="9"/>
      <c r="CD225" s="9"/>
      <c r="CE225" s="9"/>
      <c r="CF225" s="9"/>
      <c r="CG225" s="9"/>
      <c r="CH225" s="9"/>
      <c r="CI225" s="9"/>
      <c r="CJ225" s="9"/>
      <c r="CK225" s="9"/>
      <c r="CL225" s="9"/>
      <c r="CM225" s="9"/>
      <c r="CN225" s="9"/>
      <c r="CO225" s="9"/>
      <c r="CP225" s="9"/>
      <c r="CQ225" s="9"/>
      <c r="CR225" s="9"/>
      <c r="CS225" s="9"/>
      <c r="CT225" s="9"/>
      <c r="CU225" s="9"/>
      <c r="CV225" s="9"/>
      <c r="CW225" s="9"/>
      <c r="CX225" s="9"/>
      <c r="CY225" s="9"/>
      <c r="CZ225" s="9"/>
      <c r="DA225" s="9"/>
      <c r="DB225" s="9"/>
      <c r="DC225" s="9"/>
      <c r="DD225" s="9"/>
      <c r="DE225" s="9"/>
      <c r="DF225" s="9"/>
      <c r="DG225" s="9"/>
      <c r="DH225" s="9"/>
      <c r="DI225" s="9"/>
    </row>
    <row r="226" spans="2:113" ht="15.6">
      <c r="B226" s="44"/>
      <c r="C226" s="118"/>
      <c r="D226" s="44"/>
      <c r="E226" s="44"/>
      <c r="F226" s="40"/>
      <c r="G226" s="97"/>
      <c r="H226" s="40"/>
      <c r="I226" s="40"/>
      <c r="J226" s="40"/>
      <c r="K226" s="40"/>
      <c r="L226" s="40"/>
      <c r="M226" s="40"/>
      <c r="N226" s="40"/>
      <c r="O226" s="20"/>
      <c r="P226" s="26"/>
      <c r="Q226" s="29"/>
      <c r="R226" s="29"/>
      <c r="S226" s="29"/>
      <c r="T226" s="28"/>
      <c r="U226" s="29"/>
      <c r="V226" s="40"/>
      <c r="W226" s="40"/>
      <c r="X226" s="40"/>
      <c r="Y226" s="40"/>
      <c r="Z226" s="40"/>
      <c r="AA226" s="40"/>
      <c r="AB226" s="40"/>
      <c r="AC226" s="40"/>
      <c r="AD226" s="40"/>
      <c r="AE226" s="40"/>
      <c r="AF226" s="40"/>
      <c r="AG226" s="40"/>
      <c r="AH226" s="40"/>
      <c r="AI226" s="40"/>
      <c r="AJ226" s="40"/>
      <c r="AK226" s="41"/>
      <c r="AL226" s="41"/>
      <c r="AM226" s="41"/>
      <c r="AN226" s="41"/>
      <c r="AO226" s="41"/>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9"/>
      <c r="BO226" s="9"/>
      <c r="BP226" s="9"/>
      <c r="BQ226" s="9"/>
      <c r="BR226" s="9"/>
      <c r="BS226" s="9"/>
      <c r="BT226" s="9"/>
      <c r="BU226" s="9"/>
      <c r="BV226" s="9"/>
      <c r="BW226" s="9"/>
      <c r="BX226" s="9"/>
      <c r="BY226" s="9"/>
      <c r="BZ226" s="9"/>
      <c r="CA226" s="9"/>
      <c r="CB226" s="9"/>
      <c r="CC226" s="9"/>
      <c r="CD226" s="9"/>
      <c r="CE226" s="9"/>
      <c r="CF226" s="9"/>
      <c r="CG226" s="9"/>
      <c r="CH226" s="9"/>
      <c r="CI226" s="9"/>
      <c r="CJ226" s="9"/>
      <c r="CK226" s="9"/>
      <c r="CL226" s="9"/>
      <c r="CM226" s="9"/>
      <c r="CN226" s="9"/>
      <c r="CO226" s="9"/>
      <c r="CP226" s="9"/>
      <c r="CQ226" s="9"/>
      <c r="CR226" s="9"/>
      <c r="CS226" s="9"/>
      <c r="CT226" s="9"/>
      <c r="CU226" s="9"/>
      <c r="CV226" s="9"/>
      <c r="CW226" s="9"/>
      <c r="CX226" s="9"/>
      <c r="CY226" s="9"/>
      <c r="CZ226" s="9"/>
      <c r="DA226" s="9"/>
      <c r="DB226" s="9"/>
      <c r="DC226" s="9"/>
      <c r="DD226" s="9"/>
      <c r="DE226" s="9"/>
      <c r="DF226" s="9"/>
      <c r="DG226" s="9"/>
      <c r="DH226" s="9"/>
      <c r="DI226" s="9"/>
    </row>
    <row r="227" spans="2:113" ht="15.6">
      <c r="B227" s="44"/>
      <c r="C227" s="118"/>
      <c r="D227" s="44"/>
      <c r="E227" s="44"/>
      <c r="F227" s="40"/>
      <c r="G227" s="97"/>
      <c r="H227" s="40"/>
      <c r="I227" s="40"/>
      <c r="J227" s="40"/>
      <c r="K227" s="40"/>
      <c r="L227" s="40"/>
      <c r="M227" s="40"/>
      <c r="N227" s="40"/>
      <c r="O227" s="20"/>
      <c r="P227" s="26"/>
      <c r="Q227" s="29"/>
      <c r="R227" s="29"/>
      <c r="S227" s="29"/>
      <c r="T227" s="28"/>
      <c r="U227" s="29"/>
      <c r="V227" s="40"/>
      <c r="W227" s="40"/>
      <c r="X227" s="40"/>
      <c r="Y227" s="40"/>
      <c r="Z227" s="40"/>
      <c r="AA227" s="40"/>
      <c r="AB227" s="40"/>
      <c r="AC227" s="40"/>
      <c r="AD227" s="40"/>
      <c r="AE227" s="40"/>
      <c r="AF227" s="40"/>
      <c r="AG227" s="40"/>
      <c r="AH227" s="40"/>
      <c r="AI227" s="40"/>
      <c r="AJ227" s="40"/>
      <c r="AK227" s="41"/>
      <c r="AL227" s="41"/>
      <c r="AM227" s="41"/>
      <c r="AN227" s="41"/>
      <c r="AO227" s="41"/>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9"/>
      <c r="BO227" s="9"/>
      <c r="BP227" s="9"/>
      <c r="BQ227" s="9"/>
      <c r="BR227" s="9"/>
      <c r="BS227" s="9"/>
      <c r="BT227" s="9"/>
      <c r="BU227" s="9"/>
      <c r="BV227" s="9"/>
      <c r="BW227" s="9"/>
      <c r="BX227" s="9"/>
      <c r="BY227" s="9"/>
      <c r="BZ227" s="9"/>
      <c r="CA227" s="9"/>
      <c r="CB227" s="9"/>
      <c r="CC227" s="9"/>
      <c r="CD227" s="9"/>
      <c r="CE227" s="9"/>
      <c r="CF227" s="9"/>
      <c r="CG227" s="9"/>
      <c r="CH227" s="9"/>
      <c r="CI227" s="9"/>
      <c r="CJ227" s="9"/>
      <c r="CK227" s="9"/>
      <c r="CL227" s="9"/>
      <c r="CM227" s="9"/>
      <c r="CN227" s="9"/>
      <c r="CO227" s="9"/>
      <c r="CP227" s="9"/>
      <c r="CQ227" s="9"/>
      <c r="CR227" s="9"/>
      <c r="CS227" s="9"/>
      <c r="CT227" s="9"/>
      <c r="CU227" s="9"/>
      <c r="CV227" s="9"/>
      <c r="CW227" s="9"/>
      <c r="CX227" s="9"/>
      <c r="CY227" s="9"/>
      <c r="CZ227" s="9"/>
      <c r="DA227" s="9"/>
      <c r="DB227" s="9"/>
      <c r="DC227" s="9"/>
      <c r="DD227" s="9"/>
      <c r="DE227" s="9"/>
      <c r="DF227" s="9"/>
      <c r="DG227" s="9"/>
      <c r="DH227" s="9"/>
      <c r="DI227" s="9"/>
    </row>
    <row r="228" spans="2:113" ht="15.6">
      <c r="B228" s="44"/>
      <c r="C228" s="118"/>
      <c r="D228" s="44"/>
      <c r="E228" s="44"/>
      <c r="F228" s="40"/>
      <c r="G228" s="97"/>
      <c r="H228" s="40"/>
      <c r="I228" s="40"/>
      <c r="J228" s="40"/>
      <c r="K228" s="40"/>
      <c r="L228" s="40"/>
      <c r="M228" s="40"/>
      <c r="N228" s="40"/>
      <c r="O228" s="20"/>
      <c r="P228" s="26"/>
      <c r="Q228" s="29"/>
      <c r="R228" s="29"/>
      <c r="S228" s="29"/>
      <c r="T228" s="28"/>
      <c r="U228" s="29"/>
      <c r="V228" s="40"/>
      <c r="W228" s="40"/>
      <c r="X228" s="40"/>
      <c r="Y228" s="40"/>
      <c r="Z228" s="40"/>
      <c r="AA228" s="40"/>
      <c r="AB228" s="40"/>
      <c r="AC228" s="40"/>
      <c r="AD228" s="40"/>
      <c r="AE228" s="40"/>
      <c r="AF228" s="40"/>
      <c r="AG228" s="40"/>
      <c r="AH228" s="40"/>
      <c r="AI228" s="40"/>
      <c r="AJ228" s="40"/>
      <c r="AK228" s="41"/>
      <c r="AL228" s="41"/>
      <c r="AM228" s="41"/>
      <c r="AN228" s="41"/>
      <c r="AO228" s="41"/>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9"/>
      <c r="BO228" s="9"/>
      <c r="BP228" s="9"/>
      <c r="BQ228" s="9"/>
      <c r="BR228" s="9"/>
      <c r="BS228" s="9"/>
      <c r="BT228" s="9"/>
      <c r="BU228" s="9"/>
      <c r="BV228" s="9"/>
      <c r="BW228" s="9"/>
      <c r="BX228" s="9"/>
      <c r="BY228" s="9"/>
      <c r="BZ228" s="9"/>
      <c r="CA228" s="9"/>
      <c r="CB228" s="9"/>
      <c r="CC228" s="9"/>
      <c r="CD228" s="9"/>
      <c r="CE228" s="9"/>
      <c r="CF228" s="9"/>
      <c r="CG228" s="9"/>
      <c r="CH228" s="9"/>
      <c r="CI228" s="9"/>
      <c r="CJ228" s="9"/>
      <c r="CK228" s="9"/>
      <c r="CL228" s="9"/>
      <c r="CM228" s="9"/>
      <c r="CN228" s="9"/>
      <c r="CO228" s="9"/>
      <c r="CP228" s="9"/>
      <c r="CQ228" s="9"/>
      <c r="CR228" s="9"/>
      <c r="CS228" s="9"/>
      <c r="CT228" s="9"/>
      <c r="CU228" s="9"/>
      <c r="CV228" s="9"/>
      <c r="CW228" s="9"/>
      <c r="CX228" s="9"/>
      <c r="CY228" s="9"/>
      <c r="CZ228" s="9"/>
      <c r="DA228" s="9"/>
      <c r="DB228" s="9"/>
      <c r="DC228" s="9"/>
      <c r="DD228" s="9"/>
      <c r="DE228" s="9"/>
      <c r="DF228" s="9"/>
      <c r="DG228" s="9"/>
      <c r="DH228" s="9"/>
      <c r="DI228" s="9"/>
    </row>
    <row r="229" spans="2:113" ht="15.6">
      <c r="B229" s="44"/>
      <c r="C229" s="118"/>
      <c r="D229" s="44"/>
      <c r="E229" s="44"/>
      <c r="F229" s="40"/>
      <c r="G229" s="97"/>
      <c r="H229" s="40"/>
      <c r="I229" s="40"/>
      <c r="J229" s="40"/>
      <c r="K229" s="40"/>
      <c r="L229" s="40"/>
      <c r="M229" s="40"/>
      <c r="N229" s="40"/>
      <c r="O229" s="20"/>
      <c r="P229" s="26"/>
      <c r="Q229" s="29"/>
      <c r="R229" s="29"/>
      <c r="S229" s="29"/>
      <c r="T229" s="28"/>
      <c r="U229" s="29"/>
      <c r="V229" s="40"/>
      <c r="W229" s="40"/>
      <c r="X229" s="40"/>
      <c r="Y229" s="40"/>
      <c r="Z229" s="40"/>
      <c r="AA229" s="40"/>
      <c r="AB229" s="40"/>
      <c r="AC229" s="40"/>
      <c r="AD229" s="40"/>
      <c r="AE229" s="40"/>
      <c r="AF229" s="40"/>
      <c r="AG229" s="40"/>
      <c r="AH229" s="40"/>
      <c r="AI229" s="40"/>
      <c r="AJ229" s="40"/>
      <c r="AK229" s="41"/>
      <c r="AL229" s="41"/>
      <c r="AM229" s="41"/>
      <c r="AN229" s="41"/>
      <c r="AO229" s="41"/>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9"/>
      <c r="BO229" s="9"/>
      <c r="BP229" s="9"/>
      <c r="BQ229" s="9"/>
      <c r="BR229" s="9"/>
      <c r="BS229" s="9"/>
      <c r="BT229" s="9"/>
      <c r="BU229" s="9"/>
      <c r="BV229" s="9"/>
      <c r="BW229" s="9"/>
      <c r="BX229" s="9"/>
      <c r="BY229" s="9"/>
      <c r="BZ229" s="9"/>
      <c r="CA229" s="9"/>
      <c r="CB229" s="9"/>
      <c r="CC229" s="9"/>
      <c r="CD229" s="9"/>
      <c r="CE229" s="9"/>
      <c r="CF229" s="9"/>
      <c r="CG229" s="9"/>
      <c r="CH229" s="9"/>
      <c r="CI229" s="9"/>
      <c r="CJ229" s="9"/>
      <c r="CK229" s="9"/>
      <c r="CL229" s="9"/>
      <c r="CM229" s="9"/>
      <c r="CN229" s="9"/>
      <c r="CO229" s="9"/>
      <c r="CP229" s="9"/>
      <c r="CQ229" s="9"/>
      <c r="CR229" s="9"/>
      <c r="CS229" s="9"/>
      <c r="CT229" s="9"/>
      <c r="CU229" s="9"/>
      <c r="CV229" s="9"/>
      <c r="CW229" s="9"/>
      <c r="CX229" s="9"/>
      <c r="CY229" s="9"/>
      <c r="CZ229" s="9"/>
      <c r="DA229" s="9"/>
      <c r="DB229" s="9"/>
      <c r="DC229" s="9"/>
      <c r="DD229" s="9"/>
      <c r="DE229" s="9"/>
      <c r="DF229" s="9"/>
      <c r="DG229" s="9"/>
      <c r="DH229" s="9"/>
      <c r="DI229" s="9"/>
    </row>
    <row r="230" spans="2:113" ht="15.6">
      <c r="B230" s="44"/>
      <c r="C230" s="118"/>
      <c r="D230" s="44"/>
      <c r="E230" s="44"/>
      <c r="F230" s="40"/>
      <c r="G230" s="97"/>
      <c r="H230" s="40"/>
      <c r="I230" s="40"/>
      <c r="J230" s="40"/>
      <c r="K230" s="40"/>
      <c r="L230" s="40"/>
      <c r="M230" s="40"/>
      <c r="N230" s="40"/>
      <c r="O230" s="20"/>
      <c r="P230" s="26"/>
      <c r="Q230" s="29"/>
      <c r="R230" s="29"/>
      <c r="S230" s="29"/>
      <c r="T230" s="28"/>
      <c r="U230" s="29"/>
      <c r="V230" s="40"/>
      <c r="W230" s="40"/>
      <c r="X230" s="40"/>
      <c r="Y230" s="40"/>
      <c r="Z230" s="40"/>
      <c r="AA230" s="40"/>
      <c r="AB230" s="40"/>
      <c r="AC230" s="40"/>
      <c r="AD230" s="40"/>
      <c r="AE230" s="40"/>
      <c r="AF230" s="40"/>
      <c r="AG230" s="40"/>
      <c r="AH230" s="40"/>
      <c r="AI230" s="40"/>
      <c r="AJ230" s="40"/>
      <c r="AK230" s="41"/>
      <c r="AL230" s="41"/>
      <c r="AM230" s="41"/>
      <c r="AN230" s="41"/>
      <c r="AO230" s="41"/>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9"/>
      <c r="BO230" s="9"/>
      <c r="BP230" s="9"/>
      <c r="BQ230" s="9"/>
      <c r="BR230" s="9"/>
      <c r="BS230" s="9"/>
      <c r="BT230" s="9"/>
      <c r="BU230" s="9"/>
      <c r="BV230" s="9"/>
      <c r="BW230" s="9"/>
      <c r="BX230" s="9"/>
      <c r="BY230" s="9"/>
      <c r="BZ230" s="9"/>
      <c r="CA230" s="9"/>
      <c r="CB230" s="9"/>
      <c r="CC230" s="9"/>
      <c r="CD230" s="9"/>
      <c r="CE230" s="9"/>
      <c r="CF230" s="9"/>
      <c r="CG230" s="9"/>
      <c r="CH230" s="9"/>
      <c r="CI230" s="9"/>
      <c r="CJ230" s="9"/>
      <c r="CK230" s="9"/>
      <c r="CL230" s="9"/>
      <c r="CM230" s="9"/>
      <c r="CN230" s="9"/>
      <c r="CO230" s="9"/>
      <c r="CP230" s="9"/>
      <c r="CQ230" s="9"/>
      <c r="CR230" s="9"/>
      <c r="CS230" s="9"/>
      <c r="CT230" s="9"/>
      <c r="CU230" s="9"/>
      <c r="CV230" s="9"/>
      <c r="CW230" s="9"/>
      <c r="CX230" s="9"/>
      <c r="CY230" s="9"/>
      <c r="CZ230" s="9"/>
      <c r="DA230" s="9"/>
      <c r="DB230" s="9"/>
      <c r="DC230" s="9"/>
      <c r="DD230" s="9"/>
      <c r="DE230" s="9"/>
      <c r="DF230" s="9"/>
      <c r="DG230" s="9"/>
      <c r="DH230" s="9"/>
      <c r="DI230" s="9"/>
    </row>
    <row r="231" spans="2:113" ht="15.6">
      <c r="B231" s="44"/>
      <c r="C231" s="118"/>
      <c r="D231" s="44"/>
      <c r="E231" s="44"/>
      <c r="F231" s="40"/>
      <c r="G231" s="97"/>
      <c r="H231" s="40"/>
      <c r="I231" s="40"/>
      <c r="J231" s="40"/>
      <c r="K231" s="40"/>
      <c r="L231" s="40"/>
      <c r="M231" s="40"/>
      <c r="N231" s="40"/>
      <c r="O231" s="20"/>
      <c r="P231" s="26"/>
      <c r="Q231" s="29"/>
      <c r="R231" s="29"/>
      <c r="S231" s="29"/>
      <c r="T231" s="28"/>
      <c r="U231" s="29"/>
      <c r="V231" s="40"/>
      <c r="W231" s="40"/>
      <c r="X231" s="40"/>
      <c r="Y231" s="40"/>
      <c r="Z231" s="40"/>
      <c r="AA231" s="40"/>
      <c r="AB231" s="40"/>
      <c r="AC231" s="40"/>
      <c r="AD231" s="40"/>
      <c r="AE231" s="40"/>
      <c r="AF231" s="40"/>
      <c r="AG231" s="40"/>
      <c r="AH231" s="40"/>
      <c r="AI231" s="40"/>
      <c r="AJ231" s="40"/>
      <c r="AK231" s="41"/>
      <c r="AL231" s="41"/>
      <c r="AM231" s="41"/>
      <c r="AN231" s="41"/>
      <c r="AO231" s="41"/>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9"/>
      <c r="BO231" s="9"/>
      <c r="BP231" s="9"/>
      <c r="BQ231" s="9"/>
      <c r="BR231" s="9"/>
      <c r="BS231" s="9"/>
      <c r="BT231" s="9"/>
      <c r="BU231" s="9"/>
      <c r="BV231" s="9"/>
      <c r="BW231" s="9"/>
      <c r="BX231" s="9"/>
      <c r="BY231" s="9"/>
      <c r="BZ231" s="9"/>
      <c r="CA231" s="9"/>
      <c r="CB231" s="9"/>
      <c r="CC231" s="9"/>
      <c r="CD231" s="9"/>
      <c r="CE231" s="9"/>
      <c r="CF231" s="9"/>
      <c r="CG231" s="9"/>
      <c r="CH231" s="9"/>
      <c r="CI231" s="9"/>
      <c r="CJ231" s="9"/>
      <c r="CK231" s="9"/>
      <c r="CL231" s="9"/>
      <c r="CM231" s="9"/>
      <c r="CN231" s="9"/>
      <c r="CO231" s="9"/>
      <c r="CP231" s="9"/>
      <c r="CQ231" s="9"/>
      <c r="CR231" s="9"/>
      <c r="CS231" s="9"/>
      <c r="CT231" s="9"/>
      <c r="CU231" s="9"/>
      <c r="CV231" s="9"/>
      <c r="CW231" s="9"/>
      <c r="CX231" s="9"/>
      <c r="CY231" s="9"/>
      <c r="CZ231" s="9"/>
      <c r="DA231" s="9"/>
      <c r="DB231" s="9"/>
      <c r="DC231" s="9"/>
      <c r="DD231" s="9"/>
      <c r="DE231" s="9"/>
      <c r="DF231" s="9"/>
      <c r="DG231" s="9"/>
      <c r="DH231" s="9"/>
      <c r="DI231" s="9"/>
    </row>
    <row r="232" spans="2:113" ht="15.6">
      <c r="B232" s="44"/>
      <c r="C232" s="118"/>
      <c r="D232" s="44"/>
      <c r="E232" s="44"/>
      <c r="F232" s="40"/>
      <c r="G232" s="97"/>
      <c r="H232" s="40"/>
      <c r="I232" s="40"/>
      <c r="J232" s="40"/>
      <c r="K232" s="40"/>
      <c r="L232" s="40"/>
      <c r="M232" s="40"/>
      <c r="N232" s="40"/>
      <c r="O232" s="20"/>
      <c r="P232" s="26"/>
      <c r="Q232" s="29"/>
      <c r="R232" s="29"/>
      <c r="S232" s="29"/>
      <c r="T232" s="28"/>
      <c r="U232" s="29"/>
      <c r="V232" s="40"/>
      <c r="W232" s="40"/>
      <c r="X232" s="40"/>
      <c r="Y232" s="40"/>
      <c r="Z232" s="40"/>
      <c r="AA232" s="40"/>
      <c r="AB232" s="40"/>
      <c r="AC232" s="40"/>
      <c r="AD232" s="40"/>
      <c r="AE232" s="40"/>
      <c r="AF232" s="40"/>
      <c r="AG232" s="40"/>
      <c r="AH232" s="40"/>
      <c r="AI232" s="40"/>
      <c r="AJ232" s="40"/>
      <c r="AK232" s="41"/>
      <c r="AL232" s="41"/>
      <c r="AM232" s="41"/>
      <c r="AN232" s="41"/>
      <c r="AO232" s="41"/>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9"/>
      <c r="BO232" s="9"/>
      <c r="BP232" s="9"/>
      <c r="BQ232" s="9"/>
      <c r="BR232" s="9"/>
      <c r="BS232" s="9"/>
      <c r="BT232" s="9"/>
      <c r="BU232" s="9"/>
      <c r="BV232" s="9"/>
      <c r="BW232" s="9"/>
      <c r="BX232" s="9"/>
      <c r="BY232" s="9"/>
      <c r="BZ232" s="9"/>
      <c r="CA232" s="9"/>
      <c r="CB232" s="9"/>
      <c r="CC232" s="9"/>
      <c r="CD232" s="9"/>
      <c r="CE232" s="9"/>
      <c r="CF232" s="9"/>
      <c r="CG232" s="9"/>
      <c r="CH232" s="9"/>
      <c r="CI232" s="9"/>
      <c r="CJ232" s="9"/>
      <c r="CK232" s="9"/>
      <c r="CL232" s="9"/>
      <c r="CM232" s="9"/>
      <c r="CN232" s="9"/>
      <c r="CO232" s="9"/>
      <c r="CP232" s="9"/>
      <c r="CQ232" s="9"/>
      <c r="CR232" s="9"/>
      <c r="CS232" s="9"/>
      <c r="CT232" s="9"/>
      <c r="CU232" s="9"/>
      <c r="CV232" s="9"/>
      <c r="CW232" s="9"/>
      <c r="CX232" s="9"/>
      <c r="CY232" s="9"/>
      <c r="CZ232" s="9"/>
      <c r="DA232" s="9"/>
      <c r="DB232" s="9"/>
      <c r="DC232" s="9"/>
      <c r="DD232" s="9"/>
      <c r="DE232" s="9"/>
      <c r="DF232" s="9"/>
      <c r="DG232" s="9"/>
      <c r="DH232" s="9"/>
      <c r="DI232" s="9"/>
    </row>
    <row r="233" spans="2:113" ht="15.9" thickBot="1">
      <c r="B233" s="44"/>
      <c r="C233" s="118"/>
      <c r="D233" s="44"/>
      <c r="E233" s="44"/>
      <c r="F233" s="40"/>
      <c r="G233" s="97"/>
      <c r="H233" s="40"/>
      <c r="I233" s="40"/>
      <c r="J233" s="40"/>
      <c r="K233" s="40"/>
      <c r="L233" s="40"/>
      <c r="M233" s="40"/>
      <c r="N233" s="40"/>
      <c r="O233" s="20"/>
      <c r="P233" s="26"/>
      <c r="Q233" s="55"/>
      <c r="R233" s="55"/>
      <c r="S233" s="55"/>
      <c r="T233" s="48"/>
      <c r="U233" s="55"/>
      <c r="V233" s="40"/>
      <c r="W233" s="40"/>
      <c r="X233" s="40"/>
      <c r="Y233" s="40"/>
      <c r="Z233" s="40"/>
      <c r="AA233" s="40"/>
      <c r="AB233" s="40"/>
      <c r="AC233" s="40"/>
      <c r="AD233" s="40"/>
      <c r="AE233" s="40"/>
      <c r="AF233" s="40"/>
      <c r="AG233" s="40"/>
      <c r="AH233" s="40"/>
      <c r="AI233" s="40"/>
      <c r="AJ233" s="40"/>
      <c r="AK233" s="41"/>
      <c r="AL233" s="41"/>
      <c r="AM233" s="41"/>
      <c r="AN233" s="41"/>
      <c r="AO233" s="41"/>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9"/>
      <c r="BO233" s="9"/>
      <c r="BP233" s="9"/>
      <c r="BQ233" s="9"/>
      <c r="BR233" s="9"/>
      <c r="BS233" s="9"/>
      <c r="BT233" s="9"/>
      <c r="BU233" s="9"/>
      <c r="BV233" s="9"/>
      <c r="BW233" s="9"/>
      <c r="BX233" s="9"/>
      <c r="BY233" s="9"/>
      <c r="BZ233" s="9"/>
      <c r="CA233" s="9"/>
      <c r="CB233" s="9"/>
      <c r="CC233" s="9"/>
      <c r="CD233" s="9"/>
      <c r="CE233" s="9"/>
      <c r="CF233" s="9"/>
      <c r="CG233" s="9"/>
      <c r="CH233" s="9"/>
      <c r="CI233" s="9"/>
      <c r="CJ233" s="9"/>
      <c r="CK233" s="9"/>
      <c r="CL233" s="9"/>
      <c r="CM233" s="9"/>
      <c r="CN233" s="9"/>
      <c r="CO233" s="9"/>
      <c r="CP233" s="9"/>
      <c r="CQ233" s="9"/>
      <c r="CR233" s="9"/>
      <c r="CS233" s="9"/>
      <c r="CT233" s="9"/>
      <c r="CU233" s="9"/>
      <c r="CV233" s="9"/>
      <c r="CW233" s="9"/>
      <c r="CX233" s="9"/>
      <c r="CY233" s="9"/>
      <c r="CZ233" s="9"/>
      <c r="DA233" s="9"/>
      <c r="DB233" s="9"/>
      <c r="DC233" s="9"/>
      <c r="DD233" s="9"/>
      <c r="DE233" s="9"/>
      <c r="DF233" s="9"/>
      <c r="DG233" s="9"/>
      <c r="DH233" s="9"/>
      <c r="DI233" s="9"/>
    </row>
    <row r="234" spans="2:113" ht="15.9" thickBot="1">
      <c r="B234" s="44"/>
      <c r="C234" s="118"/>
      <c r="D234" s="44"/>
      <c r="E234" s="44"/>
      <c r="F234" s="40"/>
      <c r="G234" s="97"/>
      <c r="H234" s="40"/>
      <c r="I234" s="40"/>
      <c r="J234" s="40"/>
      <c r="K234" s="40"/>
      <c r="L234" s="40"/>
      <c r="M234" s="40"/>
      <c r="N234" s="40"/>
      <c r="O234" s="20"/>
      <c r="P234" s="26"/>
      <c r="Q234" s="55"/>
      <c r="R234" s="55"/>
      <c r="S234" s="55"/>
      <c r="T234" s="48"/>
      <c r="U234" s="55"/>
      <c r="V234" s="40"/>
      <c r="W234" s="40"/>
      <c r="X234" s="40"/>
      <c r="Y234" s="40"/>
      <c r="Z234" s="40"/>
      <c r="AA234" s="40"/>
      <c r="AB234" s="40"/>
      <c r="AC234" s="40"/>
      <c r="AD234" s="40"/>
      <c r="AE234" s="40"/>
      <c r="AF234" s="40"/>
      <c r="AG234" s="40"/>
      <c r="AH234" s="40"/>
      <c r="AI234" s="40"/>
      <c r="AJ234" s="40"/>
      <c r="AK234" s="41"/>
      <c r="AL234" s="41"/>
      <c r="AM234" s="41"/>
      <c r="AN234" s="41"/>
      <c r="AO234" s="41"/>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9"/>
      <c r="BO234" s="9"/>
      <c r="BP234" s="9"/>
      <c r="BQ234" s="9"/>
      <c r="BR234" s="9"/>
      <c r="BS234" s="9"/>
      <c r="BT234" s="9"/>
      <c r="BU234" s="9"/>
      <c r="BV234" s="9"/>
      <c r="BW234" s="9"/>
      <c r="BX234" s="9"/>
      <c r="BY234" s="9"/>
      <c r="BZ234" s="9"/>
      <c r="CA234" s="9"/>
      <c r="CB234" s="9"/>
      <c r="CC234" s="9"/>
      <c r="CD234" s="9"/>
      <c r="CE234" s="9"/>
      <c r="CF234" s="9"/>
      <c r="CG234" s="9"/>
      <c r="CH234" s="9"/>
      <c r="CI234" s="9"/>
      <c r="CJ234" s="9"/>
      <c r="CK234" s="9"/>
      <c r="CL234" s="9"/>
      <c r="CM234" s="9"/>
      <c r="CN234" s="9"/>
      <c r="CO234" s="9"/>
      <c r="CP234" s="9"/>
      <c r="CQ234" s="9"/>
      <c r="CR234" s="9"/>
      <c r="CS234" s="9"/>
      <c r="CT234" s="9"/>
      <c r="CU234" s="9"/>
      <c r="CV234" s="9"/>
      <c r="CW234" s="9"/>
      <c r="CX234" s="9"/>
      <c r="CY234" s="9"/>
      <c r="CZ234" s="9"/>
      <c r="DA234" s="9"/>
      <c r="DB234" s="9"/>
      <c r="DC234" s="9"/>
      <c r="DD234" s="9"/>
      <c r="DE234" s="9"/>
      <c r="DF234" s="9"/>
      <c r="DG234" s="9"/>
      <c r="DH234" s="9"/>
      <c r="DI234" s="9"/>
    </row>
    <row r="235" spans="2:113" ht="15.6">
      <c r="B235" s="44"/>
      <c r="C235" s="118"/>
      <c r="D235" s="44"/>
      <c r="E235" s="44"/>
      <c r="F235" s="40"/>
      <c r="G235" s="97"/>
      <c r="H235" s="40"/>
      <c r="I235" s="40"/>
      <c r="J235" s="40"/>
      <c r="K235" s="40"/>
      <c r="L235" s="40"/>
      <c r="M235" s="40"/>
      <c r="N235" s="40"/>
      <c r="O235" s="40"/>
      <c r="P235" s="26"/>
      <c r="Q235" s="49"/>
      <c r="R235" s="49"/>
      <c r="S235" s="49"/>
      <c r="T235" s="51"/>
      <c r="U235" s="49"/>
      <c r="V235" s="40"/>
      <c r="W235" s="40"/>
      <c r="X235" s="40"/>
      <c r="Y235" s="40"/>
      <c r="Z235" s="40"/>
      <c r="AA235" s="40"/>
      <c r="AB235" s="40"/>
      <c r="AC235" s="40"/>
      <c r="AD235" s="40"/>
      <c r="AE235" s="40"/>
      <c r="AF235" s="40"/>
      <c r="AG235" s="40"/>
      <c r="AH235" s="40"/>
      <c r="AI235" s="40"/>
      <c r="AJ235" s="40"/>
      <c r="AK235" s="41"/>
      <c r="AL235" s="41"/>
      <c r="AM235" s="41"/>
      <c r="AN235" s="41"/>
      <c r="AO235" s="41"/>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9"/>
      <c r="BO235" s="9"/>
      <c r="BP235" s="9"/>
      <c r="BQ235" s="9"/>
      <c r="BR235" s="9"/>
      <c r="BS235" s="9"/>
      <c r="BT235" s="9"/>
      <c r="BU235" s="9"/>
      <c r="BV235" s="9"/>
      <c r="BW235" s="9"/>
      <c r="BX235" s="9"/>
      <c r="BY235" s="9"/>
      <c r="BZ235" s="9"/>
      <c r="CA235" s="9"/>
      <c r="CB235" s="9"/>
      <c r="CC235" s="9"/>
      <c r="CD235" s="9"/>
      <c r="CE235" s="9"/>
      <c r="CF235" s="9"/>
      <c r="CG235" s="9"/>
      <c r="CH235" s="9"/>
      <c r="CI235" s="9"/>
      <c r="CJ235" s="9"/>
      <c r="CK235" s="9"/>
      <c r="CL235" s="9"/>
      <c r="CM235" s="9"/>
      <c r="CN235" s="9"/>
      <c r="CO235" s="9"/>
      <c r="CP235" s="9"/>
      <c r="CQ235" s="9"/>
      <c r="CR235" s="9"/>
      <c r="CS235" s="9"/>
      <c r="CT235" s="9"/>
      <c r="CU235" s="9"/>
      <c r="CV235" s="9"/>
      <c r="CW235" s="9"/>
      <c r="CX235" s="9"/>
      <c r="CY235" s="9"/>
      <c r="CZ235" s="9"/>
      <c r="DA235" s="9"/>
      <c r="DB235" s="9"/>
      <c r="DC235" s="9"/>
      <c r="DD235" s="9"/>
      <c r="DE235" s="9"/>
      <c r="DF235" s="9"/>
      <c r="DG235" s="9"/>
      <c r="DH235" s="9"/>
      <c r="DI235" s="9"/>
    </row>
    <row r="236" spans="2:113" ht="15.6">
      <c r="B236" s="44"/>
      <c r="C236" s="118"/>
      <c r="D236" s="44"/>
      <c r="E236" s="44"/>
      <c r="F236" s="40"/>
      <c r="G236" s="97"/>
      <c r="H236" s="40"/>
      <c r="I236" s="40"/>
      <c r="J236" s="40"/>
      <c r="K236" s="40"/>
      <c r="L236" s="40"/>
      <c r="M236" s="40"/>
      <c r="N236" s="40"/>
      <c r="O236" s="40"/>
      <c r="P236" s="40"/>
      <c r="Q236" s="40"/>
      <c r="R236" s="40"/>
      <c r="S236" s="40"/>
      <c r="T236" s="40"/>
      <c r="U236" s="40"/>
      <c r="V236" s="40"/>
      <c r="W236" s="40"/>
      <c r="X236" s="40"/>
      <c r="Y236" s="40"/>
      <c r="Z236" s="40"/>
      <c r="AA236" s="40"/>
      <c r="AB236" s="40"/>
      <c r="AC236" s="40"/>
      <c r="AD236" s="40"/>
      <c r="AE236" s="40"/>
      <c r="AF236" s="40"/>
      <c r="AG236" s="40"/>
      <c r="AH236" s="40"/>
      <c r="AI236" s="40"/>
      <c r="AJ236" s="40"/>
      <c r="AK236" s="41"/>
      <c r="AL236" s="41"/>
      <c r="AM236" s="41"/>
      <c r="AN236" s="41"/>
      <c r="AO236" s="41"/>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9"/>
      <c r="BO236" s="9"/>
      <c r="BP236" s="9"/>
      <c r="BQ236" s="9"/>
      <c r="BR236" s="9"/>
      <c r="BS236" s="9"/>
      <c r="BT236" s="9"/>
      <c r="BU236" s="9"/>
      <c r="BV236" s="9"/>
      <c r="BW236" s="9"/>
      <c r="BX236" s="9"/>
      <c r="BY236" s="9"/>
      <c r="BZ236" s="9"/>
      <c r="CA236" s="9"/>
      <c r="CB236" s="9"/>
      <c r="CC236" s="9"/>
      <c r="CD236" s="9"/>
      <c r="CE236" s="9"/>
      <c r="CF236" s="9"/>
      <c r="CG236" s="9"/>
      <c r="CH236" s="9"/>
      <c r="CI236" s="9"/>
      <c r="CJ236" s="9"/>
      <c r="CK236" s="9"/>
      <c r="CL236" s="9"/>
      <c r="CM236" s="9"/>
      <c r="CN236" s="9"/>
      <c r="CO236" s="9"/>
      <c r="CP236" s="9"/>
      <c r="CQ236" s="9"/>
      <c r="CR236" s="9"/>
      <c r="CS236" s="9"/>
      <c r="CT236" s="9"/>
      <c r="CU236" s="9"/>
      <c r="CV236" s="9"/>
      <c r="CW236" s="9"/>
      <c r="CX236" s="9"/>
      <c r="CY236" s="9"/>
      <c r="CZ236" s="9"/>
      <c r="DA236" s="9"/>
      <c r="DB236" s="9"/>
      <c r="DC236" s="9"/>
      <c r="DD236" s="9"/>
      <c r="DE236" s="9"/>
      <c r="DF236" s="9"/>
      <c r="DG236" s="9"/>
      <c r="DH236" s="9"/>
      <c r="DI236" s="9"/>
    </row>
    <row r="237" spans="2:113" ht="15.6">
      <c r="B237" s="44"/>
      <c r="C237" s="118"/>
      <c r="D237" s="44"/>
      <c r="E237" s="44"/>
      <c r="F237" s="40"/>
      <c r="G237" s="97"/>
      <c r="H237" s="40"/>
      <c r="I237" s="40"/>
      <c r="J237" s="40"/>
      <c r="K237" s="40"/>
      <c r="L237" s="40"/>
      <c r="M237" s="40"/>
      <c r="N237" s="40"/>
      <c r="O237" s="40"/>
      <c r="P237" s="40"/>
      <c r="Q237" s="40"/>
      <c r="R237" s="40"/>
      <c r="S237" s="40"/>
      <c r="T237" s="40"/>
      <c r="U237" s="40"/>
      <c r="V237" s="40"/>
      <c r="W237" s="40"/>
      <c r="X237" s="40"/>
      <c r="Y237" s="40"/>
      <c r="Z237" s="40"/>
      <c r="AA237" s="40"/>
      <c r="AB237" s="40"/>
      <c r="AC237" s="40"/>
      <c r="AD237" s="40"/>
      <c r="AE237" s="40"/>
      <c r="AF237" s="40"/>
      <c r="AG237" s="40"/>
      <c r="AH237" s="40"/>
      <c r="AI237" s="40"/>
      <c r="AJ237" s="40"/>
      <c r="AK237" s="41"/>
      <c r="AL237" s="41"/>
      <c r="AM237" s="41"/>
      <c r="AN237" s="41"/>
      <c r="AO237" s="41"/>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9"/>
      <c r="BO237" s="9"/>
      <c r="BP237" s="9"/>
      <c r="BQ237" s="9"/>
      <c r="BR237" s="9"/>
      <c r="BS237" s="9"/>
      <c r="BT237" s="9"/>
      <c r="BU237" s="9"/>
      <c r="BV237" s="9"/>
      <c r="BW237" s="9"/>
      <c r="BX237" s="9"/>
      <c r="BY237" s="9"/>
      <c r="BZ237" s="9"/>
      <c r="CA237" s="9"/>
      <c r="CB237" s="9"/>
      <c r="CC237" s="9"/>
      <c r="CD237" s="9"/>
      <c r="CE237" s="9"/>
      <c r="CF237" s="9"/>
      <c r="CG237" s="9"/>
      <c r="CH237" s="9"/>
      <c r="CI237" s="9"/>
      <c r="CJ237" s="9"/>
      <c r="CK237" s="9"/>
      <c r="CL237" s="9"/>
      <c r="CM237" s="9"/>
      <c r="CN237" s="9"/>
      <c r="CO237" s="9"/>
      <c r="CP237" s="9"/>
      <c r="CQ237" s="9"/>
      <c r="CR237" s="9"/>
      <c r="CS237" s="9"/>
      <c r="CT237" s="9"/>
      <c r="CU237" s="9"/>
      <c r="CV237" s="9"/>
      <c r="CW237" s="9"/>
      <c r="CX237" s="9"/>
      <c r="CY237" s="9"/>
      <c r="CZ237" s="9"/>
      <c r="DA237" s="9"/>
      <c r="DB237" s="9"/>
      <c r="DC237" s="9"/>
      <c r="DD237" s="9"/>
      <c r="DE237" s="9"/>
      <c r="DF237" s="9"/>
      <c r="DG237" s="9"/>
      <c r="DH237" s="9"/>
      <c r="DI237" s="9"/>
    </row>
    <row r="238" spans="2:113" ht="15.6">
      <c r="B238" s="44"/>
      <c r="C238" s="118"/>
      <c r="D238" s="44"/>
      <c r="E238" s="44"/>
      <c r="F238" s="40"/>
      <c r="G238" s="97"/>
      <c r="H238" s="40"/>
      <c r="I238" s="40"/>
      <c r="J238" s="40"/>
      <c r="K238" s="40"/>
      <c r="L238" s="40"/>
      <c r="M238" s="40"/>
      <c r="N238" s="40"/>
      <c r="O238" s="19"/>
      <c r="P238" s="27"/>
      <c r="Q238" s="27"/>
      <c r="R238" s="27"/>
      <c r="S238" s="19"/>
      <c r="T238" s="19"/>
      <c r="U238" s="19"/>
      <c r="V238" s="40"/>
      <c r="W238" s="40"/>
      <c r="X238" s="40"/>
      <c r="Y238" s="40"/>
      <c r="Z238" s="40"/>
      <c r="AA238" s="40"/>
      <c r="AB238" s="40"/>
      <c r="AC238" s="40"/>
      <c r="AD238" s="40"/>
      <c r="AE238" s="40"/>
      <c r="AF238" s="40"/>
      <c r="AG238" s="40"/>
      <c r="AH238" s="40"/>
      <c r="AI238" s="40"/>
      <c r="AJ238" s="40"/>
      <c r="AK238" s="41"/>
      <c r="AL238" s="41"/>
      <c r="AM238" s="41"/>
      <c r="AN238" s="41"/>
      <c r="AO238" s="41"/>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9"/>
      <c r="BO238" s="9"/>
      <c r="BP238" s="9"/>
      <c r="BQ238" s="9"/>
      <c r="BR238" s="9"/>
      <c r="BS238" s="9"/>
      <c r="BT238" s="9"/>
      <c r="BU238" s="9"/>
      <c r="BV238" s="9"/>
      <c r="BW238" s="9"/>
      <c r="BX238" s="9"/>
      <c r="BY238" s="9"/>
      <c r="BZ238" s="9"/>
      <c r="CA238" s="9"/>
      <c r="CB238" s="9"/>
      <c r="CC238" s="9"/>
      <c r="CD238" s="9"/>
      <c r="CE238" s="9"/>
      <c r="CF238" s="9"/>
      <c r="CG238" s="9"/>
      <c r="CH238" s="9"/>
      <c r="CI238" s="9"/>
      <c r="CJ238" s="9"/>
      <c r="CK238" s="9"/>
      <c r="CL238" s="9"/>
      <c r="CM238" s="9"/>
      <c r="CN238" s="9"/>
      <c r="CO238" s="9"/>
      <c r="CP238" s="9"/>
      <c r="CQ238" s="9"/>
      <c r="CR238" s="9"/>
      <c r="CS238" s="9"/>
      <c r="CT238" s="9"/>
      <c r="CU238" s="9"/>
      <c r="CV238" s="9"/>
      <c r="CW238" s="9"/>
      <c r="CX238" s="9"/>
      <c r="CY238" s="9"/>
      <c r="CZ238" s="9"/>
      <c r="DA238" s="9"/>
      <c r="DB238" s="9"/>
      <c r="DC238" s="9"/>
      <c r="DD238" s="9"/>
      <c r="DE238" s="9"/>
      <c r="DF238" s="9"/>
      <c r="DG238" s="9"/>
      <c r="DH238" s="9"/>
      <c r="DI238" s="9"/>
    </row>
    <row r="239" spans="2:113" ht="15.6">
      <c r="B239" s="44"/>
      <c r="C239" s="118"/>
      <c r="D239" s="44"/>
      <c r="E239" s="44"/>
      <c r="F239" s="40"/>
      <c r="G239" s="97"/>
      <c r="H239" s="40"/>
      <c r="I239" s="40"/>
      <c r="J239" s="40"/>
      <c r="K239" s="40"/>
      <c r="L239" s="40"/>
      <c r="M239" s="40"/>
      <c r="N239" s="40"/>
      <c r="O239" s="20"/>
      <c r="P239" s="21"/>
      <c r="Q239" s="21"/>
      <c r="R239" s="21"/>
      <c r="S239" s="18"/>
      <c r="T239" s="18"/>
      <c r="U239" s="19"/>
      <c r="V239" s="40"/>
      <c r="W239" s="40"/>
      <c r="X239" s="40"/>
      <c r="Y239" s="40"/>
      <c r="Z239" s="40"/>
      <c r="AA239" s="40"/>
      <c r="AB239" s="40"/>
      <c r="AC239" s="40"/>
      <c r="AD239" s="40"/>
      <c r="AE239" s="40"/>
      <c r="AF239" s="40"/>
      <c r="AG239" s="40"/>
      <c r="AH239" s="40"/>
      <c r="AI239" s="40"/>
      <c r="AJ239" s="40"/>
      <c r="AK239" s="41"/>
      <c r="AL239" s="41"/>
      <c r="AM239" s="41"/>
      <c r="AN239" s="41"/>
      <c r="AO239" s="41"/>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9"/>
      <c r="BO239" s="9"/>
      <c r="BP239" s="9"/>
      <c r="BQ239" s="9"/>
      <c r="BR239" s="9"/>
      <c r="BS239" s="9"/>
      <c r="BT239" s="9"/>
      <c r="BU239" s="9"/>
      <c r="BV239" s="9"/>
      <c r="BW239" s="9"/>
      <c r="BX239" s="9"/>
      <c r="BY239" s="9"/>
      <c r="BZ239" s="9"/>
      <c r="CA239" s="9"/>
      <c r="CB239" s="9"/>
      <c r="CC239" s="9"/>
      <c r="CD239" s="9"/>
      <c r="CE239" s="9"/>
      <c r="CF239" s="9"/>
      <c r="CG239" s="9"/>
      <c r="CH239" s="9"/>
      <c r="CI239" s="9"/>
      <c r="CJ239" s="9"/>
      <c r="CK239" s="9"/>
      <c r="CL239" s="9"/>
      <c r="CM239" s="9"/>
      <c r="CN239" s="9"/>
      <c r="CO239" s="9"/>
      <c r="CP239" s="9"/>
      <c r="CQ239" s="9"/>
      <c r="CR239" s="9"/>
      <c r="CS239" s="9"/>
      <c r="CT239" s="9"/>
      <c r="CU239" s="9"/>
      <c r="CV239" s="9"/>
      <c r="CW239" s="9"/>
      <c r="CX239" s="9"/>
      <c r="CY239" s="9"/>
      <c r="CZ239" s="9"/>
      <c r="DA239" s="9"/>
      <c r="DB239" s="9"/>
      <c r="DC239" s="9"/>
      <c r="DD239" s="9"/>
      <c r="DE239" s="9"/>
      <c r="DF239" s="9"/>
      <c r="DG239" s="9"/>
      <c r="DH239" s="9"/>
      <c r="DI239" s="9"/>
    </row>
    <row r="240" spans="2:113" ht="15.6">
      <c r="B240" s="44"/>
      <c r="C240" s="118"/>
      <c r="D240" s="44"/>
      <c r="E240" s="44"/>
      <c r="F240" s="40"/>
      <c r="G240" s="97"/>
      <c r="H240" s="40"/>
      <c r="I240" s="40"/>
      <c r="J240" s="40"/>
      <c r="K240" s="40"/>
      <c r="L240" s="40"/>
      <c r="M240" s="40"/>
      <c r="N240" s="40"/>
      <c r="O240" s="19"/>
      <c r="P240" s="19"/>
      <c r="Q240" s="19"/>
      <c r="R240" s="19"/>
      <c r="S240" s="19"/>
      <c r="T240" s="19"/>
      <c r="U240" s="19"/>
      <c r="V240" s="40"/>
      <c r="W240" s="40"/>
      <c r="X240" s="40"/>
      <c r="Y240" s="40"/>
      <c r="Z240" s="40"/>
      <c r="AA240" s="40"/>
      <c r="AB240" s="40"/>
      <c r="AC240" s="40"/>
      <c r="AD240" s="40"/>
      <c r="AE240" s="40"/>
      <c r="AF240" s="40"/>
      <c r="AG240" s="40"/>
      <c r="AH240" s="40"/>
      <c r="AI240" s="40"/>
      <c r="AJ240" s="40"/>
      <c r="AK240" s="41"/>
      <c r="AL240" s="41"/>
      <c r="AM240" s="41"/>
      <c r="AN240" s="41"/>
      <c r="AO240" s="41"/>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9"/>
      <c r="BO240" s="9"/>
      <c r="BP240" s="9"/>
      <c r="BQ240" s="9"/>
      <c r="BR240" s="9"/>
      <c r="BS240" s="9"/>
      <c r="BT240" s="9"/>
      <c r="BU240" s="9"/>
      <c r="BV240" s="9"/>
      <c r="BW240" s="9"/>
      <c r="BX240" s="9"/>
      <c r="BY240" s="9"/>
      <c r="BZ240" s="9"/>
      <c r="CA240" s="9"/>
      <c r="CB240" s="9"/>
      <c r="CC240" s="9"/>
      <c r="CD240" s="9"/>
      <c r="CE240" s="9"/>
      <c r="CF240" s="9"/>
      <c r="CG240" s="9"/>
      <c r="CH240" s="9"/>
      <c r="CI240" s="9"/>
      <c r="CJ240" s="9"/>
      <c r="CK240" s="9"/>
      <c r="CL240" s="9"/>
      <c r="CM240" s="9"/>
      <c r="CN240" s="9"/>
      <c r="CO240" s="9"/>
      <c r="CP240" s="9"/>
      <c r="CQ240" s="9"/>
      <c r="CR240" s="9"/>
      <c r="CS240" s="9"/>
      <c r="CT240" s="9"/>
      <c r="CU240" s="9"/>
      <c r="CV240" s="9"/>
      <c r="CW240" s="9"/>
      <c r="CX240" s="9"/>
      <c r="CY240" s="9"/>
      <c r="CZ240" s="9"/>
      <c r="DA240" s="9"/>
      <c r="DB240" s="9"/>
      <c r="DC240" s="9"/>
      <c r="DD240" s="9"/>
      <c r="DE240" s="9"/>
      <c r="DF240" s="9"/>
      <c r="DG240" s="9"/>
      <c r="DH240" s="9"/>
      <c r="DI240" s="9"/>
    </row>
    <row r="241" spans="2:113" ht="15.6">
      <c r="B241" s="44"/>
      <c r="C241" s="118"/>
      <c r="D241" s="44"/>
      <c r="E241" s="44"/>
      <c r="F241" s="40"/>
      <c r="G241" s="97"/>
      <c r="H241" s="40"/>
      <c r="I241" s="40"/>
      <c r="J241" s="40"/>
      <c r="K241" s="40"/>
      <c r="L241" s="40"/>
      <c r="M241" s="40"/>
      <c r="N241" s="40"/>
      <c r="O241" s="20"/>
      <c r="P241" s="20"/>
      <c r="Q241" s="23"/>
      <c r="R241" s="21"/>
      <c r="S241" s="18"/>
      <c r="T241" s="18"/>
      <c r="U241" s="19"/>
      <c r="V241" s="40"/>
      <c r="W241" s="40"/>
      <c r="X241" s="40"/>
      <c r="Y241" s="40"/>
      <c r="Z241" s="40"/>
      <c r="AA241" s="40"/>
      <c r="AB241" s="40"/>
      <c r="AC241" s="40"/>
      <c r="AD241" s="40"/>
      <c r="AE241" s="40"/>
      <c r="AF241" s="40"/>
      <c r="AG241" s="40"/>
      <c r="AH241" s="40"/>
      <c r="AI241" s="40"/>
      <c r="AJ241" s="40"/>
      <c r="AK241" s="41"/>
      <c r="AL241" s="41"/>
      <c r="AM241" s="41"/>
      <c r="AN241" s="41"/>
      <c r="AO241" s="41"/>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row>
    <row r="242" spans="2:113" ht="15.6">
      <c r="B242" s="44"/>
      <c r="C242" s="118"/>
      <c r="D242" s="44"/>
      <c r="E242" s="44"/>
      <c r="F242" s="40"/>
      <c r="G242" s="97"/>
      <c r="H242" s="40"/>
      <c r="I242" s="40"/>
      <c r="J242" s="40"/>
      <c r="K242" s="40"/>
      <c r="L242" s="40"/>
      <c r="M242" s="40"/>
      <c r="N242" s="40"/>
      <c r="O242" s="19"/>
      <c r="P242" s="19"/>
      <c r="Q242" s="19"/>
      <c r="R242" s="19"/>
      <c r="S242" s="19"/>
      <c r="T242" s="27"/>
      <c r="U242" s="28"/>
      <c r="V242" s="40"/>
      <c r="W242" s="40"/>
      <c r="X242" s="40"/>
      <c r="Y242" s="40"/>
      <c r="Z242" s="40"/>
      <c r="AA242" s="40"/>
      <c r="AB242" s="40"/>
      <c r="AC242" s="40"/>
      <c r="AD242" s="40"/>
      <c r="AE242" s="40"/>
      <c r="AF242" s="40"/>
      <c r="AG242" s="40"/>
      <c r="AH242" s="40"/>
      <c r="AI242" s="40"/>
      <c r="AJ242" s="40"/>
      <c r="AK242" s="41"/>
      <c r="AL242" s="41"/>
      <c r="AM242" s="41"/>
      <c r="AN242" s="41"/>
      <c r="AO242" s="41"/>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9"/>
      <c r="BO242" s="9"/>
      <c r="BP242" s="9"/>
      <c r="BQ242" s="9"/>
      <c r="BR242" s="9"/>
      <c r="BS242" s="9"/>
      <c r="BT242" s="9"/>
      <c r="BU242" s="9"/>
      <c r="BV242" s="9"/>
      <c r="BW242" s="9"/>
      <c r="BX242" s="9"/>
      <c r="BY242" s="9"/>
      <c r="BZ242" s="9"/>
      <c r="CA242" s="9"/>
      <c r="CB242" s="9"/>
      <c r="CC242" s="9"/>
      <c r="CD242" s="9"/>
      <c r="CE242" s="9"/>
      <c r="CF242" s="9"/>
      <c r="CG242" s="9"/>
      <c r="CH242" s="9"/>
      <c r="CI242" s="9"/>
      <c r="CJ242" s="9"/>
      <c r="CK242" s="9"/>
      <c r="CL242" s="9"/>
      <c r="CM242" s="9"/>
      <c r="CN242" s="9"/>
      <c r="CO242" s="9"/>
      <c r="CP242" s="9"/>
      <c r="CQ242" s="9"/>
      <c r="CR242" s="9"/>
      <c r="CS242" s="9"/>
      <c r="CT242" s="9"/>
      <c r="CU242" s="9"/>
      <c r="CV242" s="9"/>
      <c r="CW242" s="9"/>
      <c r="CX242" s="9"/>
      <c r="CY242" s="9"/>
      <c r="CZ242" s="9"/>
      <c r="DA242" s="9"/>
      <c r="DB242" s="9"/>
      <c r="DC242" s="9"/>
      <c r="DD242" s="9"/>
      <c r="DE242" s="9"/>
      <c r="DF242" s="9"/>
      <c r="DG242" s="9"/>
      <c r="DH242" s="9"/>
      <c r="DI242" s="9"/>
    </row>
    <row r="243" spans="2:113" ht="15.6">
      <c r="B243" s="44"/>
      <c r="C243" s="118"/>
      <c r="D243" s="44"/>
      <c r="E243" s="44"/>
      <c r="F243" s="40"/>
      <c r="G243" s="97"/>
      <c r="H243" s="40"/>
      <c r="I243" s="40"/>
      <c r="J243" s="40"/>
      <c r="K243" s="40"/>
      <c r="L243" s="40"/>
      <c r="M243" s="40"/>
      <c r="N243" s="40"/>
      <c r="O243" s="19"/>
      <c r="P243" s="25"/>
      <c r="Q243" s="25"/>
      <c r="R243" s="26"/>
      <c r="S243" s="26"/>
      <c r="T243" s="27"/>
      <c r="U243" s="28"/>
      <c r="V243" s="40"/>
      <c r="W243" s="40"/>
      <c r="X243" s="40"/>
      <c r="Y243" s="40"/>
      <c r="Z243" s="40"/>
      <c r="AA243" s="40"/>
      <c r="AB243" s="40"/>
      <c r="AC243" s="40"/>
      <c r="AD243" s="40"/>
      <c r="AE243" s="40"/>
      <c r="AF243" s="40"/>
      <c r="AG243" s="40"/>
      <c r="AH243" s="40"/>
      <c r="AI243" s="40"/>
      <c r="AJ243" s="40"/>
      <c r="AK243" s="41"/>
      <c r="AL243" s="41"/>
      <c r="AM243" s="41"/>
      <c r="AN243" s="41"/>
      <c r="AO243" s="41"/>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9"/>
      <c r="BO243" s="9"/>
      <c r="BP243" s="9"/>
      <c r="BQ243" s="9"/>
      <c r="BR243" s="9"/>
      <c r="BS243" s="9"/>
      <c r="BT243" s="9"/>
      <c r="BU243" s="9"/>
      <c r="BV243" s="9"/>
      <c r="BW243" s="9"/>
      <c r="BX243" s="9"/>
      <c r="BY243" s="9"/>
      <c r="BZ243" s="9"/>
      <c r="CA243" s="9"/>
      <c r="CB243" s="9"/>
      <c r="CC243" s="9"/>
      <c r="CD243" s="9"/>
      <c r="CE243" s="9"/>
      <c r="CF243" s="9"/>
      <c r="CG243" s="9"/>
      <c r="CH243" s="9"/>
      <c r="CI243" s="9"/>
      <c r="CJ243" s="9"/>
      <c r="CK243" s="9"/>
      <c r="CL243" s="9"/>
      <c r="CM243" s="9"/>
      <c r="CN243" s="9"/>
      <c r="CO243" s="9"/>
      <c r="CP243" s="9"/>
      <c r="CQ243" s="9"/>
      <c r="CR243" s="9"/>
      <c r="CS243" s="9"/>
      <c r="CT243" s="9"/>
      <c r="CU243" s="9"/>
      <c r="CV243" s="9"/>
      <c r="CW243" s="9"/>
      <c r="CX243" s="9"/>
      <c r="CY243" s="9"/>
      <c r="CZ243" s="9"/>
      <c r="DA243" s="9"/>
      <c r="DB243" s="9"/>
      <c r="DC243" s="9"/>
      <c r="DD243" s="9"/>
      <c r="DE243" s="9"/>
      <c r="DF243" s="9"/>
      <c r="DG243" s="9"/>
      <c r="DH243" s="9"/>
      <c r="DI243" s="9"/>
    </row>
    <row r="244" spans="2:113" ht="15.9" thickBot="1">
      <c r="B244" s="44"/>
      <c r="C244" s="118"/>
      <c r="D244" s="44"/>
      <c r="E244" s="44"/>
      <c r="F244" s="40"/>
      <c r="G244" s="97"/>
      <c r="H244" s="40"/>
      <c r="I244" s="40"/>
      <c r="J244" s="40"/>
      <c r="K244" s="40"/>
      <c r="L244" s="40"/>
      <c r="M244" s="40"/>
      <c r="N244" s="40"/>
      <c r="O244" s="45"/>
      <c r="P244" s="46"/>
      <c r="Q244" s="46"/>
      <c r="R244" s="46"/>
      <c r="S244" s="47"/>
      <c r="T244" s="47"/>
      <c r="U244" s="48"/>
      <c r="V244" s="40"/>
      <c r="W244" s="40"/>
      <c r="X244" s="40"/>
      <c r="Y244" s="40"/>
      <c r="Z244" s="40"/>
      <c r="AA244" s="40"/>
      <c r="AB244" s="40"/>
      <c r="AC244" s="40"/>
      <c r="AD244" s="40"/>
      <c r="AE244" s="40"/>
      <c r="AF244" s="40"/>
      <c r="AG244" s="40"/>
      <c r="AH244" s="40"/>
      <c r="AI244" s="40"/>
      <c r="AJ244" s="40"/>
      <c r="AK244" s="41"/>
      <c r="AL244" s="41"/>
      <c r="AM244" s="41"/>
      <c r="AN244" s="41"/>
      <c r="AO244" s="41"/>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9"/>
      <c r="BO244" s="9"/>
      <c r="BP244" s="9"/>
      <c r="BQ244" s="9"/>
      <c r="BR244" s="9"/>
      <c r="BS244" s="9"/>
      <c r="BT244" s="9"/>
      <c r="BU244" s="9"/>
      <c r="BV244" s="9"/>
      <c r="BW244" s="9"/>
      <c r="BX244" s="9"/>
      <c r="BY244" s="9"/>
      <c r="BZ244" s="9"/>
      <c r="CA244" s="9"/>
      <c r="CB244" s="9"/>
      <c r="CC244" s="9"/>
      <c r="CD244" s="9"/>
      <c r="CE244" s="9"/>
      <c r="CF244" s="9"/>
      <c r="CG244" s="9"/>
      <c r="CH244" s="9"/>
      <c r="CI244" s="9"/>
      <c r="CJ244" s="9"/>
      <c r="CK244" s="9"/>
      <c r="CL244" s="9"/>
      <c r="CM244" s="9"/>
      <c r="CN244" s="9"/>
      <c r="CO244" s="9"/>
      <c r="CP244" s="9"/>
      <c r="CQ244" s="9"/>
      <c r="CR244" s="9"/>
      <c r="CS244" s="9"/>
      <c r="CT244" s="9"/>
      <c r="CU244" s="9"/>
      <c r="CV244" s="9"/>
      <c r="CW244" s="9"/>
      <c r="CX244" s="9"/>
      <c r="CY244" s="9"/>
      <c r="CZ244" s="9"/>
      <c r="DA244" s="9"/>
      <c r="DB244" s="9"/>
      <c r="DC244" s="9"/>
      <c r="DD244" s="9"/>
      <c r="DE244" s="9"/>
      <c r="DF244" s="9"/>
      <c r="DG244" s="9"/>
      <c r="DH244" s="9"/>
      <c r="DI244" s="9"/>
    </row>
    <row r="245" spans="2:113" ht="15.6">
      <c r="B245" s="44"/>
      <c r="C245" s="118"/>
      <c r="D245" s="44"/>
      <c r="E245" s="44"/>
      <c r="F245" s="40"/>
      <c r="G245" s="97"/>
      <c r="H245" s="40"/>
      <c r="I245" s="40"/>
      <c r="J245" s="40"/>
      <c r="K245" s="40"/>
      <c r="L245" s="40"/>
      <c r="M245" s="40"/>
      <c r="N245" s="40"/>
      <c r="O245" s="20"/>
      <c r="P245" s="26"/>
      <c r="Q245" s="29"/>
      <c r="R245" s="29"/>
      <c r="S245" s="29"/>
      <c r="T245" s="29"/>
      <c r="U245" s="29"/>
      <c r="V245" s="40"/>
      <c r="W245" s="40"/>
      <c r="X245" s="40"/>
      <c r="Y245" s="40"/>
      <c r="Z245" s="40"/>
      <c r="AA245" s="40"/>
      <c r="AB245" s="40"/>
      <c r="AC245" s="40"/>
      <c r="AD245" s="40"/>
      <c r="AE245" s="40"/>
      <c r="AF245" s="40"/>
      <c r="AG245" s="40"/>
      <c r="AH245" s="40"/>
      <c r="AI245" s="40"/>
      <c r="AJ245" s="40"/>
      <c r="AK245" s="41"/>
      <c r="AL245" s="41"/>
      <c r="AM245" s="41"/>
      <c r="AN245" s="41"/>
      <c r="AO245" s="41"/>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9"/>
      <c r="BO245" s="9"/>
      <c r="BP245" s="9"/>
      <c r="BQ245" s="9"/>
      <c r="BR245" s="9"/>
      <c r="BS245" s="9"/>
      <c r="BT245" s="9"/>
      <c r="BU245" s="9"/>
      <c r="BV245" s="9"/>
      <c r="BW245" s="9"/>
      <c r="BX245" s="9"/>
      <c r="BY245" s="9"/>
      <c r="BZ245" s="9"/>
      <c r="CA245" s="9"/>
      <c r="CB245" s="9"/>
      <c r="CC245" s="9"/>
      <c r="CD245" s="9"/>
      <c r="CE245" s="9"/>
      <c r="CF245" s="9"/>
      <c r="CG245" s="9"/>
      <c r="CH245" s="9"/>
      <c r="CI245" s="9"/>
      <c r="CJ245" s="9"/>
      <c r="CK245" s="9"/>
      <c r="CL245" s="9"/>
      <c r="CM245" s="9"/>
      <c r="CN245" s="9"/>
      <c r="CO245" s="9"/>
      <c r="CP245" s="9"/>
      <c r="CQ245" s="9"/>
      <c r="CR245" s="9"/>
      <c r="CS245" s="9"/>
      <c r="CT245" s="9"/>
      <c r="CU245" s="9"/>
      <c r="CV245" s="9"/>
      <c r="CW245" s="9"/>
      <c r="CX245" s="9"/>
      <c r="CY245" s="9"/>
      <c r="CZ245" s="9"/>
      <c r="DA245" s="9"/>
      <c r="DB245" s="9"/>
      <c r="DC245" s="9"/>
      <c r="DD245" s="9"/>
      <c r="DE245" s="9"/>
      <c r="DF245" s="9"/>
      <c r="DG245" s="9"/>
      <c r="DH245" s="9"/>
      <c r="DI245" s="9"/>
    </row>
    <row r="246" spans="2:113">
      <c r="B246" s="44"/>
      <c r="C246" s="118"/>
      <c r="D246" s="44"/>
      <c r="E246" s="44"/>
      <c r="F246" s="40"/>
      <c r="G246" s="97"/>
      <c r="H246" s="40"/>
      <c r="I246" s="40"/>
      <c r="J246" s="40"/>
      <c r="K246" s="40"/>
      <c r="L246" s="40"/>
      <c r="M246" s="40"/>
      <c r="N246" s="40"/>
      <c r="O246" s="20"/>
      <c r="P246" s="26"/>
      <c r="Q246" s="29"/>
      <c r="R246" s="29"/>
      <c r="S246" s="29"/>
      <c r="T246" s="29"/>
      <c r="U246" s="29"/>
      <c r="V246" s="40"/>
      <c r="W246" s="40"/>
      <c r="X246" s="40"/>
      <c r="Y246" s="40"/>
      <c r="Z246" s="40"/>
      <c r="AA246" s="40"/>
      <c r="AB246" s="40"/>
      <c r="AC246" s="40"/>
      <c r="AD246" s="40"/>
      <c r="AE246" s="40"/>
      <c r="AF246" s="40"/>
      <c r="AG246" s="40"/>
      <c r="AH246" s="40"/>
      <c r="AI246" s="40"/>
      <c r="AJ246" s="40"/>
      <c r="AK246" s="41"/>
      <c r="AL246" s="41"/>
      <c r="AM246" s="41"/>
      <c r="AN246" s="41"/>
      <c r="AO246" s="41"/>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row>
    <row r="247" spans="2:113">
      <c r="B247" s="44"/>
      <c r="C247" s="118"/>
      <c r="D247" s="44"/>
      <c r="E247" s="44"/>
      <c r="F247" s="40"/>
      <c r="G247" s="97"/>
      <c r="H247" s="40"/>
      <c r="I247" s="40"/>
      <c r="J247" s="40"/>
      <c r="K247" s="40"/>
      <c r="L247" s="40"/>
      <c r="M247" s="40"/>
      <c r="N247" s="40"/>
      <c r="O247" s="20"/>
      <c r="P247" s="26"/>
      <c r="Q247" s="29"/>
      <c r="R247" s="29"/>
      <c r="S247" s="29"/>
      <c r="T247" s="29"/>
      <c r="U247" s="29"/>
      <c r="V247" s="40"/>
      <c r="W247" s="40"/>
      <c r="X247" s="40"/>
      <c r="Y247" s="40"/>
      <c r="Z247" s="40"/>
      <c r="AA247" s="40"/>
      <c r="AB247" s="40"/>
      <c r="AC247" s="40"/>
      <c r="AD247" s="40"/>
      <c r="AE247" s="40"/>
      <c r="AF247" s="40"/>
      <c r="AG247" s="40"/>
      <c r="AH247" s="40"/>
      <c r="AI247" s="40"/>
      <c r="AJ247" s="40"/>
      <c r="AK247" s="41"/>
      <c r="AL247" s="41"/>
      <c r="AM247" s="41"/>
      <c r="AN247" s="41"/>
      <c r="AO247" s="41"/>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row>
    <row r="248" spans="2:113">
      <c r="B248" s="44"/>
      <c r="C248" s="118"/>
      <c r="D248" s="44"/>
      <c r="E248" s="44"/>
      <c r="F248" s="40"/>
      <c r="G248" s="97"/>
      <c r="H248" s="40"/>
      <c r="I248" s="40"/>
      <c r="J248" s="40"/>
      <c r="K248" s="40"/>
      <c r="L248" s="40"/>
      <c r="M248" s="40"/>
      <c r="N248" s="40"/>
      <c r="O248" s="20"/>
      <c r="P248" s="26"/>
      <c r="Q248" s="29"/>
      <c r="R248" s="29"/>
      <c r="S248" s="29"/>
      <c r="T248" s="29"/>
      <c r="U248" s="29"/>
      <c r="V248" s="40"/>
      <c r="W248" s="40"/>
      <c r="X248" s="40"/>
      <c r="Y248" s="40"/>
      <c r="Z248" s="40"/>
      <c r="AA248" s="40"/>
      <c r="AB248" s="40"/>
      <c r="AC248" s="40"/>
      <c r="AD248" s="40"/>
      <c r="AE248" s="40"/>
      <c r="AF248" s="40"/>
      <c r="AG248" s="40"/>
      <c r="AH248" s="40"/>
      <c r="AI248" s="40"/>
      <c r="AJ248" s="40"/>
      <c r="AK248" s="41"/>
      <c r="AL248" s="41"/>
      <c r="AM248" s="41"/>
      <c r="AN248" s="41"/>
      <c r="AO248" s="41"/>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row>
    <row r="249" spans="2:113">
      <c r="B249" s="44"/>
      <c r="C249" s="118"/>
      <c r="D249" s="44"/>
      <c r="E249" s="44"/>
      <c r="F249" s="40"/>
      <c r="G249" s="97"/>
      <c r="H249" s="40"/>
      <c r="I249" s="40"/>
      <c r="J249" s="40"/>
      <c r="K249" s="40"/>
      <c r="L249" s="40"/>
      <c r="M249" s="40"/>
      <c r="N249" s="40"/>
      <c r="O249" s="20"/>
      <c r="P249" s="26"/>
      <c r="Q249" s="29"/>
      <c r="R249" s="29"/>
      <c r="S249" s="29"/>
      <c r="T249" s="29"/>
      <c r="U249" s="29"/>
      <c r="V249" s="40"/>
      <c r="W249" s="40"/>
      <c r="X249" s="40"/>
      <c r="Y249" s="40"/>
      <c r="Z249" s="40"/>
      <c r="AA249" s="40"/>
      <c r="AB249" s="40"/>
      <c r="AC249" s="40"/>
      <c r="AD249" s="40"/>
      <c r="AE249" s="40"/>
      <c r="AF249" s="40"/>
      <c r="AG249" s="40"/>
      <c r="AH249" s="40"/>
      <c r="AI249" s="40"/>
      <c r="AJ249" s="40"/>
      <c r="AK249" s="41"/>
      <c r="AL249" s="41"/>
      <c r="AM249" s="41"/>
      <c r="AN249" s="41"/>
      <c r="AO249" s="41"/>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row>
    <row r="250" spans="2:113">
      <c r="B250" s="44"/>
      <c r="C250" s="118"/>
      <c r="D250" s="44"/>
      <c r="E250" s="44"/>
      <c r="F250" s="40"/>
      <c r="G250" s="97"/>
      <c r="H250" s="40"/>
      <c r="I250" s="40"/>
      <c r="J250" s="40"/>
      <c r="K250" s="40"/>
      <c r="L250" s="40"/>
      <c r="M250" s="40"/>
      <c r="N250" s="40"/>
      <c r="O250" s="20"/>
      <c r="P250" s="26"/>
      <c r="Q250" s="29"/>
      <c r="R250" s="29"/>
      <c r="S250" s="29"/>
      <c r="T250" s="29"/>
      <c r="U250" s="29"/>
      <c r="V250" s="40"/>
      <c r="W250" s="40"/>
      <c r="X250" s="40"/>
      <c r="Y250" s="40"/>
      <c r="Z250" s="40"/>
      <c r="AA250" s="40"/>
      <c r="AB250" s="40"/>
      <c r="AC250" s="40"/>
      <c r="AD250" s="40"/>
      <c r="AE250" s="40"/>
      <c r="AF250" s="40"/>
      <c r="AG250" s="40"/>
      <c r="AH250" s="40"/>
      <c r="AI250" s="40"/>
      <c r="AJ250" s="40"/>
      <c r="AK250" s="41"/>
      <c r="AL250" s="41"/>
      <c r="AM250" s="41"/>
      <c r="AN250" s="41"/>
      <c r="AO250" s="41"/>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row>
    <row r="251" spans="2:113">
      <c r="B251" s="44"/>
      <c r="C251" s="118"/>
      <c r="D251" s="44"/>
      <c r="E251" s="44"/>
      <c r="F251" s="40"/>
      <c r="G251" s="97"/>
      <c r="H251" s="40"/>
      <c r="I251" s="40"/>
      <c r="J251" s="40"/>
      <c r="K251" s="40"/>
      <c r="L251" s="40"/>
      <c r="M251" s="40"/>
      <c r="N251" s="40"/>
      <c r="O251" s="20"/>
      <c r="P251" s="26"/>
      <c r="Q251" s="29"/>
      <c r="R251" s="29"/>
      <c r="S251" s="29"/>
      <c r="T251" s="29"/>
      <c r="U251" s="29"/>
      <c r="V251" s="40"/>
      <c r="W251" s="40"/>
      <c r="X251" s="40"/>
      <c r="Y251" s="40"/>
      <c r="Z251" s="40"/>
      <c r="AA251" s="40"/>
      <c r="AB251" s="40"/>
      <c r="AC251" s="40"/>
      <c r="AD251" s="40"/>
      <c r="AE251" s="40"/>
      <c r="AF251" s="40"/>
      <c r="AG251" s="40"/>
      <c r="AH251" s="40"/>
      <c r="AI251" s="40"/>
      <c r="AJ251" s="40"/>
      <c r="AK251" s="41"/>
      <c r="AL251" s="41"/>
      <c r="AM251" s="41"/>
      <c r="AN251" s="41"/>
      <c r="AO251" s="41"/>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row>
    <row r="252" spans="2:113">
      <c r="B252" s="44"/>
      <c r="C252" s="118"/>
      <c r="D252" s="44"/>
      <c r="E252" s="44"/>
      <c r="F252" s="40"/>
      <c r="G252" s="97"/>
      <c r="H252" s="40"/>
      <c r="I252" s="40"/>
      <c r="J252" s="40"/>
      <c r="K252" s="40"/>
      <c r="L252" s="40"/>
      <c r="M252" s="40"/>
      <c r="N252" s="40"/>
      <c r="O252" s="20"/>
      <c r="P252" s="26"/>
      <c r="Q252" s="29"/>
      <c r="R252" s="29"/>
      <c r="S252" s="29"/>
      <c r="T252" s="29"/>
      <c r="U252" s="29"/>
      <c r="V252" s="40"/>
      <c r="W252" s="40"/>
      <c r="X252" s="40"/>
      <c r="Y252" s="40"/>
      <c r="Z252" s="40"/>
      <c r="AA252" s="40"/>
      <c r="AB252" s="40"/>
      <c r="AC252" s="40"/>
      <c r="AD252" s="40"/>
      <c r="AE252" s="40"/>
      <c r="AF252" s="40"/>
      <c r="AG252" s="40"/>
      <c r="AH252" s="40"/>
      <c r="AI252" s="40"/>
      <c r="AJ252" s="40"/>
      <c r="AK252" s="41"/>
      <c r="AL252" s="41"/>
      <c r="AM252" s="41"/>
      <c r="AN252" s="41"/>
      <c r="AO252" s="41"/>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row>
    <row r="253" spans="2:113">
      <c r="B253" s="44"/>
      <c r="C253" s="118"/>
      <c r="D253" s="44"/>
      <c r="E253" s="44"/>
      <c r="F253" s="40"/>
      <c r="G253" s="97"/>
      <c r="H253" s="40"/>
      <c r="I253" s="40"/>
      <c r="J253" s="40"/>
      <c r="K253" s="40"/>
      <c r="L253" s="40"/>
      <c r="M253" s="40"/>
      <c r="N253" s="40"/>
      <c r="O253" s="20"/>
      <c r="P253" s="26"/>
      <c r="Q253" s="29"/>
      <c r="R253" s="29"/>
      <c r="S253" s="29"/>
      <c r="T253" s="29"/>
      <c r="U253" s="29"/>
      <c r="V253" s="40"/>
      <c r="W253" s="40"/>
      <c r="X253" s="40"/>
      <c r="Y253" s="40"/>
      <c r="Z253" s="40"/>
      <c r="AA253" s="40"/>
      <c r="AB253" s="40"/>
      <c r="AC253" s="40"/>
      <c r="AD253" s="40"/>
      <c r="AE253" s="40"/>
      <c r="AF253" s="40"/>
      <c r="AG253" s="40"/>
      <c r="AH253" s="40"/>
      <c r="AI253" s="40"/>
      <c r="AJ253" s="40"/>
      <c r="AK253" s="41"/>
      <c r="AL253" s="41"/>
      <c r="AM253" s="41"/>
      <c r="AN253" s="41"/>
      <c r="AO253" s="41"/>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row>
    <row r="254" spans="2:113">
      <c r="B254" s="44"/>
      <c r="C254" s="118"/>
      <c r="D254" s="44"/>
      <c r="E254" s="44"/>
      <c r="F254" s="40"/>
      <c r="G254" s="97"/>
      <c r="H254" s="40"/>
      <c r="I254" s="40"/>
      <c r="J254" s="40"/>
      <c r="K254" s="40"/>
      <c r="L254" s="40"/>
      <c r="M254" s="40"/>
      <c r="N254" s="40"/>
      <c r="O254" s="20"/>
      <c r="P254" s="26"/>
      <c r="Q254" s="29"/>
      <c r="R254" s="29"/>
      <c r="S254" s="29"/>
      <c r="T254" s="29"/>
      <c r="U254" s="29"/>
      <c r="V254" s="40"/>
      <c r="W254" s="40"/>
      <c r="X254" s="40"/>
      <c r="Y254" s="40"/>
      <c r="Z254" s="40"/>
      <c r="AA254" s="40"/>
      <c r="AB254" s="40"/>
      <c r="AC254" s="40"/>
      <c r="AD254" s="40"/>
      <c r="AE254" s="40"/>
      <c r="AF254" s="40"/>
      <c r="AG254" s="40"/>
      <c r="AH254" s="40"/>
      <c r="AI254" s="40"/>
      <c r="AJ254" s="40"/>
      <c r="AK254" s="41"/>
      <c r="AL254" s="41"/>
      <c r="AM254" s="41"/>
      <c r="AN254" s="41"/>
      <c r="AO254" s="41"/>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row>
    <row r="255" spans="2:113">
      <c r="B255" s="44"/>
      <c r="C255" s="118"/>
      <c r="D255" s="44"/>
      <c r="E255" s="44"/>
      <c r="F255" s="40"/>
      <c r="G255" s="97"/>
      <c r="H255" s="40"/>
      <c r="I255" s="40"/>
      <c r="J255" s="40"/>
      <c r="K255" s="40"/>
      <c r="L255" s="40"/>
      <c r="M255" s="40"/>
      <c r="N255" s="40"/>
      <c r="O255" s="20"/>
      <c r="P255" s="26"/>
      <c r="Q255" s="29"/>
      <c r="R255" s="29"/>
      <c r="S255" s="29"/>
      <c r="T255" s="29"/>
      <c r="U255" s="29"/>
      <c r="V255" s="40"/>
      <c r="W255" s="40"/>
      <c r="X255" s="40"/>
      <c r="Y255" s="40"/>
      <c r="Z255" s="40"/>
      <c r="AA255" s="40"/>
      <c r="AB255" s="40"/>
      <c r="AC255" s="40"/>
      <c r="AD255" s="40"/>
      <c r="AE255" s="40"/>
      <c r="AF255" s="40"/>
      <c r="AG255" s="40"/>
      <c r="AH255" s="40"/>
      <c r="AI255" s="40"/>
      <c r="AJ255" s="40"/>
      <c r="AK255" s="41"/>
      <c r="AL255" s="41"/>
      <c r="AM255" s="41"/>
      <c r="AN255" s="41"/>
      <c r="AO255" s="41"/>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row>
    <row r="256" spans="2:113">
      <c r="B256" s="44"/>
      <c r="C256" s="118"/>
      <c r="D256" s="44"/>
      <c r="E256" s="44"/>
      <c r="F256" s="40"/>
      <c r="G256" s="97"/>
      <c r="H256" s="40"/>
      <c r="I256" s="40"/>
      <c r="J256" s="40"/>
      <c r="K256" s="40"/>
      <c r="L256" s="40"/>
      <c r="M256" s="40"/>
      <c r="N256" s="40"/>
      <c r="O256" s="20"/>
      <c r="P256" s="26"/>
      <c r="Q256" s="29"/>
      <c r="R256" s="29"/>
      <c r="S256" s="29"/>
      <c r="T256" s="29"/>
      <c r="U256" s="29"/>
      <c r="V256" s="40"/>
      <c r="W256" s="40"/>
      <c r="X256" s="40"/>
      <c r="Y256" s="40"/>
      <c r="Z256" s="40"/>
      <c r="AA256" s="40"/>
      <c r="AB256" s="40"/>
      <c r="AC256" s="40"/>
      <c r="AD256" s="40"/>
      <c r="AE256" s="40"/>
      <c r="AF256" s="40"/>
      <c r="AG256" s="40"/>
      <c r="AH256" s="40"/>
      <c r="AI256" s="40"/>
      <c r="AJ256" s="40"/>
      <c r="AK256" s="41"/>
      <c r="AL256" s="41"/>
      <c r="AM256" s="41"/>
      <c r="AN256" s="41"/>
      <c r="AO256" s="41"/>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row>
    <row r="257" spans="2:65">
      <c r="B257" s="59"/>
      <c r="C257" s="119"/>
      <c r="D257" s="59"/>
      <c r="E257" s="59"/>
      <c r="F257" s="60"/>
      <c r="G257" s="98"/>
      <c r="H257" s="60"/>
      <c r="I257" s="60"/>
      <c r="J257" s="60"/>
      <c r="K257" s="60"/>
      <c r="L257" s="60"/>
      <c r="M257" s="60"/>
      <c r="N257" s="60"/>
      <c r="O257" s="4"/>
      <c r="P257" s="5"/>
      <c r="Q257" s="6"/>
      <c r="R257" s="6"/>
      <c r="S257" s="6"/>
      <c r="T257" s="6"/>
      <c r="U257" s="6"/>
      <c r="V257" s="60"/>
      <c r="W257" s="60"/>
      <c r="X257" s="60"/>
      <c r="Y257" s="60"/>
      <c r="Z257" s="60"/>
      <c r="AA257" s="60"/>
      <c r="AB257" s="60"/>
      <c r="AC257" s="60"/>
      <c r="AD257" s="60"/>
      <c r="AE257" s="60"/>
      <c r="AF257" s="60"/>
      <c r="AG257" s="60"/>
      <c r="AH257" s="60"/>
      <c r="AI257" s="60"/>
      <c r="AJ257" s="60"/>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row>
    <row r="258" spans="2:65">
      <c r="B258" s="59"/>
      <c r="C258" s="119"/>
      <c r="D258" s="59"/>
      <c r="E258" s="59"/>
      <c r="F258" s="60"/>
      <c r="G258" s="98"/>
      <c r="H258" s="60"/>
      <c r="I258" s="60"/>
      <c r="J258" s="60"/>
      <c r="K258" s="60"/>
      <c r="L258" s="60"/>
      <c r="M258" s="60"/>
      <c r="N258" s="60"/>
      <c r="O258" s="4"/>
      <c r="P258" s="5"/>
      <c r="Q258" s="6"/>
      <c r="R258" s="6"/>
      <c r="S258" s="6"/>
      <c r="T258" s="6"/>
      <c r="U258" s="6"/>
      <c r="V258" s="60"/>
      <c r="W258" s="60"/>
      <c r="X258" s="60"/>
      <c r="Y258" s="60"/>
      <c r="Z258" s="60"/>
      <c r="AA258" s="60"/>
      <c r="AB258" s="60"/>
      <c r="AC258" s="60"/>
      <c r="AD258" s="60"/>
      <c r="AE258" s="60"/>
      <c r="AF258" s="60"/>
      <c r="AG258" s="60"/>
      <c r="AH258" s="60"/>
      <c r="AI258" s="60"/>
      <c r="AJ258" s="60"/>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row>
    <row r="259" spans="2:65">
      <c r="B259" s="59"/>
      <c r="C259" s="119"/>
      <c r="D259" s="59"/>
      <c r="E259" s="59"/>
      <c r="F259" s="60"/>
      <c r="G259" s="98"/>
      <c r="H259" s="60"/>
      <c r="I259" s="60"/>
      <c r="J259" s="60"/>
      <c r="K259" s="60"/>
      <c r="L259" s="60"/>
      <c r="M259" s="60"/>
      <c r="N259" s="60"/>
      <c r="O259" s="4"/>
      <c r="P259" s="5"/>
      <c r="Q259" s="6"/>
      <c r="R259" s="6"/>
      <c r="S259" s="6"/>
      <c r="T259" s="6"/>
      <c r="U259" s="6"/>
      <c r="V259" s="60"/>
      <c r="W259" s="60"/>
      <c r="X259" s="60"/>
      <c r="Y259" s="60"/>
      <c r="Z259" s="60"/>
      <c r="AA259" s="60"/>
      <c r="AB259" s="60"/>
      <c r="AC259" s="60"/>
      <c r="AD259" s="60"/>
      <c r="AE259" s="60"/>
      <c r="AF259" s="60"/>
      <c r="AG259" s="60"/>
      <c r="AH259" s="60"/>
      <c r="AI259" s="60"/>
      <c r="AJ259" s="60"/>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row>
    <row r="260" spans="2:65">
      <c r="B260" s="59"/>
      <c r="C260" s="119"/>
      <c r="D260" s="59"/>
      <c r="E260" s="59"/>
      <c r="F260" s="60"/>
      <c r="G260" s="98"/>
      <c r="H260" s="60"/>
      <c r="I260" s="60"/>
      <c r="J260" s="60"/>
      <c r="K260" s="60"/>
      <c r="L260" s="60"/>
      <c r="M260" s="60"/>
      <c r="N260" s="60"/>
      <c r="O260" s="4"/>
      <c r="P260" s="5"/>
      <c r="Q260" s="6"/>
      <c r="R260" s="6"/>
      <c r="S260" s="6"/>
      <c r="T260" s="6"/>
      <c r="U260" s="6"/>
      <c r="V260" s="60"/>
      <c r="W260" s="60"/>
      <c r="X260" s="60"/>
      <c r="Y260" s="60"/>
      <c r="Z260" s="60"/>
      <c r="AA260" s="60"/>
      <c r="AB260" s="60"/>
      <c r="AC260" s="60"/>
      <c r="AD260" s="60"/>
      <c r="AE260" s="60"/>
      <c r="AF260" s="60"/>
      <c r="AG260" s="60"/>
      <c r="AH260" s="60"/>
      <c r="AI260" s="60"/>
      <c r="AJ260" s="60"/>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row>
    <row r="261" spans="2:65">
      <c r="B261" s="59"/>
      <c r="C261" s="119"/>
      <c r="D261" s="59"/>
      <c r="E261" s="59"/>
      <c r="F261" s="60"/>
      <c r="G261" s="98"/>
      <c r="H261" s="60"/>
      <c r="I261" s="60"/>
      <c r="J261" s="60"/>
      <c r="K261" s="60"/>
      <c r="L261" s="60"/>
      <c r="M261" s="60"/>
      <c r="N261" s="60"/>
      <c r="O261" s="4"/>
      <c r="P261" s="5"/>
      <c r="Q261" s="6"/>
      <c r="R261" s="6"/>
      <c r="S261" s="6"/>
      <c r="T261" s="6"/>
      <c r="U261" s="6"/>
      <c r="V261" s="60"/>
      <c r="W261" s="60"/>
      <c r="X261" s="60"/>
      <c r="Y261" s="60"/>
      <c r="Z261" s="60"/>
      <c r="AA261" s="60"/>
      <c r="AB261" s="60"/>
      <c r="AC261" s="60"/>
      <c r="AD261" s="60"/>
      <c r="AE261" s="60"/>
      <c r="AF261" s="60"/>
      <c r="AG261" s="60"/>
      <c r="AH261" s="60"/>
      <c r="AI261" s="60"/>
      <c r="AJ261" s="60"/>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row>
    <row r="262" spans="2:65">
      <c r="B262" s="59"/>
      <c r="C262" s="119"/>
      <c r="D262" s="59"/>
      <c r="E262" s="59"/>
      <c r="F262" s="60"/>
      <c r="G262" s="98"/>
      <c r="H262" s="60"/>
      <c r="I262" s="60"/>
      <c r="J262" s="60"/>
      <c r="K262" s="60"/>
      <c r="L262" s="60"/>
      <c r="M262" s="60"/>
      <c r="N262" s="60"/>
      <c r="O262" s="4"/>
      <c r="P262" s="5"/>
      <c r="Q262" s="6"/>
      <c r="R262" s="6"/>
      <c r="S262" s="6"/>
      <c r="T262" s="6"/>
      <c r="U262" s="6"/>
      <c r="V262" s="60"/>
      <c r="W262" s="60"/>
      <c r="X262" s="60"/>
      <c r="Y262" s="60"/>
      <c r="Z262" s="60"/>
      <c r="AA262" s="60"/>
      <c r="AB262" s="60"/>
      <c r="AC262" s="60"/>
      <c r="AD262" s="60"/>
      <c r="AE262" s="60"/>
      <c r="AF262" s="60"/>
      <c r="AG262" s="60"/>
      <c r="AH262" s="60"/>
      <c r="AI262" s="60"/>
      <c r="AJ262" s="60"/>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row>
    <row r="263" spans="2:65">
      <c r="B263" s="59"/>
      <c r="C263" s="119"/>
      <c r="D263" s="59"/>
      <c r="E263" s="59"/>
      <c r="F263" s="60"/>
      <c r="G263" s="98"/>
      <c r="H263" s="60"/>
      <c r="I263" s="60"/>
      <c r="J263" s="60"/>
      <c r="K263" s="60"/>
      <c r="L263" s="60"/>
      <c r="M263" s="60"/>
      <c r="N263" s="60"/>
      <c r="O263" s="4"/>
      <c r="P263" s="5"/>
      <c r="Q263" s="6"/>
      <c r="R263" s="6"/>
      <c r="S263" s="6"/>
      <c r="T263" s="6"/>
      <c r="U263" s="6"/>
      <c r="V263" s="60"/>
      <c r="W263" s="60"/>
      <c r="X263" s="60"/>
      <c r="Y263" s="60"/>
      <c r="Z263" s="60"/>
      <c r="AA263" s="60"/>
      <c r="AB263" s="60"/>
      <c r="AC263" s="60"/>
      <c r="AD263" s="60"/>
      <c r="AE263" s="60"/>
      <c r="AF263" s="60"/>
      <c r="AG263" s="60"/>
      <c r="AH263" s="60"/>
      <c r="AI263" s="60"/>
      <c r="AJ263" s="60"/>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row>
    <row r="264" spans="2:65">
      <c r="B264" s="59"/>
      <c r="C264" s="119"/>
      <c r="D264" s="59"/>
      <c r="E264" s="59"/>
      <c r="F264" s="60"/>
      <c r="G264" s="98"/>
      <c r="H264" s="60"/>
      <c r="I264" s="60"/>
      <c r="J264" s="60"/>
      <c r="K264" s="60"/>
      <c r="L264" s="60"/>
      <c r="M264" s="60"/>
      <c r="N264" s="60"/>
      <c r="O264" s="4"/>
      <c r="P264" s="5"/>
      <c r="Q264" s="6"/>
      <c r="R264" s="6"/>
      <c r="S264" s="6"/>
      <c r="T264" s="6"/>
      <c r="U264" s="6"/>
      <c r="V264" s="60"/>
      <c r="W264" s="60"/>
      <c r="X264" s="60"/>
      <c r="Y264" s="60"/>
      <c r="Z264" s="60"/>
      <c r="AA264" s="60"/>
      <c r="AB264" s="60"/>
      <c r="AC264" s="60"/>
      <c r="AD264" s="60"/>
      <c r="AE264" s="60"/>
      <c r="AF264" s="60"/>
      <c r="AG264" s="60"/>
      <c r="AH264" s="60"/>
      <c r="AI264" s="60"/>
      <c r="AJ264" s="60"/>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row>
    <row r="265" spans="2:65">
      <c r="B265" s="59"/>
      <c r="C265" s="119"/>
      <c r="D265" s="59"/>
      <c r="E265" s="59"/>
      <c r="F265" s="60"/>
      <c r="G265" s="98"/>
      <c r="H265" s="60"/>
      <c r="I265" s="60"/>
      <c r="J265" s="60"/>
      <c r="K265" s="60"/>
      <c r="L265" s="60"/>
      <c r="M265" s="60"/>
      <c r="N265" s="60"/>
      <c r="O265" s="4"/>
      <c r="P265" s="5"/>
      <c r="Q265" s="6"/>
      <c r="R265" s="6"/>
      <c r="S265" s="6"/>
      <c r="T265" s="6"/>
      <c r="U265" s="6"/>
      <c r="V265" s="60"/>
      <c r="W265" s="60"/>
      <c r="X265" s="60"/>
      <c r="Y265" s="60"/>
      <c r="Z265" s="60"/>
      <c r="AA265" s="60"/>
      <c r="AB265" s="60"/>
      <c r="AC265" s="60"/>
      <c r="AD265" s="60"/>
      <c r="AE265" s="60"/>
      <c r="AF265" s="60"/>
      <c r="AG265" s="60"/>
      <c r="AH265" s="60"/>
      <c r="AI265" s="60"/>
      <c r="AJ265" s="60"/>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row>
    <row r="266" spans="2:65">
      <c r="B266" s="59"/>
      <c r="C266" s="119"/>
      <c r="D266" s="59"/>
      <c r="E266" s="59"/>
      <c r="F266" s="60"/>
      <c r="G266" s="98"/>
      <c r="H266" s="60"/>
      <c r="I266" s="60"/>
      <c r="J266" s="60"/>
      <c r="K266" s="60"/>
      <c r="L266" s="60"/>
      <c r="M266" s="60"/>
      <c r="N266" s="60"/>
      <c r="O266" s="4"/>
      <c r="P266" s="5"/>
      <c r="Q266" s="6"/>
      <c r="R266" s="6"/>
      <c r="S266" s="6"/>
      <c r="T266" s="6"/>
      <c r="U266" s="6"/>
      <c r="V266" s="60"/>
      <c r="W266" s="60"/>
      <c r="X266" s="60"/>
      <c r="Y266" s="60"/>
      <c r="Z266" s="60"/>
      <c r="AA266" s="60"/>
      <c r="AB266" s="60"/>
      <c r="AC266" s="60"/>
      <c r="AD266" s="60"/>
      <c r="AE266" s="60"/>
      <c r="AF266" s="60"/>
      <c r="AG266" s="60"/>
      <c r="AH266" s="60"/>
      <c r="AI266" s="60"/>
      <c r="AJ266" s="60"/>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row>
    <row r="267" spans="2:65">
      <c r="B267" s="59"/>
      <c r="C267" s="119"/>
      <c r="D267" s="59"/>
      <c r="E267" s="59"/>
      <c r="F267" s="60"/>
      <c r="G267" s="98"/>
      <c r="H267" s="60"/>
      <c r="I267" s="60"/>
      <c r="J267" s="60"/>
      <c r="K267" s="60"/>
      <c r="L267" s="60"/>
      <c r="M267" s="60"/>
      <c r="N267" s="60"/>
      <c r="O267" s="4"/>
      <c r="P267" s="5"/>
      <c r="Q267" s="6"/>
      <c r="R267" s="6"/>
      <c r="S267" s="6"/>
      <c r="T267" s="6"/>
      <c r="U267" s="6"/>
      <c r="V267" s="60"/>
      <c r="W267" s="60"/>
      <c r="X267" s="60"/>
      <c r="Y267" s="60"/>
      <c r="Z267" s="60"/>
      <c r="AA267" s="60"/>
      <c r="AB267" s="60"/>
      <c r="AC267" s="60"/>
      <c r="AD267" s="60"/>
      <c r="AE267" s="60"/>
      <c r="AF267" s="60"/>
      <c r="AG267" s="60"/>
      <c r="AH267" s="60"/>
      <c r="AI267" s="60"/>
      <c r="AJ267" s="60"/>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row>
    <row r="268" spans="2:65">
      <c r="B268" s="59"/>
      <c r="C268" s="119"/>
      <c r="D268" s="59"/>
      <c r="E268" s="59"/>
      <c r="F268" s="60"/>
      <c r="G268" s="98"/>
      <c r="H268" s="60"/>
      <c r="I268" s="60"/>
      <c r="J268" s="60"/>
      <c r="K268" s="60"/>
      <c r="L268" s="60"/>
      <c r="M268" s="60"/>
      <c r="N268" s="60"/>
      <c r="O268" s="4"/>
      <c r="P268" s="5"/>
      <c r="Q268" s="6"/>
      <c r="R268" s="6"/>
      <c r="S268" s="6"/>
      <c r="T268" s="6"/>
      <c r="U268" s="6"/>
      <c r="V268" s="60"/>
      <c r="W268" s="60"/>
      <c r="X268" s="60"/>
      <c r="Y268" s="60"/>
      <c r="Z268" s="60"/>
      <c r="AA268" s="60"/>
      <c r="AB268" s="60"/>
      <c r="AC268" s="60"/>
      <c r="AD268" s="60"/>
      <c r="AE268" s="60"/>
      <c r="AF268" s="60"/>
      <c r="AG268" s="60"/>
      <c r="AH268" s="60"/>
      <c r="AI268" s="60"/>
      <c r="AJ268" s="60"/>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row>
    <row r="269" spans="2:65">
      <c r="B269" s="59"/>
      <c r="C269" s="119"/>
      <c r="D269" s="59"/>
      <c r="E269" s="59"/>
      <c r="F269" s="60"/>
      <c r="G269" s="98"/>
      <c r="H269" s="60"/>
      <c r="I269" s="60"/>
      <c r="J269" s="60"/>
      <c r="K269" s="60"/>
      <c r="L269" s="60"/>
      <c r="M269" s="60"/>
      <c r="N269" s="60"/>
      <c r="O269" s="4"/>
      <c r="P269" s="5"/>
      <c r="Q269" s="6"/>
      <c r="R269" s="5"/>
      <c r="S269" s="6"/>
      <c r="T269" s="6"/>
      <c r="U269" s="6"/>
      <c r="V269" s="60"/>
      <c r="W269" s="60"/>
      <c r="X269" s="60"/>
      <c r="Y269" s="60"/>
      <c r="Z269" s="60"/>
      <c r="AA269" s="60"/>
      <c r="AB269" s="60"/>
      <c r="AC269" s="60"/>
      <c r="AD269" s="60"/>
      <c r="AE269" s="60"/>
      <c r="AF269" s="60"/>
      <c r="AG269" s="60"/>
      <c r="AH269" s="60"/>
      <c r="AI269" s="60"/>
      <c r="AJ269" s="60"/>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row>
    <row r="270" spans="2:65">
      <c r="B270" s="59"/>
      <c r="C270" s="119"/>
      <c r="D270" s="59"/>
      <c r="E270" s="59"/>
      <c r="F270" s="60"/>
      <c r="G270" s="98"/>
      <c r="H270" s="60"/>
      <c r="I270" s="60"/>
      <c r="J270" s="60"/>
      <c r="K270" s="60"/>
      <c r="L270" s="60"/>
      <c r="M270" s="60"/>
      <c r="N270" s="60"/>
      <c r="O270" s="4"/>
      <c r="P270" s="5"/>
      <c r="Q270" s="6"/>
      <c r="R270" s="6"/>
      <c r="S270" s="6"/>
      <c r="T270" s="6"/>
      <c r="U270" s="6"/>
      <c r="V270" s="60"/>
      <c r="W270" s="60"/>
      <c r="X270" s="60"/>
      <c r="Y270" s="60"/>
      <c r="Z270" s="60"/>
      <c r="AA270" s="60"/>
      <c r="AB270" s="60"/>
      <c r="AC270" s="60"/>
      <c r="AD270" s="60"/>
      <c r="AE270" s="60"/>
      <c r="AF270" s="60"/>
      <c r="AG270" s="60"/>
      <c r="AH270" s="60"/>
      <c r="AI270" s="60"/>
      <c r="AJ270" s="60"/>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row>
    <row r="271" spans="2:65">
      <c r="B271" s="59"/>
      <c r="C271" s="119"/>
      <c r="D271" s="59"/>
      <c r="E271" s="59"/>
      <c r="F271" s="60"/>
      <c r="G271" s="98"/>
      <c r="H271" s="60"/>
      <c r="I271" s="60"/>
      <c r="J271" s="60"/>
      <c r="K271" s="60"/>
      <c r="L271" s="60"/>
      <c r="M271" s="60"/>
      <c r="N271" s="60"/>
      <c r="O271" s="4"/>
      <c r="P271" s="12"/>
      <c r="Q271" s="12"/>
      <c r="R271" s="12"/>
      <c r="S271" s="12"/>
      <c r="T271" s="12"/>
      <c r="U271" s="12"/>
      <c r="V271" s="60"/>
      <c r="W271" s="60"/>
      <c r="X271" s="60"/>
      <c r="Y271" s="60"/>
      <c r="Z271" s="60"/>
      <c r="AA271" s="60"/>
      <c r="AB271" s="60"/>
      <c r="AC271" s="60"/>
      <c r="AD271" s="60"/>
      <c r="AE271" s="60"/>
      <c r="AF271" s="60"/>
      <c r="AG271" s="60"/>
      <c r="AH271" s="60"/>
      <c r="AI271" s="60"/>
      <c r="AJ271" s="60"/>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row>
    <row r="272" spans="2:65">
      <c r="B272" s="59"/>
      <c r="C272" s="119"/>
      <c r="D272" s="59"/>
      <c r="E272" s="59"/>
      <c r="F272" s="60"/>
      <c r="G272" s="98"/>
      <c r="H272" s="60"/>
      <c r="I272" s="60"/>
      <c r="J272" s="60"/>
      <c r="K272" s="60"/>
      <c r="L272" s="60"/>
      <c r="M272" s="60"/>
      <c r="N272" s="60"/>
      <c r="O272" s="60"/>
      <c r="P272" s="60"/>
      <c r="Q272" s="60"/>
      <c r="R272" s="60"/>
      <c r="S272" s="60"/>
      <c r="T272" s="60"/>
      <c r="U272" s="60"/>
      <c r="V272" s="60"/>
      <c r="W272" s="60"/>
      <c r="X272" s="60"/>
      <c r="Y272" s="60"/>
      <c r="Z272" s="60"/>
      <c r="AA272" s="60"/>
      <c r="AB272" s="60"/>
      <c r="AC272" s="60"/>
      <c r="AD272" s="60"/>
      <c r="AE272" s="60"/>
      <c r="AF272" s="60"/>
      <c r="AG272" s="60"/>
      <c r="AH272" s="60"/>
      <c r="AI272" s="60"/>
      <c r="AJ272" s="60"/>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row>
    <row r="273" spans="2:65">
      <c r="B273" s="59"/>
      <c r="C273" s="119"/>
      <c r="D273" s="59"/>
      <c r="E273" s="59"/>
      <c r="F273" s="60"/>
      <c r="G273" s="98"/>
      <c r="H273" s="60"/>
      <c r="I273" s="60"/>
      <c r="J273" s="60"/>
      <c r="K273" s="60"/>
      <c r="L273" s="60"/>
      <c r="M273" s="60"/>
      <c r="N273" s="60"/>
      <c r="O273" s="60"/>
      <c r="P273" s="60"/>
      <c r="Q273" s="60"/>
      <c r="R273" s="60"/>
      <c r="S273" s="60"/>
      <c r="T273" s="60"/>
      <c r="U273" s="60"/>
      <c r="V273" s="60"/>
      <c r="W273" s="60"/>
      <c r="X273" s="60"/>
      <c r="Y273" s="60"/>
      <c r="Z273" s="60"/>
      <c r="AA273" s="60"/>
      <c r="AB273" s="60"/>
      <c r="AC273" s="60"/>
      <c r="AD273" s="60"/>
      <c r="AE273" s="60"/>
      <c r="AF273" s="60"/>
      <c r="AG273" s="60"/>
      <c r="AH273" s="60"/>
      <c r="AI273" s="60"/>
      <c r="AJ273" s="60"/>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row>
    <row r="274" spans="2:65">
      <c r="B274" s="59"/>
      <c r="C274" s="119"/>
      <c r="D274" s="59"/>
      <c r="E274" s="59"/>
      <c r="F274" s="60"/>
      <c r="G274" s="98"/>
      <c r="H274" s="60"/>
      <c r="I274" s="60"/>
      <c r="J274" s="60"/>
      <c r="K274" s="60"/>
      <c r="L274" s="60"/>
      <c r="M274" s="60"/>
      <c r="N274" s="60"/>
      <c r="O274" s="3"/>
      <c r="P274" s="16"/>
      <c r="Q274" s="16"/>
      <c r="R274" s="16"/>
      <c r="S274" s="3"/>
      <c r="T274" s="3"/>
      <c r="U274" s="3"/>
      <c r="V274" s="60"/>
      <c r="W274" s="60"/>
      <c r="X274" s="60"/>
      <c r="Y274" s="60"/>
      <c r="Z274" s="60"/>
      <c r="AA274" s="60"/>
      <c r="AB274" s="60"/>
      <c r="AC274" s="60"/>
      <c r="AD274" s="60"/>
      <c r="AE274" s="60"/>
      <c r="AF274" s="60"/>
      <c r="AG274" s="60"/>
      <c r="AH274" s="60"/>
      <c r="AI274" s="60"/>
      <c r="AJ274" s="60"/>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row>
    <row r="275" spans="2:65">
      <c r="B275" s="59"/>
      <c r="C275" s="119"/>
      <c r="D275" s="59"/>
      <c r="E275" s="59"/>
      <c r="F275" s="60"/>
      <c r="G275" s="98"/>
      <c r="H275" s="60"/>
      <c r="I275" s="60"/>
      <c r="J275" s="60"/>
      <c r="K275" s="60"/>
      <c r="L275" s="60"/>
      <c r="M275" s="60"/>
      <c r="N275" s="60"/>
      <c r="O275" s="4"/>
      <c r="P275" s="61"/>
      <c r="Q275" s="61"/>
      <c r="R275" s="61"/>
      <c r="S275" s="12"/>
      <c r="T275" s="12"/>
      <c r="U275" s="3"/>
      <c r="V275" s="60"/>
      <c r="W275" s="60"/>
      <c r="X275" s="60"/>
      <c r="Y275" s="60"/>
      <c r="Z275" s="60"/>
      <c r="AA275" s="60"/>
      <c r="AB275" s="60"/>
      <c r="AC275" s="60"/>
      <c r="AD275" s="60"/>
      <c r="AE275" s="60"/>
      <c r="AF275" s="60"/>
      <c r="AG275" s="60"/>
      <c r="AH275" s="60"/>
      <c r="AI275" s="60"/>
      <c r="AJ275" s="60"/>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row>
    <row r="276" spans="2:65">
      <c r="B276" s="59"/>
      <c r="C276" s="119"/>
      <c r="D276" s="59"/>
      <c r="E276" s="59"/>
      <c r="F276" s="60"/>
      <c r="G276" s="98"/>
      <c r="H276" s="60"/>
      <c r="I276" s="60"/>
      <c r="J276" s="60"/>
      <c r="K276" s="60"/>
      <c r="L276" s="60"/>
      <c r="M276" s="60"/>
      <c r="N276" s="60"/>
      <c r="O276" s="3"/>
      <c r="P276" s="3"/>
      <c r="Q276" s="3"/>
      <c r="R276" s="3"/>
      <c r="S276" s="3"/>
      <c r="T276" s="16"/>
      <c r="U276" s="62"/>
      <c r="V276" s="60"/>
      <c r="W276" s="60"/>
      <c r="X276" s="60"/>
      <c r="Y276" s="60"/>
      <c r="Z276" s="60"/>
      <c r="AA276" s="60"/>
      <c r="AB276" s="60"/>
      <c r="AC276" s="60"/>
      <c r="AD276" s="60"/>
      <c r="AE276" s="60"/>
      <c r="AF276" s="60"/>
      <c r="AG276" s="60"/>
      <c r="AH276" s="60"/>
      <c r="AI276" s="60"/>
      <c r="AJ276" s="60"/>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row>
    <row r="277" spans="2:65">
      <c r="B277" s="59"/>
      <c r="C277" s="119"/>
      <c r="D277" s="59"/>
      <c r="E277" s="59"/>
      <c r="F277" s="60"/>
      <c r="G277" s="98"/>
      <c r="H277" s="60"/>
      <c r="I277" s="60"/>
      <c r="J277" s="60"/>
      <c r="K277" s="60"/>
      <c r="L277" s="60"/>
      <c r="M277" s="60"/>
      <c r="N277" s="60"/>
      <c r="O277" s="3"/>
      <c r="P277" s="63"/>
      <c r="Q277" s="63"/>
      <c r="R277" s="5"/>
      <c r="S277" s="5"/>
      <c r="T277" s="16"/>
      <c r="U277" s="62"/>
      <c r="V277" s="60"/>
      <c r="W277" s="60"/>
      <c r="X277" s="60"/>
      <c r="Y277" s="60"/>
      <c r="Z277" s="60"/>
      <c r="AA277" s="60"/>
      <c r="AB277" s="60"/>
      <c r="AC277" s="60"/>
      <c r="AD277" s="60"/>
      <c r="AE277" s="60"/>
      <c r="AF277" s="60"/>
      <c r="AG277" s="60"/>
      <c r="AH277" s="60"/>
      <c r="AI277" s="60"/>
      <c r="AJ277" s="60"/>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row>
    <row r="278" spans="2:65" ht="15.3" thickBot="1">
      <c r="B278" s="59"/>
      <c r="C278" s="119"/>
      <c r="D278" s="59"/>
      <c r="E278" s="59"/>
      <c r="F278" s="60"/>
      <c r="G278" s="98"/>
      <c r="H278" s="60"/>
      <c r="I278" s="60"/>
      <c r="J278" s="60"/>
      <c r="K278" s="60"/>
      <c r="L278" s="60"/>
      <c r="M278" s="60"/>
      <c r="N278" s="60"/>
      <c r="O278" s="64"/>
      <c r="P278" s="65"/>
      <c r="Q278" s="65"/>
      <c r="R278" s="65"/>
      <c r="S278" s="66"/>
      <c r="T278" s="66"/>
      <c r="U278" s="67"/>
      <c r="V278" s="60"/>
      <c r="W278" s="60"/>
      <c r="X278" s="60"/>
      <c r="Y278" s="60"/>
      <c r="Z278" s="60"/>
      <c r="AA278" s="60"/>
      <c r="AB278" s="60"/>
      <c r="AC278" s="60"/>
      <c r="AD278" s="60"/>
      <c r="AE278" s="60"/>
      <c r="AF278" s="60"/>
      <c r="AG278" s="60"/>
      <c r="AH278" s="60"/>
      <c r="AI278" s="60"/>
      <c r="AJ278" s="60"/>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row>
    <row r="279" spans="2:65">
      <c r="B279" s="59"/>
      <c r="C279" s="119"/>
      <c r="D279" s="59"/>
      <c r="E279" s="59"/>
      <c r="F279" s="60"/>
      <c r="G279" s="98"/>
      <c r="H279" s="60"/>
      <c r="I279" s="60"/>
      <c r="J279" s="60"/>
      <c r="K279" s="60"/>
      <c r="L279" s="60"/>
      <c r="M279" s="60"/>
      <c r="N279" s="60"/>
      <c r="O279" s="4"/>
      <c r="P279" s="5"/>
      <c r="Q279" s="6"/>
      <c r="R279" s="6"/>
      <c r="S279" s="6"/>
      <c r="T279" s="6"/>
      <c r="U279" s="6"/>
      <c r="V279" s="60"/>
      <c r="W279" s="60"/>
      <c r="X279" s="60"/>
      <c r="Y279" s="60"/>
      <c r="Z279" s="60"/>
      <c r="AA279" s="60"/>
      <c r="AB279" s="60"/>
      <c r="AC279" s="60"/>
      <c r="AD279" s="60"/>
      <c r="AE279" s="60"/>
      <c r="AF279" s="60"/>
      <c r="AG279" s="60"/>
      <c r="AH279" s="60"/>
      <c r="AI279" s="60"/>
      <c r="AJ279" s="60"/>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row>
    <row r="280" spans="2:65">
      <c r="B280" s="59"/>
      <c r="C280" s="119"/>
      <c r="D280" s="59"/>
      <c r="E280" s="59"/>
      <c r="F280" s="60"/>
      <c r="G280" s="98"/>
      <c r="H280" s="60"/>
      <c r="I280" s="60"/>
      <c r="J280" s="60"/>
      <c r="K280" s="60"/>
      <c r="L280" s="60"/>
      <c r="M280" s="60"/>
      <c r="N280" s="60"/>
      <c r="O280" s="4"/>
      <c r="P280" s="5"/>
      <c r="Q280" s="6"/>
      <c r="R280" s="6"/>
      <c r="S280" s="6"/>
      <c r="T280" s="6"/>
      <c r="U280" s="6"/>
      <c r="V280" s="60"/>
      <c r="W280" s="60"/>
      <c r="X280" s="60"/>
      <c r="Y280" s="60"/>
      <c r="Z280" s="60"/>
      <c r="AA280" s="60"/>
      <c r="AB280" s="60"/>
      <c r="AC280" s="60"/>
      <c r="AD280" s="60"/>
      <c r="AE280" s="60"/>
      <c r="AF280" s="60"/>
      <c r="AG280" s="60"/>
      <c r="AH280" s="60"/>
      <c r="AI280" s="60"/>
      <c r="AJ280" s="60"/>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row>
    <row r="281" spans="2:65">
      <c r="B281" s="59"/>
      <c r="C281" s="119"/>
      <c r="D281" s="59"/>
      <c r="E281" s="59"/>
      <c r="F281" s="60"/>
      <c r="G281" s="98"/>
      <c r="H281" s="60"/>
      <c r="I281" s="60"/>
      <c r="J281" s="60"/>
      <c r="K281" s="60"/>
      <c r="L281" s="60"/>
      <c r="M281" s="60"/>
      <c r="N281" s="60"/>
      <c r="O281" s="4"/>
      <c r="P281" s="5"/>
      <c r="Q281" s="6"/>
      <c r="R281" s="6"/>
      <c r="S281" s="6"/>
      <c r="T281" s="6"/>
      <c r="U281" s="6"/>
      <c r="V281" s="60"/>
      <c r="W281" s="60"/>
      <c r="X281" s="60"/>
      <c r="Y281" s="60"/>
      <c r="Z281" s="60"/>
      <c r="AA281" s="60"/>
      <c r="AB281" s="60"/>
      <c r="AC281" s="60"/>
      <c r="AD281" s="60"/>
      <c r="AE281" s="60"/>
      <c r="AF281" s="60"/>
      <c r="AG281" s="60"/>
      <c r="AH281" s="60"/>
      <c r="AI281" s="60"/>
      <c r="AJ281" s="60"/>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row>
    <row r="282" spans="2:65">
      <c r="B282" s="59"/>
      <c r="C282" s="119"/>
      <c r="D282" s="59"/>
      <c r="E282" s="59"/>
      <c r="F282" s="60"/>
      <c r="G282" s="98"/>
      <c r="H282" s="60"/>
      <c r="I282" s="60"/>
      <c r="J282" s="60"/>
      <c r="K282" s="60"/>
      <c r="L282" s="60"/>
      <c r="M282" s="60"/>
      <c r="N282" s="60"/>
      <c r="O282" s="4"/>
      <c r="P282" s="5"/>
      <c r="Q282" s="6"/>
      <c r="R282" s="6"/>
      <c r="S282" s="6"/>
      <c r="T282" s="6"/>
      <c r="U282" s="6"/>
      <c r="V282" s="60"/>
      <c r="W282" s="60"/>
      <c r="X282" s="60"/>
      <c r="Y282" s="60"/>
      <c r="Z282" s="60"/>
      <c r="AA282" s="60"/>
      <c r="AB282" s="60"/>
      <c r="AC282" s="60"/>
      <c r="AD282" s="60"/>
      <c r="AE282" s="60"/>
      <c r="AF282" s="60"/>
      <c r="AG282" s="60"/>
      <c r="AH282" s="60"/>
      <c r="AI282" s="60"/>
      <c r="AJ282" s="60"/>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row>
    <row r="283" spans="2:65">
      <c r="B283" s="59"/>
      <c r="C283" s="119"/>
      <c r="D283" s="59"/>
      <c r="E283" s="59"/>
      <c r="F283" s="60"/>
      <c r="G283" s="98"/>
      <c r="H283" s="60"/>
      <c r="I283" s="60"/>
      <c r="J283" s="60"/>
      <c r="K283" s="60"/>
      <c r="L283" s="60"/>
      <c r="M283" s="60"/>
      <c r="N283" s="60"/>
      <c r="O283" s="4"/>
      <c r="P283" s="5"/>
      <c r="Q283" s="6"/>
      <c r="R283" s="6"/>
      <c r="S283" s="6"/>
      <c r="T283" s="6"/>
      <c r="U283" s="6"/>
      <c r="V283" s="60"/>
      <c r="W283" s="60"/>
      <c r="X283" s="60"/>
      <c r="Y283" s="60"/>
      <c r="Z283" s="60"/>
      <c r="AA283" s="60"/>
      <c r="AB283" s="60"/>
      <c r="AC283" s="60"/>
      <c r="AD283" s="60"/>
      <c r="AE283" s="60"/>
      <c r="AF283" s="60"/>
      <c r="AG283" s="60"/>
      <c r="AH283" s="60"/>
      <c r="AI283" s="60"/>
      <c r="AJ283" s="60"/>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row>
    <row r="284" spans="2:65">
      <c r="B284" s="59"/>
      <c r="C284" s="119"/>
      <c r="D284" s="59"/>
      <c r="E284" s="59"/>
      <c r="F284" s="60"/>
      <c r="G284" s="98"/>
      <c r="H284" s="60"/>
      <c r="I284" s="60"/>
      <c r="J284" s="60"/>
      <c r="K284" s="60"/>
      <c r="L284" s="60"/>
      <c r="M284" s="60"/>
      <c r="N284" s="60"/>
      <c r="O284" s="4"/>
      <c r="P284" s="5"/>
      <c r="Q284" s="6"/>
      <c r="R284" s="6"/>
      <c r="S284" s="6"/>
      <c r="T284" s="6"/>
      <c r="U284" s="6"/>
      <c r="V284" s="60"/>
      <c r="W284" s="60"/>
      <c r="X284" s="60"/>
      <c r="Y284" s="60"/>
      <c r="Z284" s="60"/>
      <c r="AA284" s="60"/>
      <c r="AB284" s="60"/>
      <c r="AC284" s="60"/>
      <c r="AD284" s="60"/>
      <c r="AE284" s="60"/>
      <c r="AF284" s="60"/>
      <c r="AG284" s="60"/>
      <c r="AH284" s="60"/>
      <c r="AI284" s="60"/>
      <c r="AJ284" s="60"/>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row>
    <row r="285" spans="2:65">
      <c r="B285" s="59"/>
      <c r="C285" s="119"/>
      <c r="D285" s="59"/>
      <c r="E285" s="59"/>
      <c r="F285" s="60"/>
      <c r="G285" s="98"/>
      <c r="H285" s="60"/>
      <c r="I285" s="60"/>
      <c r="J285" s="60"/>
      <c r="K285" s="60"/>
      <c r="L285" s="60"/>
      <c r="M285" s="60"/>
      <c r="N285" s="60"/>
      <c r="O285" s="4"/>
      <c r="P285" s="5"/>
      <c r="Q285" s="6"/>
      <c r="R285" s="6"/>
      <c r="S285" s="6"/>
      <c r="T285" s="6"/>
      <c r="U285" s="6"/>
      <c r="V285" s="60"/>
      <c r="W285" s="60"/>
      <c r="X285" s="60"/>
      <c r="Y285" s="60"/>
      <c r="Z285" s="60"/>
      <c r="AA285" s="60"/>
      <c r="AB285" s="60"/>
      <c r="AC285" s="60"/>
      <c r="AD285" s="60"/>
      <c r="AE285" s="60"/>
      <c r="AF285" s="60"/>
      <c r="AG285" s="60"/>
      <c r="AH285" s="60"/>
      <c r="AI285" s="60"/>
      <c r="AJ285" s="60"/>
      <c r="AK285" s="8"/>
      <c r="AL285" s="8"/>
      <c r="AM285" s="8"/>
      <c r="AN285" s="8"/>
      <c r="AO285" s="8"/>
      <c r="AP285" s="8"/>
      <c r="AQ285" s="8"/>
      <c r="AR285" s="8"/>
      <c r="AS285" s="8"/>
      <c r="AT285" s="8"/>
      <c r="AU285" s="8"/>
      <c r="AV285" s="8"/>
      <c r="AW285" s="8"/>
      <c r="AX285" s="8"/>
      <c r="AY285" s="8"/>
      <c r="AZ285" s="8"/>
      <c r="BA285" s="8"/>
      <c r="BB285" s="8"/>
      <c r="BC285" s="8"/>
      <c r="BD285" s="8"/>
      <c r="BE285" s="8"/>
      <c r="BF285" s="8"/>
      <c r="BG285" s="8"/>
      <c r="BH285" s="8"/>
      <c r="BI285" s="8"/>
      <c r="BJ285" s="8"/>
      <c r="BK285" s="8"/>
      <c r="BL285" s="8"/>
      <c r="BM285" s="8"/>
    </row>
    <row r="286" spans="2:65">
      <c r="B286" s="59"/>
      <c r="C286" s="119"/>
      <c r="D286" s="59"/>
      <c r="E286" s="59"/>
      <c r="F286" s="60"/>
      <c r="G286" s="98"/>
      <c r="H286" s="60"/>
      <c r="I286" s="60"/>
      <c r="J286" s="60"/>
      <c r="K286" s="60"/>
      <c r="L286" s="60"/>
      <c r="M286" s="60"/>
      <c r="N286" s="60"/>
      <c r="O286" s="4"/>
      <c r="P286" s="5"/>
      <c r="Q286" s="6"/>
      <c r="R286" s="6"/>
      <c r="S286" s="6"/>
      <c r="T286" s="6"/>
      <c r="U286" s="6"/>
      <c r="V286" s="60"/>
      <c r="W286" s="60"/>
      <c r="X286" s="60"/>
      <c r="Y286" s="60"/>
      <c r="Z286" s="60"/>
      <c r="AA286" s="60"/>
      <c r="AB286" s="60"/>
      <c r="AC286" s="60"/>
      <c r="AD286" s="60"/>
      <c r="AE286" s="60"/>
      <c r="AF286" s="60"/>
      <c r="AG286" s="60"/>
      <c r="AH286" s="60"/>
      <c r="AI286" s="60"/>
      <c r="AJ286" s="60"/>
      <c r="AK286" s="8"/>
      <c r="AL286" s="8"/>
      <c r="AM286" s="8"/>
      <c r="AN286" s="8"/>
      <c r="AO286" s="8"/>
      <c r="AP286" s="8"/>
      <c r="AQ286" s="8"/>
      <c r="AR286" s="8"/>
      <c r="AS286" s="8"/>
      <c r="AT286" s="8"/>
      <c r="AU286" s="8"/>
      <c r="AV286" s="8"/>
      <c r="AW286" s="8"/>
      <c r="AX286" s="8"/>
      <c r="AY286" s="8"/>
      <c r="AZ286" s="8"/>
      <c r="BA286" s="8"/>
      <c r="BB286" s="8"/>
      <c r="BC286" s="8"/>
      <c r="BD286" s="8"/>
      <c r="BE286" s="8"/>
      <c r="BF286" s="8"/>
      <c r="BG286" s="8"/>
      <c r="BH286" s="8"/>
      <c r="BI286" s="8"/>
      <c r="BJ286" s="8"/>
      <c r="BK286" s="8"/>
      <c r="BL286" s="8"/>
      <c r="BM286" s="8"/>
    </row>
    <row r="287" spans="2:65">
      <c r="B287" s="59"/>
      <c r="C287" s="119"/>
      <c r="D287" s="59"/>
      <c r="E287" s="59"/>
      <c r="F287" s="60"/>
      <c r="G287" s="98"/>
      <c r="H287" s="60"/>
      <c r="I287" s="60"/>
      <c r="J287" s="60"/>
      <c r="K287" s="60"/>
      <c r="L287" s="60"/>
      <c r="M287" s="60"/>
      <c r="N287" s="60"/>
      <c r="O287" s="4"/>
      <c r="P287" s="5"/>
      <c r="Q287" s="6"/>
      <c r="R287" s="6"/>
      <c r="S287" s="6"/>
      <c r="T287" s="6"/>
      <c r="U287" s="6"/>
      <c r="V287" s="60"/>
      <c r="W287" s="60"/>
      <c r="X287" s="60"/>
      <c r="Y287" s="60"/>
      <c r="Z287" s="60"/>
      <c r="AA287" s="60"/>
      <c r="AB287" s="60"/>
      <c r="AC287" s="60"/>
      <c r="AD287" s="60"/>
      <c r="AE287" s="60"/>
      <c r="AF287" s="60"/>
      <c r="AG287" s="60"/>
      <c r="AH287" s="60"/>
      <c r="AI287" s="60"/>
      <c r="AJ287" s="60"/>
      <c r="AK287" s="8"/>
      <c r="AL287" s="8"/>
      <c r="AM287" s="8"/>
      <c r="AN287" s="8"/>
      <c r="AO287" s="8"/>
      <c r="AP287" s="8"/>
      <c r="AQ287" s="8"/>
      <c r="AR287" s="8"/>
      <c r="AS287" s="8"/>
      <c r="AT287" s="8"/>
      <c r="AU287" s="8"/>
      <c r="AV287" s="8"/>
      <c r="AW287" s="8"/>
      <c r="AX287" s="8"/>
      <c r="AY287" s="8"/>
      <c r="AZ287" s="8"/>
      <c r="BA287" s="8"/>
      <c r="BB287" s="8"/>
      <c r="BC287" s="8"/>
      <c r="BD287" s="8"/>
      <c r="BE287" s="8"/>
      <c r="BF287" s="8"/>
      <c r="BG287" s="8"/>
      <c r="BH287" s="8"/>
      <c r="BI287" s="8"/>
      <c r="BJ287" s="8"/>
      <c r="BK287" s="8"/>
      <c r="BL287" s="8"/>
      <c r="BM287" s="8"/>
    </row>
    <row r="288" spans="2:65">
      <c r="B288" s="59"/>
      <c r="C288" s="119"/>
      <c r="D288" s="59"/>
      <c r="E288" s="59"/>
      <c r="F288" s="60"/>
      <c r="G288" s="98"/>
      <c r="H288" s="60"/>
      <c r="I288" s="60"/>
      <c r="J288" s="60"/>
      <c r="K288" s="60"/>
      <c r="L288" s="60"/>
      <c r="M288" s="60"/>
      <c r="N288" s="60"/>
      <c r="O288" s="4"/>
      <c r="P288" s="5"/>
      <c r="Q288" s="6"/>
      <c r="R288" s="6"/>
      <c r="S288" s="6"/>
      <c r="T288" s="6"/>
      <c r="U288" s="6"/>
      <c r="V288" s="60"/>
      <c r="W288" s="60"/>
      <c r="X288" s="60"/>
      <c r="Y288" s="60"/>
      <c r="Z288" s="60"/>
      <c r="AA288" s="60"/>
      <c r="AB288" s="60"/>
      <c r="AC288" s="60"/>
      <c r="AD288" s="60"/>
      <c r="AE288" s="60"/>
      <c r="AF288" s="60"/>
      <c r="AG288" s="60"/>
      <c r="AH288" s="60"/>
      <c r="AI288" s="60"/>
      <c r="AJ288" s="60"/>
      <c r="AK288" s="8"/>
      <c r="AL288" s="8"/>
      <c r="AM288" s="8"/>
      <c r="AN288" s="8"/>
      <c r="AO288" s="8"/>
      <c r="AP288" s="8"/>
      <c r="AQ288" s="8"/>
      <c r="AR288" s="8"/>
      <c r="AS288" s="8"/>
      <c r="AT288" s="8"/>
      <c r="AU288" s="8"/>
      <c r="AV288" s="8"/>
      <c r="AW288" s="8"/>
      <c r="AX288" s="8"/>
      <c r="AY288" s="8"/>
      <c r="AZ288" s="8"/>
      <c r="BA288" s="8"/>
      <c r="BB288" s="8"/>
      <c r="BC288" s="8"/>
      <c r="BD288" s="8"/>
      <c r="BE288" s="8"/>
      <c r="BF288" s="8"/>
      <c r="BG288" s="8"/>
      <c r="BH288" s="8"/>
      <c r="BI288" s="8"/>
      <c r="BJ288" s="8"/>
      <c r="BK288" s="8"/>
      <c r="BL288" s="8"/>
      <c r="BM288" s="8"/>
    </row>
    <row r="289" spans="2:65">
      <c r="B289" s="59"/>
      <c r="C289" s="119"/>
      <c r="D289" s="59"/>
      <c r="E289" s="59"/>
      <c r="F289" s="60"/>
      <c r="G289" s="98"/>
      <c r="H289" s="60"/>
      <c r="I289" s="60"/>
      <c r="J289" s="60"/>
      <c r="K289" s="60"/>
      <c r="L289" s="60"/>
      <c r="M289" s="60"/>
      <c r="N289" s="60"/>
      <c r="O289" s="4"/>
      <c r="P289" s="5"/>
      <c r="Q289" s="6"/>
      <c r="R289" s="6"/>
      <c r="S289" s="6"/>
      <c r="T289" s="6"/>
      <c r="U289" s="6"/>
      <c r="V289" s="60"/>
      <c r="W289" s="60"/>
      <c r="X289" s="60"/>
      <c r="Y289" s="60"/>
      <c r="Z289" s="60"/>
      <c r="AA289" s="60"/>
      <c r="AB289" s="60"/>
      <c r="AC289" s="60"/>
      <c r="AD289" s="60"/>
      <c r="AE289" s="60"/>
      <c r="AF289" s="60"/>
      <c r="AG289" s="60"/>
      <c r="AH289" s="60"/>
      <c r="AI289" s="60"/>
      <c r="AJ289" s="60"/>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c r="BJ289" s="8"/>
      <c r="BK289" s="8"/>
      <c r="BL289" s="8"/>
      <c r="BM289" s="8"/>
    </row>
    <row r="290" spans="2:65">
      <c r="B290" s="59"/>
      <c r="C290" s="119"/>
      <c r="D290" s="59"/>
      <c r="E290" s="59"/>
      <c r="F290" s="60"/>
      <c r="G290" s="98"/>
      <c r="H290" s="60"/>
      <c r="I290" s="60"/>
      <c r="J290" s="60"/>
      <c r="K290" s="60"/>
      <c r="L290" s="60"/>
      <c r="M290" s="60"/>
      <c r="N290" s="60"/>
      <c r="O290" s="4"/>
      <c r="P290" s="5"/>
      <c r="Q290" s="6"/>
      <c r="R290" s="6"/>
      <c r="S290" s="6"/>
      <c r="T290" s="6"/>
      <c r="U290" s="6"/>
      <c r="V290" s="60"/>
      <c r="W290" s="60"/>
      <c r="X290" s="60"/>
      <c r="Y290" s="60"/>
      <c r="Z290" s="60"/>
      <c r="AA290" s="60"/>
      <c r="AB290" s="60"/>
      <c r="AC290" s="60"/>
      <c r="AD290" s="60"/>
      <c r="AE290" s="60"/>
      <c r="AF290" s="60"/>
      <c r="AG290" s="60"/>
      <c r="AH290" s="60"/>
      <c r="AI290" s="60"/>
      <c r="AJ290" s="60"/>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c r="BJ290" s="8"/>
      <c r="BK290" s="8"/>
      <c r="BL290" s="8"/>
      <c r="BM290" s="8"/>
    </row>
    <row r="291" spans="2:65">
      <c r="B291" s="59"/>
      <c r="C291" s="119"/>
      <c r="D291" s="59"/>
      <c r="E291" s="59"/>
      <c r="F291" s="60"/>
      <c r="G291" s="98"/>
      <c r="H291" s="60"/>
      <c r="I291" s="60"/>
      <c r="J291" s="60"/>
      <c r="K291" s="60"/>
      <c r="L291" s="60"/>
      <c r="M291" s="60"/>
      <c r="N291" s="60"/>
      <c r="O291" s="4"/>
      <c r="P291" s="5"/>
      <c r="Q291" s="6"/>
      <c r="R291" s="6"/>
      <c r="S291" s="6"/>
      <c r="T291" s="6"/>
      <c r="U291" s="6"/>
      <c r="V291" s="60"/>
      <c r="W291" s="60"/>
      <c r="X291" s="60"/>
      <c r="Y291" s="60"/>
      <c r="Z291" s="60"/>
      <c r="AA291" s="60"/>
      <c r="AB291" s="60"/>
      <c r="AC291" s="60"/>
      <c r="AD291" s="60"/>
      <c r="AE291" s="60"/>
      <c r="AF291" s="60"/>
      <c r="AG291" s="60"/>
      <c r="AH291" s="60"/>
      <c r="AI291" s="60"/>
      <c r="AJ291" s="60"/>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c r="BJ291" s="8"/>
      <c r="BK291" s="8"/>
      <c r="BL291" s="8"/>
      <c r="BM291" s="8"/>
    </row>
    <row r="292" spans="2:65">
      <c r="B292" s="59"/>
      <c r="C292" s="119"/>
      <c r="D292" s="59"/>
      <c r="E292" s="59"/>
      <c r="F292" s="60"/>
      <c r="G292" s="98"/>
      <c r="H292" s="60"/>
      <c r="I292" s="60"/>
      <c r="J292" s="60"/>
      <c r="K292" s="60"/>
      <c r="L292" s="60"/>
      <c r="M292" s="60"/>
      <c r="N292" s="60"/>
      <c r="O292" s="4"/>
      <c r="P292" s="5"/>
      <c r="Q292" s="6"/>
      <c r="R292" s="6"/>
      <c r="S292" s="6"/>
      <c r="T292" s="6"/>
      <c r="U292" s="6"/>
      <c r="V292" s="60"/>
      <c r="W292" s="60"/>
      <c r="X292" s="60"/>
      <c r="Y292" s="60"/>
      <c r="Z292" s="60"/>
      <c r="AA292" s="60"/>
      <c r="AB292" s="60"/>
      <c r="AC292" s="60"/>
      <c r="AD292" s="60"/>
      <c r="AE292" s="60"/>
      <c r="AF292" s="60"/>
      <c r="AG292" s="60"/>
      <c r="AH292" s="60"/>
      <c r="AI292" s="60"/>
      <c r="AJ292" s="60"/>
      <c r="AK292" s="8"/>
      <c r="AL292" s="8"/>
      <c r="AM292" s="8"/>
      <c r="AN292" s="8"/>
      <c r="AO292" s="8"/>
      <c r="AP292" s="8"/>
      <c r="AQ292" s="8"/>
      <c r="AR292" s="8"/>
      <c r="AS292" s="8"/>
      <c r="AT292" s="8"/>
      <c r="AU292" s="8"/>
      <c r="AV292" s="8"/>
      <c r="AW292" s="8"/>
      <c r="AX292" s="8"/>
      <c r="AY292" s="8"/>
      <c r="AZ292" s="8"/>
      <c r="BA292" s="8"/>
      <c r="BB292" s="8"/>
      <c r="BC292" s="8"/>
      <c r="BD292" s="8"/>
      <c r="BE292" s="8"/>
      <c r="BF292" s="8"/>
      <c r="BG292" s="8"/>
      <c r="BH292" s="8"/>
      <c r="BI292" s="8"/>
      <c r="BJ292" s="8"/>
      <c r="BK292" s="8"/>
      <c r="BL292" s="8"/>
      <c r="BM292" s="8"/>
    </row>
    <row r="293" spans="2:65">
      <c r="B293" s="59"/>
      <c r="C293" s="119"/>
      <c r="D293" s="59"/>
      <c r="E293" s="59"/>
      <c r="F293" s="60"/>
      <c r="G293" s="98"/>
      <c r="H293" s="60"/>
      <c r="I293" s="60"/>
      <c r="J293" s="60"/>
      <c r="K293" s="60"/>
      <c r="L293" s="60"/>
      <c r="M293" s="60"/>
      <c r="N293" s="60"/>
      <c r="O293" s="4"/>
      <c r="P293" s="5"/>
      <c r="Q293" s="6"/>
      <c r="R293" s="6"/>
      <c r="S293" s="6"/>
      <c r="T293" s="6"/>
      <c r="U293" s="6"/>
      <c r="V293" s="60"/>
      <c r="W293" s="60"/>
      <c r="X293" s="60"/>
      <c r="Y293" s="60"/>
      <c r="Z293" s="60"/>
      <c r="AA293" s="60"/>
      <c r="AB293" s="60"/>
      <c r="AC293" s="60"/>
      <c r="AD293" s="60"/>
      <c r="AE293" s="60"/>
      <c r="AF293" s="60"/>
      <c r="AG293" s="60"/>
      <c r="AH293" s="60"/>
      <c r="AI293" s="60"/>
      <c r="AJ293" s="60"/>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c r="BJ293" s="8"/>
      <c r="BK293" s="8"/>
      <c r="BL293" s="8"/>
      <c r="BM293" s="8"/>
    </row>
    <row r="294" spans="2:65">
      <c r="B294" s="59"/>
      <c r="C294" s="119"/>
      <c r="D294" s="59"/>
      <c r="E294" s="59"/>
      <c r="F294" s="60"/>
      <c r="G294" s="98"/>
      <c r="H294" s="60"/>
      <c r="I294" s="60"/>
      <c r="J294" s="60"/>
      <c r="K294" s="60"/>
      <c r="L294" s="60"/>
      <c r="M294" s="60"/>
      <c r="N294" s="60"/>
      <c r="O294" s="4"/>
      <c r="P294" s="5"/>
      <c r="Q294" s="6"/>
      <c r="R294" s="6"/>
      <c r="S294" s="6"/>
      <c r="T294" s="6"/>
      <c r="U294" s="6"/>
      <c r="V294" s="60"/>
      <c r="W294" s="60"/>
      <c r="X294" s="60"/>
      <c r="Y294" s="60"/>
      <c r="Z294" s="60"/>
      <c r="AA294" s="60"/>
      <c r="AB294" s="60"/>
      <c r="AC294" s="60"/>
      <c r="AD294" s="60"/>
      <c r="AE294" s="60"/>
      <c r="AF294" s="60"/>
      <c r="AG294" s="60"/>
      <c r="AH294" s="60"/>
      <c r="AI294" s="60"/>
      <c r="AJ294" s="60"/>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c r="BJ294" s="8"/>
      <c r="BK294" s="8"/>
      <c r="BL294" s="8"/>
      <c r="BM294" s="8"/>
    </row>
    <row r="295" spans="2:65">
      <c r="B295" s="59"/>
      <c r="C295" s="119"/>
      <c r="D295" s="59"/>
      <c r="E295" s="59"/>
      <c r="F295" s="60"/>
      <c r="G295" s="98"/>
      <c r="H295" s="60"/>
      <c r="I295" s="60"/>
      <c r="J295" s="60"/>
      <c r="K295" s="60"/>
      <c r="L295" s="60"/>
      <c r="M295" s="60"/>
      <c r="N295" s="60"/>
      <c r="O295" s="4"/>
      <c r="P295" s="5"/>
      <c r="Q295" s="6"/>
      <c r="R295" s="6"/>
      <c r="S295" s="6"/>
      <c r="T295" s="6"/>
      <c r="U295" s="6"/>
      <c r="V295" s="60"/>
      <c r="W295" s="60"/>
      <c r="X295" s="60"/>
      <c r="Y295" s="60"/>
      <c r="Z295" s="60"/>
      <c r="AA295" s="60"/>
      <c r="AB295" s="60"/>
      <c r="AC295" s="60"/>
      <c r="AD295" s="60"/>
      <c r="AE295" s="60"/>
      <c r="AF295" s="60"/>
      <c r="AG295" s="60"/>
      <c r="AH295" s="60"/>
      <c r="AI295" s="60"/>
      <c r="AJ295" s="60"/>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c r="BJ295" s="8"/>
      <c r="BK295" s="8"/>
      <c r="BL295" s="8"/>
      <c r="BM295" s="8"/>
    </row>
    <row r="296" spans="2:65">
      <c r="B296" s="59"/>
      <c r="C296" s="119"/>
      <c r="D296" s="59"/>
      <c r="E296" s="59"/>
      <c r="F296" s="60"/>
      <c r="G296" s="98"/>
      <c r="H296" s="60"/>
      <c r="I296" s="60"/>
      <c r="J296" s="60"/>
      <c r="K296" s="60"/>
      <c r="L296" s="60"/>
      <c r="M296" s="60"/>
      <c r="N296" s="60"/>
      <c r="O296" s="4"/>
      <c r="P296" s="5"/>
      <c r="Q296" s="6"/>
      <c r="R296" s="6"/>
      <c r="S296" s="6"/>
      <c r="T296" s="6"/>
      <c r="U296" s="6"/>
      <c r="V296" s="60"/>
      <c r="W296" s="60"/>
      <c r="X296" s="60"/>
      <c r="Y296" s="60"/>
      <c r="Z296" s="60"/>
      <c r="AA296" s="60"/>
      <c r="AB296" s="60"/>
      <c r="AC296" s="60"/>
      <c r="AD296" s="60"/>
      <c r="AE296" s="60"/>
      <c r="AF296" s="60"/>
      <c r="AG296" s="60"/>
      <c r="AH296" s="60"/>
      <c r="AI296" s="60"/>
      <c r="AJ296" s="60"/>
      <c r="AK296" s="8"/>
      <c r="AL296" s="8"/>
      <c r="AM296" s="8"/>
      <c r="AN296" s="8"/>
      <c r="AO296" s="8"/>
      <c r="AP296" s="8"/>
      <c r="AQ296" s="8"/>
      <c r="AR296" s="8"/>
      <c r="AS296" s="8"/>
      <c r="AT296" s="8"/>
      <c r="AU296" s="8"/>
      <c r="AV296" s="8"/>
      <c r="AW296" s="8"/>
      <c r="AX296" s="8"/>
      <c r="AY296" s="8"/>
      <c r="AZ296" s="8"/>
      <c r="BA296" s="8"/>
      <c r="BB296" s="8"/>
      <c r="BC296" s="8"/>
      <c r="BD296" s="8"/>
      <c r="BE296" s="8"/>
      <c r="BF296" s="8"/>
      <c r="BG296" s="8"/>
      <c r="BH296" s="8"/>
      <c r="BI296" s="8"/>
      <c r="BJ296" s="8"/>
      <c r="BK296" s="8"/>
      <c r="BL296" s="8"/>
      <c r="BM296" s="8"/>
    </row>
    <row r="297" spans="2:65">
      <c r="B297" s="59"/>
      <c r="C297" s="119"/>
      <c r="D297" s="59"/>
      <c r="E297" s="59"/>
      <c r="F297" s="60"/>
      <c r="G297" s="98"/>
      <c r="H297" s="60"/>
      <c r="I297" s="60"/>
      <c r="J297" s="60"/>
      <c r="K297" s="60"/>
      <c r="L297" s="60"/>
      <c r="M297" s="60"/>
      <c r="N297" s="60"/>
      <c r="O297" s="4"/>
      <c r="P297" s="5"/>
      <c r="Q297" s="6"/>
      <c r="R297" s="6"/>
      <c r="S297" s="6"/>
      <c r="T297" s="6"/>
      <c r="U297" s="6"/>
      <c r="V297" s="60"/>
      <c r="W297" s="60"/>
      <c r="X297" s="60"/>
      <c r="Y297" s="60"/>
      <c r="Z297" s="60"/>
      <c r="AA297" s="60"/>
      <c r="AB297" s="60"/>
      <c r="AC297" s="60"/>
      <c r="AD297" s="60"/>
      <c r="AE297" s="60"/>
      <c r="AF297" s="60"/>
      <c r="AG297" s="60"/>
      <c r="AH297" s="60"/>
      <c r="AI297" s="60"/>
      <c r="AJ297" s="60"/>
      <c r="AK297" s="8"/>
      <c r="AL297" s="8"/>
      <c r="AM297" s="8"/>
      <c r="AN297" s="8"/>
      <c r="AO297" s="8"/>
      <c r="AP297" s="8"/>
      <c r="AQ297" s="8"/>
      <c r="AR297" s="8"/>
      <c r="AS297" s="8"/>
      <c r="AT297" s="8"/>
      <c r="AU297" s="8"/>
      <c r="AV297" s="8"/>
      <c r="AW297" s="8"/>
      <c r="AX297" s="8"/>
      <c r="AY297" s="8"/>
      <c r="AZ297" s="8"/>
      <c r="BA297" s="8"/>
      <c r="BB297" s="8"/>
      <c r="BC297" s="8"/>
      <c r="BD297" s="8"/>
      <c r="BE297" s="8"/>
      <c r="BF297" s="8"/>
      <c r="BG297" s="8"/>
      <c r="BH297" s="8"/>
      <c r="BI297" s="8"/>
      <c r="BJ297" s="8"/>
      <c r="BK297" s="8"/>
      <c r="BL297" s="8"/>
      <c r="BM297" s="8"/>
    </row>
    <row r="298" spans="2:65">
      <c r="B298" s="59"/>
      <c r="C298" s="119"/>
      <c r="D298" s="59"/>
      <c r="E298" s="59"/>
      <c r="F298" s="60"/>
      <c r="G298" s="98"/>
      <c r="H298" s="60"/>
      <c r="I298" s="60"/>
      <c r="J298" s="60"/>
      <c r="K298" s="60"/>
      <c r="L298" s="60"/>
      <c r="M298" s="60"/>
      <c r="N298" s="60"/>
      <c r="O298" s="4"/>
      <c r="P298" s="5"/>
      <c r="Q298" s="6"/>
      <c r="R298" s="6"/>
      <c r="S298" s="6"/>
      <c r="T298" s="6"/>
      <c r="U298" s="6"/>
      <c r="V298" s="60"/>
      <c r="W298" s="60"/>
      <c r="X298" s="60"/>
      <c r="Y298" s="60"/>
      <c r="Z298" s="60"/>
      <c r="AA298" s="60"/>
      <c r="AB298" s="60"/>
      <c r="AC298" s="60"/>
      <c r="AD298" s="60"/>
      <c r="AE298" s="60"/>
      <c r="AF298" s="60"/>
      <c r="AG298" s="60"/>
      <c r="AH298" s="60"/>
      <c r="AI298" s="60"/>
      <c r="AJ298" s="60"/>
      <c r="AK298" s="8"/>
      <c r="AL298" s="8"/>
      <c r="AM298" s="8"/>
      <c r="AN298" s="8"/>
      <c r="AO298" s="8"/>
      <c r="AP298" s="8"/>
      <c r="AQ298" s="8"/>
      <c r="AR298" s="8"/>
      <c r="AS298" s="8"/>
      <c r="AT298" s="8"/>
      <c r="AU298" s="8"/>
      <c r="AV298" s="8"/>
      <c r="AW298" s="8"/>
      <c r="AX298" s="8"/>
      <c r="AY298" s="8"/>
      <c r="AZ298" s="8"/>
      <c r="BA298" s="8"/>
      <c r="BB298" s="8"/>
      <c r="BC298" s="8"/>
      <c r="BD298" s="8"/>
      <c r="BE298" s="8"/>
      <c r="BF298" s="8"/>
      <c r="BG298" s="8"/>
      <c r="BH298" s="8"/>
      <c r="BI298" s="8"/>
      <c r="BJ298" s="8"/>
      <c r="BK298" s="8"/>
      <c r="BL298" s="8"/>
      <c r="BM298" s="8"/>
    </row>
    <row r="299" spans="2:65">
      <c r="B299" s="59"/>
      <c r="C299" s="119"/>
      <c r="D299" s="59"/>
      <c r="E299" s="59"/>
      <c r="F299" s="60"/>
      <c r="G299" s="98"/>
      <c r="H299" s="60"/>
      <c r="I299" s="60"/>
      <c r="J299" s="60"/>
      <c r="K299" s="60"/>
      <c r="L299" s="60"/>
      <c r="M299" s="60"/>
      <c r="N299" s="60"/>
      <c r="O299" s="4"/>
      <c r="P299" s="5"/>
      <c r="Q299" s="6"/>
      <c r="R299" s="6"/>
      <c r="S299" s="6"/>
      <c r="T299" s="6"/>
      <c r="U299" s="6"/>
      <c r="V299" s="60"/>
      <c r="W299" s="60"/>
      <c r="X299" s="60"/>
      <c r="Y299" s="60"/>
      <c r="Z299" s="60"/>
      <c r="AA299" s="60"/>
      <c r="AB299" s="60"/>
      <c r="AC299" s="60"/>
      <c r="AD299" s="60"/>
      <c r="AE299" s="60"/>
      <c r="AF299" s="60"/>
      <c r="AG299" s="60"/>
      <c r="AH299" s="60"/>
      <c r="AI299" s="60"/>
      <c r="AJ299" s="60"/>
      <c r="AK299" s="8"/>
      <c r="AL299" s="8"/>
      <c r="AM299" s="8"/>
      <c r="AN299" s="8"/>
      <c r="AO299" s="8"/>
      <c r="AP299" s="8"/>
      <c r="AQ299" s="8"/>
      <c r="AR299" s="8"/>
      <c r="AS299" s="8"/>
      <c r="AT299" s="8"/>
      <c r="AU299" s="8"/>
      <c r="AV299" s="8"/>
      <c r="AW299" s="8"/>
      <c r="AX299" s="8"/>
      <c r="AY299" s="8"/>
      <c r="AZ299" s="8"/>
      <c r="BA299" s="8"/>
      <c r="BB299" s="8"/>
      <c r="BC299" s="8"/>
      <c r="BD299" s="8"/>
      <c r="BE299" s="8"/>
      <c r="BF299" s="8"/>
      <c r="BG299" s="8"/>
      <c r="BH299" s="8"/>
      <c r="BI299" s="8"/>
      <c r="BJ299" s="8"/>
      <c r="BK299" s="8"/>
      <c r="BL299" s="8"/>
      <c r="BM299" s="8"/>
    </row>
    <row r="300" spans="2:65">
      <c r="B300" s="59"/>
      <c r="C300" s="119"/>
      <c r="D300" s="59"/>
      <c r="E300" s="59"/>
      <c r="F300" s="60"/>
      <c r="G300" s="98"/>
      <c r="H300" s="60"/>
      <c r="I300" s="60"/>
      <c r="J300" s="60"/>
      <c r="K300" s="60"/>
      <c r="L300" s="60"/>
      <c r="M300" s="60"/>
      <c r="N300" s="60"/>
      <c r="O300" s="4"/>
      <c r="P300" s="5"/>
      <c r="Q300" s="6"/>
      <c r="R300" s="6"/>
      <c r="S300" s="6"/>
      <c r="T300" s="6"/>
      <c r="U300" s="6"/>
      <c r="V300" s="60"/>
      <c r="W300" s="60"/>
      <c r="X300" s="60"/>
      <c r="Y300" s="60"/>
      <c r="Z300" s="60"/>
      <c r="AA300" s="60"/>
      <c r="AB300" s="60"/>
      <c r="AC300" s="60"/>
      <c r="AD300" s="60"/>
      <c r="AE300" s="60"/>
      <c r="AF300" s="60"/>
      <c r="AG300" s="60"/>
      <c r="AH300" s="60"/>
      <c r="AI300" s="60"/>
      <c r="AJ300" s="60"/>
      <c r="AK300" s="8"/>
      <c r="AL300" s="8"/>
      <c r="AM300" s="8"/>
      <c r="AN300" s="8"/>
      <c r="AO300" s="8"/>
      <c r="AP300" s="8"/>
      <c r="AQ300" s="8"/>
      <c r="AR300" s="8"/>
      <c r="AS300" s="8"/>
      <c r="AT300" s="8"/>
      <c r="AU300" s="8"/>
      <c r="AV300" s="8"/>
      <c r="AW300" s="8"/>
      <c r="AX300" s="8"/>
      <c r="AY300" s="8"/>
      <c r="AZ300" s="8"/>
      <c r="BA300" s="8"/>
      <c r="BB300" s="8"/>
      <c r="BC300" s="8"/>
      <c r="BD300" s="8"/>
      <c r="BE300" s="8"/>
      <c r="BF300" s="8"/>
      <c r="BG300" s="8"/>
      <c r="BH300" s="8"/>
      <c r="BI300" s="8"/>
      <c r="BJ300" s="8"/>
      <c r="BK300" s="8"/>
      <c r="BL300" s="8"/>
      <c r="BM300" s="8"/>
    </row>
    <row r="301" spans="2:65">
      <c r="B301" s="59"/>
      <c r="C301" s="119"/>
      <c r="D301" s="59"/>
      <c r="E301" s="59"/>
      <c r="F301" s="60"/>
      <c r="G301" s="98"/>
      <c r="H301" s="60"/>
      <c r="I301" s="60"/>
      <c r="J301" s="60"/>
      <c r="K301" s="60"/>
      <c r="L301" s="60"/>
      <c r="M301" s="60"/>
      <c r="N301" s="60"/>
      <c r="O301" s="4"/>
      <c r="P301" s="5"/>
      <c r="Q301" s="6"/>
      <c r="R301" s="6"/>
      <c r="S301" s="6"/>
      <c r="T301" s="6"/>
      <c r="U301" s="6"/>
      <c r="V301" s="60"/>
      <c r="W301" s="60"/>
      <c r="X301" s="60"/>
      <c r="Y301" s="60"/>
      <c r="Z301" s="60"/>
      <c r="AA301" s="60"/>
      <c r="AB301" s="60"/>
      <c r="AC301" s="60"/>
      <c r="AD301" s="60"/>
      <c r="AE301" s="60"/>
      <c r="AF301" s="60"/>
      <c r="AG301" s="60"/>
      <c r="AH301" s="60"/>
      <c r="AI301" s="60"/>
      <c r="AJ301" s="60"/>
      <c r="AK301" s="8"/>
      <c r="AL301" s="8"/>
      <c r="AM301" s="8"/>
      <c r="AN301" s="8"/>
      <c r="AO301" s="8"/>
      <c r="AP301" s="8"/>
      <c r="AQ301" s="8"/>
      <c r="AR301" s="8"/>
      <c r="AS301" s="8"/>
      <c r="AT301" s="8"/>
      <c r="AU301" s="8"/>
      <c r="AV301" s="8"/>
      <c r="AW301" s="8"/>
      <c r="AX301" s="8"/>
      <c r="AY301" s="8"/>
      <c r="AZ301" s="8"/>
      <c r="BA301" s="8"/>
      <c r="BB301" s="8"/>
      <c r="BC301" s="8"/>
      <c r="BD301" s="8"/>
      <c r="BE301" s="8"/>
      <c r="BF301" s="8"/>
      <c r="BG301" s="8"/>
      <c r="BH301" s="8"/>
      <c r="BI301" s="8"/>
      <c r="BJ301" s="8"/>
      <c r="BK301" s="8"/>
      <c r="BL301" s="8"/>
      <c r="BM301" s="8"/>
    </row>
    <row r="302" spans="2:65">
      <c r="B302" s="59"/>
      <c r="C302" s="119"/>
      <c r="D302" s="59"/>
      <c r="E302" s="59"/>
      <c r="F302" s="60"/>
      <c r="G302" s="98"/>
      <c r="H302" s="60"/>
      <c r="I302" s="60"/>
      <c r="J302" s="60"/>
      <c r="K302" s="60"/>
      <c r="L302" s="60"/>
      <c r="M302" s="60"/>
      <c r="N302" s="60"/>
      <c r="O302" s="4"/>
      <c r="P302" s="5"/>
      <c r="Q302" s="6"/>
      <c r="R302" s="6"/>
      <c r="S302" s="6"/>
      <c r="T302" s="6"/>
      <c r="U302" s="6"/>
      <c r="V302" s="60"/>
      <c r="W302" s="60"/>
      <c r="X302" s="60"/>
      <c r="Y302" s="60"/>
      <c r="Z302" s="60"/>
      <c r="AA302" s="60"/>
      <c r="AB302" s="60"/>
      <c r="AC302" s="60"/>
      <c r="AD302" s="60"/>
      <c r="AE302" s="60"/>
      <c r="AF302" s="60"/>
      <c r="AG302" s="60"/>
      <c r="AH302" s="60"/>
      <c r="AI302" s="60"/>
      <c r="AJ302" s="60"/>
      <c r="AK302" s="8"/>
      <c r="AL302" s="8"/>
      <c r="AM302" s="8"/>
      <c r="AN302" s="8"/>
      <c r="AO302" s="8"/>
      <c r="AP302" s="8"/>
      <c r="AQ302" s="8"/>
      <c r="AR302" s="8"/>
      <c r="AS302" s="8"/>
      <c r="AT302" s="8"/>
      <c r="AU302" s="8"/>
      <c r="AV302" s="8"/>
      <c r="AW302" s="8"/>
      <c r="AX302" s="8"/>
      <c r="AY302" s="8"/>
      <c r="AZ302" s="8"/>
      <c r="BA302" s="8"/>
      <c r="BB302" s="8"/>
      <c r="BC302" s="8"/>
      <c r="BD302" s="8"/>
      <c r="BE302" s="8"/>
      <c r="BF302" s="8"/>
      <c r="BG302" s="8"/>
      <c r="BH302" s="8"/>
      <c r="BI302" s="8"/>
      <c r="BJ302" s="8"/>
      <c r="BK302" s="8"/>
      <c r="BL302" s="8"/>
      <c r="BM302" s="8"/>
    </row>
    <row r="303" spans="2:65">
      <c r="B303" s="59"/>
      <c r="C303" s="119"/>
      <c r="D303" s="59"/>
      <c r="E303" s="59"/>
      <c r="F303" s="60"/>
      <c r="G303" s="98"/>
      <c r="H303" s="60"/>
      <c r="I303" s="60"/>
      <c r="J303" s="60"/>
      <c r="K303" s="60"/>
      <c r="L303" s="60"/>
      <c r="M303" s="60"/>
      <c r="N303" s="60"/>
      <c r="O303" s="4"/>
      <c r="P303" s="5"/>
      <c r="Q303" s="6"/>
      <c r="R303" s="6"/>
      <c r="S303" s="6"/>
      <c r="T303" s="6"/>
      <c r="U303" s="6"/>
      <c r="V303" s="60"/>
      <c r="W303" s="60"/>
      <c r="X303" s="60"/>
      <c r="Y303" s="60"/>
      <c r="Z303" s="60"/>
      <c r="AA303" s="60"/>
      <c r="AB303" s="60"/>
      <c r="AC303" s="60"/>
      <c r="AD303" s="60"/>
      <c r="AE303" s="60"/>
      <c r="AF303" s="60"/>
      <c r="AG303" s="60"/>
      <c r="AH303" s="60"/>
      <c r="AI303" s="60"/>
      <c r="AJ303" s="60"/>
      <c r="AK303" s="8"/>
      <c r="AL303" s="8"/>
      <c r="AM303" s="8"/>
      <c r="AN303" s="8"/>
      <c r="AO303" s="8"/>
      <c r="AP303" s="8"/>
      <c r="AQ303" s="8"/>
      <c r="AR303" s="8"/>
      <c r="AS303" s="8"/>
      <c r="AT303" s="8"/>
      <c r="AU303" s="8"/>
      <c r="AV303" s="8"/>
      <c r="AW303" s="8"/>
      <c r="AX303" s="8"/>
      <c r="AY303" s="8"/>
      <c r="AZ303" s="8"/>
      <c r="BA303" s="8"/>
      <c r="BB303" s="8"/>
      <c r="BC303" s="8"/>
      <c r="BD303" s="8"/>
      <c r="BE303" s="8"/>
      <c r="BF303" s="8"/>
      <c r="BG303" s="8"/>
      <c r="BH303" s="8"/>
      <c r="BI303" s="8"/>
      <c r="BJ303" s="8"/>
      <c r="BK303" s="8"/>
      <c r="BL303" s="8"/>
      <c r="BM303" s="8"/>
    </row>
    <row r="304" spans="2:65">
      <c r="B304" s="59"/>
      <c r="C304" s="119"/>
      <c r="D304" s="59"/>
      <c r="E304" s="59"/>
      <c r="F304" s="60"/>
      <c r="G304" s="98"/>
      <c r="H304" s="60"/>
      <c r="I304" s="60"/>
      <c r="J304" s="60"/>
      <c r="K304" s="60"/>
      <c r="L304" s="60"/>
      <c r="M304" s="60"/>
      <c r="N304" s="60"/>
      <c r="O304" s="4"/>
      <c r="P304" s="5"/>
      <c r="Q304" s="6"/>
      <c r="R304" s="5"/>
      <c r="S304" s="6"/>
      <c r="T304" s="6"/>
      <c r="U304" s="6"/>
      <c r="V304" s="60"/>
      <c r="W304" s="60"/>
      <c r="X304" s="60"/>
      <c r="Y304" s="60"/>
      <c r="Z304" s="60"/>
      <c r="AA304" s="60"/>
      <c r="AB304" s="60"/>
      <c r="AC304" s="60"/>
      <c r="AD304" s="60"/>
      <c r="AE304" s="60"/>
      <c r="AF304" s="60"/>
      <c r="AG304" s="60"/>
      <c r="AH304" s="60"/>
      <c r="AI304" s="60"/>
      <c r="AJ304" s="60"/>
      <c r="AK304" s="8"/>
      <c r="AL304" s="8"/>
      <c r="AM304" s="8"/>
      <c r="AN304" s="8"/>
      <c r="AO304" s="8"/>
      <c r="AP304" s="8"/>
      <c r="AQ304" s="8"/>
      <c r="AR304" s="8"/>
      <c r="AS304" s="8"/>
      <c r="AT304" s="8"/>
      <c r="AU304" s="8"/>
      <c r="AV304" s="8"/>
      <c r="AW304" s="8"/>
      <c r="AX304" s="8"/>
      <c r="AY304" s="8"/>
      <c r="AZ304" s="8"/>
      <c r="BA304" s="8"/>
      <c r="BB304" s="8"/>
      <c r="BC304" s="8"/>
      <c r="BD304" s="8"/>
      <c r="BE304" s="8"/>
      <c r="BF304" s="8"/>
      <c r="BG304" s="8"/>
      <c r="BH304" s="8"/>
      <c r="BI304" s="8"/>
      <c r="BJ304" s="8"/>
      <c r="BK304" s="8"/>
      <c r="BL304" s="8"/>
      <c r="BM304" s="8"/>
    </row>
    <row r="305" spans="2:65">
      <c r="B305" s="59"/>
      <c r="C305" s="119"/>
      <c r="D305" s="59"/>
      <c r="E305" s="59"/>
      <c r="F305" s="60"/>
      <c r="G305" s="98"/>
      <c r="H305" s="60"/>
      <c r="I305" s="60"/>
      <c r="J305" s="60"/>
      <c r="K305" s="60"/>
      <c r="L305" s="60"/>
      <c r="M305" s="60"/>
      <c r="N305" s="60"/>
      <c r="O305" s="4"/>
      <c r="P305" s="5"/>
      <c r="Q305" s="6"/>
      <c r="R305" s="6"/>
      <c r="S305" s="6"/>
      <c r="T305" s="6"/>
      <c r="U305" s="6"/>
      <c r="V305" s="60"/>
      <c r="W305" s="60"/>
      <c r="X305" s="60"/>
      <c r="Y305" s="60"/>
      <c r="Z305" s="60"/>
      <c r="AA305" s="60"/>
      <c r="AB305" s="60"/>
      <c r="AC305" s="60"/>
      <c r="AD305" s="60"/>
      <c r="AE305" s="60"/>
      <c r="AF305" s="60"/>
      <c r="AG305" s="60"/>
      <c r="AH305" s="60"/>
      <c r="AI305" s="60"/>
      <c r="AJ305" s="60"/>
      <c r="AK305" s="8"/>
      <c r="AL305" s="8"/>
      <c r="AM305" s="8"/>
      <c r="AN305" s="8"/>
      <c r="AO305" s="8"/>
      <c r="AP305" s="8"/>
      <c r="AQ305" s="8"/>
      <c r="AR305" s="8"/>
      <c r="AS305" s="8"/>
      <c r="AT305" s="8"/>
      <c r="AU305" s="8"/>
      <c r="AV305" s="8"/>
      <c r="AW305" s="8"/>
      <c r="AX305" s="8"/>
      <c r="AY305" s="8"/>
      <c r="AZ305" s="8"/>
      <c r="BA305" s="8"/>
      <c r="BB305" s="8"/>
      <c r="BC305" s="8"/>
      <c r="BD305" s="8"/>
      <c r="BE305" s="8"/>
      <c r="BF305" s="8"/>
      <c r="BG305" s="8"/>
      <c r="BH305" s="8"/>
      <c r="BI305" s="8"/>
      <c r="BJ305" s="8"/>
      <c r="BK305" s="8"/>
      <c r="BL305" s="8"/>
      <c r="BM305" s="8"/>
    </row>
    <row r="306" spans="2:65">
      <c r="B306" s="59"/>
      <c r="C306" s="119"/>
      <c r="D306" s="59"/>
      <c r="E306" s="59"/>
      <c r="F306" s="60"/>
      <c r="G306" s="98"/>
      <c r="H306" s="60"/>
      <c r="I306" s="60"/>
      <c r="J306" s="60"/>
      <c r="K306" s="60"/>
      <c r="L306" s="60"/>
      <c r="M306" s="60"/>
      <c r="N306" s="60"/>
      <c r="O306" s="4"/>
      <c r="P306" s="12"/>
      <c r="Q306" s="12"/>
      <c r="R306" s="12"/>
      <c r="S306" s="12"/>
      <c r="T306" s="12"/>
      <c r="U306" s="12"/>
      <c r="V306" s="60"/>
      <c r="W306" s="60"/>
      <c r="X306" s="60"/>
      <c r="Y306" s="60"/>
      <c r="Z306" s="60"/>
      <c r="AA306" s="60"/>
      <c r="AB306" s="60"/>
      <c r="AC306" s="60"/>
      <c r="AD306" s="60"/>
      <c r="AE306" s="60"/>
      <c r="AF306" s="60"/>
      <c r="AG306" s="60"/>
      <c r="AH306" s="60"/>
      <c r="AI306" s="60"/>
      <c r="AJ306" s="60"/>
      <c r="AK306" s="8"/>
      <c r="AL306" s="8"/>
      <c r="AM306" s="8"/>
      <c r="AN306" s="8"/>
      <c r="AO306" s="8"/>
      <c r="AP306" s="8"/>
      <c r="AQ306" s="8"/>
      <c r="AR306" s="8"/>
      <c r="AS306" s="8"/>
      <c r="AT306" s="8"/>
      <c r="AU306" s="8"/>
      <c r="AV306" s="8"/>
      <c r="AW306" s="8"/>
      <c r="AX306" s="8"/>
      <c r="AY306" s="8"/>
      <c r="AZ306" s="8"/>
      <c r="BA306" s="8"/>
      <c r="BB306" s="8"/>
      <c r="BC306" s="8"/>
      <c r="BD306" s="8"/>
      <c r="BE306" s="8"/>
      <c r="BF306" s="8"/>
      <c r="BG306" s="8"/>
      <c r="BH306" s="8"/>
      <c r="BI306" s="8"/>
      <c r="BJ306" s="8"/>
      <c r="BK306" s="8"/>
      <c r="BL306" s="8"/>
      <c r="BM306" s="8"/>
    </row>
    <row r="307" spans="2:65">
      <c r="B307" s="59"/>
      <c r="C307" s="119"/>
      <c r="D307" s="59"/>
      <c r="E307" s="59"/>
      <c r="F307" s="60"/>
      <c r="G307" s="98"/>
      <c r="H307" s="60"/>
      <c r="I307" s="60"/>
      <c r="J307" s="60"/>
      <c r="K307" s="60"/>
      <c r="L307" s="60"/>
      <c r="M307" s="60"/>
      <c r="N307" s="60"/>
      <c r="O307" s="60"/>
      <c r="P307" s="60"/>
      <c r="Q307" s="60"/>
      <c r="R307" s="60"/>
      <c r="S307" s="60"/>
      <c r="T307" s="60"/>
      <c r="U307" s="60"/>
      <c r="V307" s="60"/>
      <c r="W307" s="60"/>
      <c r="X307" s="60"/>
      <c r="Y307" s="60"/>
      <c r="Z307" s="60"/>
      <c r="AA307" s="60"/>
      <c r="AB307" s="60"/>
      <c r="AC307" s="60"/>
      <c r="AD307" s="60"/>
      <c r="AE307" s="60"/>
      <c r="AF307" s="60"/>
      <c r="AG307" s="60"/>
      <c r="AH307" s="60"/>
      <c r="AI307" s="60"/>
      <c r="AJ307" s="60"/>
      <c r="AK307" s="8"/>
      <c r="AL307" s="8"/>
      <c r="AM307" s="8"/>
      <c r="AN307" s="8"/>
      <c r="AO307" s="8"/>
      <c r="AP307" s="8"/>
      <c r="AQ307" s="8"/>
      <c r="AR307" s="8"/>
      <c r="AS307" s="8"/>
      <c r="AT307" s="8"/>
      <c r="AU307" s="8"/>
      <c r="AV307" s="8"/>
      <c r="AW307" s="8"/>
      <c r="AX307" s="8"/>
      <c r="AY307" s="8"/>
      <c r="AZ307" s="8"/>
      <c r="BA307" s="8"/>
      <c r="BB307" s="8"/>
      <c r="BC307" s="8"/>
      <c r="BD307" s="8"/>
      <c r="BE307" s="8"/>
      <c r="BF307" s="8"/>
      <c r="BG307" s="8"/>
      <c r="BH307" s="8"/>
      <c r="BI307" s="8"/>
      <c r="BJ307" s="8"/>
      <c r="BK307" s="8"/>
      <c r="BL307" s="8"/>
      <c r="BM307" s="8"/>
    </row>
    <row r="308" spans="2:65">
      <c r="B308" s="59"/>
      <c r="C308" s="119"/>
      <c r="D308" s="59"/>
      <c r="E308" s="59"/>
      <c r="F308" s="60"/>
      <c r="G308" s="98"/>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8"/>
      <c r="AL308" s="8"/>
      <c r="AM308" s="8"/>
      <c r="AN308" s="8"/>
      <c r="AO308" s="8"/>
      <c r="AP308" s="8"/>
      <c r="AQ308" s="8"/>
      <c r="AR308" s="8"/>
      <c r="AS308" s="8"/>
      <c r="AT308" s="8"/>
      <c r="AU308" s="8"/>
      <c r="AV308" s="8"/>
      <c r="AW308" s="8"/>
      <c r="AX308" s="8"/>
      <c r="AY308" s="8"/>
      <c r="AZ308" s="8"/>
      <c r="BA308" s="8"/>
      <c r="BB308" s="8"/>
      <c r="BC308" s="8"/>
      <c r="BD308" s="8"/>
      <c r="BE308" s="8"/>
      <c r="BF308" s="8"/>
      <c r="BG308" s="8"/>
      <c r="BH308" s="8"/>
      <c r="BI308" s="8"/>
      <c r="BJ308" s="8"/>
      <c r="BK308" s="8"/>
      <c r="BL308" s="8"/>
      <c r="BM308" s="8"/>
    </row>
    <row r="309" spans="2:65">
      <c r="B309" s="59"/>
      <c r="C309" s="119"/>
      <c r="D309" s="59"/>
      <c r="E309" s="59"/>
      <c r="F309" s="60"/>
      <c r="G309" s="98"/>
      <c r="H309" s="60"/>
      <c r="I309" s="60"/>
      <c r="J309" s="60"/>
      <c r="K309" s="60"/>
      <c r="L309" s="60"/>
      <c r="M309" s="60"/>
      <c r="N309" s="60"/>
      <c r="O309" s="3"/>
      <c r="P309" s="16"/>
      <c r="Q309" s="16"/>
      <c r="R309" s="16"/>
      <c r="S309" s="3"/>
      <c r="T309" s="3"/>
      <c r="U309" s="3"/>
      <c r="V309" s="60"/>
      <c r="W309" s="60"/>
      <c r="X309" s="60"/>
      <c r="Y309" s="60"/>
      <c r="Z309" s="60"/>
      <c r="AA309" s="60"/>
      <c r="AB309" s="60"/>
      <c r="AC309" s="60"/>
      <c r="AD309" s="60"/>
      <c r="AE309" s="60"/>
      <c r="AF309" s="60"/>
      <c r="AG309" s="60"/>
      <c r="AH309" s="60"/>
      <c r="AI309" s="60"/>
      <c r="AJ309" s="60"/>
      <c r="AK309" s="8"/>
      <c r="AL309" s="8"/>
      <c r="AM309" s="8"/>
      <c r="AN309" s="8"/>
      <c r="AO309" s="8"/>
      <c r="AP309" s="8"/>
      <c r="AQ309" s="8"/>
      <c r="AR309" s="8"/>
      <c r="AS309" s="8"/>
      <c r="AT309" s="8"/>
      <c r="AU309" s="8"/>
      <c r="AV309" s="8"/>
      <c r="AW309" s="8"/>
      <c r="AX309" s="8"/>
      <c r="AY309" s="8"/>
      <c r="AZ309" s="8"/>
      <c r="BA309" s="8"/>
      <c r="BB309" s="8"/>
      <c r="BC309" s="8"/>
      <c r="BD309" s="8"/>
      <c r="BE309" s="8"/>
      <c r="BF309" s="8"/>
      <c r="BG309" s="8"/>
      <c r="BH309" s="8"/>
      <c r="BI309" s="8"/>
      <c r="BJ309" s="8"/>
      <c r="BK309" s="8"/>
      <c r="BL309" s="8"/>
      <c r="BM309" s="8"/>
    </row>
    <row r="310" spans="2:65">
      <c r="B310" s="59"/>
      <c r="C310" s="119"/>
      <c r="D310" s="59"/>
      <c r="E310" s="59"/>
      <c r="F310" s="60"/>
      <c r="G310" s="98"/>
      <c r="H310" s="60"/>
      <c r="I310" s="60"/>
      <c r="J310" s="60"/>
      <c r="K310" s="60"/>
      <c r="L310" s="60"/>
      <c r="M310" s="60"/>
      <c r="N310" s="60"/>
      <c r="O310" s="4"/>
      <c r="P310" s="61"/>
      <c r="Q310" s="61"/>
      <c r="R310" s="61"/>
      <c r="S310" s="12"/>
      <c r="T310" s="12"/>
      <c r="U310" s="3"/>
      <c r="V310" s="60"/>
      <c r="W310" s="60"/>
      <c r="X310" s="60"/>
      <c r="Y310" s="60"/>
      <c r="Z310" s="60"/>
      <c r="AA310" s="60"/>
      <c r="AB310" s="60"/>
      <c r="AC310" s="60"/>
      <c r="AD310" s="60"/>
      <c r="AE310" s="60"/>
      <c r="AF310" s="60"/>
      <c r="AG310" s="60"/>
      <c r="AH310" s="60"/>
      <c r="AI310" s="60"/>
      <c r="AJ310" s="60"/>
      <c r="AK310" s="8"/>
      <c r="AL310" s="8"/>
      <c r="AM310" s="8"/>
      <c r="AN310" s="8"/>
      <c r="AO310" s="8"/>
      <c r="AP310" s="8"/>
      <c r="AQ310" s="8"/>
      <c r="AR310" s="8"/>
      <c r="AS310" s="8"/>
      <c r="AT310" s="8"/>
      <c r="AU310" s="8"/>
      <c r="AV310" s="8"/>
      <c r="AW310" s="8"/>
      <c r="AX310" s="8"/>
      <c r="AY310" s="8"/>
      <c r="AZ310" s="8"/>
      <c r="BA310" s="8"/>
      <c r="BB310" s="8"/>
      <c r="BC310" s="8"/>
      <c r="BD310" s="8"/>
      <c r="BE310" s="8"/>
      <c r="BF310" s="8"/>
      <c r="BG310" s="8"/>
      <c r="BH310" s="8"/>
      <c r="BI310" s="8"/>
      <c r="BJ310" s="8"/>
      <c r="BK310" s="8"/>
      <c r="BL310" s="8"/>
      <c r="BM310" s="8"/>
    </row>
    <row r="311" spans="2:65">
      <c r="B311" s="59"/>
      <c r="C311" s="119"/>
      <c r="D311" s="59"/>
      <c r="E311" s="59"/>
      <c r="F311" s="60"/>
      <c r="G311" s="98"/>
      <c r="H311" s="60"/>
      <c r="I311" s="60"/>
      <c r="J311" s="60"/>
      <c r="K311" s="60"/>
      <c r="L311" s="60"/>
      <c r="M311" s="60"/>
      <c r="N311" s="60"/>
      <c r="O311" s="3"/>
      <c r="P311" s="3"/>
      <c r="Q311" s="3"/>
      <c r="R311" s="3"/>
      <c r="S311" s="3"/>
      <c r="T311" s="3"/>
      <c r="U311" s="3"/>
      <c r="V311" s="60"/>
      <c r="W311" s="60"/>
      <c r="X311" s="60"/>
      <c r="Y311" s="60"/>
      <c r="Z311" s="60"/>
      <c r="AA311" s="60"/>
      <c r="AB311" s="60"/>
      <c r="AC311" s="60"/>
      <c r="AD311" s="60"/>
      <c r="AE311" s="60"/>
      <c r="AF311" s="60"/>
      <c r="AG311" s="60"/>
      <c r="AH311" s="60"/>
      <c r="AI311" s="60"/>
      <c r="AJ311" s="60"/>
      <c r="AK311" s="8"/>
      <c r="AL311" s="8"/>
      <c r="AM311" s="8"/>
      <c r="AN311" s="8"/>
      <c r="AO311" s="8"/>
      <c r="AP311" s="8"/>
      <c r="AQ311" s="8"/>
      <c r="AR311" s="8"/>
      <c r="AS311" s="8"/>
      <c r="AT311" s="8"/>
      <c r="AU311" s="8"/>
      <c r="AV311" s="8"/>
      <c r="AW311" s="8"/>
      <c r="AX311" s="8"/>
      <c r="AY311" s="8"/>
      <c r="AZ311" s="8"/>
      <c r="BA311" s="8"/>
      <c r="BB311" s="8"/>
      <c r="BC311" s="8"/>
      <c r="BD311" s="8"/>
      <c r="BE311" s="8"/>
      <c r="BF311" s="8"/>
      <c r="BG311" s="8"/>
      <c r="BH311" s="8"/>
      <c r="BI311" s="8"/>
      <c r="BJ311" s="8"/>
      <c r="BK311" s="8"/>
      <c r="BL311" s="8"/>
      <c r="BM311" s="8"/>
    </row>
    <row r="312" spans="2:65">
      <c r="B312" s="59"/>
      <c r="C312" s="119"/>
      <c r="D312" s="59"/>
      <c r="E312" s="59"/>
      <c r="F312" s="60"/>
      <c r="G312" s="98"/>
      <c r="H312" s="60"/>
      <c r="I312" s="60"/>
      <c r="J312" s="60"/>
      <c r="K312" s="60"/>
      <c r="L312" s="60"/>
      <c r="M312" s="60"/>
      <c r="N312" s="60"/>
      <c r="O312" s="4"/>
      <c r="P312" s="4"/>
      <c r="Q312" s="68"/>
      <c r="R312" s="61"/>
      <c r="S312" s="12"/>
      <c r="T312" s="12"/>
      <c r="U312" s="3"/>
      <c r="V312" s="60"/>
      <c r="W312" s="60"/>
      <c r="X312" s="60"/>
      <c r="Y312" s="60"/>
      <c r="Z312" s="60"/>
      <c r="AA312" s="60"/>
      <c r="AB312" s="60"/>
      <c r="AC312" s="60"/>
      <c r="AD312" s="60"/>
      <c r="AE312" s="60"/>
      <c r="AF312" s="60"/>
      <c r="AG312" s="60"/>
      <c r="AH312" s="60"/>
      <c r="AI312" s="60"/>
      <c r="AJ312" s="60"/>
      <c r="AK312" s="8"/>
      <c r="AL312" s="8"/>
      <c r="AM312" s="8"/>
      <c r="AN312" s="8"/>
      <c r="AO312" s="8"/>
      <c r="AP312" s="8"/>
      <c r="AQ312" s="8"/>
      <c r="AR312" s="8"/>
      <c r="AS312" s="8"/>
      <c r="AT312" s="8"/>
      <c r="AU312" s="8"/>
      <c r="AV312" s="8"/>
      <c r="AW312" s="8"/>
      <c r="AX312" s="8"/>
      <c r="AY312" s="8"/>
      <c r="AZ312" s="8"/>
      <c r="BA312" s="8"/>
      <c r="BB312" s="8"/>
      <c r="BC312" s="8"/>
      <c r="BD312" s="8"/>
      <c r="BE312" s="8"/>
      <c r="BF312" s="8"/>
      <c r="BG312" s="8"/>
      <c r="BH312" s="8"/>
      <c r="BI312" s="8"/>
      <c r="BJ312" s="8"/>
      <c r="BK312" s="8"/>
      <c r="BL312" s="8"/>
      <c r="BM312" s="8"/>
    </row>
    <row r="313" spans="2:65">
      <c r="B313" s="59"/>
      <c r="C313" s="119"/>
      <c r="D313" s="59"/>
      <c r="E313" s="59"/>
      <c r="F313" s="60"/>
      <c r="G313" s="98"/>
      <c r="H313" s="60"/>
      <c r="I313" s="60"/>
      <c r="J313" s="60"/>
      <c r="K313" s="60"/>
      <c r="L313" s="60"/>
      <c r="M313" s="60"/>
      <c r="N313" s="60"/>
      <c r="O313" s="3"/>
      <c r="P313" s="3"/>
      <c r="Q313" s="3"/>
      <c r="R313" s="3"/>
      <c r="S313" s="3"/>
      <c r="T313" s="16"/>
      <c r="U313" s="62"/>
      <c r="V313" s="60"/>
      <c r="W313" s="60"/>
      <c r="X313" s="60"/>
      <c r="Y313" s="60"/>
      <c r="Z313" s="60"/>
      <c r="AA313" s="60"/>
      <c r="AB313" s="60"/>
      <c r="AC313" s="60"/>
      <c r="AD313" s="60"/>
      <c r="AE313" s="60"/>
      <c r="AF313" s="60"/>
      <c r="AG313" s="60"/>
      <c r="AH313" s="60"/>
      <c r="AI313" s="60"/>
      <c r="AJ313" s="60"/>
      <c r="AK313" s="8"/>
      <c r="AL313" s="8"/>
      <c r="AM313" s="8"/>
      <c r="AN313" s="8"/>
      <c r="AO313" s="8"/>
      <c r="AP313" s="8"/>
      <c r="AQ313" s="8"/>
      <c r="AR313" s="8"/>
      <c r="AS313" s="8"/>
      <c r="AT313" s="8"/>
      <c r="AU313" s="8"/>
      <c r="AV313" s="8"/>
      <c r="AW313" s="8"/>
      <c r="AX313" s="8"/>
      <c r="AY313" s="8"/>
      <c r="AZ313" s="8"/>
      <c r="BA313" s="8"/>
      <c r="BB313" s="8"/>
      <c r="BC313" s="8"/>
      <c r="BD313" s="8"/>
      <c r="BE313" s="8"/>
      <c r="BF313" s="8"/>
      <c r="BG313" s="8"/>
      <c r="BH313" s="8"/>
      <c r="BI313" s="8"/>
      <c r="BJ313" s="8"/>
      <c r="BK313" s="8"/>
      <c r="BL313" s="8"/>
      <c r="BM313" s="8"/>
    </row>
    <row r="314" spans="2:65">
      <c r="B314" s="59"/>
      <c r="C314" s="119"/>
      <c r="D314" s="59"/>
      <c r="E314" s="59"/>
      <c r="F314" s="60"/>
      <c r="G314" s="98"/>
      <c r="H314" s="60"/>
      <c r="I314" s="60"/>
      <c r="J314" s="60"/>
      <c r="K314" s="60"/>
      <c r="L314" s="60"/>
      <c r="M314" s="60"/>
      <c r="N314" s="60"/>
      <c r="O314" s="3"/>
      <c r="P314" s="63"/>
      <c r="Q314" s="63"/>
      <c r="R314" s="5"/>
      <c r="S314" s="5"/>
      <c r="T314" s="16"/>
      <c r="U314" s="62"/>
      <c r="V314" s="60"/>
      <c r="W314" s="60"/>
      <c r="X314" s="60"/>
      <c r="Y314" s="60"/>
      <c r="Z314" s="60"/>
      <c r="AA314" s="60"/>
      <c r="AB314" s="60"/>
      <c r="AC314" s="60"/>
      <c r="AD314" s="60"/>
      <c r="AE314" s="60"/>
      <c r="AF314" s="60"/>
      <c r="AG314" s="60"/>
      <c r="AH314" s="60"/>
      <c r="AI314" s="60"/>
      <c r="AJ314" s="60"/>
      <c r="AK314" s="8"/>
      <c r="AL314" s="8"/>
      <c r="AM314" s="8"/>
      <c r="AN314" s="8"/>
      <c r="AO314" s="8"/>
      <c r="AP314" s="8"/>
      <c r="AQ314" s="8"/>
      <c r="AR314" s="8"/>
      <c r="AS314" s="8"/>
      <c r="AT314" s="8"/>
      <c r="AU314" s="8"/>
      <c r="AV314" s="8"/>
      <c r="AW314" s="8"/>
      <c r="AX314" s="8"/>
      <c r="AY314" s="8"/>
      <c r="AZ314" s="8"/>
      <c r="BA314" s="8"/>
      <c r="BB314" s="8"/>
      <c r="BC314" s="8"/>
      <c r="BD314" s="8"/>
      <c r="BE314" s="8"/>
      <c r="BF314" s="8"/>
      <c r="BG314" s="8"/>
      <c r="BH314" s="8"/>
      <c r="BI314" s="8"/>
      <c r="BJ314" s="8"/>
      <c r="BK314" s="8"/>
      <c r="BL314" s="8"/>
      <c r="BM314" s="8"/>
    </row>
    <row r="315" spans="2:65" ht="15.3" thickBot="1">
      <c r="B315" s="59"/>
      <c r="C315" s="119"/>
      <c r="D315" s="59"/>
      <c r="E315" s="59"/>
      <c r="F315" s="60"/>
      <c r="G315" s="98"/>
      <c r="H315" s="60"/>
      <c r="I315" s="60"/>
      <c r="J315" s="60"/>
      <c r="K315" s="60"/>
      <c r="L315" s="60"/>
      <c r="M315" s="60"/>
      <c r="N315" s="60"/>
      <c r="O315" s="64"/>
      <c r="P315" s="65"/>
      <c r="Q315" s="65"/>
      <c r="R315" s="65"/>
      <c r="S315" s="66"/>
      <c r="T315" s="66"/>
      <c r="U315" s="67"/>
      <c r="V315" s="60"/>
      <c r="W315" s="60"/>
      <c r="X315" s="60"/>
      <c r="Y315" s="60"/>
      <c r="Z315" s="60"/>
      <c r="AA315" s="60"/>
      <c r="AB315" s="60"/>
      <c r="AC315" s="60"/>
      <c r="AD315" s="60"/>
      <c r="AE315" s="60"/>
      <c r="AF315" s="60"/>
      <c r="AG315" s="60"/>
      <c r="AH315" s="60"/>
      <c r="AI315" s="60"/>
      <c r="AJ315" s="60"/>
      <c r="AK315" s="8"/>
      <c r="AL315" s="8"/>
      <c r="AM315" s="8"/>
      <c r="AN315" s="8"/>
      <c r="AO315" s="8"/>
      <c r="AP315" s="8"/>
      <c r="AQ315" s="8"/>
      <c r="AR315" s="8"/>
      <c r="AS315" s="8"/>
      <c r="AT315" s="8"/>
      <c r="AU315" s="8"/>
      <c r="AV315" s="8"/>
      <c r="AW315" s="8"/>
      <c r="AX315" s="8"/>
      <c r="AY315" s="8"/>
      <c r="AZ315" s="8"/>
      <c r="BA315" s="8"/>
      <c r="BB315" s="8"/>
      <c r="BC315" s="8"/>
      <c r="BD315" s="8"/>
      <c r="BE315" s="8"/>
      <c r="BF315" s="8"/>
      <c r="BG315" s="8"/>
      <c r="BH315" s="8"/>
      <c r="BI315" s="8"/>
      <c r="BJ315" s="8"/>
      <c r="BK315" s="8"/>
      <c r="BL315" s="8"/>
      <c r="BM315" s="8"/>
    </row>
    <row r="316" spans="2:65">
      <c r="B316" s="59"/>
      <c r="C316" s="119"/>
      <c r="D316" s="59"/>
      <c r="E316" s="59"/>
      <c r="F316" s="60"/>
      <c r="G316" s="98"/>
      <c r="H316" s="60"/>
      <c r="I316" s="60"/>
      <c r="J316" s="60"/>
      <c r="K316" s="60"/>
      <c r="L316" s="60"/>
      <c r="M316" s="60"/>
      <c r="N316" s="60"/>
      <c r="O316" s="4"/>
      <c r="P316" s="5"/>
      <c r="Q316" s="6"/>
      <c r="R316" s="6"/>
      <c r="S316" s="6"/>
      <c r="T316" s="6"/>
      <c r="U316" s="6"/>
      <c r="V316" s="60"/>
      <c r="W316" s="60"/>
      <c r="X316" s="60"/>
      <c r="Y316" s="60"/>
      <c r="Z316" s="60"/>
      <c r="AA316" s="60"/>
      <c r="AB316" s="60"/>
      <c r="AC316" s="60"/>
      <c r="AD316" s="60"/>
      <c r="AE316" s="60"/>
      <c r="AF316" s="60"/>
      <c r="AG316" s="60"/>
      <c r="AH316" s="60"/>
      <c r="AI316" s="60"/>
      <c r="AJ316" s="60"/>
      <c r="AK316" s="8"/>
      <c r="AL316" s="8"/>
      <c r="AM316" s="8"/>
      <c r="AN316" s="8"/>
      <c r="AO316" s="8"/>
      <c r="AP316" s="8"/>
      <c r="AQ316" s="8"/>
      <c r="AR316" s="8"/>
      <c r="AS316" s="8"/>
      <c r="AT316" s="8"/>
      <c r="AU316" s="8"/>
      <c r="AV316" s="8"/>
      <c r="AW316" s="8"/>
      <c r="AX316" s="8"/>
      <c r="AY316" s="8"/>
      <c r="AZ316" s="8"/>
      <c r="BA316" s="8"/>
      <c r="BB316" s="8"/>
      <c r="BC316" s="8"/>
      <c r="BD316" s="8"/>
      <c r="BE316" s="8"/>
      <c r="BF316" s="8"/>
      <c r="BG316" s="8"/>
      <c r="BH316" s="8"/>
      <c r="BI316" s="8"/>
      <c r="BJ316" s="8"/>
      <c r="BK316" s="8"/>
      <c r="BL316" s="8"/>
      <c r="BM316" s="8"/>
    </row>
    <row r="317" spans="2:65">
      <c r="B317" s="59"/>
      <c r="C317" s="119"/>
      <c r="D317" s="59"/>
      <c r="E317" s="59"/>
      <c r="F317" s="60"/>
      <c r="G317" s="98"/>
      <c r="H317" s="60"/>
      <c r="I317" s="60"/>
      <c r="J317" s="60"/>
      <c r="K317" s="60"/>
      <c r="L317" s="60"/>
      <c r="M317" s="60"/>
      <c r="N317" s="60"/>
      <c r="O317" s="4"/>
      <c r="P317" s="5"/>
      <c r="Q317" s="6"/>
      <c r="R317" s="6"/>
      <c r="S317" s="6"/>
      <c r="T317" s="6"/>
      <c r="U317" s="6"/>
      <c r="V317" s="60"/>
      <c r="W317" s="60"/>
      <c r="X317" s="60"/>
      <c r="Y317" s="60"/>
      <c r="Z317" s="60"/>
      <c r="AA317" s="60"/>
      <c r="AB317" s="60"/>
      <c r="AC317" s="60"/>
      <c r="AD317" s="60"/>
      <c r="AE317" s="60"/>
      <c r="AF317" s="60"/>
      <c r="AG317" s="60"/>
      <c r="AH317" s="60"/>
      <c r="AI317" s="60"/>
      <c r="AJ317" s="60"/>
      <c r="AK317" s="8"/>
      <c r="AL317" s="8"/>
      <c r="AM317" s="8"/>
      <c r="AN317" s="8"/>
      <c r="AO317" s="8"/>
      <c r="AP317" s="8"/>
      <c r="AQ317" s="8"/>
      <c r="AR317" s="8"/>
      <c r="AS317" s="8"/>
      <c r="AT317" s="8"/>
      <c r="AU317" s="8"/>
      <c r="AV317" s="8"/>
      <c r="AW317" s="8"/>
      <c r="AX317" s="8"/>
      <c r="AY317" s="8"/>
      <c r="AZ317" s="8"/>
      <c r="BA317" s="8"/>
      <c r="BB317" s="8"/>
      <c r="BC317" s="8"/>
      <c r="BD317" s="8"/>
      <c r="BE317" s="8"/>
      <c r="BF317" s="8"/>
      <c r="BG317" s="8"/>
      <c r="BH317" s="8"/>
      <c r="BI317" s="8"/>
      <c r="BJ317" s="8"/>
      <c r="BK317" s="8"/>
      <c r="BL317" s="8"/>
      <c r="BM317" s="8"/>
    </row>
    <row r="318" spans="2:65">
      <c r="B318" s="59"/>
      <c r="C318" s="119"/>
      <c r="D318" s="59"/>
      <c r="E318" s="59"/>
      <c r="F318" s="60"/>
      <c r="G318" s="98"/>
      <c r="H318" s="60"/>
      <c r="I318" s="60"/>
      <c r="J318" s="60"/>
      <c r="K318" s="60"/>
      <c r="L318" s="60"/>
      <c r="M318" s="60"/>
      <c r="N318" s="60"/>
      <c r="O318" s="4"/>
      <c r="P318" s="5"/>
      <c r="Q318" s="6"/>
      <c r="R318" s="6"/>
      <c r="S318" s="6"/>
      <c r="T318" s="6"/>
      <c r="U318" s="6"/>
      <c r="V318" s="60"/>
      <c r="W318" s="60"/>
      <c r="X318" s="60"/>
      <c r="Y318" s="60"/>
      <c r="Z318" s="60"/>
      <c r="AA318" s="60"/>
      <c r="AB318" s="60"/>
      <c r="AC318" s="60"/>
      <c r="AD318" s="60"/>
      <c r="AE318" s="60"/>
      <c r="AF318" s="60"/>
      <c r="AG318" s="60"/>
      <c r="AH318" s="60"/>
      <c r="AI318" s="60"/>
      <c r="AJ318" s="60"/>
      <c r="AK318" s="8"/>
      <c r="AL318" s="8"/>
      <c r="AM318" s="8"/>
      <c r="AN318" s="8"/>
      <c r="AO318" s="8"/>
      <c r="AP318" s="8"/>
      <c r="AQ318" s="8"/>
      <c r="AR318" s="8"/>
      <c r="AS318" s="8"/>
      <c r="AT318" s="8"/>
      <c r="AU318" s="8"/>
      <c r="AV318" s="8"/>
      <c r="AW318" s="8"/>
      <c r="AX318" s="8"/>
      <c r="AY318" s="8"/>
      <c r="AZ318" s="8"/>
      <c r="BA318" s="8"/>
      <c r="BB318" s="8"/>
      <c r="BC318" s="8"/>
      <c r="BD318" s="8"/>
      <c r="BE318" s="8"/>
      <c r="BF318" s="8"/>
      <c r="BG318" s="8"/>
      <c r="BH318" s="8"/>
      <c r="BI318" s="8"/>
      <c r="BJ318" s="8"/>
      <c r="BK318" s="8"/>
      <c r="BL318" s="8"/>
      <c r="BM318" s="8"/>
    </row>
    <row r="319" spans="2:65">
      <c r="B319" s="59"/>
      <c r="C319" s="119"/>
      <c r="D319" s="59"/>
      <c r="E319" s="59"/>
      <c r="F319" s="60"/>
      <c r="G319" s="98"/>
      <c r="H319" s="60"/>
      <c r="I319" s="60"/>
      <c r="J319" s="60"/>
      <c r="K319" s="60"/>
      <c r="L319" s="60"/>
      <c r="M319" s="60"/>
      <c r="N319" s="60"/>
      <c r="O319" s="4"/>
      <c r="P319" s="5"/>
      <c r="Q319" s="6"/>
      <c r="R319" s="6"/>
      <c r="S319" s="6"/>
      <c r="T319" s="6"/>
      <c r="U319" s="6"/>
      <c r="V319" s="60"/>
      <c r="W319" s="60"/>
      <c r="X319" s="60"/>
      <c r="Y319" s="60"/>
      <c r="Z319" s="60"/>
      <c r="AA319" s="60"/>
      <c r="AB319" s="60"/>
      <c r="AC319" s="60"/>
      <c r="AD319" s="60"/>
      <c r="AE319" s="60"/>
      <c r="AF319" s="60"/>
      <c r="AG319" s="60"/>
      <c r="AH319" s="60"/>
      <c r="AI319" s="60"/>
      <c r="AJ319" s="60"/>
      <c r="AK319" s="8"/>
      <c r="AL319" s="8"/>
      <c r="AM319" s="8"/>
      <c r="AN319" s="8"/>
      <c r="AO319" s="8"/>
      <c r="AP319" s="8"/>
      <c r="AQ319" s="8"/>
      <c r="AR319" s="8"/>
      <c r="AS319" s="8"/>
      <c r="AT319" s="8"/>
      <c r="AU319" s="8"/>
      <c r="AV319" s="8"/>
      <c r="AW319" s="8"/>
      <c r="AX319" s="8"/>
      <c r="AY319" s="8"/>
      <c r="AZ319" s="8"/>
      <c r="BA319" s="8"/>
      <c r="BB319" s="8"/>
      <c r="BC319" s="8"/>
      <c r="BD319" s="8"/>
      <c r="BE319" s="8"/>
      <c r="BF319" s="8"/>
      <c r="BG319" s="8"/>
      <c r="BH319" s="8"/>
      <c r="BI319" s="8"/>
      <c r="BJ319" s="8"/>
      <c r="BK319" s="8"/>
      <c r="BL319" s="8"/>
      <c r="BM319" s="8"/>
    </row>
    <row r="320" spans="2:65">
      <c r="B320" s="59"/>
      <c r="C320" s="119"/>
      <c r="D320" s="59"/>
      <c r="E320" s="59"/>
      <c r="F320" s="60"/>
      <c r="G320" s="98"/>
      <c r="H320" s="60"/>
      <c r="I320" s="60"/>
      <c r="J320" s="60"/>
      <c r="K320" s="60"/>
      <c r="L320" s="60"/>
      <c r="M320" s="60"/>
      <c r="N320" s="60"/>
      <c r="O320" s="4"/>
      <c r="P320" s="5"/>
      <c r="Q320" s="6"/>
      <c r="R320" s="6"/>
      <c r="S320" s="6"/>
      <c r="T320" s="6"/>
      <c r="U320" s="6"/>
      <c r="V320" s="60"/>
      <c r="W320" s="60"/>
      <c r="X320" s="60"/>
      <c r="Y320" s="60"/>
      <c r="Z320" s="60"/>
      <c r="AA320" s="60"/>
      <c r="AB320" s="60"/>
      <c r="AC320" s="60"/>
      <c r="AD320" s="60"/>
      <c r="AE320" s="60"/>
      <c r="AF320" s="60"/>
      <c r="AG320" s="60"/>
      <c r="AH320" s="60"/>
      <c r="AI320" s="60"/>
      <c r="AJ320" s="60"/>
      <c r="AK320" s="8"/>
      <c r="AL320" s="8"/>
      <c r="AM320" s="8"/>
      <c r="AN320" s="8"/>
      <c r="AO320" s="8"/>
      <c r="AP320" s="8"/>
      <c r="AQ320" s="8"/>
      <c r="AR320" s="8"/>
      <c r="AS320" s="8"/>
      <c r="AT320" s="8"/>
      <c r="AU320" s="8"/>
      <c r="AV320" s="8"/>
      <c r="AW320" s="8"/>
      <c r="AX320" s="8"/>
      <c r="AY320" s="8"/>
      <c r="AZ320" s="8"/>
      <c r="BA320" s="8"/>
      <c r="BB320" s="8"/>
      <c r="BC320" s="8"/>
      <c r="BD320" s="8"/>
      <c r="BE320" s="8"/>
      <c r="BF320" s="8"/>
      <c r="BG320" s="8"/>
      <c r="BH320" s="8"/>
      <c r="BI320" s="8"/>
      <c r="BJ320" s="8"/>
      <c r="BK320" s="8"/>
      <c r="BL320" s="8"/>
      <c r="BM320" s="8"/>
    </row>
    <row r="321" spans="2:65">
      <c r="B321" s="59"/>
      <c r="C321" s="119"/>
      <c r="D321" s="59"/>
      <c r="E321" s="59"/>
      <c r="F321" s="60"/>
      <c r="G321" s="98"/>
      <c r="H321" s="60"/>
      <c r="I321" s="60"/>
      <c r="J321" s="60"/>
      <c r="K321" s="60"/>
      <c r="L321" s="60"/>
      <c r="M321" s="60"/>
      <c r="N321" s="60"/>
      <c r="O321" s="4"/>
      <c r="P321" s="5"/>
      <c r="Q321" s="6"/>
      <c r="R321" s="6"/>
      <c r="S321" s="6"/>
      <c r="T321" s="6"/>
      <c r="U321" s="6"/>
      <c r="V321" s="60"/>
      <c r="W321" s="60"/>
      <c r="X321" s="60"/>
      <c r="Y321" s="60"/>
      <c r="Z321" s="60"/>
      <c r="AA321" s="60"/>
      <c r="AB321" s="60"/>
      <c r="AC321" s="60"/>
      <c r="AD321" s="60"/>
      <c r="AE321" s="60"/>
      <c r="AF321" s="60"/>
      <c r="AG321" s="60"/>
      <c r="AH321" s="60"/>
      <c r="AI321" s="60"/>
      <c r="AJ321" s="60"/>
      <c r="AK321" s="8"/>
      <c r="AL321" s="8"/>
      <c r="AM321" s="8"/>
      <c r="AN321" s="8"/>
      <c r="AO321" s="8"/>
      <c r="AP321" s="8"/>
      <c r="AQ321" s="8"/>
      <c r="AR321" s="8"/>
      <c r="AS321" s="8"/>
      <c r="AT321" s="8"/>
      <c r="AU321" s="8"/>
      <c r="AV321" s="8"/>
      <c r="AW321" s="8"/>
      <c r="AX321" s="8"/>
      <c r="AY321" s="8"/>
      <c r="AZ321" s="8"/>
      <c r="BA321" s="8"/>
      <c r="BB321" s="8"/>
      <c r="BC321" s="8"/>
      <c r="BD321" s="8"/>
      <c r="BE321" s="8"/>
      <c r="BF321" s="8"/>
      <c r="BG321" s="8"/>
      <c r="BH321" s="8"/>
      <c r="BI321" s="8"/>
      <c r="BJ321" s="8"/>
      <c r="BK321" s="8"/>
      <c r="BL321" s="8"/>
      <c r="BM321" s="8"/>
    </row>
    <row r="322" spans="2:65">
      <c r="B322" s="59"/>
      <c r="C322" s="119"/>
      <c r="D322" s="59"/>
      <c r="E322" s="59"/>
      <c r="F322" s="60"/>
      <c r="G322" s="98"/>
      <c r="H322" s="60"/>
      <c r="I322" s="60"/>
      <c r="J322" s="60"/>
      <c r="K322" s="60"/>
      <c r="L322" s="60"/>
      <c r="M322" s="60"/>
      <c r="N322" s="60"/>
      <c r="O322" s="4"/>
      <c r="P322" s="5"/>
      <c r="Q322" s="6"/>
      <c r="R322" s="6"/>
      <c r="S322" s="6"/>
      <c r="T322" s="6"/>
      <c r="U322" s="6"/>
      <c r="V322" s="60"/>
      <c r="W322" s="60"/>
      <c r="X322" s="60"/>
      <c r="Y322" s="60"/>
      <c r="Z322" s="60"/>
      <c r="AA322" s="60"/>
      <c r="AB322" s="60"/>
      <c r="AC322" s="60"/>
      <c r="AD322" s="60"/>
      <c r="AE322" s="60"/>
      <c r="AF322" s="60"/>
      <c r="AG322" s="60"/>
      <c r="AH322" s="60"/>
      <c r="AI322" s="60"/>
      <c r="AJ322" s="60"/>
      <c r="AK322" s="8"/>
      <c r="AL322" s="8"/>
      <c r="AM322" s="8"/>
      <c r="AN322" s="8"/>
      <c r="AO322" s="8"/>
      <c r="AP322" s="8"/>
      <c r="AQ322" s="8"/>
      <c r="AR322" s="8"/>
      <c r="AS322" s="8"/>
      <c r="AT322" s="8"/>
      <c r="AU322" s="8"/>
      <c r="AV322" s="8"/>
      <c r="AW322" s="8"/>
      <c r="AX322" s="8"/>
      <c r="AY322" s="8"/>
      <c r="AZ322" s="8"/>
      <c r="BA322" s="8"/>
      <c r="BB322" s="8"/>
      <c r="BC322" s="8"/>
      <c r="BD322" s="8"/>
      <c r="BE322" s="8"/>
      <c r="BF322" s="8"/>
      <c r="BG322" s="8"/>
      <c r="BH322" s="8"/>
      <c r="BI322" s="8"/>
      <c r="BJ322" s="8"/>
      <c r="BK322" s="8"/>
      <c r="BL322" s="8"/>
      <c r="BM322" s="8"/>
    </row>
    <row r="323" spans="2:65">
      <c r="B323" s="59"/>
      <c r="C323" s="119"/>
      <c r="D323" s="59"/>
      <c r="E323" s="59"/>
      <c r="F323" s="60"/>
      <c r="G323" s="98"/>
      <c r="H323" s="60"/>
      <c r="I323" s="60"/>
      <c r="J323" s="60"/>
      <c r="K323" s="60"/>
      <c r="L323" s="60"/>
      <c r="M323" s="60"/>
      <c r="N323" s="60"/>
      <c r="O323" s="4"/>
      <c r="P323" s="5"/>
      <c r="Q323" s="6"/>
      <c r="R323" s="6"/>
      <c r="S323" s="6"/>
      <c r="T323" s="6"/>
      <c r="U323" s="6"/>
      <c r="V323" s="60"/>
      <c r="W323" s="60"/>
      <c r="X323" s="60"/>
      <c r="Y323" s="60"/>
      <c r="Z323" s="60"/>
      <c r="AA323" s="60"/>
      <c r="AB323" s="60"/>
      <c r="AC323" s="60"/>
      <c r="AD323" s="60"/>
      <c r="AE323" s="60"/>
      <c r="AF323" s="60"/>
      <c r="AG323" s="60"/>
      <c r="AH323" s="60"/>
      <c r="AI323" s="60"/>
      <c r="AJ323" s="60"/>
      <c r="AK323" s="8"/>
      <c r="AL323" s="8"/>
      <c r="AM323" s="8"/>
      <c r="AN323" s="8"/>
      <c r="AO323" s="8"/>
      <c r="AP323" s="8"/>
      <c r="AQ323" s="8"/>
      <c r="AR323" s="8"/>
      <c r="AS323" s="8"/>
      <c r="AT323" s="8"/>
      <c r="AU323" s="8"/>
      <c r="AV323" s="8"/>
      <c r="AW323" s="8"/>
      <c r="AX323" s="8"/>
      <c r="AY323" s="8"/>
      <c r="AZ323" s="8"/>
      <c r="BA323" s="8"/>
      <c r="BB323" s="8"/>
      <c r="BC323" s="8"/>
      <c r="BD323" s="8"/>
      <c r="BE323" s="8"/>
      <c r="BF323" s="8"/>
      <c r="BG323" s="8"/>
      <c r="BH323" s="8"/>
      <c r="BI323" s="8"/>
      <c r="BJ323" s="8"/>
      <c r="BK323" s="8"/>
      <c r="BL323" s="8"/>
      <c r="BM323" s="8"/>
    </row>
    <row r="324" spans="2:65">
      <c r="B324" s="59"/>
      <c r="C324" s="119"/>
      <c r="D324" s="59"/>
      <c r="E324" s="59"/>
      <c r="F324" s="60"/>
      <c r="G324" s="98"/>
      <c r="H324" s="60"/>
      <c r="I324" s="60"/>
      <c r="J324" s="60"/>
      <c r="K324" s="60"/>
      <c r="L324" s="60"/>
      <c r="M324" s="60"/>
      <c r="N324" s="60"/>
      <c r="O324" s="4"/>
      <c r="P324" s="5"/>
      <c r="Q324" s="6"/>
      <c r="R324" s="6"/>
      <c r="S324" s="6"/>
      <c r="T324" s="6"/>
      <c r="U324" s="6"/>
      <c r="V324" s="60"/>
      <c r="W324" s="60"/>
      <c r="X324" s="60"/>
      <c r="Y324" s="60"/>
      <c r="Z324" s="60"/>
      <c r="AA324" s="60"/>
      <c r="AB324" s="60"/>
      <c r="AC324" s="60"/>
      <c r="AD324" s="60"/>
      <c r="AE324" s="60"/>
      <c r="AF324" s="60"/>
      <c r="AG324" s="60"/>
      <c r="AH324" s="60"/>
      <c r="AI324" s="60"/>
      <c r="AJ324" s="60"/>
      <c r="AK324" s="8"/>
      <c r="AL324" s="8"/>
      <c r="AM324" s="8"/>
      <c r="AN324" s="8"/>
      <c r="AO324" s="8"/>
      <c r="AP324" s="8"/>
      <c r="AQ324" s="8"/>
      <c r="AR324" s="8"/>
      <c r="AS324" s="8"/>
      <c r="AT324" s="8"/>
      <c r="AU324" s="8"/>
      <c r="AV324" s="8"/>
      <c r="AW324" s="8"/>
      <c r="AX324" s="8"/>
      <c r="AY324" s="8"/>
      <c r="AZ324" s="8"/>
      <c r="BA324" s="8"/>
      <c r="BB324" s="8"/>
      <c r="BC324" s="8"/>
      <c r="BD324" s="8"/>
      <c r="BE324" s="8"/>
      <c r="BF324" s="8"/>
      <c r="BG324" s="8"/>
      <c r="BH324" s="8"/>
      <c r="BI324" s="8"/>
      <c r="BJ324" s="8"/>
      <c r="BK324" s="8"/>
      <c r="BL324" s="8"/>
      <c r="BM324" s="8"/>
    </row>
    <row r="325" spans="2:65">
      <c r="B325" s="59"/>
      <c r="C325" s="119"/>
      <c r="D325" s="59"/>
      <c r="E325" s="59"/>
      <c r="F325" s="60"/>
      <c r="G325" s="98"/>
      <c r="H325" s="60"/>
      <c r="I325" s="60"/>
      <c r="J325" s="60"/>
      <c r="K325" s="60"/>
      <c r="L325" s="60"/>
      <c r="M325" s="60"/>
      <c r="N325" s="60"/>
      <c r="O325" s="4"/>
      <c r="P325" s="5"/>
      <c r="Q325" s="6"/>
      <c r="R325" s="6"/>
      <c r="S325" s="6"/>
      <c r="T325" s="6"/>
      <c r="U325" s="6"/>
      <c r="V325" s="60"/>
      <c r="W325" s="60"/>
      <c r="X325" s="60"/>
      <c r="Y325" s="60"/>
      <c r="Z325" s="60"/>
      <c r="AA325" s="60"/>
      <c r="AB325" s="60"/>
      <c r="AC325" s="60"/>
      <c r="AD325" s="60"/>
      <c r="AE325" s="60"/>
      <c r="AF325" s="60"/>
      <c r="AG325" s="60"/>
      <c r="AH325" s="60"/>
      <c r="AI325" s="60"/>
      <c r="AJ325" s="60"/>
      <c r="AK325" s="8"/>
      <c r="AL325" s="8"/>
      <c r="AM325" s="8"/>
      <c r="AN325" s="8"/>
      <c r="AO325" s="8"/>
      <c r="AP325" s="8"/>
      <c r="AQ325" s="8"/>
      <c r="AR325" s="8"/>
      <c r="AS325" s="8"/>
      <c r="AT325" s="8"/>
      <c r="AU325" s="8"/>
      <c r="AV325" s="8"/>
      <c r="AW325" s="8"/>
      <c r="AX325" s="8"/>
      <c r="AY325" s="8"/>
      <c r="AZ325" s="8"/>
      <c r="BA325" s="8"/>
      <c r="BB325" s="8"/>
      <c r="BC325" s="8"/>
      <c r="BD325" s="8"/>
      <c r="BE325" s="8"/>
      <c r="BF325" s="8"/>
      <c r="BG325" s="8"/>
      <c r="BH325" s="8"/>
      <c r="BI325" s="8"/>
      <c r="BJ325" s="8"/>
      <c r="BK325" s="8"/>
      <c r="BL325" s="8"/>
      <c r="BM325" s="8"/>
    </row>
    <row r="326" spans="2:65">
      <c r="B326" s="59"/>
      <c r="C326" s="119"/>
      <c r="D326" s="59"/>
      <c r="E326" s="59"/>
      <c r="F326" s="60"/>
      <c r="G326" s="98"/>
      <c r="H326" s="60"/>
      <c r="I326" s="60"/>
      <c r="J326" s="60"/>
      <c r="K326" s="60"/>
      <c r="L326" s="60"/>
      <c r="M326" s="60"/>
      <c r="N326" s="60"/>
      <c r="O326" s="4"/>
      <c r="P326" s="5"/>
      <c r="Q326" s="6"/>
      <c r="R326" s="6"/>
      <c r="S326" s="6"/>
      <c r="T326" s="6"/>
      <c r="U326" s="6"/>
      <c r="V326" s="60"/>
      <c r="W326" s="60"/>
      <c r="X326" s="60"/>
      <c r="Y326" s="60"/>
      <c r="Z326" s="60"/>
      <c r="AA326" s="60"/>
      <c r="AB326" s="60"/>
      <c r="AC326" s="60"/>
      <c r="AD326" s="60"/>
      <c r="AE326" s="60"/>
      <c r="AF326" s="60"/>
      <c r="AG326" s="60"/>
      <c r="AH326" s="60"/>
      <c r="AI326" s="60"/>
      <c r="AJ326" s="60"/>
      <c r="AK326" s="8"/>
      <c r="AL326" s="8"/>
      <c r="AM326" s="8"/>
      <c r="AN326" s="8"/>
      <c r="AO326" s="8"/>
      <c r="AP326" s="8"/>
      <c r="AQ326" s="8"/>
      <c r="AR326" s="8"/>
      <c r="AS326" s="8"/>
      <c r="AT326" s="8"/>
      <c r="AU326" s="8"/>
      <c r="AV326" s="8"/>
      <c r="AW326" s="8"/>
      <c r="AX326" s="8"/>
      <c r="AY326" s="8"/>
      <c r="AZ326" s="8"/>
      <c r="BA326" s="8"/>
      <c r="BB326" s="8"/>
      <c r="BC326" s="8"/>
      <c r="BD326" s="8"/>
      <c r="BE326" s="8"/>
      <c r="BF326" s="8"/>
      <c r="BG326" s="8"/>
      <c r="BH326" s="8"/>
      <c r="BI326" s="8"/>
      <c r="BJ326" s="8"/>
      <c r="BK326" s="8"/>
      <c r="BL326" s="8"/>
      <c r="BM326" s="8"/>
    </row>
    <row r="327" spans="2:65">
      <c r="B327" s="59"/>
      <c r="C327" s="119"/>
      <c r="D327" s="59"/>
      <c r="E327" s="59"/>
      <c r="F327" s="60"/>
      <c r="G327" s="98"/>
      <c r="H327" s="60"/>
      <c r="I327" s="60"/>
      <c r="J327" s="60"/>
      <c r="K327" s="60"/>
      <c r="L327" s="60"/>
      <c r="M327" s="60"/>
      <c r="N327" s="60"/>
      <c r="O327" s="4"/>
      <c r="P327" s="5"/>
      <c r="Q327" s="6"/>
      <c r="R327" s="6"/>
      <c r="S327" s="6"/>
      <c r="T327" s="6"/>
      <c r="U327" s="6"/>
      <c r="V327" s="60"/>
      <c r="W327" s="60"/>
      <c r="X327" s="60"/>
      <c r="Y327" s="60"/>
      <c r="Z327" s="60"/>
      <c r="AA327" s="60"/>
      <c r="AB327" s="60"/>
      <c r="AC327" s="60"/>
      <c r="AD327" s="60"/>
      <c r="AE327" s="60"/>
      <c r="AF327" s="60"/>
      <c r="AG327" s="60"/>
      <c r="AH327" s="60"/>
      <c r="AI327" s="60"/>
      <c r="AJ327" s="60"/>
      <c r="AK327" s="8"/>
      <c r="AL327" s="8"/>
      <c r="AM327" s="8"/>
      <c r="AN327" s="8"/>
      <c r="AO327" s="8"/>
      <c r="AP327" s="8"/>
      <c r="AQ327" s="8"/>
      <c r="AR327" s="8"/>
      <c r="AS327" s="8"/>
      <c r="AT327" s="8"/>
      <c r="AU327" s="8"/>
      <c r="AV327" s="8"/>
      <c r="AW327" s="8"/>
      <c r="AX327" s="8"/>
      <c r="AY327" s="8"/>
      <c r="AZ327" s="8"/>
      <c r="BA327" s="8"/>
      <c r="BB327" s="8"/>
      <c r="BC327" s="8"/>
      <c r="BD327" s="8"/>
      <c r="BE327" s="8"/>
      <c r="BF327" s="8"/>
      <c r="BG327" s="8"/>
      <c r="BH327" s="8"/>
      <c r="BI327" s="8"/>
      <c r="BJ327" s="8"/>
      <c r="BK327" s="8"/>
      <c r="BL327" s="8"/>
      <c r="BM327" s="8"/>
    </row>
    <row r="328" spans="2:65">
      <c r="B328" s="59"/>
      <c r="C328" s="119"/>
      <c r="D328" s="59"/>
      <c r="E328" s="59"/>
      <c r="F328" s="60"/>
      <c r="G328" s="98"/>
      <c r="H328" s="60"/>
      <c r="I328" s="60"/>
      <c r="J328" s="60"/>
      <c r="K328" s="60"/>
      <c r="L328" s="60"/>
      <c r="M328" s="60"/>
      <c r="N328" s="60"/>
      <c r="O328" s="4"/>
      <c r="P328" s="5"/>
      <c r="Q328" s="6"/>
      <c r="R328" s="6"/>
      <c r="S328" s="6"/>
      <c r="T328" s="6"/>
      <c r="U328" s="6"/>
      <c r="V328" s="60"/>
      <c r="W328" s="60"/>
      <c r="X328" s="60"/>
      <c r="Y328" s="60"/>
      <c r="Z328" s="60"/>
      <c r="AA328" s="60"/>
      <c r="AB328" s="60"/>
      <c r="AC328" s="60"/>
      <c r="AD328" s="60"/>
      <c r="AE328" s="60"/>
      <c r="AF328" s="60"/>
      <c r="AG328" s="60"/>
      <c r="AH328" s="60"/>
      <c r="AI328" s="60"/>
      <c r="AJ328" s="60"/>
      <c r="AK328" s="8"/>
      <c r="AL328" s="8"/>
      <c r="AM328" s="8"/>
      <c r="AN328" s="8"/>
      <c r="AO328" s="8"/>
      <c r="AP328" s="8"/>
      <c r="AQ328" s="8"/>
      <c r="AR328" s="8"/>
      <c r="AS328" s="8"/>
      <c r="AT328" s="8"/>
      <c r="AU328" s="8"/>
      <c r="AV328" s="8"/>
      <c r="AW328" s="8"/>
      <c r="AX328" s="8"/>
      <c r="AY328" s="8"/>
      <c r="AZ328" s="8"/>
      <c r="BA328" s="8"/>
      <c r="BB328" s="8"/>
      <c r="BC328" s="8"/>
      <c r="BD328" s="8"/>
      <c r="BE328" s="8"/>
      <c r="BF328" s="8"/>
      <c r="BG328" s="8"/>
      <c r="BH328" s="8"/>
      <c r="BI328" s="8"/>
      <c r="BJ328" s="8"/>
      <c r="BK328" s="8"/>
      <c r="BL328" s="8"/>
      <c r="BM328" s="8"/>
    </row>
    <row r="329" spans="2:65">
      <c r="B329" s="59"/>
      <c r="C329" s="119"/>
      <c r="D329" s="59"/>
      <c r="E329" s="59"/>
      <c r="F329" s="60"/>
      <c r="G329" s="98"/>
      <c r="H329" s="60"/>
      <c r="I329" s="60"/>
      <c r="J329" s="60"/>
      <c r="K329" s="60"/>
      <c r="L329" s="60"/>
      <c r="M329" s="60"/>
      <c r="N329" s="60"/>
      <c r="O329" s="4"/>
      <c r="P329" s="5"/>
      <c r="Q329" s="6"/>
      <c r="R329" s="6"/>
      <c r="S329" s="6"/>
      <c r="T329" s="6"/>
      <c r="U329" s="6"/>
      <c r="V329" s="60"/>
      <c r="W329" s="60"/>
      <c r="X329" s="60"/>
      <c r="Y329" s="60"/>
      <c r="Z329" s="60"/>
      <c r="AA329" s="60"/>
      <c r="AB329" s="60"/>
      <c r="AC329" s="60"/>
      <c r="AD329" s="60"/>
      <c r="AE329" s="60"/>
      <c r="AF329" s="60"/>
      <c r="AG329" s="60"/>
      <c r="AH329" s="60"/>
      <c r="AI329" s="60"/>
      <c r="AJ329" s="60"/>
      <c r="AK329" s="8"/>
      <c r="AL329" s="8"/>
      <c r="AM329" s="8"/>
      <c r="AN329" s="8"/>
      <c r="AO329" s="8"/>
      <c r="AP329" s="8"/>
      <c r="AQ329" s="8"/>
      <c r="AR329" s="8"/>
      <c r="AS329" s="8"/>
      <c r="AT329" s="8"/>
      <c r="AU329" s="8"/>
      <c r="AV329" s="8"/>
      <c r="AW329" s="8"/>
      <c r="AX329" s="8"/>
      <c r="AY329" s="8"/>
      <c r="AZ329" s="8"/>
      <c r="BA329" s="8"/>
      <c r="BB329" s="8"/>
      <c r="BC329" s="8"/>
      <c r="BD329" s="8"/>
      <c r="BE329" s="8"/>
      <c r="BF329" s="8"/>
      <c r="BG329" s="8"/>
      <c r="BH329" s="8"/>
      <c r="BI329" s="8"/>
      <c r="BJ329" s="8"/>
      <c r="BK329" s="8"/>
      <c r="BL329" s="8"/>
      <c r="BM329" s="8"/>
    </row>
    <row r="330" spans="2:65">
      <c r="B330" s="59"/>
      <c r="C330" s="119"/>
      <c r="D330" s="59"/>
      <c r="E330" s="59"/>
      <c r="F330" s="60"/>
      <c r="G330" s="98"/>
      <c r="H330" s="60"/>
      <c r="I330" s="60"/>
      <c r="J330" s="60"/>
      <c r="K330" s="60"/>
      <c r="L330" s="60"/>
      <c r="M330" s="60"/>
      <c r="N330" s="60"/>
      <c r="O330" s="4"/>
      <c r="P330" s="5"/>
      <c r="Q330" s="6"/>
      <c r="R330" s="6"/>
      <c r="S330" s="6"/>
      <c r="T330" s="6"/>
      <c r="U330" s="6"/>
      <c r="V330" s="60"/>
      <c r="W330" s="60"/>
      <c r="X330" s="60"/>
      <c r="Y330" s="60"/>
      <c r="Z330" s="60"/>
      <c r="AA330" s="60"/>
      <c r="AB330" s="60"/>
      <c r="AC330" s="60"/>
      <c r="AD330" s="60"/>
      <c r="AE330" s="60"/>
      <c r="AF330" s="60"/>
      <c r="AG330" s="60"/>
      <c r="AH330" s="60"/>
      <c r="AI330" s="60"/>
      <c r="AJ330" s="60"/>
      <c r="AK330" s="8"/>
      <c r="AL330" s="8"/>
      <c r="AM330" s="8"/>
      <c r="AN330" s="8"/>
      <c r="AO330" s="8"/>
      <c r="AP330" s="8"/>
      <c r="AQ330" s="8"/>
      <c r="AR330" s="8"/>
      <c r="AS330" s="8"/>
      <c r="AT330" s="8"/>
      <c r="AU330" s="8"/>
      <c r="AV330" s="8"/>
      <c r="AW330" s="8"/>
      <c r="AX330" s="8"/>
      <c r="AY330" s="8"/>
      <c r="AZ330" s="8"/>
      <c r="BA330" s="8"/>
      <c r="BB330" s="8"/>
      <c r="BC330" s="8"/>
      <c r="BD330" s="8"/>
      <c r="BE330" s="8"/>
      <c r="BF330" s="8"/>
      <c r="BG330" s="8"/>
      <c r="BH330" s="8"/>
      <c r="BI330" s="8"/>
      <c r="BJ330" s="8"/>
      <c r="BK330" s="8"/>
      <c r="BL330" s="8"/>
      <c r="BM330" s="8"/>
    </row>
    <row r="331" spans="2:65">
      <c r="B331" s="59"/>
      <c r="C331" s="119"/>
      <c r="D331" s="59"/>
      <c r="E331" s="59"/>
      <c r="F331" s="60"/>
      <c r="G331" s="98"/>
      <c r="H331" s="60"/>
      <c r="I331" s="60"/>
      <c r="J331" s="60"/>
      <c r="K331" s="60"/>
      <c r="L331" s="60"/>
      <c r="M331" s="60"/>
      <c r="N331" s="60"/>
      <c r="O331" s="4"/>
      <c r="P331" s="5"/>
      <c r="Q331" s="6"/>
      <c r="R331" s="6"/>
      <c r="S331" s="6"/>
      <c r="T331" s="6"/>
      <c r="U331" s="6"/>
      <c r="V331" s="60"/>
      <c r="W331" s="60"/>
      <c r="X331" s="60"/>
      <c r="Y331" s="60"/>
      <c r="Z331" s="60"/>
      <c r="AA331" s="60"/>
      <c r="AB331" s="60"/>
      <c r="AC331" s="60"/>
      <c r="AD331" s="60"/>
      <c r="AE331" s="60"/>
      <c r="AF331" s="60"/>
      <c r="AG331" s="60"/>
      <c r="AH331" s="60"/>
      <c r="AI331" s="60"/>
      <c r="AJ331" s="60"/>
      <c r="AK331" s="8"/>
      <c r="AL331" s="8"/>
      <c r="AM331" s="8"/>
      <c r="AN331" s="8"/>
      <c r="AO331" s="8"/>
      <c r="AP331" s="8"/>
      <c r="AQ331" s="8"/>
      <c r="AR331" s="8"/>
      <c r="AS331" s="8"/>
      <c r="AT331" s="8"/>
      <c r="AU331" s="8"/>
      <c r="AV331" s="8"/>
      <c r="AW331" s="8"/>
      <c r="AX331" s="8"/>
      <c r="AY331" s="8"/>
      <c r="AZ331" s="8"/>
      <c r="BA331" s="8"/>
      <c r="BB331" s="8"/>
      <c r="BC331" s="8"/>
      <c r="BD331" s="8"/>
      <c r="BE331" s="8"/>
      <c r="BF331" s="8"/>
      <c r="BG331" s="8"/>
      <c r="BH331" s="8"/>
      <c r="BI331" s="8"/>
      <c r="BJ331" s="8"/>
      <c r="BK331" s="8"/>
      <c r="BL331" s="8"/>
      <c r="BM331" s="8"/>
    </row>
    <row r="332" spans="2:65">
      <c r="B332" s="59"/>
      <c r="C332" s="119"/>
      <c r="D332" s="59"/>
      <c r="E332" s="59"/>
      <c r="F332" s="60"/>
      <c r="G332" s="98"/>
      <c r="H332" s="60"/>
      <c r="I332" s="60"/>
      <c r="J332" s="60"/>
      <c r="K332" s="60"/>
      <c r="L332" s="60"/>
      <c r="M332" s="60"/>
      <c r="N332" s="60"/>
      <c r="O332" s="4"/>
      <c r="P332" s="5"/>
      <c r="Q332" s="6"/>
      <c r="R332" s="6"/>
      <c r="S332" s="6"/>
      <c r="T332" s="6"/>
      <c r="U332" s="6"/>
      <c r="V332" s="60"/>
      <c r="W332" s="60"/>
      <c r="X332" s="60"/>
      <c r="Y332" s="60"/>
      <c r="Z332" s="60"/>
      <c r="AA332" s="60"/>
      <c r="AB332" s="60"/>
      <c r="AC332" s="60"/>
      <c r="AD332" s="60"/>
      <c r="AE332" s="60"/>
      <c r="AF332" s="60"/>
      <c r="AG332" s="60"/>
      <c r="AH332" s="60"/>
      <c r="AI332" s="60"/>
      <c r="AJ332" s="60"/>
      <c r="AK332" s="8"/>
      <c r="AL332" s="8"/>
      <c r="AM332" s="8"/>
      <c r="AN332" s="8"/>
      <c r="AO332" s="8"/>
      <c r="AP332" s="8"/>
      <c r="AQ332" s="8"/>
      <c r="AR332" s="8"/>
      <c r="AS332" s="8"/>
      <c r="AT332" s="8"/>
      <c r="AU332" s="8"/>
      <c r="AV332" s="8"/>
      <c r="AW332" s="8"/>
      <c r="AX332" s="8"/>
      <c r="AY332" s="8"/>
      <c r="AZ332" s="8"/>
      <c r="BA332" s="8"/>
      <c r="BB332" s="8"/>
      <c r="BC332" s="8"/>
      <c r="BD332" s="8"/>
      <c r="BE332" s="8"/>
      <c r="BF332" s="8"/>
      <c r="BG332" s="8"/>
      <c r="BH332" s="8"/>
      <c r="BI332" s="8"/>
      <c r="BJ332" s="8"/>
      <c r="BK332" s="8"/>
      <c r="BL332" s="8"/>
      <c r="BM332" s="8"/>
    </row>
    <row r="333" spans="2:65">
      <c r="B333" s="59"/>
      <c r="C333" s="119"/>
      <c r="D333" s="59"/>
      <c r="E333" s="59"/>
      <c r="F333" s="60"/>
      <c r="G333" s="98"/>
      <c r="H333" s="60"/>
      <c r="I333" s="60"/>
      <c r="J333" s="60"/>
      <c r="K333" s="60"/>
      <c r="L333" s="60"/>
      <c r="M333" s="60"/>
      <c r="N333" s="60"/>
      <c r="O333" s="4"/>
      <c r="P333" s="5"/>
      <c r="Q333" s="6"/>
      <c r="R333" s="6"/>
      <c r="S333" s="6"/>
      <c r="T333" s="6"/>
      <c r="U333" s="6"/>
      <c r="V333" s="60"/>
      <c r="W333" s="60"/>
      <c r="X333" s="60"/>
      <c r="Y333" s="60"/>
      <c r="Z333" s="60"/>
      <c r="AA333" s="60"/>
      <c r="AB333" s="60"/>
      <c r="AC333" s="60"/>
      <c r="AD333" s="60"/>
      <c r="AE333" s="60"/>
      <c r="AF333" s="60"/>
      <c r="AG333" s="60"/>
      <c r="AH333" s="60"/>
      <c r="AI333" s="60"/>
      <c r="AJ333" s="60"/>
      <c r="AK333" s="8"/>
      <c r="AL333" s="8"/>
      <c r="AM333" s="8"/>
      <c r="AN333" s="8"/>
      <c r="AO333" s="8"/>
      <c r="AP333" s="8"/>
      <c r="AQ333" s="8"/>
      <c r="AR333" s="8"/>
      <c r="AS333" s="8"/>
      <c r="AT333" s="8"/>
      <c r="AU333" s="8"/>
      <c r="AV333" s="8"/>
      <c r="AW333" s="8"/>
      <c r="AX333" s="8"/>
      <c r="AY333" s="8"/>
      <c r="AZ333" s="8"/>
      <c r="BA333" s="8"/>
      <c r="BB333" s="8"/>
      <c r="BC333" s="8"/>
      <c r="BD333" s="8"/>
      <c r="BE333" s="8"/>
      <c r="BF333" s="8"/>
      <c r="BG333" s="8"/>
      <c r="BH333" s="8"/>
      <c r="BI333" s="8"/>
      <c r="BJ333" s="8"/>
      <c r="BK333" s="8"/>
      <c r="BL333" s="8"/>
      <c r="BM333" s="8"/>
    </row>
    <row r="334" spans="2:65">
      <c r="B334" s="59"/>
      <c r="C334" s="119"/>
      <c r="D334" s="59"/>
      <c r="E334" s="59"/>
      <c r="F334" s="60"/>
      <c r="G334" s="98"/>
      <c r="H334" s="60"/>
      <c r="I334" s="60"/>
      <c r="J334" s="60"/>
      <c r="K334" s="60"/>
      <c r="L334" s="60"/>
      <c r="M334" s="60"/>
      <c r="N334" s="60"/>
      <c r="O334" s="4"/>
      <c r="P334" s="5"/>
      <c r="Q334" s="6"/>
      <c r="R334" s="6"/>
      <c r="S334" s="6"/>
      <c r="T334" s="6"/>
      <c r="U334" s="6"/>
      <c r="V334" s="60"/>
      <c r="W334" s="60"/>
      <c r="X334" s="60"/>
      <c r="Y334" s="60"/>
      <c r="Z334" s="60"/>
      <c r="AA334" s="60"/>
      <c r="AB334" s="60"/>
      <c r="AC334" s="60"/>
      <c r="AD334" s="60"/>
      <c r="AE334" s="60"/>
      <c r="AF334" s="60"/>
      <c r="AG334" s="60"/>
      <c r="AH334" s="60"/>
      <c r="AI334" s="60"/>
      <c r="AJ334" s="60"/>
      <c r="AK334" s="8"/>
      <c r="AL334" s="8"/>
      <c r="AM334" s="8"/>
      <c r="AN334" s="8"/>
      <c r="AO334" s="8"/>
      <c r="AP334" s="8"/>
      <c r="AQ334" s="8"/>
      <c r="AR334" s="8"/>
      <c r="AS334" s="8"/>
      <c r="AT334" s="8"/>
      <c r="AU334" s="8"/>
      <c r="AV334" s="8"/>
      <c r="AW334" s="8"/>
      <c r="AX334" s="8"/>
      <c r="AY334" s="8"/>
      <c r="AZ334" s="8"/>
      <c r="BA334" s="8"/>
      <c r="BB334" s="8"/>
      <c r="BC334" s="8"/>
      <c r="BD334" s="8"/>
      <c r="BE334" s="8"/>
      <c r="BF334" s="8"/>
      <c r="BG334" s="8"/>
      <c r="BH334" s="8"/>
      <c r="BI334" s="8"/>
      <c r="BJ334" s="8"/>
      <c r="BK334" s="8"/>
      <c r="BL334" s="8"/>
      <c r="BM334" s="8"/>
    </row>
    <row r="335" spans="2:65">
      <c r="B335" s="59"/>
      <c r="C335" s="119"/>
      <c r="D335" s="59"/>
      <c r="E335" s="59"/>
      <c r="F335" s="60"/>
      <c r="G335" s="98"/>
      <c r="H335" s="60"/>
      <c r="I335" s="60"/>
      <c r="J335" s="60"/>
      <c r="K335" s="60"/>
      <c r="L335" s="60"/>
      <c r="M335" s="60"/>
      <c r="N335" s="60"/>
      <c r="O335" s="4"/>
      <c r="P335" s="5"/>
      <c r="Q335" s="6"/>
      <c r="R335" s="6"/>
      <c r="S335" s="6"/>
      <c r="T335" s="6"/>
      <c r="U335" s="6"/>
      <c r="V335" s="60"/>
      <c r="W335" s="60"/>
      <c r="X335" s="60"/>
      <c r="Y335" s="60"/>
      <c r="Z335" s="60"/>
      <c r="AA335" s="60"/>
      <c r="AB335" s="60"/>
      <c r="AC335" s="60"/>
      <c r="AD335" s="60"/>
      <c r="AE335" s="60"/>
      <c r="AF335" s="60"/>
      <c r="AG335" s="60"/>
      <c r="AH335" s="60"/>
      <c r="AI335" s="60"/>
      <c r="AJ335" s="60"/>
      <c r="AK335" s="8"/>
      <c r="AL335" s="8"/>
      <c r="AM335" s="8"/>
      <c r="AN335" s="8"/>
      <c r="AO335" s="8"/>
      <c r="AP335" s="8"/>
      <c r="AQ335" s="8"/>
      <c r="AR335" s="8"/>
      <c r="AS335" s="8"/>
      <c r="AT335" s="8"/>
      <c r="AU335" s="8"/>
      <c r="AV335" s="8"/>
      <c r="AW335" s="8"/>
      <c r="AX335" s="8"/>
      <c r="AY335" s="8"/>
      <c r="AZ335" s="8"/>
      <c r="BA335" s="8"/>
      <c r="BB335" s="8"/>
      <c r="BC335" s="8"/>
      <c r="BD335" s="8"/>
      <c r="BE335" s="8"/>
      <c r="BF335" s="8"/>
      <c r="BG335" s="8"/>
      <c r="BH335" s="8"/>
      <c r="BI335" s="8"/>
      <c r="BJ335" s="8"/>
      <c r="BK335" s="8"/>
      <c r="BL335" s="8"/>
      <c r="BM335" s="8"/>
    </row>
    <row r="336" spans="2:65">
      <c r="B336" s="59"/>
      <c r="C336" s="119"/>
      <c r="D336" s="59"/>
      <c r="E336" s="59"/>
      <c r="F336" s="60"/>
      <c r="G336" s="98"/>
      <c r="H336" s="60"/>
      <c r="I336" s="60"/>
      <c r="J336" s="60"/>
      <c r="K336" s="60"/>
      <c r="L336" s="60"/>
      <c r="M336" s="60"/>
      <c r="N336" s="60"/>
      <c r="O336" s="4"/>
      <c r="P336" s="5"/>
      <c r="Q336" s="6"/>
      <c r="R336" s="6"/>
      <c r="S336" s="6"/>
      <c r="T336" s="6"/>
      <c r="U336" s="6"/>
      <c r="V336" s="60"/>
      <c r="W336" s="60"/>
      <c r="X336" s="60"/>
      <c r="Y336" s="60"/>
      <c r="Z336" s="60"/>
      <c r="AA336" s="60"/>
      <c r="AB336" s="60"/>
      <c r="AC336" s="60"/>
      <c r="AD336" s="60"/>
      <c r="AE336" s="60"/>
      <c r="AF336" s="60"/>
      <c r="AG336" s="60"/>
      <c r="AH336" s="60"/>
      <c r="AI336" s="60"/>
      <c r="AJ336" s="60"/>
      <c r="AK336" s="8"/>
      <c r="AL336" s="8"/>
      <c r="AM336" s="8"/>
      <c r="AN336" s="8"/>
      <c r="AO336" s="8"/>
      <c r="AP336" s="8"/>
      <c r="AQ336" s="8"/>
      <c r="AR336" s="8"/>
      <c r="AS336" s="8"/>
      <c r="AT336" s="8"/>
      <c r="AU336" s="8"/>
      <c r="AV336" s="8"/>
      <c r="AW336" s="8"/>
      <c r="AX336" s="8"/>
      <c r="AY336" s="8"/>
      <c r="AZ336" s="8"/>
      <c r="BA336" s="8"/>
      <c r="BB336" s="8"/>
      <c r="BC336" s="8"/>
      <c r="BD336" s="8"/>
      <c r="BE336" s="8"/>
      <c r="BF336" s="8"/>
      <c r="BG336" s="8"/>
      <c r="BH336" s="8"/>
      <c r="BI336" s="8"/>
      <c r="BJ336" s="8"/>
      <c r="BK336" s="8"/>
      <c r="BL336" s="8"/>
      <c r="BM336" s="8"/>
    </row>
    <row r="337" spans="2:65">
      <c r="B337" s="59"/>
      <c r="C337" s="119"/>
      <c r="D337" s="59"/>
      <c r="E337" s="59"/>
      <c r="F337" s="60"/>
      <c r="G337" s="98"/>
      <c r="H337" s="60"/>
      <c r="I337" s="60"/>
      <c r="J337" s="60"/>
      <c r="K337" s="60"/>
      <c r="L337" s="60"/>
      <c r="M337" s="60"/>
      <c r="N337" s="60"/>
      <c r="O337" s="4"/>
      <c r="P337" s="5"/>
      <c r="Q337" s="6"/>
      <c r="R337" s="6"/>
      <c r="S337" s="6"/>
      <c r="T337" s="6"/>
      <c r="U337" s="6"/>
      <c r="V337" s="60"/>
      <c r="W337" s="60"/>
      <c r="X337" s="60"/>
      <c r="Y337" s="60"/>
      <c r="Z337" s="60"/>
      <c r="AA337" s="60"/>
      <c r="AB337" s="60"/>
      <c r="AC337" s="60"/>
      <c r="AD337" s="60"/>
      <c r="AE337" s="60"/>
      <c r="AF337" s="60"/>
      <c r="AG337" s="60"/>
      <c r="AH337" s="60"/>
      <c r="AI337" s="60"/>
      <c r="AJ337" s="60"/>
      <c r="AK337" s="8"/>
      <c r="AL337" s="8"/>
      <c r="AM337" s="8"/>
      <c r="AN337" s="8"/>
      <c r="AO337" s="8"/>
      <c r="AP337" s="8"/>
      <c r="AQ337" s="8"/>
      <c r="AR337" s="8"/>
      <c r="AS337" s="8"/>
      <c r="AT337" s="8"/>
      <c r="AU337" s="8"/>
      <c r="AV337" s="8"/>
      <c r="AW337" s="8"/>
      <c r="AX337" s="8"/>
      <c r="AY337" s="8"/>
      <c r="AZ337" s="8"/>
      <c r="BA337" s="8"/>
      <c r="BB337" s="8"/>
      <c r="BC337" s="8"/>
      <c r="BD337" s="8"/>
      <c r="BE337" s="8"/>
      <c r="BF337" s="8"/>
      <c r="BG337" s="8"/>
      <c r="BH337" s="8"/>
      <c r="BI337" s="8"/>
      <c r="BJ337" s="8"/>
      <c r="BK337" s="8"/>
      <c r="BL337" s="8"/>
      <c r="BM337" s="8"/>
    </row>
    <row r="338" spans="2:65">
      <c r="B338" s="59"/>
      <c r="C338" s="119"/>
      <c r="D338" s="59"/>
      <c r="E338" s="59"/>
      <c r="F338" s="60"/>
      <c r="G338" s="98"/>
      <c r="H338" s="60"/>
      <c r="I338" s="60"/>
      <c r="J338" s="60"/>
      <c r="K338" s="60"/>
      <c r="L338" s="60"/>
      <c r="M338" s="60"/>
      <c r="N338" s="60"/>
      <c r="O338" s="4"/>
      <c r="P338" s="5"/>
      <c r="Q338" s="6"/>
      <c r="R338" s="6"/>
      <c r="S338" s="6"/>
      <c r="T338" s="6"/>
      <c r="U338" s="6"/>
      <c r="V338" s="60"/>
      <c r="W338" s="60"/>
      <c r="X338" s="60"/>
      <c r="Y338" s="60"/>
      <c r="Z338" s="60"/>
      <c r="AA338" s="60"/>
      <c r="AB338" s="60"/>
      <c r="AC338" s="60"/>
      <c r="AD338" s="60"/>
      <c r="AE338" s="60"/>
      <c r="AF338" s="60"/>
      <c r="AG338" s="60"/>
      <c r="AH338" s="60"/>
      <c r="AI338" s="60"/>
      <c r="AJ338" s="60"/>
      <c r="AK338" s="8"/>
      <c r="AL338" s="8"/>
      <c r="AM338" s="8"/>
      <c r="AN338" s="8"/>
      <c r="AO338" s="8"/>
      <c r="AP338" s="8"/>
      <c r="AQ338" s="8"/>
      <c r="AR338" s="8"/>
      <c r="AS338" s="8"/>
      <c r="AT338" s="8"/>
      <c r="AU338" s="8"/>
      <c r="AV338" s="8"/>
      <c r="AW338" s="8"/>
      <c r="AX338" s="8"/>
      <c r="AY338" s="8"/>
      <c r="AZ338" s="8"/>
      <c r="BA338" s="8"/>
      <c r="BB338" s="8"/>
      <c r="BC338" s="8"/>
      <c r="BD338" s="8"/>
      <c r="BE338" s="8"/>
      <c r="BF338" s="8"/>
      <c r="BG338" s="8"/>
      <c r="BH338" s="8"/>
      <c r="BI338" s="8"/>
      <c r="BJ338" s="8"/>
      <c r="BK338" s="8"/>
      <c r="BL338" s="8"/>
      <c r="BM338" s="8"/>
    </row>
    <row r="339" spans="2:65">
      <c r="B339" s="59"/>
      <c r="C339" s="119"/>
      <c r="D339" s="59"/>
      <c r="E339" s="59"/>
      <c r="F339" s="60"/>
      <c r="G339" s="98"/>
      <c r="H339" s="60"/>
      <c r="I339" s="60"/>
      <c r="J339" s="60"/>
      <c r="K339" s="60"/>
      <c r="L339" s="60"/>
      <c r="M339" s="60"/>
      <c r="N339" s="60"/>
      <c r="O339" s="4"/>
      <c r="P339" s="5"/>
      <c r="Q339" s="6"/>
      <c r="R339" s="6"/>
      <c r="S339" s="6"/>
      <c r="T339" s="6"/>
      <c r="U339" s="6"/>
      <c r="V339" s="60"/>
      <c r="W339" s="60"/>
      <c r="X339" s="60"/>
      <c r="Y339" s="60"/>
      <c r="Z339" s="60"/>
      <c r="AA339" s="60"/>
      <c r="AB339" s="60"/>
      <c r="AC339" s="60"/>
      <c r="AD339" s="60"/>
      <c r="AE339" s="60"/>
      <c r="AF339" s="60"/>
      <c r="AG339" s="60"/>
      <c r="AH339" s="60"/>
      <c r="AI339" s="60"/>
      <c r="AJ339" s="60"/>
      <c r="AK339" s="8"/>
      <c r="AL339" s="8"/>
      <c r="AM339" s="8"/>
      <c r="AN339" s="8"/>
      <c r="AO339" s="8"/>
      <c r="AP339" s="8"/>
      <c r="AQ339" s="8"/>
      <c r="AR339" s="8"/>
      <c r="AS339" s="8"/>
      <c r="AT339" s="8"/>
      <c r="AU339" s="8"/>
      <c r="AV339" s="8"/>
      <c r="AW339" s="8"/>
      <c r="AX339" s="8"/>
      <c r="AY339" s="8"/>
      <c r="AZ339" s="8"/>
      <c r="BA339" s="8"/>
      <c r="BB339" s="8"/>
      <c r="BC339" s="8"/>
      <c r="BD339" s="8"/>
      <c r="BE339" s="8"/>
      <c r="BF339" s="8"/>
      <c r="BG339" s="8"/>
      <c r="BH339" s="8"/>
      <c r="BI339" s="8"/>
      <c r="BJ339" s="8"/>
      <c r="BK339" s="8"/>
      <c r="BL339" s="8"/>
      <c r="BM339" s="8"/>
    </row>
    <row r="340" spans="2:65">
      <c r="B340" s="59"/>
      <c r="C340" s="119"/>
      <c r="D340" s="59"/>
      <c r="E340" s="59"/>
      <c r="F340" s="60"/>
      <c r="G340" s="98"/>
      <c r="H340" s="60"/>
      <c r="I340" s="60"/>
      <c r="J340" s="60"/>
      <c r="K340" s="60"/>
      <c r="L340" s="60"/>
      <c r="M340" s="60"/>
      <c r="N340" s="60"/>
      <c r="O340" s="4"/>
      <c r="P340" s="5"/>
      <c r="Q340" s="6"/>
      <c r="R340" s="6"/>
      <c r="S340" s="6"/>
      <c r="T340" s="6"/>
      <c r="U340" s="6"/>
      <c r="V340" s="60"/>
      <c r="W340" s="60"/>
      <c r="X340" s="60"/>
      <c r="Y340" s="60"/>
      <c r="Z340" s="60"/>
      <c r="AA340" s="60"/>
      <c r="AB340" s="60"/>
      <c r="AC340" s="60"/>
      <c r="AD340" s="60"/>
      <c r="AE340" s="60"/>
      <c r="AF340" s="60"/>
      <c r="AG340" s="60"/>
      <c r="AH340" s="60"/>
      <c r="AI340" s="60"/>
      <c r="AJ340" s="60"/>
      <c r="AK340" s="8"/>
      <c r="AL340" s="8"/>
      <c r="AM340" s="8"/>
      <c r="AN340" s="8"/>
      <c r="AO340" s="8"/>
      <c r="AP340" s="8"/>
      <c r="AQ340" s="8"/>
      <c r="AR340" s="8"/>
      <c r="AS340" s="8"/>
      <c r="AT340" s="8"/>
      <c r="AU340" s="8"/>
      <c r="AV340" s="8"/>
      <c r="AW340" s="8"/>
      <c r="AX340" s="8"/>
      <c r="AY340" s="8"/>
      <c r="AZ340" s="8"/>
      <c r="BA340" s="8"/>
      <c r="BB340" s="8"/>
      <c r="BC340" s="8"/>
      <c r="BD340" s="8"/>
      <c r="BE340" s="8"/>
      <c r="BF340" s="8"/>
      <c r="BG340" s="8"/>
      <c r="BH340" s="8"/>
      <c r="BI340" s="8"/>
      <c r="BJ340" s="8"/>
      <c r="BK340" s="8"/>
      <c r="BL340" s="8"/>
      <c r="BM340" s="8"/>
    </row>
    <row r="341" spans="2:65">
      <c r="B341" s="59"/>
      <c r="C341" s="119"/>
      <c r="D341" s="59"/>
      <c r="E341" s="59"/>
      <c r="F341" s="60"/>
      <c r="G341" s="98"/>
      <c r="H341" s="60"/>
      <c r="I341" s="60"/>
      <c r="J341" s="60"/>
      <c r="K341" s="60"/>
      <c r="L341" s="60"/>
      <c r="M341" s="60"/>
      <c r="N341" s="60"/>
      <c r="O341" s="4"/>
      <c r="P341" s="5"/>
      <c r="Q341" s="6"/>
      <c r="R341" s="6"/>
      <c r="S341" s="6"/>
      <c r="T341" s="6"/>
      <c r="U341" s="6"/>
      <c r="V341" s="60"/>
      <c r="W341" s="60"/>
      <c r="X341" s="60"/>
      <c r="Y341" s="60"/>
      <c r="Z341" s="60"/>
      <c r="AA341" s="60"/>
      <c r="AB341" s="60"/>
      <c r="AC341" s="60"/>
      <c r="AD341" s="60"/>
      <c r="AE341" s="60"/>
      <c r="AF341" s="60"/>
      <c r="AG341" s="60"/>
      <c r="AH341" s="60"/>
      <c r="AI341" s="60"/>
      <c r="AJ341" s="60"/>
      <c r="AK341" s="8"/>
      <c r="AL341" s="8"/>
      <c r="AM341" s="8"/>
      <c r="AN341" s="8"/>
      <c r="AO341" s="8"/>
      <c r="AP341" s="8"/>
      <c r="AQ341" s="8"/>
      <c r="AR341" s="8"/>
      <c r="AS341" s="8"/>
      <c r="AT341" s="8"/>
      <c r="AU341" s="8"/>
      <c r="AV341" s="8"/>
      <c r="AW341" s="8"/>
      <c r="AX341" s="8"/>
      <c r="AY341" s="8"/>
      <c r="AZ341" s="8"/>
      <c r="BA341" s="8"/>
      <c r="BB341" s="8"/>
      <c r="BC341" s="8"/>
      <c r="BD341" s="8"/>
      <c r="BE341" s="8"/>
      <c r="BF341" s="8"/>
      <c r="BG341" s="8"/>
      <c r="BH341" s="8"/>
      <c r="BI341" s="8"/>
      <c r="BJ341" s="8"/>
      <c r="BK341" s="8"/>
      <c r="BL341" s="8"/>
      <c r="BM341" s="8"/>
    </row>
    <row r="342" spans="2:65">
      <c r="B342" s="59"/>
      <c r="C342" s="119"/>
      <c r="D342" s="59"/>
      <c r="E342" s="59"/>
      <c r="F342" s="60"/>
      <c r="G342" s="98"/>
      <c r="H342" s="60"/>
      <c r="I342" s="60"/>
      <c r="J342" s="60"/>
      <c r="K342" s="60"/>
      <c r="L342" s="60"/>
      <c r="M342" s="60"/>
      <c r="N342" s="60"/>
      <c r="O342" s="4"/>
      <c r="P342" s="5"/>
      <c r="Q342" s="6"/>
      <c r="R342" s="6"/>
      <c r="S342" s="6"/>
      <c r="T342" s="6"/>
      <c r="U342" s="6"/>
      <c r="V342" s="60"/>
      <c r="W342" s="60"/>
      <c r="X342" s="60"/>
      <c r="Y342" s="60"/>
      <c r="Z342" s="60"/>
      <c r="AA342" s="60"/>
      <c r="AB342" s="60"/>
      <c r="AC342" s="60"/>
      <c r="AD342" s="60"/>
      <c r="AE342" s="60"/>
      <c r="AF342" s="60"/>
      <c r="AG342" s="60"/>
      <c r="AH342" s="60"/>
      <c r="AI342" s="60"/>
      <c r="AJ342" s="60"/>
      <c r="AK342" s="8"/>
      <c r="AL342" s="8"/>
      <c r="AM342" s="8"/>
      <c r="AN342" s="8"/>
      <c r="AO342" s="8"/>
      <c r="AP342" s="8"/>
      <c r="AQ342" s="8"/>
      <c r="AR342" s="8"/>
      <c r="AS342" s="8"/>
      <c r="AT342" s="8"/>
      <c r="AU342" s="8"/>
      <c r="AV342" s="8"/>
      <c r="AW342" s="8"/>
      <c r="AX342" s="8"/>
      <c r="AY342" s="8"/>
      <c r="AZ342" s="8"/>
      <c r="BA342" s="8"/>
      <c r="BB342" s="8"/>
      <c r="BC342" s="8"/>
      <c r="BD342" s="8"/>
      <c r="BE342" s="8"/>
      <c r="BF342" s="8"/>
      <c r="BG342" s="8"/>
      <c r="BH342" s="8"/>
      <c r="BI342" s="8"/>
      <c r="BJ342" s="8"/>
      <c r="BK342" s="8"/>
      <c r="BL342" s="8"/>
      <c r="BM342" s="8"/>
    </row>
    <row r="343" spans="2:65">
      <c r="B343" s="59"/>
      <c r="C343" s="119"/>
      <c r="D343" s="59"/>
      <c r="E343" s="59"/>
      <c r="F343" s="60"/>
      <c r="G343" s="98"/>
      <c r="H343" s="60"/>
      <c r="I343" s="60"/>
      <c r="J343" s="60"/>
      <c r="K343" s="60"/>
      <c r="L343" s="60"/>
      <c r="M343" s="60"/>
      <c r="N343" s="60"/>
      <c r="O343" s="4"/>
      <c r="P343" s="5"/>
      <c r="Q343" s="6"/>
      <c r="R343" s="5"/>
      <c r="S343" s="6"/>
      <c r="T343" s="6"/>
      <c r="U343" s="6"/>
      <c r="V343" s="60"/>
      <c r="W343" s="60"/>
      <c r="X343" s="60"/>
      <c r="Y343" s="60"/>
      <c r="Z343" s="60"/>
      <c r="AA343" s="60"/>
      <c r="AB343" s="60"/>
      <c r="AC343" s="60"/>
      <c r="AD343" s="60"/>
      <c r="AE343" s="60"/>
      <c r="AF343" s="60"/>
      <c r="AG343" s="60"/>
      <c r="AH343" s="60"/>
      <c r="AI343" s="60"/>
      <c r="AJ343" s="60"/>
      <c r="AK343" s="8"/>
      <c r="AL343" s="8"/>
      <c r="AM343" s="8"/>
      <c r="AN343" s="8"/>
      <c r="AO343" s="8"/>
      <c r="AP343" s="8"/>
      <c r="AQ343" s="8"/>
      <c r="AR343" s="8"/>
      <c r="AS343" s="8"/>
      <c r="AT343" s="8"/>
      <c r="AU343" s="8"/>
      <c r="AV343" s="8"/>
      <c r="AW343" s="8"/>
      <c r="AX343" s="8"/>
      <c r="AY343" s="8"/>
      <c r="AZ343" s="8"/>
      <c r="BA343" s="8"/>
      <c r="BB343" s="8"/>
      <c r="BC343" s="8"/>
      <c r="BD343" s="8"/>
      <c r="BE343" s="8"/>
      <c r="BF343" s="8"/>
      <c r="BG343" s="8"/>
      <c r="BH343" s="8"/>
      <c r="BI343" s="8"/>
      <c r="BJ343" s="8"/>
      <c r="BK343" s="8"/>
      <c r="BL343" s="8"/>
      <c r="BM343" s="8"/>
    </row>
    <row r="344" spans="2:65">
      <c r="B344" s="59"/>
      <c r="C344" s="119"/>
      <c r="D344" s="59"/>
      <c r="E344" s="59"/>
      <c r="F344" s="60"/>
      <c r="G344" s="98"/>
      <c r="H344" s="60"/>
      <c r="I344" s="60"/>
      <c r="J344" s="60"/>
      <c r="K344" s="60"/>
      <c r="L344" s="60"/>
      <c r="M344" s="60"/>
      <c r="N344" s="60"/>
      <c r="O344" s="4"/>
      <c r="P344" s="5"/>
      <c r="Q344" s="6"/>
      <c r="R344" s="6"/>
      <c r="S344" s="6"/>
      <c r="T344" s="6"/>
      <c r="U344" s="6"/>
      <c r="V344" s="60"/>
      <c r="W344" s="60"/>
      <c r="X344" s="60"/>
      <c r="Y344" s="60"/>
      <c r="Z344" s="60"/>
      <c r="AA344" s="60"/>
      <c r="AB344" s="60"/>
      <c r="AC344" s="60"/>
      <c r="AD344" s="60"/>
      <c r="AE344" s="60"/>
      <c r="AF344" s="60"/>
      <c r="AG344" s="60"/>
      <c r="AH344" s="60"/>
      <c r="AI344" s="60"/>
      <c r="AJ344" s="60"/>
      <c r="AK344" s="8"/>
      <c r="AL344" s="8"/>
      <c r="AM344" s="8"/>
      <c r="AN344" s="8"/>
      <c r="AO344" s="8"/>
      <c r="AP344" s="8"/>
      <c r="AQ344" s="8"/>
      <c r="AR344" s="8"/>
      <c r="AS344" s="8"/>
      <c r="AT344" s="8"/>
      <c r="AU344" s="8"/>
      <c r="AV344" s="8"/>
      <c r="AW344" s="8"/>
      <c r="AX344" s="8"/>
      <c r="AY344" s="8"/>
      <c r="AZ344" s="8"/>
      <c r="BA344" s="8"/>
      <c r="BB344" s="8"/>
      <c r="BC344" s="8"/>
      <c r="BD344" s="8"/>
      <c r="BE344" s="8"/>
      <c r="BF344" s="8"/>
      <c r="BG344" s="8"/>
      <c r="BH344" s="8"/>
      <c r="BI344" s="8"/>
      <c r="BJ344" s="8"/>
      <c r="BK344" s="8"/>
      <c r="BL344" s="8"/>
      <c r="BM344" s="8"/>
    </row>
    <row r="345" spans="2:65">
      <c r="B345" s="59"/>
      <c r="C345" s="119"/>
      <c r="D345" s="59"/>
      <c r="E345" s="59"/>
      <c r="F345" s="60"/>
      <c r="G345" s="98"/>
      <c r="H345" s="60"/>
      <c r="I345" s="60"/>
      <c r="J345" s="60"/>
      <c r="K345" s="60"/>
      <c r="L345" s="60"/>
      <c r="M345" s="60"/>
      <c r="N345" s="60"/>
      <c r="O345" s="4"/>
      <c r="P345" s="12"/>
      <c r="Q345" s="12"/>
      <c r="R345" s="12"/>
      <c r="S345" s="12"/>
      <c r="T345" s="12"/>
      <c r="U345" s="12"/>
      <c r="V345" s="60"/>
      <c r="W345" s="60"/>
      <c r="X345" s="60"/>
      <c r="Y345" s="60"/>
      <c r="Z345" s="60"/>
      <c r="AA345" s="60"/>
      <c r="AB345" s="60"/>
      <c r="AC345" s="60"/>
      <c r="AD345" s="60"/>
      <c r="AE345" s="60"/>
      <c r="AF345" s="60"/>
      <c r="AG345" s="60"/>
      <c r="AH345" s="60"/>
      <c r="AI345" s="60"/>
      <c r="AJ345" s="60"/>
      <c r="AK345" s="8"/>
      <c r="AL345" s="8"/>
      <c r="AM345" s="8"/>
      <c r="AN345" s="8"/>
      <c r="AO345" s="8"/>
      <c r="AP345" s="8"/>
      <c r="AQ345" s="8"/>
      <c r="AR345" s="8"/>
      <c r="AS345" s="8"/>
      <c r="AT345" s="8"/>
      <c r="AU345" s="8"/>
      <c r="AV345" s="8"/>
      <c r="AW345" s="8"/>
      <c r="AX345" s="8"/>
      <c r="AY345" s="8"/>
      <c r="AZ345" s="8"/>
      <c r="BA345" s="8"/>
      <c r="BB345" s="8"/>
      <c r="BC345" s="8"/>
      <c r="BD345" s="8"/>
      <c r="BE345" s="8"/>
      <c r="BF345" s="8"/>
      <c r="BG345" s="8"/>
      <c r="BH345" s="8"/>
      <c r="BI345" s="8"/>
      <c r="BJ345" s="8"/>
      <c r="BK345" s="8"/>
      <c r="BL345" s="8"/>
      <c r="BM345" s="8"/>
    </row>
    <row r="346" spans="2:65">
      <c r="B346" s="59"/>
      <c r="C346" s="119"/>
      <c r="D346" s="59"/>
      <c r="E346" s="59"/>
      <c r="F346" s="60"/>
      <c r="G346" s="98"/>
      <c r="H346" s="60"/>
      <c r="I346" s="60"/>
      <c r="J346" s="60"/>
      <c r="K346" s="60"/>
      <c r="L346" s="60"/>
      <c r="M346" s="60"/>
      <c r="N346" s="60"/>
      <c r="O346" s="60"/>
      <c r="P346" s="60"/>
      <c r="Q346" s="60"/>
      <c r="R346" s="60"/>
      <c r="S346" s="60"/>
      <c r="T346" s="60"/>
      <c r="U346" s="60"/>
      <c r="V346" s="60"/>
      <c r="W346" s="60"/>
      <c r="X346" s="60"/>
      <c r="Y346" s="60"/>
      <c r="Z346" s="60"/>
      <c r="AA346" s="60"/>
      <c r="AB346" s="60"/>
      <c r="AC346" s="60"/>
      <c r="AD346" s="60"/>
      <c r="AE346" s="60"/>
      <c r="AF346" s="60"/>
      <c r="AG346" s="60"/>
      <c r="AH346" s="60"/>
      <c r="AI346" s="60"/>
      <c r="AJ346" s="60"/>
      <c r="AK346" s="8"/>
      <c r="AL346" s="8"/>
      <c r="AM346" s="8"/>
      <c r="AN346" s="8"/>
      <c r="AO346" s="8"/>
      <c r="AP346" s="8"/>
      <c r="AQ346" s="8"/>
      <c r="AR346" s="8"/>
      <c r="AS346" s="8"/>
      <c r="AT346" s="8"/>
      <c r="AU346" s="8"/>
      <c r="AV346" s="8"/>
      <c r="AW346" s="8"/>
      <c r="AX346" s="8"/>
      <c r="AY346" s="8"/>
      <c r="AZ346" s="8"/>
      <c r="BA346" s="8"/>
      <c r="BB346" s="8"/>
      <c r="BC346" s="8"/>
      <c r="BD346" s="8"/>
      <c r="BE346" s="8"/>
      <c r="BF346" s="8"/>
      <c r="BG346" s="8"/>
      <c r="BH346" s="8"/>
      <c r="BI346" s="8"/>
      <c r="BJ346" s="8"/>
      <c r="BK346" s="8"/>
      <c r="BL346" s="8"/>
      <c r="BM346" s="8"/>
    </row>
    <row r="347" spans="2:65">
      <c r="B347" s="59"/>
      <c r="C347" s="119"/>
      <c r="D347" s="59"/>
      <c r="E347" s="59"/>
      <c r="F347" s="60"/>
      <c r="G347" s="98"/>
      <c r="H347" s="60"/>
      <c r="I347" s="60"/>
      <c r="J347" s="60"/>
      <c r="K347" s="60"/>
      <c r="L347" s="60"/>
      <c r="M347" s="60"/>
      <c r="N347" s="60"/>
      <c r="O347" s="60"/>
      <c r="P347" s="60"/>
      <c r="Q347" s="60"/>
      <c r="R347" s="60"/>
      <c r="S347" s="60"/>
      <c r="T347" s="60"/>
      <c r="U347" s="60"/>
      <c r="V347" s="60"/>
      <c r="W347" s="60"/>
      <c r="X347" s="60"/>
      <c r="Y347" s="60"/>
      <c r="Z347" s="60"/>
      <c r="AA347" s="60"/>
      <c r="AB347" s="60"/>
      <c r="AC347" s="60"/>
      <c r="AD347" s="60"/>
      <c r="AE347" s="60"/>
      <c r="AF347" s="60"/>
      <c r="AG347" s="60"/>
      <c r="AH347" s="60"/>
      <c r="AI347" s="60"/>
      <c r="AJ347" s="60"/>
      <c r="AK347" s="8"/>
      <c r="AL347" s="8"/>
      <c r="AM347" s="8"/>
      <c r="AN347" s="8"/>
      <c r="AO347" s="8"/>
      <c r="AP347" s="8"/>
      <c r="AQ347" s="8"/>
      <c r="AR347" s="8"/>
      <c r="AS347" s="8"/>
      <c r="AT347" s="8"/>
      <c r="AU347" s="8"/>
      <c r="AV347" s="8"/>
      <c r="AW347" s="8"/>
      <c r="AX347" s="8"/>
      <c r="AY347" s="8"/>
      <c r="AZ347" s="8"/>
      <c r="BA347" s="8"/>
      <c r="BB347" s="8"/>
      <c r="BC347" s="8"/>
      <c r="BD347" s="8"/>
      <c r="BE347" s="8"/>
      <c r="BF347" s="8"/>
      <c r="BG347" s="8"/>
      <c r="BH347" s="8"/>
      <c r="BI347" s="8"/>
      <c r="BJ347" s="8"/>
      <c r="BK347" s="8"/>
      <c r="BL347" s="8"/>
      <c r="BM347" s="8"/>
    </row>
    <row r="348" spans="2:65">
      <c r="B348" s="59"/>
      <c r="C348" s="119"/>
      <c r="D348" s="59"/>
      <c r="E348" s="59"/>
      <c r="F348" s="60"/>
      <c r="G348" s="98"/>
      <c r="H348" s="60"/>
      <c r="I348" s="60"/>
      <c r="J348" s="60"/>
      <c r="K348" s="60"/>
      <c r="L348" s="60"/>
      <c r="M348" s="60"/>
      <c r="N348" s="60"/>
      <c r="O348" s="3"/>
      <c r="P348" s="16"/>
      <c r="Q348" s="16"/>
      <c r="R348" s="16"/>
      <c r="S348" s="3"/>
      <c r="T348" s="3"/>
      <c r="U348" s="3"/>
      <c r="V348" s="60"/>
      <c r="W348" s="60"/>
      <c r="X348" s="60"/>
      <c r="Y348" s="60"/>
      <c r="Z348" s="60"/>
      <c r="AA348" s="60"/>
      <c r="AB348" s="60"/>
      <c r="AC348" s="60"/>
      <c r="AD348" s="60"/>
      <c r="AE348" s="60"/>
      <c r="AF348" s="60"/>
      <c r="AG348" s="60"/>
      <c r="AH348" s="60"/>
      <c r="AI348" s="60"/>
      <c r="AJ348" s="60"/>
      <c r="AK348" s="8"/>
      <c r="AL348" s="8"/>
      <c r="AM348" s="8"/>
      <c r="AN348" s="8"/>
      <c r="AO348" s="8"/>
      <c r="AP348" s="8"/>
      <c r="AQ348" s="8"/>
      <c r="AR348" s="8"/>
      <c r="AS348" s="8"/>
      <c r="AT348" s="8"/>
      <c r="AU348" s="8"/>
      <c r="AV348" s="8"/>
      <c r="AW348" s="8"/>
      <c r="AX348" s="8"/>
      <c r="AY348" s="8"/>
      <c r="AZ348" s="8"/>
      <c r="BA348" s="8"/>
      <c r="BB348" s="8"/>
      <c r="BC348" s="8"/>
      <c r="BD348" s="8"/>
      <c r="BE348" s="8"/>
      <c r="BF348" s="8"/>
      <c r="BG348" s="8"/>
      <c r="BH348" s="8"/>
      <c r="BI348" s="8"/>
      <c r="BJ348" s="8"/>
      <c r="BK348" s="8"/>
      <c r="BL348" s="8"/>
      <c r="BM348" s="8"/>
    </row>
    <row r="349" spans="2:65">
      <c r="B349" s="59"/>
      <c r="C349" s="119"/>
      <c r="D349" s="59"/>
      <c r="E349" s="59"/>
      <c r="F349" s="60"/>
      <c r="G349" s="98"/>
      <c r="H349" s="60"/>
      <c r="I349" s="60"/>
      <c r="J349" s="60"/>
      <c r="K349" s="60"/>
      <c r="L349" s="60"/>
      <c r="M349" s="60"/>
      <c r="N349" s="60"/>
      <c r="O349" s="4"/>
      <c r="P349" s="61"/>
      <c r="Q349" s="61"/>
      <c r="R349" s="61"/>
      <c r="S349" s="12"/>
      <c r="T349" s="12"/>
      <c r="U349" s="3"/>
      <c r="V349" s="60"/>
      <c r="W349" s="60"/>
      <c r="X349" s="60"/>
      <c r="Y349" s="60"/>
      <c r="Z349" s="60"/>
      <c r="AA349" s="60"/>
      <c r="AB349" s="60"/>
      <c r="AC349" s="60"/>
      <c r="AD349" s="60"/>
      <c r="AE349" s="60"/>
      <c r="AF349" s="60"/>
      <c r="AG349" s="60"/>
      <c r="AH349" s="60"/>
      <c r="AI349" s="60"/>
      <c r="AJ349" s="60"/>
      <c r="AK349" s="8"/>
      <c r="AL349" s="8"/>
      <c r="AM349" s="8"/>
      <c r="AN349" s="8"/>
      <c r="AO349" s="8"/>
      <c r="AP349" s="8"/>
      <c r="AQ349" s="8"/>
      <c r="AR349" s="8"/>
      <c r="AS349" s="8"/>
      <c r="AT349" s="8"/>
      <c r="AU349" s="8"/>
      <c r="AV349" s="8"/>
      <c r="AW349" s="8"/>
      <c r="AX349" s="8"/>
      <c r="AY349" s="8"/>
      <c r="AZ349" s="8"/>
      <c r="BA349" s="8"/>
      <c r="BB349" s="8"/>
      <c r="BC349" s="8"/>
      <c r="BD349" s="8"/>
      <c r="BE349" s="8"/>
      <c r="BF349" s="8"/>
      <c r="BG349" s="8"/>
      <c r="BH349" s="8"/>
      <c r="BI349" s="8"/>
      <c r="BJ349" s="8"/>
      <c r="BK349" s="8"/>
      <c r="BL349" s="8"/>
      <c r="BM349" s="8"/>
    </row>
    <row r="350" spans="2:65">
      <c r="B350" s="59"/>
      <c r="C350" s="119"/>
      <c r="D350" s="59"/>
      <c r="E350" s="59"/>
      <c r="F350" s="60"/>
      <c r="G350" s="98"/>
      <c r="H350" s="60"/>
      <c r="I350" s="60"/>
      <c r="J350" s="60"/>
      <c r="K350" s="60"/>
      <c r="L350" s="60"/>
      <c r="M350" s="60"/>
      <c r="N350" s="60"/>
      <c r="O350" s="3"/>
      <c r="P350" s="3"/>
      <c r="Q350" s="3"/>
      <c r="R350" s="3"/>
      <c r="S350" s="3"/>
      <c r="T350" s="3"/>
      <c r="U350" s="3"/>
      <c r="V350" s="60"/>
      <c r="W350" s="60"/>
      <c r="X350" s="60"/>
      <c r="Y350" s="60"/>
      <c r="Z350" s="60"/>
      <c r="AA350" s="60"/>
      <c r="AB350" s="60"/>
      <c r="AC350" s="60"/>
      <c r="AD350" s="60"/>
      <c r="AE350" s="60"/>
      <c r="AF350" s="60"/>
      <c r="AG350" s="60"/>
      <c r="AH350" s="60"/>
      <c r="AI350" s="60"/>
      <c r="AJ350" s="60"/>
      <c r="AK350" s="8"/>
      <c r="AL350" s="8"/>
      <c r="AM350" s="8"/>
      <c r="AN350" s="8"/>
      <c r="AO350" s="8"/>
      <c r="AP350" s="8"/>
      <c r="AQ350" s="8"/>
      <c r="AR350" s="8"/>
      <c r="AS350" s="8"/>
      <c r="AT350" s="8"/>
      <c r="AU350" s="8"/>
      <c r="AV350" s="8"/>
      <c r="AW350" s="8"/>
      <c r="AX350" s="8"/>
      <c r="AY350" s="8"/>
      <c r="AZ350" s="8"/>
      <c r="BA350" s="8"/>
      <c r="BB350" s="8"/>
      <c r="BC350" s="8"/>
      <c r="BD350" s="8"/>
      <c r="BE350" s="8"/>
      <c r="BF350" s="8"/>
      <c r="BG350" s="8"/>
      <c r="BH350" s="8"/>
      <c r="BI350" s="8"/>
      <c r="BJ350" s="8"/>
      <c r="BK350" s="8"/>
      <c r="BL350" s="8"/>
      <c r="BM350" s="8"/>
    </row>
    <row r="351" spans="2:65">
      <c r="B351" s="59"/>
      <c r="C351" s="119"/>
      <c r="D351" s="59"/>
      <c r="E351" s="59"/>
      <c r="F351" s="60"/>
      <c r="G351" s="98"/>
      <c r="H351" s="60"/>
      <c r="I351" s="60"/>
      <c r="J351" s="60"/>
      <c r="K351" s="60"/>
      <c r="L351" s="60"/>
      <c r="M351" s="60"/>
      <c r="N351" s="60"/>
      <c r="O351" s="4"/>
      <c r="P351" s="4"/>
      <c r="Q351" s="68"/>
      <c r="R351" s="61"/>
      <c r="S351" s="12"/>
      <c r="T351" s="12"/>
      <c r="U351" s="3"/>
      <c r="V351" s="60"/>
      <c r="W351" s="60"/>
      <c r="X351" s="60"/>
      <c r="Y351" s="60"/>
      <c r="Z351" s="60"/>
      <c r="AA351" s="60"/>
      <c r="AB351" s="60"/>
      <c r="AC351" s="60"/>
      <c r="AD351" s="60"/>
      <c r="AE351" s="60"/>
      <c r="AF351" s="60"/>
      <c r="AG351" s="60"/>
      <c r="AH351" s="60"/>
      <c r="AI351" s="60"/>
      <c r="AJ351" s="60"/>
      <c r="AK351" s="8"/>
      <c r="AL351" s="8"/>
      <c r="AM351" s="8"/>
      <c r="AN351" s="8"/>
      <c r="AO351" s="8"/>
      <c r="AP351" s="8"/>
      <c r="AQ351" s="8"/>
      <c r="AR351" s="8"/>
      <c r="AS351" s="8"/>
      <c r="AT351" s="8"/>
      <c r="AU351" s="8"/>
      <c r="AV351" s="8"/>
      <c r="AW351" s="8"/>
      <c r="AX351" s="8"/>
      <c r="AY351" s="8"/>
      <c r="AZ351" s="8"/>
      <c r="BA351" s="8"/>
      <c r="BB351" s="8"/>
      <c r="BC351" s="8"/>
      <c r="BD351" s="8"/>
      <c r="BE351" s="8"/>
      <c r="BF351" s="8"/>
      <c r="BG351" s="8"/>
      <c r="BH351" s="8"/>
      <c r="BI351" s="8"/>
      <c r="BJ351" s="8"/>
      <c r="BK351" s="8"/>
      <c r="BL351" s="8"/>
      <c r="BM351" s="8"/>
    </row>
    <row r="352" spans="2:65">
      <c r="B352" s="59"/>
      <c r="C352" s="119"/>
      <c r="D352" s="59"/>
      <c r="E352" s="59"/>
      <c r="F352" s="60"/>
      <c r="G352" s="98"/>
      <c r="H352" s="60"/>
      <c r="I352" s="60"/>
      <c r="J352" s="60"/>
      <c r="K352" s="60"/>
      <c r="L352" s="60"/>
      <c r="M352" s="60"/>
      <c r="N352" s="60"/>
      <c r="O352" s="3"/>
      <c r="P352" s="3"/>
      <c r="Q352" s="3"/>
      <c r="R352" s="3"/>
      <c r="S352" s="3"/>
      <c r="T352" s="16"/>
      <c r="U352" s="62"/>
      <c r="V352" s="60"/>
      <c r="W352" s="60"/>
      <c r="X352" s="60"/>
      <c r="Y352" s="60"/>
      <c r="Z352" s="60"/>
      <c r="AA352" s="60"/>
      <c r="AB352" s="60"/>
      <c r="AC352" s="60"/>
      <c r="AD352" s="60"/>
      <c r="AE352" s="60"/>
      <c r="AF352" s="60"/>
      <c r="AG352" s="60"/>
      <c r="AH352" s="60"/>
      <c r="AI352" s="60"/>
      <c r="AJ352" s="60"/>
      <c r="AK352" s="8"/>
      <c r="AL352" s="8"/>
      <c r="AM352" s="8"/>
      <c r="AN352" s="8"/>
      <c r="AO352" s="8"/>
      <c r="AP352" s="8"/>
      <c r="AQ352" s="8"/>
      <c r="AR352" s="8"/>
      <c r="AS352" s="8"/>
      <c r="AT352" s="8"/>
      <c r="AU352" s="8"/>
      <c r="AV352" s="8"/>
      <c r="AW352" s="8"/>
      <c r="AX352" s="8"/>
      <c r="AY352" s="8"/>
      <c r="AZ352" s="8"/>
      <c r="BA352" s="8"/>
      <c r="BB352" s="8"/>
      <c r="BC352" s="8"/>
      <c r="BD352" s="8"/>
      <c r="BE352" s="8"/>
      <c r="BF352" s="8"/>
      <c r="BG352" s="8"/>
      <c r="BH352" s="8"/>
      <c r="BI352" s="8"/>
      <c r="BJ352" s="8"/>
      <c r="BK352" s="8"/>
      <c r="BL352" s="8"/>
      <c r="BM352" s="8"/>
    </row>
    <row r="353" spans="2:65">
      <c r="B353" s="59"/>
      <c r="C353" s="119"/>
      <c r="D353" s="59"/>
      <c r="E353" s="59"/>
      <c r="F353" s="60"/>
      <c r="G353" s="98"/>
      <c r="H353" s="60"/>
      <c r="I353" s="60"/>
      <c r="J353" s="60"/>
      <c r="K353" s="60"/>
      <c r="L353" s="60"/>
      <c r="M353" s="60"/>
      <c r="N353" s="60"/>
      <c r="O353" s="3"/>
      <c r="P353" s="63"/>
      <c r="Q353" s="63"/>
      <c r="R353" s="5"/>
      <c r="S353" s="5"/>
      <c r="T353" s="16"/>
      <c r="U353" s="62"/>
      <c r="V353" s="60"/>
      <c r="W353" s="60"/>
      <c r="X353" s="60"/>
      <c r="Y353" s="60"/>
      <c r="Z353" s="60"/>
      <c r="AA353" s="60"/>
      <c r="AB353" s="60"/>
      <c r="AC353" s="60"/>
      <c r="AD353" s="60"/>
      <c r="AE353" s="60"/>
      <c r="AF353" s="60"/>
      <c r="AG353" s="60"/>
      <c r="AH353" s="60"/>
      <c r="AI353" s="60"/>
      <c r="AJ353" s="60"/>
      <c r="AK353" s="8"/>
      <c r="AL353" s="8"/>
      <c r="AM353" s="8"/>
      <c r="AN353" s="8"/>
      <c r="AO353" s="8"/>
      <c r="AP353" s="8"/>
      <c r="AQ353" s="8"/>
      <c r="AR353" s="8"/>
      <c r="AS353" s="8"/>
      <c r="AT353" s="8"/>
      <c r="AU353" s="8"/>
      <c r="AV353" s="8"/>
      <c r="AW353" s="8"/>
      <c r="AX353" s="8"/>
      <c r="AY353" s="8"/>
      <c r="AZ353" s="8"/>
      <c r="BA353" s="8"/>
      <c r="BB353" s="8"/>
      <c r="BC353" s="8"/>
      <c r="BD353" s="8"/>
      <c r="BE353" s="8"/>
      <c r="BF353" s="8"/>
      <c r="BG353" s="8"/>
      <c r="BH353" s="8"/>
      <c r="BI353" s="8"/>
      <c r="BJ353" s="8"/>
      <c r="BK353" s="8"/>
      <c r="BL353" s="8"/>
      <c r="BM353" s="8"/>
    </row>
    <row r="354" spans="2:65" ht="15.3" thickBot="1">
      <c r="B354" s="59"/>
      <c r="C354" s="119"/>
      <c r="D354" s="59"/>
      <c r="E354" s="59"/>
      <c r="F354" s="60"/>
      <c r="G354" s="98"/>
      <c r="H354" s="60"/>
      <c r="I354" s="60"/>
      <c r="J354" s="60"/>
      <c r="K354" s="60"/>
      <c r="L354" s="60"/>
      <c r="M354" s="60"/>
      <c r="N354" s="60"/>
      <c r="O354" s="64"/>
      <c r="P354" s="65"/>
      <c r="Q354" s="65"/>
      <c r="R354" s="65"/>
      <c r="S354" s="66"/>
      <c r="T354" s="66"/>
      <c r="U354" s="67"/>
      <c r="V354" s="60"/>
      <c r="W354" s="60"/>
      <c r="X354" s="60"/>
      <c r="Y354" s="60"/>
      <c r="Z354" s="60"/>
      <c r="AA354" s="60"/>
      <c r="AB354" s="60"/>
      <c r="AC354" s="60"/>
      <c r="AD354" s="60"/>
      <c r="AE354" s="60"/>
      <c r="AF354" s="60"/>
      <c r="AG354" s="60"/>
      <c r="AH354" s="60"/>
      <c r="AI354" s="60"/>
      <c r="AJ354" s="60"/>
      <c r="AK354" s="8"/>
      <c r="AL354" s="8"/>
      <c r="AM354" s="8"/>
      <c r="AN354" s="8"/>
      <c r="AO354" s="8"/>
      <c r="AP354" s="8"/>
      <c r="AQ354" s="8"/>
      <c r="AR354" s="8"/>
      <c r="AS354" s="8"/>
      <c r="AT354" s="8"/>
      <c r="AU354" s="8"/>
      <c r="AV354" s="8"/>
      <c r="AW354" s="8"/>
      <c r="AX354" s="8"/>
      <c r="AY354" s="8"/>
      <c r="AZ354" s="8"/>
      <c r="BA354" s="8"/>
      <c r="BB354" s="8"/>
      <c r="BC354" s="8"/>
      <c r="BD354" s="8"/>
      <c r="BE354" s="8"/>
      <c r="BF354" s="8"/>
      <c r="BG354" s="8"/>
      <c r="BH354" s="8"/>
      <c r="BI354" s="8"/>
      <c r="BJ354" s="8"/>
      <c r="BK354" s="8"/>
      <c r="BL354" s="8"/>
      <c r="BM354" s="8"/>
    </row>
    <row r="355" spans="2:65">
      <c r="B355" s="59"/>
      <c r="C355" s="119"/>
      <c r="D355" s="59"/>
      <c r="E355" s="59"/>
      <c r="F355" s="60"/>
      <c r="G355" s="98"/>
      <c r="H355" s="60"/>
      <c r="I355" s="60"/>
      <c r="J355" s="60"/>
      <c r="K355" s="60"/>
      <c r="L355" s="60"/>
      <c r="M355" s="60"/>
      <c r="N355" s="60"/>
      <c r="O355" s="4"/>
      <c r="P355" s="5"/>
      <c r="Q355" s="6"/>
      <c r="R355" s="6"/>
      <c r="S355" s="6"/>
      <c r="T355" s="6"/>
      <c r="U355" s="6"/>
      <c r="V355" s="60"/>
      <c r="W355" s="60"/>
      <c r="X355" s="60"/>
      <c r="Y355" s="60"/>
      <c r="Z355" s="60"/>
      <c r="AA355" s="60"/>
      <c r="AB355" s="60"/>
      <c r="AC355" s="60"/>
      <c r="AD355" s="60"/>
      <c r="AE355" s="60"/>
      <c r="AF355" s="60"/>
      <c r="AG355" s="60"/>
      <c r="AH355" s="60"/>
      <c r="AI355" s="60"/>
      <c r="AJ355" s="60"/>
      <c r="AK355" s="8"/>
      <c r="AL355" s="8"/>
      <c r="AM355" s="8"/>
      <c r="AN355" s="8"/>
      <c r="AO355" s="8"/>
      <c r="AP355" s="8"/>
      <c r="AQ355" s="8"/>
      <c r="AR355" s="8"/>
      <c r="AS355" s="8"/>
      <c r="AT355" s="8"/>
      <c r="AU355" s="8"/>
      <c r="AV355" s="8"/>
      <c r="AW355" s="8"/>
      <c r="AX355" s="8"/>
      <c r="AY355" s="8"/>
      <c r="AZ355" s="8"/>
      <c r="BA355" s="8"/>
      <c r="BB355" s="8"/>
      <c r="BC355" s="8"/>
      <c r="BD355" s="8"/>
      <c r="BE355" s="8"/>
      <c r="BF355" s="8"/>
      <c r="BG355" s="8"/>
      <c r="BH355" s="8"/>
      <c r="BI355" s="8"/>
      <c r="BJ355" s="8"/>
      <c r="BK355" s="8"/>
      <c r="BL355" s="8"/>
      <c r="BM355" s="8"/>
    </row>
    <row r="356" spans="2:65">
      <c r="B356" s="59"/>
      <c r="C356" s="119"/>
      <c r="D356" s="59"/>
      <c r="E356" s="59"/>
      <c r="F356" s="60"/>
      <c r="G356" s="98"/>
      <c r="H356" s="60"/>
      <c r="I356" s="60"/>
      <c r="J356" s="60"/>
      <c r="K356" s="60"/>
      <c r="L356" s="60"/>
      <c r="M356" s="60"/>
      <c r="N356" s="60"/>
      <c r="O356" s="4"/>
      <c r="P356" s="5"/>
      <c r="Q356" s="6"/>
      <c r="R356" s="6"/>
      <c r="S356" s="6"/>
      <c r="T356" s="6"/>
      <c r="U356" s="6"/>
      <c r="V356" s="60"/>
      <c r="W356" s="60"/>
      <c r="X356" s="60"/>
      <c r="Y356" s="60"/>
      <c r="Z356" s="60"/>
      <c r="AA356" s="60"/>
      <c r="AB356" s="60"/>
      <c r="AC356" s="60"/>
      <c r="AD356" s="60"/>
      <c r="AE356" s="60"/>
      <c r="AF356" s="60"/>
      <c r="AG356" s="60"/>
      <c r="AH356" s="60"/>
      <c r="AI356" s="60"/>
      <c r="AJ356" s="60"/>
      <c r="AK356" s="8"/>
      <c r="AL356" s="8"/>
      <c r="AM356" s="8"/>
      <c r="AN356" s="8"/>
      <c r="AO356" s="8"/>
      <c r="AP356" s="8"/>
      <c r="AQ356" s="8"/>
      <c r="AR356" s="8"/>
      <c r="AS356" s="8"/>
      <c r="AT356" s="8"/>
      <c r="AU356" s="8"/>
      <c r="AV356" s="8"/>
      <c r="AW356" s="8"/>
      <c r="AX356" s="8"/>
      <c r="AY356" s="8"/>
      <c r="AZ356" s="8"/>
      <c r="BA356" s="8"/>
      <c r="BB356" s="8"/>
      <c r="BC356" s="8"/>
      <c r="BD356" s="8"/>
      <c r="BE356" s="8"/>
      <c r="BF356" s="8"/>
      <c r="BG356" s="8"/>
      <c r="BH356" s="8"/>
      <c r="BI356" s="8"/>
      <c r="BJ356" s="8"/>
      <c r="BK356" s="8"/>
      <c r="BL356" s="8"/>
      <c r="BM356" s="8"/>
    </row>
    <row r="357" spans="2:65">
      <c r="B357" s="59"/>
      <c r="C357" s="119"/>
      <c r="D357" s="59"/>
      <c r="E357" s="59"/>
      <c r="F357" s="60"/>
      <c r="G357" s="98"/>
      <c r="H357" s="60"/>
      <c r="I357" s="60"/>
      <c r="J357" s="60"/>
      <c r="K357" s="60"/>
      <c r="L357" s="60"/>
      <c r="M357" s="60"/>
      <c r="N357" s="60"/>
      <c r="O357" s="4"/>
      <c r="P357" s="5"/>
      <c r="Q357" s="6"/>
      <c r="R357" s="6"/>
      <c r="S357" s="6"/>
      <c r="T357" s="6"/>
      <c r="U357" s="6"/>
      <c r="V357" s="60"/>
      <c r="W357" s="60"/>
      <c r="X357" s="60"/>
      <c r="Y357" s="60"/>
      <c r="Z357" s="60"/>
      <c r="AA357" s="60"/>
      <c r="AB357" s="60"/>
      <c r="AC357" s="60"/>
      <c r="AD357" s="60"/>
      <c r="AE357" s="60"/>
      <c r="AF357" s="60"/>
      <c r="AG357" s="60"/>
      <c r="AH357" s="60"/>
      <c r="AI357" s="60"/>
      <c r="AJ357" s="60"/>
      <c r="AK357" s="8"/>
      <c r="AL357" s="8"/>
      <c r="AM357" s="8"/>
      <c r="AN357" s="8"/>
      <c r="AO357" s="8"/>
      <c r="AP357" s="8"/>
      <c r="AQ357" s="8"/>
      <c r="AR357" s="8"/>
      <c r="AS357" s="8"/>
      <c r="AT357" s="8"/>
      <c r="AU357" s="8"/>
      <c r="AV357" s="8"/>
      <c r="AW357" s="8"/>
      <c r="AX357" s="8"/>
      <c r="AY357" s="8"/>
      <c r="AZ357" s="8"/>
      <c r="BA357" s="8"/>
      <c r="BB357" s="8"/>
      <c r="BC357" s="8"/>
      <c r="BD357" s="8"/>
      <c r="BE357" s="8"/>
      <c r="BF357" s="8"/>
      <c r="BG357" s="8"/>
      <c r="BH357" s="8"/>
      <c r="BI357" s="8"/>
      <c r="BJ357" s="8"/>
      <c r="BK357" s="8"/>
      <c r="BL357" s="8"/>
      <c r="BM357" s="8"/>
    </row>
    <row r="358" spans="2:65">
      <c r="B358" s="59"/>
      <c r="C358" s="119"/>
      <c r="D358" s="59"/>
      <c r="E358" s="59"/>
      <c r="F358" s="60"/>
      <c r="G358" s="98"/>
      <c r="H358" s="60"/>
      <c r="I358" s="60"/>
      <c r="J358" s="60"/>
      <c r="K358" s="60"/>
      <c r="L358" s="60"/>
      <c r="M358" s="60"/>
      <c r="N358" s="60"/>
      <c r="O358" s="4"/>
      <c r="P358" s="5"/>
      <c r="Q358" s="6"/>
      <c r="R358" s="6"/>
      <c r="S358" s="6"/>
      <c r="T358" s="6"/>
      <c r="U358" s="6"/>
      <c r="V358" s="60"/>
      <c r="W358" s="60"/>
      <c r="X358" s="60"/>
      <c r="Y358" s="60"/>
      <c r="Z358" s="60"/>
      <c r="AA358" s="60"/>
      <c r="AB358" s="60"/>
      <c r="AC358" s="60"/>
      <c r="AD358" s="60"/>
      <c r="AE358" s="60"/>
      <c r="AF358" s="60"/>
      <c r="AG358" s="60"/>
      <c r="AH358" s="60"/>
      <c r="AI358" s="60"/>
      <c r="AJ358" s="60"/>
      <c r="AK358" s="8"/>
      <c r="AL358" s="8"/>
      <c r="AM358" s="8"/>
      <c r="AN358" s="8"/>
      <c r="AO358" s="8"/>
      <c r="AP358" s="8"/>
      <c r="AQ358" s="8"/>
      <c r="AR358" s="8"/>
      <c r="AS358" s="8"/>
      <c r="AT358" s="8"/>
      <c r="AU358" s="8"/>
      <c r="AV358" s="8"/>
      <c r="AW358" s="8"/>
      <c r="AX358" s="8"/>
      <c r="AY358" s="8"/>
      <c r="AZ358" s="8"/>
      <c r="BA358" s="8"/>
      <c r="BB358" s="8"/>
      <c r="BC358" s="8"/>
      <c r="BD358" s="8"/>
      <c r="BE358" s="8"/>
      <c r="BF358" s="8"/>
      <c r="BG358" s="8"/>
      <c r="BH358" s="8"/>
      <c r="BI358" s="8"/>
      <c r="BJ358" s="8"/>
      <c r="BK358" s="8"/>
      <c r="BL358" s="8"/>
      <c r="BM358" s="8"/>
    </row>
    <row r="359" spans="2:65">
      <c r="B359" s="59"/>
      <c r="C359" s="119"/>
      <c r="D359" s="59"/>
      <c r="E359" s="59"/>
      <c r="F359" s="60"/>
      <c r="G359" s="98"/>
      <c r="H359" s="60"/>
      <c r="I359" s="60"/>
      <c r="J359" s="60"/>
      <c r="K359" s="60"/>
      <c r="L359" s="60"/>
      <c r="M359" s="60"/>
      <c r="N359" s="60"/>
      <c r="O359" s="4"/>
      <c r="P359" s="5"/>
      <c r="Q359" s="6"/>
      <c r="R359" s="6"/>
      <c r="S359" s="6"/>
      <c r="T359" s="6"/>
      <c r="U359" s="6"/>
      <c r="V359" s="60"/>
      <c r="W359" s="60"/>
      <c r="X359" s="60"/>
      <c r="Y359" s="60"/>
      <c r="Z359" s="60"/>
      <c r="AA359" s="60"/>
      <c r="AB359" s="60"/>
      <c r="AC359" s="60"/>
      <c r="AD359" s="60"/>
      <c r="AE359" s="60"/>
      <c r="AF359" s="60"/>
      <c r="AG359" s="60"/>
      <c r="AH359" s="60"/>
      <c r="AI359" s="60"/>
      <c r="AJ359" s="60"/>
      <c r="AK359" s="8"/>
      <c r="AL359" s="8"/>
      <c r="AM359" s="8"/>
      <c r="AN359" s="8"/>
      <c r="AO359" s="8"/>
      <c r="AP359" s="8"/>
      <c r="AQ359" s="8"/>
      <c r="AR359" s="8"/>
      <c r="AS359" s="8"/>
      <c r="AT359" s="8"/>
      <c r="AU359" s="8"/>
      <c r="AV359" s="8"/>
      <c r="AW359" s="8"/>
      <c r="AX359" s="8"/>
      <c r="AY359" s="8"/>
      <c r="AZ359" s="8"/>
      <c r="BA359" s="8"/>
      <c r="BB359" s="8"/>
      <c r="BC359" s="8"/>
      <c r="BD359" s="8"/>
      <c r="BE359" s="8"/>
      <c r="BF359" s="8"/>
      <c r="BG359" s="8"/>
      <c r="BH359" s="8"/>
      <c r="BI359" s="8"/>
      <c r="BJ359" s="8"/>
      <c r="BK359" s="8"/>
      <c r="BL359" s="8"/>
      <c r="BM359" s="8"/>
    </row>
    <row r="360" spans="2:65">
      <c r="B360" s="59"/>
      <c r="C360" s="119"/>
      <c r="D360" s="59"/>
      <c r="E360" s="59"/>
      <c r="F360" s="60"/>
      <c r="G360" s="98"/>
      <c r="H360" s="60"/>
      <c r="I360" s="60"/>
      <c r="J360" s="60"/>
      <c r="K360" s="60"/>
      <c r="L360" s="60"/>
      <c r="M360" s="60"/>
      <c r="N360" s="60"/>
      <c r="O360" s="4"/>
      <c r="P360" s="5"/>
      <c r="Q360" s="6"/>
      <c r="R360" s="6"/>
      <c r="S360" s="6"/>
      <c r="T360" s="6"/>
      <c r="U360" s="6"/>
      <c r="V360" s="60"/>
      <c r="W360" s="60"/>
      <c r="X360" s="60"/>
      <c r="Y360" s="60"/>
      <c r="Z360" s="60"/>
      <c r="AA360" s="60"/>
      <c r="AB360" s="60"/>
      <c r="AC360" s="60"/>
      <c r="AD360" s="60"/>
      <c r="AE360" s="60"/>
      <c r="AF360" s="60"/>
      <c r="AG360" s="60"/>
      <c r="AH360" s="60"/>
      <c r="AI360" s="60"/>
      <c r="AJ360" s="60"/>
      <c r="AK360" s="8"/>
      <c r="AL360" s="8"/>
      <c r="AM360" s="8"/>
      <c r="AN360" s="8"/>
      <c r="AO360" s="8"/>
      <c r="AP360" s="8"/>
      <c r="AQ360" s="8"/>
      <c r="AR360" s="8"/>
      <c r="AS360" s="8"/>
      <c r="AT360" s="8"/>
      <c r="AU360" s="8"/>
      <c r="AV360" s="8"/>
      <c r="AW360" s="8"/>
      <c r="AX360" s="8"/>
      <c r="AY360" s="8"/>
      <c r="AZ360" s="8"/>
      <c r="BA360" s="8"/>
      <c r="BB360" s="8"/>
      <c r="BC360" s="8"/>
      <c r="BD360" s="8"/>
      <c r="BE360" s="8"/>
      <c r="BF360" s="8"/>
      <c r="BG360" s="8"/>
      <c r="BH360" s="8"/>
      <c r="BI360" s="8"/>
      <c r="BJ360" s="8"/>
      <c r="BK360" s="8"/>
      <c r="BL360" s="8"/>
      <c r="BM360" s="8"/>
    </row>
    <row r="361" spans="2:65">
      <c r="B361" s="59"/>
      <c r="C361" s="119"/>
      <c r="D361" s="59"/>
      <c r="E361" s="59"/>
      <c r="F361" s="60"/>
      <c r="G361" s="98"/>
      <c r="H361" s="60"/>
      <c r="I361" s="60"/>
      <c r="J361" s="60"/>
      <c r="K361" s="60"/>
      <c r="L361" s="60"/>
      <c r="M361" s="60"/>
      <c r="N361" s="60"/>
      <c r="O361" s="4"/>
      <c r="P361" s="5"/>
      <c r="Q361" s="6"/>
      <c r="R361" s="6"/>
      <c r="S361" s="6"/>
      <c r="T361" s="6"/>
      <c r="U361" s="6"/>
      <c r="V361" s="60"/>
      <c r="W361" s="60"/>
      <c r="X361" s="60"/>
      <c r="Y361" s="60"/>
      <c r="Z361" s="60"/>
      <c r="AA361" s="60"/>
      <c r="AB361" s="60"/>
      <c r="AC361" s="60"/>
      <c r="AD361" s="60"/>
      <c r="AE361" s="60"/>
      <c r="AF361" s="60"/>
      <c r="AG361" s="60"/>
      <c r="AH361" s="60"/>
      <c r="AI361" s="60"/>
      <c r="AJ361" s="60"/>
      <c r="AK361" s="8"/>
      <c r="AL361" s="8"/>
      <c r="AM361" s="8"/>
      <c r="AN361" s="8"/>
      <c r="AO361" s="8"/>
      <c r="AP361" s="8"/>
      <c r="AQ361" s="8"/>
      <c r="AR361" s="8"/>
      <c r="AS361" s="8"/>
      <c r="AT361" s="8"/>
      <c r="AU361" s="8"/>
      <c r="AV361" s="8"/>
      <c r="AW361" s="8"/>
      <c r="AX361" s="8"/>
      <c r="AY361" s="8"/>
      <c r="AZ361" s="8"/>
      <c r="BA361" s="8"/>
      <c r="BB361" s="8"/>
      <c r="BC361" s="8"/>
      <c r="BD361" s="8"/>
      <c r="BE361" s="8"/>
      <c r="BF361" s="8"/>
      <c r="BG361" s="8"/>
      <c r="BH361" s="8"/>
      <c r="BI361" s="8"/>
      <c r="BJ361" s="8"/>
      <c r="BK361" s="8"/>
      <c r="BL361" s="8"/>
      <c r="BM361" s="8"/>
    </row>
    <row r="362" spans="2:65">
      <c r="B362" s="59"/>
      <c r="C362" s="119"/>
      <c r="D362" s="59"/>
      <c r="E362" s="59"/>
      <c r="F362" s="60"/>
      <c r="G362" s="98"/>
      <c r="H362" s="60"/>
      <c r="I362" s="60"/>
      <c r="J362" s="60"/>
      <c r="K362" s="60"/>
      <c r="L362" s="60"/>
      <c r="M362" s="60"/>
      <c r="N362" s="60"/>
      <c r="O362" s="4"/>
      <c r="P362" s="5"/>
      <c r="Q362" s="6"/>
      <c r="R362" s="6"/>
      <c r="S362" s="6"/>
      <c r="T362" s="6"/>
      <c r="U362" s="6"/>
      <c r="V362" s="60"/>
      <c r="W362" s="60"/>
      <c r="X362" s="60"/>
      <c r="Y362" s="60"/>
      <c r="Z362" s="60"/>
      <c r="AA362" s="60"/>
      <c r="AB362" s="60"/>
      <c r="AC362" s="60"/>
      <c r="AD362" s="60"/>
      <c r="AE362" s="60"/>
      <c r="AF362" s="60"/>
      <c r="AG362" s="60"/>
      <c r="AH362" s="60"/>
      <c r="AI362" s="60"/>
      <c r="AJ362" s="60"/>
      <c r="AK362" s="8"/>
      <c r="AL362" s="8"/>
      <c r="AM362" s="8"/>
      <c r="AN362" s="8"/>
      <c r="AO362" s="8"/>
      <c r="AP362" s="8"/>
      <c r="AQ362" s="8"/>
      <c r="AR362" s="8"/>
      <c r="AS362" s="8"/>
      <c r="AT362" s="8"/>
      <c r="AU362" s="8"/>
      <c r="AV362" s="8"/>
      <c r="AW362" s="8"/>
      <c r="AX362" s="8"/>
      <c r="AY362" s="8"/>
      <c r="AZ362" s="8"/>
      <c r="BA362" s="8"/>
      <c r="BB362" s="8"/>
      <c r="BC362" s="8"/>
      <c r="BD362" s="8"/>
      <c r="BE362" s="8"/>
      <c r="BF362" s="8"/>
      <c r="BG362" s="8"/>
      <c r="BH362" s="8"/>
      <c r="BI362" s="8"/>
      <c r="BJ362" s="8"/>
      <c r="BK362" s="8"/>
      <c r="BL362" s="8"/>
      <c r="BM362" s="8"/>
    </row>
    <row r="363" spans="2:65">
      <c r="B363" s="59"/>
      <c r="C363" s="119"/>
      <c r="D363" s="59"/>
      <c r="E363" s="59"/>
      <c r="F363" s="60"/>
      <c r="G363" s="98"/>
      <c r="H363" s="60"/>
      <c r="I363" s="60"/>
      <c r="J363" s="60"/>
      <c r="K363" s="60"/>
      <c r="L363" s="60"/>
      <c r="M363" s="60"/>
      <c r="N363" s="60"/>
      <c r="O363" s="4"/>
      <c r="P363" s="5"/>
      <c r="Q363" s="6"/>
      <c r="R363" s="6"/>
      <c r="S363" s="6"/>
      <c r="T363" s="6"/>
      <c r="U363" s="6"/>
      <c r="V363" s="60"/>
      <c r="W363" s="60"/>
      <c r="X363" s="60"/>
      <c r="Y363" s="60"/>
      <c r="Z363" s="60"/>
      <c r="AA363" s="60"/>
      <c r="AB363" s="60"/>
      <c r="AC363" s="60"/>
      <c r="AD363" s="60"/>
      <c r="AE363" s="60"/>
      <c r="AF363" s="60"/>
      <c r="AG363" s="60"/>
      <c r="AH363" s="60"/>
      <c r="AI363" s="60"/>
      <c r="AJ363" s="60"/>
      <c r="AK363" s="8"/>
      <c r="AL363" s="8"/>
      <c r="AM363" s="8"/>
      <c r="AN363" s="8"/>
      <c r="AO363" s="8"/>
      <c r="AP363" s="8"/>
      <c r="AQ363" s="8"/>
      <c r="AR363" s="8"/>
      <c r="AS363" s="8"/>
      <c r="AT363" s="8"/>
      <c r="AU363" s="8"/>
      <c r="AV363" s="8"/>
      <c r="AW363" s="8"/>
      <c r="AX363" s="8"/>
      <c r="AY363" s="8"/>
      <c r="AZ363" s="8"/>
      <c r="BA363" s="8"/>
      <c r="BB363" s="8"/>
      <c r="BC363" s="8"/>
      <c r="BD363" s="8"/>
      <c r="BE363" s="8"/>
      <c r="BF363" s="8"/>
      <c r="BG363" s="8"/>
      <c r="BH363" s="8"/>
      <c r="BI363" s="8"/>
      <c r="BJ363" s="8"/>
      <c r="BK363" s="8"/>
      <c r="BL363" s="8"/>
      <c r="BM363" s="8"/>
    </row>
    <row r="364" spans="2:65">
      <c r="B364" s="59"/>
      <c r="C364" s="119"/>
      <c r="D364" s="59"/>
      <c r="E364" s="59"/>
      <c r="F364" s="60"/>
      <c r="G364" s="98"/>
      <c r="H364" s="60"/>
      <c r="I364" s="60"/>
      <c r="J364" s="60"/>
      <c r="K364" s="60"/>
      <c r="L364" s="60"/>
      <c r="M364" s="60"/>
      <c r="N364" s="60"/>
      <c r="O364" s="4"/>
      <c r="P364" s="5"/>
      <c r="Q364" s="6"/>
      <c r="R364" s="6"/>
      <c r="S364" s="6"/>
      <c r="T364" s="6"/>
      <c r="U364" s="6"/>
      <c r="V364" s="60"/>
      <c r="W364" s="60"/>
      <c r="X364" s="60"/>
      <c r="Y364" s="60"/>
      <c r="Z364" s="60"/>
      <c r="AA364" s="60"/>
      <c r="AB364" s="60"/>
      <c r="AC364" s="60"/>
      <c r="AD364" s="60"/>
      <c r="AE364" s="60"/>
      <c r="AF364" s="60"/>
      <c r="AG364" s="60"/>
      <c r="AH364" s="60"/>
      <c r="AI364" s="60"/>
      <c r="AJ364" s="60"/>
      <c r="AK364" s="8"/>
      <c r="AL364" s="8"/>
      <c r="AM364" s="8"/>
      <c r="AN364" s="8"/>
      <c r="AO364" s="8"/>
      <c r="AP364" s="8"/>
      <c r="AQ364" s="8"/>
      <c r="AR364" s="8"/>
      <c r="AS364" s="8"/>
      <c r="AT364" s="8"/>
      <c r="AU364" s="8"/>
      <c r="AV364" s="8"/>
      <c r="AW364" s="8"/>
      <c r="AX364" s="8"/>
      <c r="AY364" s="8"/>
      <c r="AZ364" s="8"/>
      <c r="BA364" s="8"/>
      <c r="BB364" s="8"/>
      <c r="BC364" s="8"/>
      <c r="BD364" s="8"/>
      <c r="BE364" s="8"/>
      <c r="BF364" s="8"/>
      <c r="BG364" s="8"/>
      <c r="BH364" s="8"/>
      <c r="BI364" s="8"/>
      <c r="BJ364" s="8"/>
      <c r="BK364" s="8"/>
      <c r="BL364" s="8"/>
      <c r="BM364" s="8"/>
    </row>
    <row r="365" spans="2:65">
      <c r="B365" s="59"/>
      <c r="C365" s="119"/>
      <c r="D365" s="59"/>
      <c r="E365" s="59"/>
      <c r="F365" s="60"/>
      <c r="G365" s="98"/>
      <c r="H365" s="60"/>
      <c r="I365" s="60"/>
      <c r="J365" s="60"/>
      <c r="K365" s="60"/>
      <c r="L365" s="60"/>
      <c r="M365" s="60"/>
      <c r="N365" s="60"/>
      <c r="O365" s="4"/>
      <c r="P365" s="5"/>
      <c r="Q365" s="6"/>
      <c r="R365" s="6"/>
      <c r="S365" s="6"/>
      <c r="T365" s="6"/>
      <c r="U365" s="6"/>
      <c r="V365" s="60"/>
      <c r="W365" s="60"/>
      <c r="X365" s="60"/>
      <c r="Y365" s="60"/>
      <c r="Z365" s="60"/>
      <c r="AA365" s="60"/>
      <c r="AB365" s="60"/>
      <c r="AC365" s="60"/>
      <c r="AD365" s="60"/>
      <c r="AE365" s="60"/>
      <c r="AF365" s="60"/>
      <c r="AG365" s="60"/>
      <c r="AH365" s="60"/>
      <c r="AI365" s="60"/>
      <c r="AJ365" s="60"/>
      <c r="AK365" s="8"/>
      <c r="AL365" s="8"/>
      <c r="AM365" s="8"/>
      <c r="AN365" s="8"/>
      <c r="AO365" s="8"/>
      <c r="AP365" s="8"/>
      <c r="AQ365" s="8"/>
      <c r="AR365" s="8"/>
      <c r="AS365" s="8"/>
      <c r="AT365" s="8"/>
      <c r="AU365" s="8"/>
      <c r="AV365" s="8"/>
      <c r="AW365" s="8"/>
      <c r="AX365" s="8"/>
      <c r="AY365" s="8"/>
      <c r="AZ365" s="8"/>
      <c r="BA365" s="8"/>
      <c r="BB365" s="8"/>
      <c r="BC365" s="8"/>
      <c r="BD365" s="8"/>
      <c r="BE365" s="8"/>
      <c r="BF365" s="8"/>
      <c r="BG365" s="8"/>
      <c r="BH365" s="8"/>
      <c r="BI365" s="8"/>
      <c r="BJ365" s="8"/>
      <c r="BK365" s="8"/>
      <c r="BL365" s="8"/>
      <c r="BM365" s="8"/>
    </row>
    <row r="366" spans="2:65">
      <c r="B366" s="59"/>
      <c r="C366" s="119"/>
      <c r="D366" s="59"/>
      <c r="E366" s="59"/>
      <c r="F366" s="60"/>
      <c r="G366" s="98"/>
      <c r="H366" s="60"/>
      <c r="I366" s="60"/>
      <c r="J366" s="60"/>
      <c r="K366" s="60"/>
      <c r="L366" s="60"/>
      <c r="M366" s="60"/>
      <c r="N366" s="60"/>
      <c r="O366" s="4"/>
      <c r="P366" s="5"/>
      <c r="Q366" s="6"/>
      <c r="R366" s="6"/>
      <c r="S366" s="6"/>
      <c r="T366" s="6"/>
      <c r="U366" s="6"/>
      <c r="V366" s="60"/>
      <c r="W366" s="60"/>
      <c r="X366" s="60"/>
      <c r="Y366" s="60"/>
      <c r="Z366" s="60"/>
      <c r="AA366" s="60"/>
      <c r="AB366" s="60"/>
      <c r="AC366" s="60"/>
      <c r="AD366" s="60"/>
      <c r="AE366" s="60"/>
      <c r="AF366" s="60"/>
      <c r="AG366" s="60"/>
      <c r="AH366" s="60"/>
      <c r="AI366" s="60"/>
      <c r="AJ366" s="60"/>
      <c r="AK366" s="8"/>
      <c r="AL366" s="8"/>
      <c r="AM366" s="8"/>
      <c r="AN366" s="8"/>
      <c r="AO366" s="8"/>
      <c r="AP366" s="8"/>
      <c r="AQ366" s="8"/>
      <c r="AR366" s="8"/>
      <c r="AS366" s="8"/>
      <c r="AT366" s="8"/>
      <c r="AU366" s="8"/>
      <c r="AV366" s="8"/>
      <c r="AW366" s="8"/>
      <c r="AX366" s="8"/>
      <c r="AY366" s="8"/>
      <c r="AZ366" s="8"/>
      <c r="BA366" s="8"/>
      <c r="BB366" s="8"/>
      <c r="BC366" s="8"/>
      <c r="BD366" s="8"/>
      <c r="BE366" s="8"/>
      <c r="BF366" s="8"/>
      <c r="BG366" s="8"/>
      <c r="BH366" s="8"/>
      <c r="BI366" s="8"/>
      <c r="BJ366" s="8"/>
      <c r="BK366" s="8"/>
      <c r="BL366" s="8"/>
      <c r="BM366" s="8"/>
    </row>
    <row r="367" spans="2:65">
      <c r="B367" s="59"/>
      <c r="C367" s="119"/>
      <c r="D367" s="59"/>
      <c r="E367" s="59"/>
      <c r="F367" s="60"/>
      <c r="G367" s="98"/>
      <c r="H367" s="60"/>
      <c r="I367" s="60"/>
      <c r="J367" s="60"/>
      <c r="K367" s="60"/>
      <c r="L367" s="60"/>
      <c r="M367" s="60"/>
      <c r="N367" s="60"/>
      <c r="O367" s="4"/>
      <c r="P367" s="5"/>
      <c r="Q367" s="6"/>
      <c r="R367" s="6"/>
      <c r="S367" s="6"/>
      <c r="T367" s="6"/>
      <c r="U367" s="6"/>
      <c r="V367" s="60"/>
      <c r="W367" s="60"/>
      <c r="X367" s="60"/>
      <c r="Y367" s="60"/>
      <c r="Z367" s="60"/>
      <c r="AA367" s="60"/>
      <c r="AB367" s="60"/>
      <c r="AC367" s="60"/>
      <c r="AD367" s="60"/>
      <c r="AE367" s="60"/>
      <c r="AF367" s="60"/>
      <c r="AG367" s="60"/>
      <c r="AH367" s="60"/>
      <c r="AI367" s="60"/>
      <c r="AJ367" s="60"/>
      <c r="AK367" s="8"/>
      <c r="AL367" s="8"/>
      <c r="AM367" s="8"/>
      <c r="AN367" s="8"/>
      <c r="AO367" s="8"/>
      <c r="AP367" s="8"/>
      <c r="AQ367" s="8"/>
      <c r="AR367" s="8"/>
      <c r="AS367" s="8"/>
      <c r="AT367" s="8"/>
      <c r="AU367" s="8"/>
      <c r="AV367" s="8"/>
      <c r="AW367" s="8"/>
      <c r="AX367" s="8"/>
      <c r="AY367" s="8"/>
      <c r="AZ367" s="8"/>
      <c r="BA367" s="8"/>
      <c r="BB367" s="8"/>
      <c r="BC367" s="8"/>
      <c r="BD367" s="8"/>
      <c r="BE367" s="8"/>
      <c r="BF367" s="8"/>
      <c r="BG367" s="8"/>
      <c r="BH367" s="8"/>
      <c r="BI367" s="8"/>
      <c r="BJ367" s="8"/>
      <c r="BK367" s="8"/>
      <c r="BL367" s="8"/>
      <c r="BM367" s="8"/>
    </row>
    <row r="368" spans="2:65">
      <c r="B368" s="59"/>
      <c r="C368" s="119"/>
      <c r="D368" s="59"/>
      <c r="E368" s="59"/>
      <c r="F368" s="60"/>
      <c r="G368" s="98"/>
      <c r="H368" s="60"/>
      <c r="I368" s="60"/>
      <c r="J368" s="60"/>
      <c r="K368" s="60"/>
      <c r="L368" s="60"/>
      <c r="M368" s="60"/>
      <c r="N368" s="60"/>
      <c r="O368" s="4"/>
      <c r="P368" s="5"/>
      <c r="Q368" s="6"/>
      <c r="R368" s="6"/>
      <c r="S368" s="6"/>
      <c r="T368" s="6"/>
      <c r="U368" s="6"/>
      <c r="V368" s="60"/>
      <c r="W368" s="60"/>
      <c r="X368" s="60"/>
      <c r="Y368" s="60"/>
      <c r="Z368" s="60"/>
      <c r="AA368" s="60"/>
      <c r="AB368" s="60"/>
      <c r="AC368" s="60"/>
      <c r="AD368" s="60"/>
      <c r="AE368" s="60"/>
      <c r="AF368" s="60"/>
      <c r="AG368" s="60"/>
      <c r="AH368" s="60"/>
      <c r="AI368" s="60"/>
      <c r="AJ368" s="60"/>
      <c r="AK368" s="8"/>
      <c r="AL368" s="8"/>
      <c r="AM368" s="8"/>
      <c r="AN368" s="8"/>
      <c r="AO368" s="8"/>
      <c r="AP368" s="8"/>
      <c r="AQ368" s="8"/>
      <c r="AR368" s="8"/>
      <c r="AS368" s="8"/>
      <c r="AT368" s="8"/>
      <c r="AU368" s="8"/>
      <c r="AV368" s="8"/>
      <c r="AW368" s="8"/>
      <c r="AX368" s="8"/>
      <c r="AY368" s="8"/>
      <c r="AZ368" s="8"/>
      <c r="BA368" s="8"/>
      <c r="BB368" s="8"/>
      <c r="BC368" s="8"/>
      <c r="BD368" s="8"/>
      <c r="BE368" s="8"/>
      <c r="BF368" s="8"/>
      <c r="BG368" s="8"/>
      <c r="BH368" s="8"/>
      <c r="BI368" s="8"/>
      <c r="BJ368" s="8"/>
      <c r="BK368" s="8"/>
      <c r="BL368" s="8"/>
      <c r="BM368" s="8"/>
    </row>
    <row r="369" spans="2:65">
      <c r="B369" s="59"/>
      <c r="C369" s="119"/>
      <c r="D369" s="59"/>
      <c r="E369" s="59"/>
      <c r="F369" s="60"/>
      <c r="G369" s="98"/>
      <c r="H369" s="60"/>
      <c r="I369" s="60"/>
      <c r="J369" s="60"/>
      <c r="K369" s="60"/>
      <c r="L369" s="60"/>
      <c r="M369" s="60"/>
      <c r="N369" s="60"/>
      <c r="O369" s="4"/>
      <c r="P369" s="5"/>
      <c r="Q369" s="6"/>
      <c r="R369" s="6"/>
      <c r="S369" s="6"/>
      <c r="T369" s="6"/>
      <c r="U369" s="6"/>
      <c r="V369" s="60"/>
      <c r="W369" s="60"/>
      <c r="X369" s="60"/>
      <c r="Y369" s="60"/>
      <c r="Z369" s="60"/>
      <c r="AA369" s="60"/>
      <c r="AB369" s="60"/>
      <c r="AC369" s="60"/>
      <c r="AD369" s="60"/>
      <c r="AE369" s="60"/>
      <c r="AF369" s="60"/>
      <c r="AG369" s="60"/>
      <c r="AH369" s="60"/>
      <c r="AI369" s="60"/>
      <c r="AJ369" s="60"/>
      <c r="AK369" s="8"/>
      <c r="AL369" s="8"/>
      <c r="AM369" s="8"/>
      <c r="AN369" s="8"/>
      <c r="AO369" s="8"/>
      <c r="AP369" s="8"/>
      <c r="AQ369" s="8"/>
      <c r="AR369" s="8"/>
      <c r="AS369" s="8"/>
      <c r="AT369" s="8"/>
      <c r="AU369" s="8"/>
      <c r="AV369" s="8"/>
      <c r="AW369" s="8"/>
      <c r="AX369" s="8"/>
      <c r="AY369" s="8"/>
      <c r="AZ369" s="8"/>
      <c r="BA369" s="8"/>
      <c r="BB369" s="8"/>
      <c r="BC369" s="8"/>
      <c r="BD369" s="8"/>
      <c r="BE369" s="8"/>
      <c r="BF369" s="8"/>
      <c r="BG369" s="8"/>
      <c r="BH369" s="8"/>
      <c r="BI369" s="8"/>
      <c r="BJ369" s="8"/>
      <c r="BK369" s="8"/>
      <c r="BL369" s="8"/>
      <c r="BM369" s="8"/>
    </row>
    <row r="370" spans="2:65">
      <c r="B370" s="59"/>
      <c r="C370" s="119"/>
      <c r="D370" s="59"/>
      <c r="E370" s="59"/>
      <c r="F370" s="60"/>
      <c r="G370" s="98"/>
      <c r="H370" s="60"/>
      <c r="I370" s="60"/>
      <c r="J370" s="60"/>
      <c r="K370" s="60"/>
      <c r="L370" s="60"/>
      <c r="M370" s="60"/>
      <c r="N370" s="60"/>
      <c r="O370" s="4"/>
      <c r="P370" s="5"/>
      <c r="Q370" s="6"/>
      <c r="R370" s="6"/>
      <c r="S370" s="6"/>
      <c r="T370" s="6"/>
      <c r="U370" s="6"/>
      <c r="V370" s="60"/>
      <c r="W370" s="60"/>
      <c r="X370" s="60"/>
      <c r="Y370" s="60"/>
      <c r="Z370" s="60"/>
      <c r="AA370" s="60"/>
      <c r="AB370" s="60"/>
      <c r="AC370" s="60"/>
      <c r="AD370" s="60"/>
      <c r="AE370" s="60"/>
      <c r="AF370" s="60"/>
      <c r="AG370" s="60"/>
      <c r="AH370" s="60"/>
      <c r="AI370" s="60"/>
      <c r="AJ370" s="60"/>
      <c r="AK370" s="8"/>
      <c r="AL370" s="8"/>
      <c r="AM370" s="8"/>
      <c r="AN370" s="8"/>
      <c r="AO370" s="8"/>
      <c r="AP370" s="8"/>
      <c r="AQ370" s="8"/>
      <c r="AR370" s="8"/>
      <c r="AS370" s="8"/>
      <c r="AT370" s="8"/>
      <c r="AU370" s="8"/>
      <c r="AV370" s="8"/>
      <c r="AW370" s="8"/>
      <c r="AX370" s="8"/>
      <c r="AY370" s="8"/>
      <c r="AZ370" s="8"/>
      <c r="BA370" s="8"/>
      <c r="BB370" s="8"/>
      <c r="BC370" s="8"/>
      <c r="BD370" s="8"/>
      <c r="BE370" s="8"/>
      <c r="BF370" s="8"/>
      <c r="BG370" s="8"/>
      <c r="BH370" s="8"/>
      <c r="BI370" s="8"/>
      <c r="BJ370" s="8"/>
      <c r="BK370" s="8"/>
      <c r="BL370" s="8"/>
      <c r="BM370" s="8"/>
    </row>
    <row r="371" spans="2:65">
      <c r="B371" s="59"/>
      <c r="C371" s="119"/>
      <c r="D371" s="59"/>
      <c r="E371" s="59"/>
      <c r="F371" s="60"/>
      <c r="G371" s="98"/>
      <c r="H371" s="60"/>
      <c r="I371" s="60"/>
      <c r="J371" s="60"/>
      <c r="K371" s="60"/>
      <c r="L371" s="60"/>
      <c r="M371" s="60"/>
      <c r="N371" s="60"/>
      <c r="O371" s="4"/>
      <c r="P371" s="5"/>
      <c r="Q371" s="6"/>
      <c r="R371" s="6"/>
      <c r="S371" s="6"/>
      <c r="T371" s="6"/>
      <c r="U371" s="6"/>
      <c r="V371" s="60"/>
      <c r="W371" s="60"/>
      <c r="X371" s="60"/>
      <c r="Y371" s="60"/>
      <c r="Z371" s="60"/>
      <c r="AA371" s="60"/>
      <c r="AB371" s="60"/>
      <c r="AC371" s="60"/>
      <c r="AD371" s="60"/>
      <c r="AE371" s="60"/>
      <c r="AF371" s="60"/>
      <c r="AG371" s="60"/>
      <c r="AH371" s="60"/>
      <c r="AI371" s="60"/>
      <c r="AJ371" s="60"/>
      <c r="AK371" s="8"/>
      <c r="AL371" s="8"/>
      <c r="AM371" s="8"/>
      <c r="AN371" s="8"/>
      <c r="AO371" s="8"/>
      <c r="AP371" s="8"/>
      <c r="AQ371" s="8"/>
      <c r="AR371" s="8"/>
      <c r="AS371" s="8"/>
      <c r="AT371" s="8"/>
      <c r="AU371" s="8"/>
      <c r="AV371" s="8"/>
      <c r="AW371" s="8"/>
      <c r="AX371" s="8"/>
      <c r="AY371" s="8"/>
      <c r="AZ371" s="8"/>
      <c r="BA371" s="8"/>
      <c r="BB371" s="8"/>
      <c r="BC371" s="8"/>
      <c r="BD371" s="8"/>
      <c r="BE371" s="8"/>
      <c r="BF371" s="8"/>
      <c r="BG371" s="8"/>
      <c r="BH371" s="8"/>
      <c r="BI371" s="8"/>
      <c r="BJ371" s="8"/>
      <c r="BK371" s="8"/>
      <c r="BL371" s="8"/>
      <c r="BM371" s="8"/>
    </row>
    <row r="372" spans="2:65">
      <c r="B372" s="59"/>
      <c r="C372" s="119"/>
      <c r="D372" s="59"/>
      <c r="E372" s="59"/>
      <c r="F372" s="60"/>
      <c r="G372" s="98"/>
      <c r="H372" s="60"/>
      <c r="I372" s="60"/>
      <c r="J372" s="60"/>
      <c r="K372" s="60"/>
      <c r="L372" s="60"/>
      <c r="M372" s="60"/>
      <c r="N372" s="60"/>
      <c r="O372" s="4"/>
      <c r="P372" s="5"/>
      <c r="Q372" s="6"/>
      <c r="R372" s="6"/>
      <c r="S372" s="6"/>
      <c r="T372" s="6"/>
      <c r="U372" s="6"/>
      <c r="V372" s="60"/>
      <c r="W372" s="60"/>
      <c r="X372" s="60"/>
      <c r="Y372" s="60"/>
      <c r="Z372" s="60"/>
      <c r="AA372" s="60"/>
      <c r="AB372" s="60"/>
      <c r="AC372" s="60"/>
      <c r="AD372" s="60"/>
      <c r="AE372" s="60"/>
      <c r="AF372" s="60"/>
      <c r="AG372" s="60"/>
      <c r="AH372" s="60"/>
      <c r="AI372" s="60"/>
      <c r="AJ372" s="60"/>
      <c r="AK372" s="8"/>
      <c r="AL372" s="8"/>
      <c r="AM372" s="8"/>
      <c r="AN372" s="8"/>
      <c r="AO372" s="8"/>
      <c r="AP372" s="8"/>
      <c r="AQ372" s="8"/>
      <c r="AR372" s="8"/>
      <c r="AS372" s="8"/>
      <c r="AT372" s="8"/>
      <c r="AU372" s="8"/>
      <c r="AV372" s="8"/>
      <c r="AW372" s="8"/>
      <c r="AX372" s="8"/>
      <c r="AY372" s="8"/>
      <c r="AZ372" s="8"/>
      <c r="BA372" s="8"/>
      <c r="BB372" s="8"/>
      <c r="BC372" s="8"/>
      <c r="BD372" s="8"/>
      <c r="BE372" s="8"/>
      <c r="BF372" s="8"/>
      <c r="BG372" s="8"/>
      <c r="BH372" s="8"/>
      <c r="BI372" s="8"/>
      <c r="BJ372" s="8"/>
      <c r="BK372" s="8"/>
      <c r="BL372" s="8"/>
      <c r="BM372" s="8"/>
    </row>
    <row r="373" spans="2:65">
      <c r="B373" s="59"/>
      <c r="C373" s="119"/>
      <c r="D373" s="59"/>
      <c r="E373" s="59"/>
      <c r="F373" s="60"/>
      <c r="G373" s="98"/>
      <c r="H373" s="60"/>
      <c r="I373" s="60"/>
      <c r="J373" s="60"/>
      <c r="K373" s="60"/>
      <c r="L373" s="60"/>
      <c r="M373" s="60"/>
      <c r="N373" s="60"/>
      <c r="O373" s="4"/>
      <c r="P373" s="5"/>
      <c r="Q373" s="6"/>
      <c r="R373" s="6"/>
      <c r="S373" s="6"/>
      <c r="T373" s="6"/>
      <c r="U373" s="6"/>
      <c r="V373" s="60"/>
      <c r="W373" s="60"/>
      <c r="X373" s="60"/>
      <c r="Y373" s="60"/>
      <c r="Z373" s="60"/>
      <c r="AA373" s="60"/>
      <c r="AB373" s="60"/>
      <c r="AC373" s="60"/>
      <c r="AD373" s="60"/>
      <c r="AE373" s="60"/>
      <c r="AF373" s="60"/>
      <c r="AG373" s="60"/>
      <c r="AH373" s="60"/>
      <c r="AI373" s="60"/>
      <c r="AJ373" s="60"/>
      <c r="AK373" s="8"/>
      <c r="AL373" s="8"/>
      <c r="AM373" s="8"/>
      <c r="AN373" s="8"/>
      <c r="AO373" s="8"/>
      <c r="AP373" s="8"/>
      <c r="AQ373" s="8"/>
      <c r="AR373" s="8"/>
      <c r="AS373" s="8"/>
      <c r="AT373" s="8"/>
      <c r="AU373" s="8"/>
      <c r="AV373" s="8"/>
      <c r="AW373" s="8"/>
      <c r="AX373" s="8"/>
      <c r="AY373" s="8"/>
      <c r="AZ373" s="8"/>
      <c r="BA373" s="8"/>
      <c r="BB373" s="8"/>
      <c r="BC373" s="8"/>
      <c r="BD373" s="8"/>
      <c r="BE373" s="8"/>
      <c r="BF373" s="8"/>
      <c r="BG373" s="8"/>
      <c r="BH373" s="8"/>
      <c r="BI373" s="8"/>
      <c r="BJ373" s="8"/>
      <c r="BK373" s="8"/>
      <c r="BL373" s="8"/>
      <c r="BM373" s="8"/>
    </row>
    <row r="374" spans="2:65">
      <c r="B374" s="59"/>
      <c r="C374" s="119"/>
      <c r="D374" s="59"/>
      <c r="E374" s="59"/>
      <c r="F374" s="60"/>
      <c r="G374" s="98"/>
      <c r="H374" s="60"/>
      <c r="I374" s="60"/>
      <c r="J374" s="60"/>
      <c r="K374" s="60"/>
      <c r="L374" s="60"/>
      <c r="M374" s="60"/>
      <c r="N374" s="60"/>
      <c r="O374" s="4"/>
      <c r="P374" s="5"/>
      <c r="Q374" s="6"/>
      <c r="R374" s="6"/>
      <c r="S374" s="6"/>
      <c r="T374" s="6"/>
      <c r="U374" s="6"/>
      <c r="V374" s="60"/>
      <c r="W374" s="60"/>
      <c r="X374" s="60"/>
      <c r="Y374" s="60"/>
      <c r="Z374" s="60"/>
      <c r="AA374" s="60"/>
      <c r="AB374" s="60"/>
      <c r="AC374" s="60"/>
      <c r="AD374" s="60"/>
      <c r="AE374" s="60"/>
      <c r="AF374" s="60"/>
      <c r="AG374" s="60"/>
      <c r="AH374" s="60"/>
      <c r="AI374" s="60"/>
      <c r="AJ374" s="60"/>
      <c r="AK374" s="8"/>
      <c r="AL374" s="8"/>
      <c r="AM374" s="8"/>
      <c r="AN374" s="8"/>
      <c r="AO374" s="8"/>
      <c r="AP374" s="8"/>
      <c r="AQ374" s="8"/>
      <c r="AR374" s="8"/>
      <c r="AS374" s="8"/>
      <c r="AT374" s="8"/>
      <c r="AU374" s="8"/>
      <c r="AV374" s="8"/>
      <c r="AW374" s="8"/>
      <c r="AX374" s="8"/>
      <c r="AY374" s="8"/>
      <c r="AZ374" s="8"/>
      <c r="BA374" s="8"/>
      <c r="BB374" s="8"/>
      <c r="BC374" s="8"/>
      <c r="BD374" s="8"/>
      <c r="BE374" s="8"/>
      <c r="BF374" s="8"/>
      <c r="BG374" s="8"/>
      <c r="BH374" s="8"/>
      <c r="BI374" s="8"/>
      <c r="BJ374" s="8"/>
      <c r="BK374" s="8"/>
      <c r="BL374" s="8"/>
      <c r="BM374" s="8"/>
    </row>
    <row r="375" spans="2:65">
      <c r="B375" s="59"/>
      <c r="C375" s="119"/>
      <c r="D375" s="59"/>
      <c r="E375" s="59"/>
      <c r="F375" s="60"/>
      <c r="G375" s="98"/>
      <c r="H375" s="60"/>
      <c r="I375" s="60"/>
      <c r="J375" s="60"/>
      <c r="K375" s="60"/>
      <c r="L375" s="60"/>
      <c r="M375" s="60"/>
      <c r="N375" s="60"/>
      <c r="O375" s="4"/>
      <c r="P375" s="5"/>
      <c r="Q375" s="6"/>
      <c r="R375" s="6"/>
      <c r="S375" s="6"/>
      <c r="T375" s="6"/>
      <c r="U375" s="6"/>
      <c r="V375" s="60"/>
      <c r="W375" s="60"/>
      <c r="X375" s="60"/>
      <c r="Y375" s="60"/>
      <c r="Z375" s="60"/>
      <c r="AA375" s="60"/>
      <c r="AB375" s="60"/>
      <c r="AC375" s="60"/>
      <c r="AD375" s="60"/>
      <c r="AE375" s="60"/>
      <c r="AF375" s="60"/>
      <c r="AG375" s="60"/>
      <c r="AH375" s="60"/>
      <c r="AI375" s="60"/>
      <c r="AJ375" s="60"/>
      <c r="AK375" s="8"/>
      <c r="AL375" s="8"/>
      <c r="AM375" s="8"/>
      <c r="AN375" s="8"/>
      <c r="AO375" s="8"/>
      <c r="AP375" s="8"/>
      <c r="AQ375" s="8"/>
      <c r="AR375" s="8"/>
      <c r="AS375" s="8"/>
      <c r="AT375" s="8"/>
      <c r="AU375" s="8"/>
      <c r="AV375" s="8"/>
      <c r="AW375" s="8"/>
      <c r="AX375" s="8"/>
      <c r="AY375" s="8"/>
      <c r="AZ375" s="8"/>
      <c r="BA375" s="8"/>
      <c r="BB375" s="8"/>
      <c r="BC375" s="8"/>
      <c r="BD375" s="8"/>
      <c r="BE375" s="8"/>
      <c r="BF375" s="8"/>
      <c r="BG375" s="8"/>
      <c r="BH375" s="8"/>
      <c r="BI375" s="8"/>
      <c r="BJ375" s="8"/>
      <c r="BK375" s="8"/>
      <c r="BL375" s="8"/>
      <c r="BM375" s="8"/>
    </row>
    <row r="376" spans="2:65">
      <c r="B376" s="59"/>
      <c r="C376" s="119"/>
      <c r="D376" s="59"/>
      <c r="E376" s="59"/>
      <c r="F376" s="60"/>
      <c r="G376" s="98"/>
      <c r="H376" s="60"/>
      <c r="I376" s="60"/>
      <c r="J376" s="60"/>
      <c r="K376" s="60"/>
      <c r="L376" s="60"/>
      <c r="M376" s="60"/>
      <c r="N376" s="60"/>
      <c r="O376" s="4"/>
      <c r="P376" s="5"/>
      <c r="Q376" s="6"/>
      <c r="R376" s="6"/>
      <c r="S376" s="6"/>
      <c r="T376" s="6"/>
      <c r="U376" s="6"/>
      <c r="V376" s="60"/>
      <c r="W376" s="60"/>
      <c r="X376" s="60"/>
      <c r="Y376" s="60"/>
      <c r="Z376" s="60"/>
      <c r="AA376" s="60"/>
      <c r="AB376" s="60"/>
      <c r="AC376" s="60"/>
      <c r="AD376" s="60"/>
      <c r="AE376" s="60"/>
      <c r="AF376" s="60"/>
      <c r="AG376" s="60"/>
      <c r="AH376" s="60"/>
      <c r="AI376" s="60"/>
      <c r="AJ376" s="60"/>
      <c r="AK376" s="8"/>
      <c r="AL376" s="8"/>
      <c r="AM376" s="8"/>
      <c r="AN376" s="8"/>
      <c r="AO376" s="8"/>
      <c r="AP376" s="8"/>
      <c r="AQ376" s="8"/>
      <c r="AR376" s="8"/>
      <c r="AS376" s="8"/>
      <c r="AT376" s="8"/>
      <c r="AU376" s="8"/>
      <c r="AV376" s="8"/>
      <c r="AW376" s="8"/>
      <c r="AX376" s="8"/>
      <c r="AY376" s="8"/>
      <c r="AZ376" s="8"/>
      <c r="BA376" s="8"/>
      <c r="BB376" s="8"/>
      <c r="BC376" s="8"/>
      <c r="BD376" s="8"/>
      <c r="BE376" s="8"/>
      <c r="BF376" s="8"/>
      <c r="BG376" s="8"/>
      <c r="BH376" s="8"/>
      <c r="BI376" s="8"/>
      <c r="BJ376" s="8"/>
      <c r="BK376" s="8"/>
      <c r="BL376" s="8"/>
      <c r="BM376" s="8"/>
    </row>
    <row r="377" spans="2:65">
      <c r="B377" s="59"/>
      <c r="C377" s="119"/>
      <c r="D377" s="59"/>
      <c r="E377" s="59"/>
      <c r="F377" s="60"/>
      <c r="G377" s="98"/>
      <c r="H377" s="60"/>
      <c r="I377" s="60"/>
      <c r="J377" s="60"/>
      <c r="K377" s="60"/>
      <c r="L377" s="60"/>
      <c r="M377" s="60"/>
      <c r="N377" s="60"/>
      <c r="O377" s="4"/>
      <c r="P377" s="5"/>
      <c r="Q377" s="6"/>
      <c r="R377" s="6"/>
      <c r="S377" s="6"/>
      <c r="T377" s="6"/>
      <c r="U377" s="6"/>
      <c r="V377" s="60"/>
      <c r="W377" s="60"/>
      <c r="X377" s="60"/>
      <c r="Y377" s="60"/>
      <c r="Z377" s="60"/>
      <c r="AA377" s="60"/>
      <c r="AB377" s="60"/>
      <c r="AC377" s="60"/>
      <c r="AD377" s="60"/>
      <c r="AE377" s="60"/>
      <c r="AF377" s="60"/>
      <c r="AG377" s="60"/>
      <c r="AH377" s="60"/>
      <c r="AI377" s="60"/>
      <c r="AJ377" s="60"/>
      <c r="AK377" s="8"/>
      <c r="AL377" s="8"/>
      <c r="AM377" s="8"/>
      <c r="AN377" s="8"/>
      <c r="AO377" s="8"/>
      <c r="AP377" s="8"/>
      <c r="AQ377" s="8"/>
      <c r="AR377" s="8"/>
      <c r="AS377" s="8"/>
      <c r="AT377" s="8"/>
      <c r="AU377" s="8"/>
      <c r="AV377" s="8"/>
      <c r="AW377" s="8"/>
      <c r="AX377" s="8"/>
      <c r="AY377" s="8"/>
      <c r="AZ377" s="8"/>
      <c r="BA377" s="8"/>
      <c r="BB377" s="8"/>
      <c r="BC377" s="8"/>
      <c r="BD377" s="8"/>
      <c r="BE377" s="8"/>
      <c r="BF377" s="8"/>
      <c r="BG377" s="8"/>
      <c r="BH377" s="8"/>
      <c r="BI377" s="8"/>
      <c r="BJ377" s="8"/>
      <c r="BK377" s="8"/>
      <c r="BL377" s="8"/>
      <c r="BM377" s="8"/>
    </row>
    <row r="378" spans="2:65">
      <c r="B378" s="59"/>
      <c r="C378" s="119"/>
      <c r="D378" s="59"/>
      <c r="E378" s="59"/>
      <c r="F378" s="60"/>
      <c r="G378" s="98"/>
      <c r="H378" s="60"/>
      <c r="I378" s="60"/>
      <c r="J378" s="60"/>
      <c r="K378" s="60"/>
      <c r="L378" s="60"/>
      <c r="M378" s="60"/>
      <c r="N378" s="60"/>
      <c r="O378" s="4"/>
      <c r="P378" s="5"/>
      <c r="Q378" s="6"/>
      <c r="R378" s="6"/>
      <c r="S378" s="6"/>
      <c r="T378" s="6"/>
      <c r="U378" s="6"/>
      <c r="V378" s="60"/>
      <c r="W378" s="60"/>
      <c r="X378" s="60"/>
      <c r="Y378" s="60"/>
      <c r="Z378" s="60"/>
      <c r="AA378" s="60"/>
      <c r="AB378" s="60"/>
      <c r="AC378" s="60"/>
      <c r="AD378" s="60"/>
      <c r="AE378" s="60"/>
      <c r="AF378" s="60"/>
      <c r="AG378" s="60"/>
      <c r="AH378" s="60"/>
      <c r="AI378" s="60"/>
      <c r="AJ378" s="60"/>
      <c r="AK378" s="8"/>
      <c r="AL378" s="8"/>
      <c r="AM378" s="8"/>
      <c r="AN378" s="8"/>
      <c r="AO378" s="8"/>
      <c r="AP378" s="8"/>
      <c r="AQ378" s="8"/>
      <c r="AR378" s="8"/>
      <c r="AS378" s="8"/>
      <c r="AT378" s="8"/>
      <c r="AU378" s="8"/>
      <c r="AV378" s="8"/>
      <c r="AW378" s="8"/>
      <c r="AX378" s="8"/>
      <c r="AY378" s="8"/>
      <c r="AZ378" s="8"/>
      <c r="BA378" s="8"/>
      <c r="BB378" s="8"/>
      <c r="BC378" s="8"/>
      <c r="BD378" s="8"/>
      <c r="BE378" s="8"/>
      <c r="BF378" s="8"/>
      <c r="BG378" s="8"/>
      <c r="BH378" s="8"/>
      <c r="BI378" s="8"/>
      <c r="BJ378" s="8"/>
      <c r="BK378" s="8"/>
      <c r="BL378" s="8"/>
      <c r="BM378" s="8"/>
    </row>
    <row r="379" spans="2:65">
      <c r="B379" s="59"/>
      <c r="C379" s="119"/>
      <c r="D379" s="59"/>
      <c r="E379" s="59"/>
      <c r="F379" s="60"/>
      <c r="G379" s="98"/>
      <c r="H379" s="60"/>
      <c r="I379" s="60"/>
      <c r="J379" s="60"/>
      <c r="K379" s="60"/>
      <c r="L379" s="60"/>
      <c r="M379" s="60"/>
      <c r="N379" s="60"/>
      <c r="O379" s="4"/>
      <c r="P379" s="5"/>
      <c r="Q379" s="6"/>
      <c r="R379" s="6"/>
      <c r="S379" s="6"/>
      <c r="T379" s="6"/>
      <c r="U379" s="6"/>
      <c r="V379" s="60"/>
      <c r="W379" s="60"/>
      <c r="X379" s="60"/>
      <c r="Y379" s="60"/>
      <c r="Z379" s="60"/>
      <c r="AA379" s="60"/>
      <c r="AB379" s="60"/>
      <c r="AC379" s="60"/>
      <c r="AD379" s="60"/>
      <c r="AE379" s="60"/>
      <c r="AF379" s="60"/>
      <c r="AG379" s="60"/>
      <c r="AH379" s="60"/>
      <c r="AI379" s="60"/>
      <c r="AJ379" s="60"/>
      <c r="AK379" s="8"/>
      <c r="AL379" s="8"/>
      <c r="AM379" s="8"/>
      <c r="AN379" s="8"/>
      <c r="AO379" s="8"/>
      <c r="AP379" s="8"/>
      <c r="AQ379" s="8"/>
      <c r="AR379" s="8"/>
      <c r="AS379" s="8"/>
      <c r="AT379" s="8"/>
      <c r="AU379" s="8"/>
      <c r="AV379" s="8"/>
      <c r="AW379" s="8"/>
      <c r="AX379" s="8"/>
      <c r="AY379" s="8"/>
      <c r="AZ379" s="8"/>
      <c r="BA379" s="8"/>
      <c r="BB379" s="8"/>
      <c r="BC379" s="8"/>
      <c r="BD379" s="8"/>
      <c r="BE379" s="8"/>
      <c r="BF379" s="8"/>
      <c r="BG379" s="8"/>
      <c r="BH379" s="8"/>
      <c r="BI379" s="8"/>
      <c r="BJ379" s="8"/>
      <c r="BK379" s="8"/>
      <c r="BL379" s="8"/>
      <c r="BM379" s="8"/>
    </row>
    <row r="380" spans="2:65">
      <c r="B380" s="59"/>
      <c r="C380" s="119"/>
      <c r="D380" s="59"/>
      <c r="E380" s="59"/>
      <c r="F380" s="60"/>
      <c r="G380" s="98"/>
      <c r="H380" s="60"/>
      <c r="I380" s="60"/>
      <c r="J380" s="60"/>
      <c r="K380" s="60"/>
      <c r="L380" s="60"/>
      <c r="M380" s="60"/>
      <c r="N380" s="60"/>
      <c r="O380" s="4"/>
      <c r="P380" s="5"/>
      <c r="Q380" s="6"/>
      <c r="R380" s="5"/>
      <c r="S380" s="6"/>
      <c r="T380" s="6"/>
      <c r="U380" s="6"/>
      <c r="V380" s="60"/>
      <c r="W380" s="60"/>
      <c r="X380" s="60"/>
      <c r="Y380" s="60"/>
      <c r="Z380" s="60"/>
      <c r="AA380" s="60"/>
      <c r="AB380" s="60"/>
      <c r="AC380" s="60"/>
      <c r="AD380" s="60"/>
      <c r="AE380" s="60"/>
      <c r="AF380" s="60"/>
      <c r="AG380" s="60"/>
      <c r="AH380" s="60"/>
      <c r="AI380" s="60"/>
      <c r="AJ380" s="60"/>
      <c r="AK380" s="8"/>
      <c r="AL380" s="8"/>
      <c r="AM380" s="8"/>
      <c r="AN380" s="8"/>
      <c r="AO380" s="8"/>
      <c r="AP380" s="8"/>
      <c r="AQ380" s="8"/>
      <c r="AR380" s="8"/>
      <c r="AS380" s="8"/>
      <c r="AT380" s="8"/>
      <c r="AU380" s="8"/>
      <c r="AV380" s="8"/>
      <c r="AW380" s="8"/>
      <c r="AX380" s="8"/>
      <c r="AY380" s="8"/>
      <c r="AZ380" s="8"/>
      <c r="BA380" s="8"/>
      <c r="BB380" s="8"/>
      <c r="BC380" s="8"/>
      <c r="BD380" s="8"/>
      <c r="BE380" s="8"/>
      <c r="BF380" s="8"/>
      <c r="BG380" s="8"/>
      <c r="BH380" s="8"/>
      <c r="BI380" s="8"/>
      <c r="BJ380" s="8"/>
      <c r="BK380" s="8"/>
      <c r="BL380" s="8"/>
      <c r="BM380" s="8"/>
    </row>
    <row r="381" spans="2:65">
      <c r="B381" s="59"/>
      <c r="C381" s="119"/>
      <c r="D381" s="59"/>
      <c r="E381" s="59"/>
      <c r="F381" s="60"/>
      <c r="G381" s="98"/>
      <c r="H381" s="60"/>
      <c r="I381" s="60"/>
      <c r="J381" s="60"/>
      <c r="K381" s="60"/>
      <c r="L381" s="60"/>
      <c r="M381" s="60"/>
      <c r="N381" s="60"/>
      <c r="O381" s="4"/>
      <c r="P381" s="5"/>
      <c r="Q381" s="6"/>
      <c r="R381" s="6"/>
      <c r="S381" s="6"/>
      <c r="T381" s="6"/>
      <c r="U381" s="6"/>
      <c r="V381" s="60"/>
      <c r="W381" s="60"/>
      <c r="X381" s="60"/>
      <c r="Y381" s="60"/>
      <c r="Z381" s="60"/>
      <c r="AA381" s="60"/>
      <c r="AB381" s="60"/>
      <c r="AC381" s="60"/>
      <c r="AD381" s="60"/>
      <c r="AE381" s="60"/>
      <c r="AF381" s="60"/>
      <c r="AG381" s="60"/>
      <c r="AH381" s="60"/>
      <c r="AI381" s="60"/>
      <c r="AJ381" s="60"/>
      <c r="AK381" s="8"/>
      <c r="AL381" s="8"/>
      <c r="AM381" s="8"/>
      <c r="AN381" s="8"/>
      <c r="AO381" s="8"/>
      <c r="AP381" s="8"/>
      <c r="AQ381" s="8"/>
      <c r="AR381" s="8"/>
      <c r="AS381" s="8"/>
      <c r="AT381" s="8"/>
      <c r="AU381" s="8"/>
      <c r="AV381" s="8"/>
      <c r="AW381" s="8"/>
      <c r="AX381" s="8"/>
      <c r="AY381" s="8"/>
      <c r="AZ381" s="8"/>
      <c r="BA381" s="8"/>
      <c r="BB381" s="8"/>
      <c r="BC381" s="8"/>
      <c r="BD381" s="8"/>
      <c r="BE381" s="8"/>
      <c r="BF381" s="8"/>
      <c r="BG381" s="8"/>
      <c r="BH381" s="8"/>
      <c r="BI381" s="8"/>
      <c r="BJ381" s="8"/>
      <c r="BK381" s="8"/>
      <c r="BL381" s="8"/>
      <c r="BM381" s="8"/>
    </row>
    <row r="382" spans="2:65">
      <c r="B382" s="59"/>
      <c r="C382" s="119"/>
      <c r="D382" s="59"/>
      <c r="E382" s="59"/>
      <c r="F382" s="60"/>
      <c r="G382" s="98"/>
      <c r="H382" s="60"/>
      <c r="I382" s="60"/>
      <c r="J382" s="60"/>
      <c r="K382" s="60"/>
      <c r="L382" s="60"/>
      <c r="M382" s="60"/>
      <c r="N382" s="60"/>
      <c r="O382" s="4"/>
      <c r="P382" s="12"/>
      <c r="Q382" s="12"/>
      <c r="R382" s="12"/>
      <c r="S382" s="12"/>
      <c r="T382" s="12"/>
      <c r="U382" s="12"/>
      <c r="V382" s="60"/>
      <c r="W382" s="60"/>
      <c r="X382" s="60"/>
      <c r="Y382" s="60"/>
      <c r="Z382" s="60"/>
      <c r="AA382" s="60"/>
      <c r="AB382" s="60"/>
      <c r="AC382" s="60"/>
      <c r="AD382" s="60"/>
      <c r="AE382" s="60"/>
      <c r="AF382" s="60"/>
      <c r="AG382" s="60"/>
      <c r="AH382" s="60"/>
      <c r="AI382" s="60"/>
      <c r="AJ382" s="60"/>
      <c r="AK382" s="8"/>
      <c r="AL382" s="8"/>
      <c r="AM382" s="8"/>
      <c r="AN382" s="8"/>
      <c r="AO382" s="8"/>
      <c r="AP382" s="8"/>
      <c r="AQ382" s="8"/>
      <c r="AR382" s="8"/>
      <c r="AS382" s="8"/>
      <c r="AT382" s="8"/>
      <c r="AU382" s="8"/>
      <c r="AV382" s="8"/>
      <c r="AW382" s="8"/>
      <c r="AX382" s="8"/>
      <c r="AY382" s="8"/>
      <c r="AZ382" s="8"/>
      <c r="BA382" s="8"/>
      <c r="BB382" s="8"/>
      <c r="BC382" s="8"/>
      <c r="BD382" s="8"/>
      <c r="BE382" s="8"/>
      <c r="BF382" s="8"/>
      <c r="BG382" s="8"/>
      <c r="BH382" s="8"/>
      <c r="BI382" s="8"/>
      <c r="BJ382" s="8"/>
      <c r="BK382" s="8"/>
      <c r="BL382" s="8"/>
      <c r="BM382" s="8"/>
    </row>
    <row r="383" spans="2:65">
      <c r="B383" s="59"/>
      <c r="C383" s="119"/>
      <c r="D383" s="59"/>
      <c r="E383" s="59"/>
      <c r="F383" s="60"/>
      <c r="G383" s="98"/>
      <c r="H383" s="60"/>
      <c r="I383" s="60"/>
      <c r="J383" s="60"/>
      <c r="K383" s="60"/>
      <c r="L383" s="60"/>
      <c r="M383" s="60"/>
      <c r="N383" s="60"/>
      <c r="O383" s="60"/>
      <c r="P383" s="60"/>
      <c r="Q383" s="60"/>
      <c r="R383" s="60"/>
      <c r="S383" s="60"/>
      <c r="T383" s="60"/>
      <c r="U383" s="60"/>
      <c r="V383" s="60"/>
      <c r="W383" s="60"/>
      <c r="X383" s="60"/>
      <c r="Y383" s="60"/>
      <c r="Z383" s="60"/>
      <c r="AA383" s="60"/>
      <c r="AB383" s="60"/>
      <c r="AC383" s="60"/>
      <c r="AD383" s="60"/>
      <c r="AE383" s="60"/>
      <c r="AF383" s="60"/>
      <c r="AG383" s="60"/>
      <c r="AH383" s="60"/>
      <c r="AI383" s="60"/>
      <c r="AJ383" s="60"/>
      <c r="AK383" s="8"/>
      <c r="AL383" s="8"/>
      <c r="AM383" s="8"/>
      <c r="AN383" s="8"/>
      <c r="AO383" s="8"/>
      <c r="AP383" s="8"/>
      <c r="AQ383" s="8"/>
      <c r="AR383" s="8"/>
      <c r="AS383" s="8"/>
      <c r="AT383" s="8"/>
      <c r="AU383" s="8"/>
      <c r="AV383" s="8"/>
      <c r="AW383" s="8"/>
      <c r="AX383" s="8"/>
      <c r="AY383" s="8"/>
      <c r="AZ383" s="8"/>
      <c r="BA383" s="8"/>
      <c r="BB383" s="8"/>
      <c r="BC383" s="8"/>
      <c r="BD383" s="8"/>
      <c r="BE383" s="8"/>
      <c r="BF383" s="8"/>
      <c r="BG383" s="8"/>
      <c r="BH383" s="8"/>
      <c r="BI383" s="8"/>
      <c r="BJ383" s="8"/>
      <c r="BK383" s="8"/>
      <c r="BL383" s="8"/>
      <c r="BM383" s="8"/>
    </row>
    <row r="384" spans="2:65">
      <c r="B384" s="59"/>
      <c r="C384" s="119"/>
      <c r="D384" s="59"/>
      <c r="E384" s="59"/>
      <c r="F384" s="60"/>
      <c r="G384" s="98"/>
      <c r="H384" s="60"/>
      <c r="I384" s="60"/>
      <c r="J384" s="60"/>
      <c r="K384" s="60"/>
      <c r="L384" s="60"/>
      <c r="M384" s="60"/>
      <c r="N384" s="60"/>
      <c r="O384" s="60"/>
      <c r="P384" s="60"/>
      <c r="Q384" s="60"/>
      <c r="R384" s="60"/>
      <c r="S384" s="60"/>
      <c r="T384" s="60"/>
      <c r="U384" s="60"/>
      <c r="V384" s="60"/>
      <c r="W384" s="60"/>
      <c r="X384" s="60"/>
      <c r="Y384" s="60"/>
      <c r="Z384" s="60"/>
      <c r="AA384" s="60"/>
      <c r="AB384" s="60"/>
      <c r="AC384" s="60"/>
      <c r="AD384" s="60"/>
      <c r="AE384" s="60"/>
      <c r="AF384" s="60"/>
      <c r="AG384" s="60"/>
      <c r="AH384" s="60"/>
      <c r="AI384" s="60"/>
      <c r="AJ384" s="60"/>
      <c r="AK384" s="8"/>
      <c r="AL384" s="8"/>
      <c r="AM384" s="8"/>
      <c r="AN384" s="8"/>
      <c r="AO384" s="8"/>
      <c r="AP384" s="8"/>
      <c r="AQ384" s="8"/>
      <c r="AR384" s="8"/>
      <c r="AS384" s="8"/>
      <c r="AT384" s="8"/>
      <c r="AU384" s="8"/>
      <c r="AV384" s="8"/>
      <c r="AW384" s="8"/>
      <c r="AX384" s="8"/>
      <c r="AY384" s="8"/>
      <c r="AZ384" s="8"/>
      <c r="BA384" s="8"/>
      <c r="BB384" s="8"/>
      <c r="BC384" s="8"/>
      <c r="BD384" s="8"/>
      <c r="BE384" s="8"/>
      <c r="BF384" s="8"/>
      <c r="BG384" s="8"/>
      <c r="BH384" s="8"/>
      <c r="BI384" s="8"/>
      <c r="BJ384" s="8"/>
      <c r="BK384" s="8"/>
      <c r="BL384" s="8"/>
      <c r="BM384" s="8"/>
    </row>
    <row r="385" spans="2:65">
      <c r="B385" s="59"/>
      <c r="C385" s="119"/>
      <c r="D385" s="59"/>
      <c r="E385" s="59"/>
      <c r="F385" s="60"/>
      <c r="G385" s="98"/>
      <c r="H385" s="60"/>
      <c r="I385" s="60"/>
      <c r="J385" s="60"/>
      <c r="K385" s="60"/>
      <c r="L385" s="60"/>
      <c r="M385" s="60"/>
      <c r="N385" s="60"/>
      <c r="O385" s="3"/>
      <c r="P385" s="16"/>
      <c r="Q385" s="16"/>
      <c r="R385" s="16"/>
      <c r="S385" s="3"/>
      <c r="T385" s="3"/>
      <c r="U385" s="3"/>
      <c r="V385" s="60"/>
      <c r="W385" s="60"/>
      <c r="X385" s="60"/>
      <c r="Y385" s="60"/>
      <c r="Z385" s="60"/>
      <c r="AA385" s="60"/>
      <c r="AB385" s="60"/>
      <c r="AC385" s="60"/>
      <c r="AD385" s="60"/>
      <c r="AE385" s="60"/>
      <c r="AF385" s="60"/>
      <c r="AG385" s="60"/>
      <c r="AH385" s="60"/>
      <c r="AI385" s="60"/>
      <c r="AJ385" s="60"/>
      <c r="AK385" s="8"/>
      <c r="AL385" s="8"/>
      <c r="AM385" s="8"/>
      <c r="AN385" s="8"/>
      <c r="AO385" s="8"/>
      <c r="AP385" s="8"/>
      <c r="AQ385" s="8"/>
      <c r="AR385" s="8"/>
      <c r="AS385" s="8"/>
      <c r="AT385" s="8"/>
      <c r="AU385" s="8"/>
      <c r="AV385" s="8"/>
      <c r="AW385" s="8"/>
      <c r="AX385" s="8"/>
      <c r="AY385" s="8"/>
      <c r="AZ385" s="8"/>
      <c r="BA385" s="8"/>
      <c r="BB385" s="8"/>
      <c r="BC385" s="8"/>
      <c r="BD385" s="8"/>
      <c r="BE385" s="8"/>
      <c r="BF385" s="8"/>
      <c r="BG385" s="8"/>
      <c r="BH385" s="8"/>
      <c r="BI385" s="8"/>
      <c r="BJ385" s="8"/>
      <c r="BK385" s="8"/>
      <c r="BL385" s="8"/>
      <c r="BM385" s="8"/>
    </row>
    <row r="386" spans="2:65">
      <c r="B386" s="59"/>
      <c r="C386" s="119"/>
      <c r="D386" s="59"/>
      <c r="E386" s="59"/>
      <c r="F386" s="60"/>
      <c r="G386" s="98"/>
      <c r="H386" s="60"/>
      <c r="I386" s="60"/>
      <c r="J386" s="60"/>
      <c r="K386" s="60"/>
      <c r="L386" s="60"/>
      <c r="M386" s="60"/>
      <c r="N386" s="60"/>
      <c r="O386" s="4"/>
      <c r="P386" s="61"/>
      <c r="Q386" s="61"/>
      <c r="R386" s="61"/>
      <c r="S386" s="12"/>
      <c r="T386" s="12"/>
      <c r="U386" s="3"/>
      <c r="V386" s="60"/>
      <c r="W386" s="60"/>
      <c r="X386" s="60"/>
      <c r="Y386" s="60"/>
      <c r="Z386" s="60"/>
      <c r="AA386" s="60"/>
      <c r="AB386" s="60"/>
      <c r="AC386" s="60"/>
      <c r="AD386" s="60"/>
      <c r="AE386" s="60"/>
      <c r="AF386" s="60"/>
      <c r="AG386" s="60"/>
      <c r="AH386" s="60"/>
      <c r="AI386" s="60"/>
      <c r="AJ386" s="60"/>
      <c r="AK386" s="8"/>
      <c r="AL386" s="8"/>
      <c r="AM386" s="8"/>
      <c r="AN386" s="8"/>
      <c r="AO386" s="8"/>
      <c r="AP386" s="8"/>
      <c r="AQ386" s="8"/>
      <c r="AR386" s="8"/>
      <c r="AS386" s="8"/>
      <c r="AT386" s="8"/>
      <c r="AU386" s="8"/>
      <c r="AV386" s="8"/>
      <c r="AW386" s="8"/>
      <c r="AX386" s="8"/>
      <c r="AY386" s="8"/>
      <c r="AZ386" s="8"/>
      <c r="BA386" s="8"/>
      <c r="BB386" s="8"/>
      <c r="BC386" s="8"/>
      <c r="BD386" s="8"/>
      <c r="BE386" s="8"/>
      <c r="BF386" s="8"/>
      <c r="BG386" s="8"/>
      <c r="BH386" s="8"/>
      <c r="BI386" s="8"/>
      <c r="BJ386" s="8"/>
      <c r="BK386" s="8"/>
      <c r="BL386" s="8"/>
      <c r="BM386" s="8"/>
    </row>
    <row r="387" spans="2:65">
      <c r="B387" s="59"/>
      <c r="C387" s="119"/>
      <c r="D387" s="59"/>
      <c r="E387" s="59"/>
      <c r="F387" s="60"/>
      <c r="G387" s="98"/>
      <c r="H387" s="60"/>
      <c r="I387" s="60"/>
      <c r="J387" s="60"/>
      <c r="K387" s="60"/>
      <c r="L387" s="60"/>
      <c r="M387" s="60"/>
      <c r="N387" s="60"/>
      <c r="O387" s="3"/>
      <c r="P387" s="3"/>
      <c r="Q387" s="3"/>
      <c r="R387" s="3"/>
      <c r="S387" s="3"/>
      <c r="T387" s="3"/>
      <c r="U387" s="3"/>
      <c r="V387" s="60"/>
      <c r="W387" s="60"/>
      <c r="X387" s="60"/>
      <c r="Y387" s="60"/>
      <c r="Z387" s="60"/>
      <c r="AA387" s="60"/>
      <c r="AB387" s="60"/>
      <c r="AC387" s="60"/>
      <c r="AD387" s="60"/>
      <c r="AE387" s="60"/>
      <c r="AF387" s="60"/>
      <c r="AG387" s="60"/>
      <c r="AH387" s="60"/>
      <c r="AI387" s="60"/>
      <c r="AJ387" s="60"/>
      <c r="AK387" s="8"/>
      <c r="AL387" s="8"/>
      <c r="AM387" s="8"/>
      <c r="AN387" s="8"/>
      <c r="AO387" s="8"/>
      <c r="AP387" s="8"/>
      <c r="AQ387" s="8"/>
      <c r="AR387" s="8"/>
      <c r="AS387" s="8"/>
      <c r="AT387" s="8"/>
      <c r="AU387" s="8"/>
      <c r="AV387" s="8"/>
      <c r="AW387" s="8"/>
      <c r="AX387" s="8"/>
      <c r="AY387" s="8"/>
      <c r="AZ387" s="8"/>
      <c r="BA387" s="8"/>
      <c r="BB387" s="8"/>
      <c r="BC387" s="8"/>
      <c r="BD387" s="8"/>
      <c r="BE387" s="8"/>
      <c r="BF387" s="8"/>
      <c r="BG387" s="8"/>
      <c r="BH387" s="8"/>
      <c r="BI387" s="8"/>
      <c r="BJ387" s="8"/>
      <c r="BK387" s="8"/>
      <c r="BL387" s="8"/>
      <c r="BM387" s="8"/>
    </row>
    <row r="388" spans="2:65">
      <c r="B388" s="59"/>
      <c r="C388" s="119"/>
      <c r="D388" s="59"/>
      <c r="E388" s="59"/>
      <c r="F388" s="60"/>
      <c r="G388" s="98"/>
      <c r="H388" s="60"/>
      <c r="I388" s="60"/>
      <c r="J388" s="60"/>
      <c r="K388" s="60"/>
      <c r="L388" s="60"/>
      <c r="M388" s="60"/>
      <c r="N388" s="60"/>
      <c r="O388" s="4"/>
      <c r="P388" s="4"/>
      <c r="Q388" s="68"/>
      <c r="R388" s="61"/>
      <c r="S388" s="12"/>
      <c r="T388" s="12"/>
      <c r="U388" s="3"/>
      <c r="V388" s="60"/>
      <c r="W388" s="60"/>
      <c r="X388" s="60"/>
      <c r="Y388" s="60"/>
      <c r="Z388" s="60"/>
      <c r="AA388" s="60"/>
      <c r="AB388" s="60"/>
      <c r="AC388" s="60"/>
      <c r="AD388" s="60"/>
      <c r="AE388" s="60"/>
      <c r="AF388" s="60"/>
      <c r="AG388" s="60"/>
      <c r="AH388" s="60"/>
      <c r="AI388" s="60"/>
      <c r="AJ388" s="60"/>
      <c r="AK388" s="8"/>
      <c r="AL388" s="8"/>
      <c r="AM388" s="8"/>
      <c r="AN388" s="8"/>
      <c r="AO388" s="8"/>
      <c r="AP388" s="8"/>
      <c r="AQ388" s="8"/>
      <c r="AR388" s="8"/>
      <c r="AS388" s="8"/>
      <c r="AT388" s="8"/>
      <c r="AU388" s="8"/>
      <c r="AV388" s="8"/>
      <c r="AW388" s="8"/>
      <c r="AX388" s="8"/>
      <c r="AY388" s="8"/>
      <c r="AZ388" s="8"/>
      <c r="BA388" s="8"/>
      <c r="BB388" s="8"/>
      <c r="BC388" s="8"/>
      <c r="BD388" s="8"/>
      <c r="BE388" s="8"/>
      <c r="BF388" s="8"/>
      <c r="BG388" s="8"/>
      <c r="BH388" s="8"/>
      <c r="BI388" s="8"/>
      <c r="BJ388" s="8"/>
      <c r="BK388" s="8"/>
      <c r="BL388" s="8"/>
      <c r="BM388" s="8"/>
    </row>
    <row r="389" spans="2:65">
      <c r="B389" s="59"/>
      <c r="C389" s="119"/>
      <c r="D389" s="59"/>
      <c r="E389" s="59"/>
      <c r="F389" s="60"/>
      <c r="G389" s="98"/>
      <c r="H389" s="60"/>
      <c r="I389" s="60"/>
      <c r="J389" s="60"/>
      <c r="K389" s="60"/>
      <c r="L389" s="60"/>
      <c r="M389" s="60"/>
      <c r="N389" s="60"/>
      <c r="O389" s="3"/>
      <c r="P389" s="3"/>
      <c r="Q389" s="3"/>
      <c r="R389" s="3"/>
      <c r="S389" s="3"/>
      <c r="T389" s="16"/>
      <c r="U389" s="62"/>
      <c r="V389" s="60"/>
      <c r="W389" s="60"/>
      <c r="X389" s="60"/>
      <c r="Y389" s="60"/>
      <c r="Z389" s="60"/>
      <c r="AA389" s="60"/>
      <c r="AB389" s="60"/>
      <c r="AC389" s="60"/>
      <c r="AD389" s="60"/>
      <c r="AE389" s="60"/>
      <c r="AF389" s="60"/>
      <c r="AG389" s="60"/>
      <c r="AH389" s="60"/>
      <c r="AI389" s="60"/>
      <c r="AJ389" s="60"/>
      <c r="AK389" s="8"/>
      <c r="AL389" s="8"/>
      <c r="AM389" s="8"/>
      <c r="AN389" s="8"/>
      <c r="AO389" s="8"/>
      <c r="AP389" s="8"/>
      <c r="AQ389" s="8"/>
      <c r="AR389" s="8"/>
      <c r="AS389" s="8"/>
      <c r="AT389" s="8"/>
      <c r="AU389" s="8"/>
      <c r="AV389" s="8"/>
      <c r="AW389" s="8"/>
      <c r="AX389" s="8"/>
      <c r="AY389" s="8"/>
      <c r="AZ389" s="8"/>
      <c r="BA389" s="8"/>
      <c r="BB389" s="8"/>
      <c r="BC389" s="8"/>
      <c r="BD389" s="8"/>
      <c r="BE389" s="8"/>
      <c r="BF389" s="8"/>
      <c r="BG389" s="8"/>
      <c r="BH389" s="8"/>
      <c r="BI389" s="8"/>
      <c r="BJ389" s="8"/>
      <c r="BK389" s="8"/>
      <c r="BL389" s="8"/>
      <c r="BM389" s="8"/>
    </row>
    <row r="390" spans="2:65">
      <c r="B390" s="59"/>
      <c r="C390" s="119"/>
      <c r="D390" s="59"/>
      <c r="E390" s="59"/>
      <c r="F390" s="60"/>
      <c r="G390" s="98"/>
      <c r="H390" s="60"/>
      <c r="I390" s="60"/>
      <c r="J390" s="60"/>
      <c r="K390" s="60"/>
      <c r="L390" s="60"/>
      <c r="M390" s="60"/>
      <c r="N390" s="60"/>
      <c r="O390" s="3"/>
      <c r="P390" s="63"/>
      <c r="Q390" s="63"/>
      <c r="R390" s="5"/>
      <c r="S390" s="5"/>
      <c r="T390" s="16"/>
      <c r="U390" s="62"/>
      <c r="V390" s="60"/>
      <c r="W390" s="60"/>
      <c r="X390" s="60"/>
      <c r="Y390" s="60"/>
      <c r="Z390" s="60"/>
      <c r="AA390" s="60"/>
      <c r="AB390" s="60"/>
      <c r="AC390" s="60"/>
      <c r="AD390" s="60"/>
      <c r="AE390" s="60"/>
      <c r="AF390" s="60"/>
      <c r="AG390" s="60"/>
      <c r="AH390" s="60"/>
      <c r="AI390" s="60"/>
      <c r="AJ390" s="60"/>
      <c r="AK390" s="8"/>
      <c r="AL390" s="8"/>
      <c r="AM390" s="8"/>
      <c r="AN390" s="8"/>
      <c r="AO390" s="8"/>
      <c r="AP390" s="8"/>
      <c r="AQ390" s="8"/>
      <c r="AR390" s="8"/>
      <c r="AS390" s="8"/>
      <c r="AT390" s="8"/>
      <c r="AU390" s="8"/>
      <c r="AV390" s="8"/>
      <c r="AW390" s="8"/>
      <c r="AX390" s="8"/>
      <c r="AY390" s="8"/>
      <c r="AZ390" s="8"/>
      <c r="BA390" s="8"/>
      <c r="BB390" s="8"/>
      <c r="BC390" s="8"/>
      <c r="BD390" s="8"/>
      <c r="BE390" s="8"/>
      <c r="BF390" s="8"/>
      <c r="BG390" s="8"/>
      <c r="BH390" s="8"/>
      <c r="BI390" s="8"/>
      <c r="BJ390" s="8"/>
      <c r="BK390" s="8"/>
      <c r="BL390" s="8"/>
      <c r="BM390" s="8"/>
    </row>
    <row r="391" spans="2:65" ht="15.3" thickBot="1">
      <c r="B391" s="59"/>
      <c r="C391" s="119"/>
      <c r="D391" s="59"/>
      <c r="E391" s="59"/>
      <c r="F391" s="60"/>
      <c r="G391" s="98"/>
      <c r="H391" s="60"/>
      <c r="I391" s="60"/>
      <c r="J391" s="60"/>
      <c r="K391" s="60"/>
      <c r="L391" s="60"/>
      <c r="M391" s="60"/>
      <c r="N391" s="60"/>
      <c r="O391" s="64"/>
      <c r="P391" s="65"/>
      <c r="Q391" s="65"/>
      <c r="R391" s="65"/>
      <c r="S391" s="66"/>
      <c r="T391" s="66"/>
      <c r="U391" s="67"/>
      <c r="V391" s="60"/>
      <c r="W391" s="60"/>
      <c r="X391" s="60"/>
      <c r="Y391" s="60"/>
      <c r="Z391" s="60"/>
      <c r="AA391" s="60"/>
      <c r="AB391" s="60"/>
      <c r="AC391" s="60"/>
      <c r="AD391" s="60"/>
      <c r="AE391" s="60"/>
      <c r="AF391" s="60"/>
      <c r="AG391" s="60"/>
      <c r="AH391" s="60"/>
      <c r="AI391" s="60"/>
      <c r="AJ391" s="60"/>
      <c r="AK391" s="8"/>
      <c r="AL391" s="8"/>
      <c r="AM391" s="8"/>
      <c r="AN391" s="8"/>
      <c r="AO391" s="8"/>
      <c r="AP391" s="8"/>
      <c r="AQ391" s="8"/>
      <c r="AR391" s="8"/>
      <c r="AS391" s="8"/>
      <c r="AT391" s="8"/>
      <c r="AU391" s="8"/>
      <c r="AV391" s="8"/>
      <c r="AW391" s="8"/>
      <c r="AX391" s="8"/>
      <c r="AY391" s="8"/>
      <c r="AZ391" s="8"/>
      <c r="BA391" s="8"/>
      <c r="BB391" s="8"/>
      <c r="BC391" s="8"/>
      <c r="BD391" s="8"/>
      <c r="BE391" s="8"/>
      <c r="BF391" s="8"/>
      <c r="BG391" s="8"/>
      <c r="BH391" s="8"/>
      <c r="BI391" s="8"/>
      <c r="BJ391" s="8"/>
      <c r="BK391" s="8"/>
      <c r="BL391" s="8"/>
      <c r="BM391" s="8"/>
    </row>
    <row r="392" spans="2:65">
      <c r="B392" s="59"/>
      <c r="C392" s="119"/>
      <c r="D392" s="59"/>
      <c r="E392" s="59"/>
      <c r="F392" s="60"/>
      <c r="G392" s="98"/>
      <c r="H392" s="60"/>
      <c r="I392" s="60"/>
      <c r="J392" s="60"/>
      <c r="K392" s="60"/>
      <c r="L392" s="60"/>
      <c r="M392" s="60"/>
      <c r="N392" s="60"/>
      <c r="O392" s="4"/>
      <c r="P392" s="5"/>
      <c r="Q392" s="6"/>
      <c r="R392" s="6"/>
      <c r="S392" s="6"/>
      <c r="T392" s="6"/>
      <c r="U392" s="6"/>
      <c r="V392" s="60"/>
      <c r="W392" s="60"/>
      <c r="X392" s="60"/>
      <c r="Y392" s="60"/>
      <c r="Z392" s="60"/>
      <c r="AA392" s="60"/>
      <c r="AB392" s="60"/>
      <c r="AC392" s="60"/>
      <c r="AD392" s="60"/>
      <c r="AE392" s="60"/>
      <c r="AF392" s="60"/>
      <c r="AG392" s="60"/>
      <c r="AH392" s="60"/>
      <c r="AI392" s="60"/>
      <c r="AJ392" s="60"/>
      <c r="AK392" s="8"/>
      <c r="AL392" s="8"/>
      <c r="AM392" s="8"/>
      <c r="AN392" s="8"/>
      <c r="AO392" s="8"/>
      <c r="AP392" s="8"/>
      <c r="AQ392" s="8"/>
      <c r="AR392" s="8"/>
      <c r="AS392" s="8"/>
      <c r="AT392" s="8"/>
      <c r="AU392" s="8"/>
      <c r="AV392" s="8"/>
      <c r="AW392" s="8"/>
      <c r="AX392" s="8"/>
      <c r="AY392" s="8"/>
      <c r="AZ392" s="8"/>
      <c r="BA392" s="8"/>
      <c r="BB392" s="8"/>
      <c r="BC392" s="8"/>
      <c r="BD392" s="8"/>
      <c r="BE392" s="8"/>
      <c r="BF392" s="8"/>
      <c r="BG392" s="8"/>
      <c r="BH392" s="8"/>
      <c r="BI392" s="8"/>
      <c r="BJ392" s="8"/>
      <c r="BK392" s="8"/>
      <c r="BL392" s="8"/>
      <c r="BM392" s="8"/>
    </row>
    <row r="393" spans="2:65">
      <c r="B393" s="59"/>
      <c r="C393" s="119"/>
      <c r="D393" s="59"/>
      <c r="E393" s="59"/>
      <c r="F393" s="60"/>
      <c r="G393" s="98"/>
      <c r="H393" s="60"/>
      <c r="I393" s="60"/>
      <c r="J393" s="60"/>
      <c r="K393" s="60"/>
      <c r="L393" s="60"/>
      <c r="M393" s="60"/>
      <c r="N393" s="60"/>
      <c r="O393" s="4"/>
      <c r="P393" s="5"/>
      <c r="Q393" s="6"/>
      <c r="R393" s="6"/>
      <c r="S393" s="6"/>
      <c r="T393" s="6"/>
      <c r="U393" s="6"/>
      <c r="V393" s="60"/>
      <c r="W393" s="60"/>
      <c r="X393" s="60"/>
      <c r="Y393" s="60"/>
      <c r="Z393" s="60"/>
      <c r="AA393" s="60"/>
      <c r="AB393" s="60"/>
      <c r="AC393" s="60"/>
      <c r="AD393" s="60"/>
      <c r="AE393" s="60"/>
      <c r="AF393" s="60"/>
      <c r="AG393" s="60"/>
      <c r="AH393" s="60"/>
      <c r="AI393" s="60"/>
      <c r="AJ393" s="60"/>
      <c r="AK393" s="8"/>
      <c r="AL393" s="8"/>
      <c r="AM393" s="8"/>
      <c r="AN393" s="8"/>
      <c r="AO393" s="8"/>
      <c r="AP393" s="8"/>
      <c r="AQ393" s="8"/>
      <c r="AR393" s="8"/>
      <c r="AS393" s="8"/>
      <c r="AT393" s="8"/>
      <c r="AU393" s="8"/>
      <c r="AV393" s="8"/>
      <c r="AW393" s="8"/>
      <c r="AX393" s="8"/>
      <c r="AY393" s="8"/>
      <c r="AZ393" s="8"/>
      <c r="BA393" s="8"/>
      <c r="BB393" s="8"/>
      <c r="BC393" s="8"/>
      <c r="BD393" s="8"/>
      <c r="BE393" s="8"/>
      <c r="BF393" s="8"/>
      <c r="BG393" s="8"/>
      <c r="BH393" s="8"/>
      <c r="BI393" s="8"/>
      <c r="BJ393" s="8"/>
      <c r="BK393" s="8"/>
      <c r="BL393" s="8"/>
      <c r="BM393" s="8"/>
    </row>
    <row r="394" spans="2:65">
      <c r="B394" s="59"/>
      <c r="C394" s="119"/>
      <c r="D394" s="59"/>
      <c r="E394" s="59"/>
      <c r="F394" s="60"/>
      <c r="G394" s="98"/>
      <c r="H394" s="60"/>
      <c r="I394" s="60"/>
      <c r="J394" s="60"/>
      <c r="K394" s="60"/>
      <c r="L394" s="60"/>
      <c r="M394" s="60"/>
      <c r="N394" s="60"/>
      <c r="O394" s="4"/>
      <c r="P394" s="5"/>
      <c r="Q394" s="6"/>
      <c r="R394" s="6"/>
      <c r="S394" s="6"/>
      <c r="T394" s="6"/>
      <c r="U394" s="6"/>
      <c r="V394" s="60"/>
      <c r="W394" s="60"/>
      <c r="X394" s="60"/>
      <c r="Y394" s="60"/>
      <c r="Z394" s="60"/>
      <c r="AA394" s="60"/>
      <c r="AB394" s="60"/>
      <c r="AC394" s="60"/>
      <c r="AD394" s="60"/>
      <c r="AE394" s="60"/>
      <c r="AF394" s="60"/>
      <c r="AG394" s="60"/>
      <c r="AH394" s="60"/>
      <c r="AI394" s="60"/>
      <c r="AJ394" s="60"/>
      <c r="AK394" s="8"/>
      <c r="AL394" s="8"/>
      <c r="AM394" s="8"/>
      <c r="AN394" s="8"/>
      <c r="AO394" s="8"/>
      <c r="AP394" s="8"/>
      <c r="AQ394" s="8"/>
      <c r="AR394" s="8"/>
      <c r="AS394" s="8"/>
      <c r="AT394" s="8"/>
      <c r="AU394" s="8"/>
      <c r="AV394" s="8"/>
      <c r="AW394" s="8"/>
      <c r="AX394" s="8"/>
      <c r="AY394" s="8"/>
      <c r="AZ394" s="8"/>
      <c r="BA394" s="8"/>
      <c r="BB394" s="8"/>
      <c r="BC394" s="8"/>
      <c r="BD394" s="8"/>
      <c r="BE394" s="8"/>
      <c r="BF394" s="8"/>
      <c r="BG394" s="8"/>
      <c r="BH394" s="8"/>
      <c r="BI394" s="8"/>
      <c r="BJ394" s="8"/>
      <c r="BK394" s="8"/>
      <c r="BL394" s="8"/>
      <c r="BM394" s="8"/>
    </row>
    <row r="395" spans="2:65">
      <c r="B395" s="59"/>
      <c r="C395" s="119"/>
      <c r="D395" s="59"/>
      <c r="E395" s="59"/>
      <c r="F395" s="60"/>
      <c r="G395" s="98"/>
      <c r="H395" s="60"/>
      <c r="I395" s="60"/>
      <c r="J395" s="60"/>
      <c r="K395" s="60"/>
      <c r="L395" s="60"/>
      <c r="M395" s="60"/>
      <c r="N395" s="60"/>
      <c r="O395" s="4"/>
      <c r="P395" s="5"/>
      <c r="Q395" s="6"/>
      <c r="R395" s="6"/>
      <c r="S395" s="6"/>
      <c r="T395" s="6"/>
      <c r="U395" s="6"/>
      <c r="V395" s="60"/>
      <c r="W395" s="60"/>
      <c r="X395" s="60"/>
      <c r="Y395" s="60"/>
      <c r="Z395" s="60"/>
      <c r="AA395" s="60"/>
      <c r="AB395" s="60"/>
      <c r="AC395" s="60"/>
      <c r="AD395" s="60"/>
      <c r="AE395" s="60"/>
      <c r="AF395" s="60"/>
      <c r="AG395" s="60"/>
      <c r="AH395" s="60"/>
      <c r="AI395" s="60"/>
      <c r="AJ395" s="60"/>
      <c r="AK395" s="8"/>
      <c r="AL395" s="8"/>
      <c r="AM395" s="8"/>
      <c r="AN395" s="8"/>
      <c r="AO395" s="8"/>
      <c r="AP395" s="8"/>
      <c r="AQ395" s="8"/>
      <c r="AR395" s="8"/>
      <c r="AS395" s="8"/>
      <c r="AT395" s="8"/>
      <c r="AU395" s="8"/>
      <c r="AV395" s="8"/>
      <c r="AW395" s="8"/>
      <c r="AX395" s="8"/>
      <c r="AY395" s="8"/>
      <c r="AZ395" s="8"/>
      <c r="BA395" s="8"/>
      <c r="BB395" s="8"/>
      <c r="BC395" s="8"/>
      <c r="BD395" s="8"/>
      <c r="BE395" s="8"/>
      <c r="BF395" s="8"/>
      <c r="BG395" s="8"/>
      <c r="BH395" s="8"/>
      <c r="BI395" s="8"/>
      <c r="BJ395" s="8"/>
      <c r="BK395" s="8"/>
      <c r="BL395" s="8"/>
      <c r="BM395" s="8"/>
    </row>
    <row r="396" spans="2:65">
      <c r="B396" s="59"/>
      <c r="C396" s="119"/>
      <c r="D396" s="59"/>
      <c r="E396" s="59"/>
      <c r="F396" s="60"/>
      <c r="G396" s="98"/>
      <c r="H396" s="60"/>
      <c r="I396" s="60"/>
      <c r="J396" s="60"/>
      <c r="K396" s="60"/>
      <c r="L396" s="60"/>
      <c r="M396" s="60"/>
      <c r="N396" s="60"/>
      <c r="O396" s="4"/>
      <c r="P396" s="5"/>
      <c r="Q396" s="6"/>
      <c r="R396" s="6"/>
      <c r="S396" s="6"/>
      <c r="T396" s="6"/>
      <c r="U396" s="6"/>
      <c r="V396" s="60"/>
      <c r="W396" s="60"/>
      <c r="X396" s="60"/>
      <c r="Y396" s="60"/>
      <c r="Z396" s="60"/>
      <c r="AA396" s="60"/>
      <c r="AB396" s="60"/>
      <c r="AC396" s="60"/>
      <c r="AD396" s="60"/>
      <c r="AE396" s="60"/>
      <c r="AF396" s="60"/>
      <c r="AG396" s="60"/>
      <c r="AH396" s="60"/>
      <c r="AI396" s="60"/>
      <c r="AJ396" s="60"/>
      <c r="AK396" s="8"/>
      <c r="AL396" s="8"/>
      <c r="AM396" s="8"/>
      <c r="AN396" s="8"/>
      <c r="AO396" s="8"/>
      <c r="AP396" s="8"/>
      <c r="AQ396" s="8"/>
      <c r="AR396" s="8"/>
      <c r="AS396" s="8"/>
      <c r="AT396" s="8"/>
      <c r="AU396" s="8"/>
      <c r="AV396" s="8"/>
      <c r="AW396" s="8"/>
      <c r="AX396" s="8"/>
      <c r="AY396" s="8"/>
      <c r="AZ396" s="8"/>
      <c r="BA396" s="8"/>
      <c r="BB396" s="8"/>
      <c r="BC396" s="8"/>
      <c r="BD396" s="8"/>
      <c r="BE396" s="8"/>
      <c r="BF396" s="8"/>
      <c r="BG396" s="8"/>
      <c r="BH396" s="8"/>
      <c r="BI396" s="8"/>
      <c r="BJ396" s="8"/>
      <c r="BK396" s="8"/>
      <c r="BL396" s="8"/>
      <c r="BM396" s="8"/>
    </row>
    <row r="397" spans="2:65">
      <c r="B397" s="59"/>
      <c r="C397" s="119"/>
      <c r="D397" s="59"/>
      <c r="E397" s="59"/>
      <c r="F397" s="60"/>
      <c r="G397" s="98"/>
      <c r="H397" s="60"/>
      <c r="I397" s="60"/>
      <c r="J397" s="60"/>
      <c r="K397" s="60"/>
      <c r="L397" s="60"/>
      <c r="M397" s="60"/>
      <c r="N397" s="60"/>
      <c r="O397" s="4"/>
      <c r="P397" s="5"/>
      <c r="Q397" s="6"/>
      <c r="R397" s="6"/>
      <c r="S397" s="6"/>
      <c r="T397" s="6"/>
      <c r="U397" s="6"/>
      <c r="V397" s="60"/>
      <c r="W397" s="60"/>
      <c r="X397" s="60"/>
      <c r="Y397" s="60"/>
      <c r="Z397" s="60"/>
      <c r="AA397" s="60"/>
      <c r="AB397" s="60"/>
      <c r="AC397" s="60"/>
      <c r="AD397" s="60"/>
      <c r="AE397" s="60"/>
      <c r="AF397" s="60"/>
      <c r="AG397" s="60"/>
      <c r="AH397" s="60"/>
      <c r="AI397" s="60"/>
      <c r="AJ397" s="60"/>
      <c r="AK397" s="8"/>
      <c r="AL397" s="8"/>
      <c r="AM397" s="8"/>
      <c r="AN397" s="8"/>
      <c r="AO397" s="8"/>
      <c r="AP397" s="8"/>
      <c r="AQ397" s="8"/>
      <c r="AR397" s="8"/>
      <c r="AS397" s="8"/>
      <c r="AT397" s="8"/>
      <c r="AU397" s="8"/>
      <c r="AV397" s="8"/>
      <c r="AW397" s="8"/>
      <c r="AX397" s="8"/>
      <c r="AY397" s="8"/>
      <c r="AZ397" s="8"/>
      <c r="BA397" s="8"/>
      <c r="BB397" s="8"/>
      <c r="BC397" s="8"/>
      <c r="BD397" s="8"/>
      <c r="BE397" s="8"/>
      <c r="BF397" s="8"/>
      <c r="BG397" s="8"/>
      <c r="BH397" s="8"/>
      <c r="BI397" s="8"/>
      <c r="BJ397" s="8"/>
      <c r="BK397" s="8"/>
      <c r="BL397" s="8"/>
      <c r="BM397" s="8"/>
    </row>
    <row r="398" spans="2:65">
      <c r="B398" s="59"/>
      <c r="C398" s="119"/>
      <c r="D398" s="59"/>
      <c r="E398" s="59"/>
      <c r="F398" s="60"/>
      <c r="G398" s="98"/>
      <c r="H398" s="60"/>
      <c r="I398" s="60"/>
      <c r="J398" s="60"/>
      <c r="K398" s="60"/>
      <c r="L398" s="60"/>
      <c r="M398" s="60"/>
      <c r="N398" s="60"/>
      <c r="O398" s="4"/>
      <c r="P398" s="5"/>
      <c r="Q398" s="6"/>
      <c r="R398" s="6"/>
      <c r="S398" s="6"/>
      <c r="T398" s="6"/>
      <c r="U398" s="6"/>
      <c r="V398" s="60"/>
      <c r="W398" s="60"/>
      <c r="X398" s="60"/>
      <c r="Y398" s="60"/>
      <c r="Z398" s="60"/>
      <c r="AA398" s="60"/>
      <c r="AB398" s="60"/>
      <c r="AC398" s="60"/>
      <c r="AD398" s="60"/>
      <c r="AE398" s="60"/>
      <c r="AF398" s="60"/>
      <c r="AG398" s="60"/>
      <c r="AH398" s="60"/>
      <c r="AI398" s="60"/>
      <c r="AJ398" s="60"/>
      <c r="AK398" s="8"/>
      <c r="AL398" s="8"/>
      <c r="AM398" s="8"/>
      <c r="AN398" s="8"/>
      <c r="AO398" s="8"/>
      <c r="AP398" s="8"/>
      <c r="AQ398" s="8"/>
      <c r="AR398" s="8"/>
      <c r="AS398" s="8"/>
      <c r="AT398" s="8"/>
      <c r="AU398" s="8"/>
      <c r="AV398" s="8"/>
      <c r="AW398" s="8"/>
      <c r="AX398" s="8"/>
      <c r="AY398" s="8"/>
      <c r="AZ398" s="8"/>
      <c r="BA398" s="8"/>
      <c r="BB398" s="8"/>
      <c r="BC398" s="8"/>
      <c r="BD398" s="8"/>
      <c r="BE398" s="8"/>
      <c r="BF398" s="8"/>
      <c r="BG398" s="8"/>
      <c r="BH398" s="8"/>
      <c r="BI398" s="8"/>
      <c r="BJ398" s="8"/>
      <c r="BK398" s="8"/>
      <c r="BL398" s="8"/>
      <c r="BM398" s="8"/>
    </row>
    <row r="399" spans="2:65">
      <c r="B399" s="59"/>
      <c r="C399" s="119"/>
      <c r="D399" s="59"/>
      <c r="E399" s="59"/>
      <c r="F399" s="60"/>
      <c r="G399" s="98"/>
      <c r="H399" s="60"/>
      <c r="I399" s="60"/>
      <c r="J399" s="60"/>
      <c r="K399" s="60"/>
      <c r="L399" s="60"/>
      <c r="M399" s="60"/>
      <c r="N399" s="60"/>
      <c r="O399" s="4"/>
      <c r="P399" s="5"/>
      <c r="Q399" s="6"/>
      <c r="R399" s="6"/>
      <c r="S399" s="6"/>
      <c r="T399" s="6"/>
      <c r="U399" s="6"/>
      <c r="V399" s="60"/>
      <c r="W399" s="60"/>
      <c r="X399" s="60"/>
      <c r="Y399" s="60"/>
      <c r="Z399" s="60"/>
      <c r="AA399" s="60"/>
      <c r="AB399" s="60"/>
      <c r="AC399" s="60"/>
      <c r="AD399" s="60"/>
      <c r="AE399" s="60"/>
      <c r="AF399" s="60"/>
      <c r="AG399" s="60"/>
      <c r="AH399" s="60"/>
      <c r="AI399" s="60"/>
      <c r="AJ399" s="60"/>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row>
    <row r="400" spans="2:65">
      <c r="B400" s="59"/>
      <c r="C400" s="119"/>
      <c r="D400" s="59"/>
      <c r="E400" s="59"/>
      <c r="F400" s="60"/>
      <c r="G400" s="98"/>
      <c r="H400" s="60"/>
      <c r="I400" s="60"/>
      <c r="J400" s="60"/>
      <c r="K400" s="60"/>
      <c r="L400" s="60"/>
      <c r="M400" s="60"/>
      <c r="N400" s="60"/>
      <c r="O400" s="4"/>
      <c r="P400" s="5"/>
      <c r="Q400" s="6"/>
      <c r="R400" s="6"/>
      <c r="S400" s="6"/>
      <c r="T400" s="6"/>
      <c r="U400" s="6"/>
      <c r="V400" s="60"/>
      <c r="W400" s="60"/>
      <c r="X400" s="60"/>
      <c r="Y400" s="60"/>
      <c r="Z400" s="60"/>
      <c r="AA400" s="60"/>
      <c r="AB400" s="60"/>
      <c r="AC400" s="60"/>
      <c r="AD400" s="60"/>
      <c r="AE400" s="60"/>
      <c r="AF400" s="60"/>
      <c r="AG400" s="60"/>
      <c r="AH400" s="60"/>
      <c r="AI400" s="60"/>
      <c r="AJ400" s="60"/>
      <c r="AK400" s="8"/>
      <c r="AL400" s="8"/>
      <c r="AM400" s="8"/>
      <c r="AN400" s="8"/>
      <c r="AO400" s="8"/>
      <c r="AP400" s="8"/>
      <c r="AQ400" s="8"/>
      <c r="AR400" s="8"/>
      <c r="AS400" s="8"/>
      <c r="AT400" s="8"/>
      <c r="AU400" s="8"/>
      <c r="AV400" s="8"/>
      <c r="AW400" s="8"/>
      <c r="AX400" s="8"/>
      <c r="AY400" s="8"/>
      <c r="AZ400" s="8"/>
      <c r="BA400" s="8"/>
      <c r="BB400" s="8"/>
      <c r="BC400" s="8"/>
      <c r="BD400" s="8"/>
      <c r="BE400" s="8"/>
      <c r="BF400" s="8"/>
      <c r="BG400" s="8"/>
      <c r="BH400" s="8"/>
      <c r="BI400" s="8"/>
      <c r="BJ400" s="8"/>
      <c r="BK400" s="8"/>
      <c r="BL400" s="8"/>
      <c r="BM400" s="8"/>
    </row>
    <row r="401" spans="2:65">
      <c r="B401" s="59"/>
      <c r="C401" s="119"/>
      <c r="D401" s="59"/>
      <c r="E401" s="59"/>
      <c r="F401" s="60"/>
      <c r="G401" s="98"/>
      <c r="H401" s="60"/>
      <c r="I401" s="60"/>
      <c r="J401" s="60"/>
      <c r="K401" s="60"/>
      <c r="L401" s="60"/>
      <c r="M401" s="60"/>
      <c r="N401" s="60"/>
      <c r="O401" s="4"/>
      <c r="P401" s="5"/>
      <c r="Q401" s="6"/>
      <c r="R401" s="6"/>
      <c r="S401" s="6"/>
      <c r="T401" s="6"/>
      <c r="U401" s="6"/>
      <c r="V401" s="60"/>
      <c r="W401" s="60"/>
      <c r="X401" s="60"/>
      <c r="Y401" s="60"/>
      <c r="Z401" s="60"/>
      <c r="AA401" s="60"/>
      <c r="AB401" s="60"/>
      <c r="AC401" s="60"/>
      <c r="AD401" s="60"/>
      <c r="AE401" s="60"/>
      <c r="AF401" s="60"/>
      <c r="AG401" s="60"/>
      <c r="AH401" s="60"/>
      <c r="AI401" s="60"/>
      <c r="AJ401" s="60"/>
      <c r="AK401" s="8"/>
      <c r="AL401" s="8"/>
      <c r="AM401" s="8"/>
      <c r="AN401" s="8"/>
      <c r="AO401" s="8"/>
      <c r="AP401" s="8"/>
      <c r="AQ401" s="8"/>
      <c r="AR401" s="8"/>
      <c r="AS401" s="8"/>
      <c r="AT401" s="8"/>
      <c r="AU401" s="8"/>
      <c r="AV401" s="8"/>
      <c r="AW401" s="8"/>
      <c r="AX401" s="8"/>
      <c r="AY401" s="8"/>
      <c r="AZ401" s="8"/>
      <c r="BA401" s="8"/>
      <c r="BB401" s="8"/>
      <c r="BC401" s="8"/>
      <c r="BD401" s="8"/>
      <c r="BE401" s="8"/>
      <c r="BF401" s="8"/>
      <c r="BG401" s="8"/>
      <c r="BH401" s="8"/>
      <c r="BI401" s="8"/>
      <c r="BJ401" s="8"/>
      <c r="BK401" s="8"/>
      <c r="BL401" s="8"/>
      <c r="BM401" s="8"/>
    </row>
    <row r="402" spans="2:65">
      <c r="B402" s="59"/>
      <c r="C402" s="119"/>
      <c r="D402" s="59"/>
      <c r="E402" s="59"/>
      <c r="F402" s="60"/>
      <c r="G402" s="98"/>
      <c r="H402" s="60"/>
      <c r="I402" s="60"/>
      <c r="J402" s="60"/>
      <c r="K402" s="60"/>
      <c r="L402" s="60"/>
      <c r="M402" s="60"/>
      <c r="N402" s="60"/>
      <c r="O402" s="4"/>
      <c r="P402" s="5"/>
      <c r="Q402" s="6"/>
      <c r="R402" s="6"/>
      <c r="S402" s="6"/>
      <c r="T402" s="6"/>
      <c r="U402" s="6"/>
      <c r="V402" s="60"/>
      <c r="W402" s="60"/>
      <c r="X402" s="60"/>
      <c r="Y402" s="60"/>
      <c r="Z402" s="60"/>
      <c r="AA402" s="60"/>
      <c r="AB402" s="60"/>
      <c r="AC402" s="60"/>
      <c r="AD402" s="60"/>
      <c r="AE402" s="60"/>
      <c r="AF402" s="60"/>
      <c r="AG402" s="60"/>
      <c r="AH402" s="60"/>
      <c r="AI402" s="60"/>
      <c r="AJ402" s="60"/>
      <c r="AK402" s="8"/>
      <c r="AL402" s="8"/>
      <c r="AM402" s="8"/>
      <c r="AN402" s="8"/>
      <c r="AO402" s="8"/>
      <c r="AP402" s="8"/>
      <c r="AQ402" s="8"/>
      <c r="AR402" s="8"/>
      <c r="AS402" s="8"/>
      <c r="AT402" s="8"/>
      <c r="AU402" s="8"/>
      <c r="AV402" s="8"/>
      <c r="AW402" s="8"/>
      <c r="AX402" s="8"/>
      <c r="AY402" s="8"/>
      <c r="AZ402" s="8"/>
      <c r="BA402" s="8"/>
      <c r="BB402" s="8"/>
      <c r="BC402" s="8"/>
      <c r="BD402" s="8"/>
      <c r="BE402" s="8"/>
      <c r="BF402" s="8"/>
      <c r="BG402" s="8"/>
      <c r="BH402" s="8"/>
      <c r="BI402" s="8"/>
      <c r="BJ402" s="8"/>
      <c r="BK402" s="8"/>
      <c r="BL402" s="8"/>
      <c r="BM402" s="8"/>
    </row>
    <row r="403" spans="2:65">
      <c r="B403" s="59"/>
      <c r="C403" s="119"/>
      <c r="D403" s="59"/>
      <c r="E403" s="59"/>
      <c r="F403" s="60"/>
      <c r="G403" s="98"/>
      <c r="H403" s="60"/>
      <c r="I403" s="60"/>
      <c r="J403" s="60"/>
      <c r="K403" s="60"/>
      <c r="L403" s="60"/>
      <c r="M403" s="60"/>
      <c r="N403" s="60"/>
      <c r="O403" s="4"/>
      <c r="P403" s="5"/>
      <c r="Q403" s="6"/>
      <c r="R403" s="6"/>
      <c r="S403" s="6"/>
      <c r="T403" s="6"/>
      <c r="U403" s="6"/>
      <c r="V403" s="60"/>
      <c r="W403" s="60"/>
      <c r="X403" s="60"/>
      <c r="Y403" s="60"/>
      <c r="Z403" s="60"/>
      <c r="AA403" s="60"/>
      <c r="AB403" s="60"/>
      <c r="AC403" s="60"/>
      <c r="AD403" s="60"/>
      <c r="AE403" s="60"/>
      <c r="AF403" s="60"/>
      <c r="AG403" s="60"/>
      <c r="AH403" s="60"/>
      <c r="AI403" s="60"/>
      <c r="AJ403" s="60"/>
      <c r="AK403" s="8"/>
      <c r="AL403" s="8"/>
      <c r="AM403" s="8"/>
      <c r="AN403" s="8"/>
      <c r="AO403" s="8"/>
      <c r="AP403" s="8"/>
      <c r="AQ403" s="8"/>
      <c r="AR403" s="8"/>
      <c r="AS403" s="8"/>
      <c r="AT403" s="8"/>
      <c r="AU403" s="8"/>
      <c r="AV403" s="8"/>
      <c r="AW403" s="8"/>
      <c r="AX403" s="8"/>
      <c r="AY403" s="8"/>
      <c r="AZ403" s="8"/>
      <c r="BA403" s="8"/>
      <c r="BB403" s="8"/>
      <c r="BC403" s="8"/>
      <c r="BD403" s="8"/>
      <c r="BE403" s="8"/>
      <c r="BF403" s="8"/>
      <c r="BG403" s="8"/>
      <c r="BH403" s="8"/>
      <c r="BI403" s="8"/>
      <c r="BJ403" s="8"/>
      <c r="BK403" s="8"/>
      <c r="BL403" s="8"/>
      <c r="BM403" s="8"/>
    </row>
    <row r="404" spans="2:65">
      <c r="B404" s="59"/>
      <c r="C404" s="119"/>
      <c r="D404" s="59"/>
      <c r="E404" s="59"/>
      <c r="F404" s="60"/>
      <c r="G404" s="98"/>
      <c r="H404" s="60"/>
      <c r="I404" s="60"/>
      <c r="J404" s="60"/>
      <c r="K404" s="60"/>
      <c r="L404" s="60"/>
      <c r="M404" s="60"/>
      <c r="N404" s="60"/>
      <c r="O404" s="4"/>
      <c r="P404" s="5"/>
      <c r="Q404" s="6"/>
      <c r="R404" s="6"/>
      <c r="S404" s="6"/>
      <c r="T404" s="6"/>
      <c r="U404" s="6"/>
      <c r="V404" s="60"/>
      <c r="W404" s="60"/>
      <c r="X404" s="60"/>
      <c r="Y404" s="60"/>
      <c r="Z404" s="60"/>
      <c r="AA404" s="60"/>
      <c r="AB404" s="60"/>
      <c r="AC404" s="60"/>
      <c r="AD404" s="60"/>
      <c r="AE404" s="60"/>
      <c r="AF404" s="60"/>
      <c r="AG404" s="60"/>
      <c r="AH404" s="60"/>
      <c r="AI404" s="60"/>
      <c r="AJ404" s="60"/>
      <c r="AK404" s="8"/>
      <c r="AL404" s="8"/>
      <c r="AM404" s="8"/>
      <c r="AN404" s="8"/>
      <c r="AO404" s="8"/>
      <c r="AP404" s="8"/>
      <c r="AQ404" s="8"/>
      <c r="AR404" s="8"/>
      <c r="AS404" s="8"/>
      <c r="AT404" s="8"/>
      <c r="AU404" s="8"/>
      <c r="AV404" s="8"/>
      <c r="AW404" s="8"/>
      <c r="AX404" s="8"/>
      <c r="AY404" s="8"/>
      <c r="AZ404" s="8"/>
      <c r="BA404" s="8"/>
      <c r="BB404" s="8"/>
      <c r="BC404" s="8"/>
      <c r="BD404" s="8"/>
      <c r="BE404" s="8"/>
      <c r="BF404" s="8"/>
      <c r="BG404" s="8"/>
      <c r="BH404" s="8"/>
      <c r="BI404" s="8"/>
      <c r="BJ404" s="8"/>
      <c r="BK404" s="8"/>
      <c r="BL404" s="8"/>
      <c r="BM404" s="8"/>
    </row>
    <row r="405" spans="2:65">
      <c r="B405" s="59"/>
      <c r="C405" s="119"/>
      <c r="D405" s="59"/>
      <c r="E405" s="59"/>
      <c r="F405" s="60"/>
      <c r="G405" s="98"/>
      <c r="H405" s="60"/>
      <c r="I405" s="60"/>
      <c r="J405" s="60"/>
      <c r="K405" s="60"/>
      <c r="L405" s="60"/>
      <c r="M405" s="60"/>
      <c r="N405" s="60"/>
      <c r="O405" s="4"/>
      <c r="P405" s="5"/>
      <c r="Q405" s="6"/>
      <c r="R405" s="6"/>
      <c r="S405" s="6"/>
      <c r="T405" s="6"/>
      <c r="U405" s="6"/>
      <c r="V405" s="60"/>
      <c r="W405" s="60"/>
      <c r="X405" s="60"/>
      <c r="Y405" s="60"/>
      <c r="Z405" s="60"/>
      <c r="AA405" s="60"/>
      <c r="AB405" s="60"/>
      <c r="AC405" s="60"/>
      <c r="AD405" s="60"/>
      <c r="AE405" s="60"/>
      <c r="AF405" s="60"/>
      <c r="AG405" s="60"/>
      <c r="AH405" s="60"/>
      <c r="AI405" s="60"/>
      <c r="AJ405" s="60"/>
      <c r="AK405" s="8"/>
      <c r="AL405" s="8"/>
      <c r="AM405" s="8"/>
      <c r="AN405" s="8"/>
      <c r="AO405" s="8"/>
      <c r="AP405" s="8"/>
      <c r="AQ405" s="8"/>
      <c r="AR405" s="8"/>
      <c r="AS405" s="8"/>
      <c r="AT405" s="8"/>
      <c r="AU405" s="8"/>
      <c r="AV405" s="8"/>
      <c r="AW405" s="8"/>
      <c r="AX405" s="8"/>
      <c r="AY405" s="8"/>
      <c r="AZ405" s="8"/>
      <c r="BA405" s="8"/>
      <c r="BB405" s="8"/>
      <c r="BC405" s="8"/>
      <c r="BD405" s="8"/>
      <c r="BE405" s="8"/>
      <c r="BF405" s="8"/>
      <c r="BG405" s="8"/>
      <c r="BH405" s="8"/>
      <c r="BI405" s="8"/>
      <c r="BJ405" s="8"/>
      <c r="BK405" s="8"/>
      <c r="BL405" s="8"/>
      <c r="BM405" s="8"/>
    </row>
    <row r="406" spans="2:65">
      <c r="B406" s="59"/>
      <c r="C406" s="119"/>
      <c r="D406" s="59"/>
      <c r="E406" s="59"/>
      <c r="F406" s="60"/>
      <c r="G406" s="98"/>
      <c r="H406" s="60"/>
      <c r="I406" s="60"/>
      <c r="J406" s="60"/>
      <c r="K406" s="60"/>
      <c r="L406" s="60"/>
      <c r="M406" s="60"/>
      <c r="N406" s="60"/>
      <c r="O406" s="4"/>
      <c r="P406" s="5"/>
      <c r="Q406" s="6"/>
      <c r="R406" s="6"/>
      <c r="S406" s="6"/>
      <c r="T406" s="6"/>
      <c r="U406" s="6"/>
      <c r="V406" s="60"/>
      <c r="W406" s="60"/>
      <c r="X406" s="60"/>
      <c r="Y406" s="60"/>
      <c r="Z406" s="60"/>
      <c r="AA406" s="60"/>
      <c r="AB406" s="60"/>
      <c r="AC406" s="60"/>
      <c r="AD406" s="60"/>
      <c r="AE406" s="60"/>
      <c r="AF406" s="60"/>
      <c r="AG406" s="60"/>
      <c r="AH406" s="60"/>
      <c r="AI406" s="60"/>
      <c r="AJ406" s="60"/>
      <c r="AK406" s="8"/>
      <c r="AL406" s="8"/>
      <c r="AM406" s="8"/>
      <c r="AN406" s="8"/>
      <c r="AO406" s="8"/>
      <c r="AP406" s="8"/>
      <c r="AQ406" s="8"/>
      <c r="AR406" s="8"/>
      <c r="AS406" s="8"/>
      <c r="AT406" s="8"/>
      <c r="AU406" s="8"/>
      <c r="AV406" s="8"/>
      <c r="AW406" s="8"/>
      <c r="AX406" s="8"/>
      <c r="AY406" s="8"/>
      <c r="AZ406" s="8"/>
      <c r="BA406" s="8"/>
      <c r="BB406" s="8"/>
      <c r="BC406" s="8"/>
      <c r="BD406" s="8"/>
      <c r="BE406" s="8"/>
      <c r="BF406" s="8"/>
      <c r="BG406" s="8"/>
      <c r="BH406" s="8"/>
      <c r="BI406" s="8"/>
      <c r="BJ406" s="8"/>
      <c r="BK406" s="8"/>
      <c r="BL406" s="8"/>
      <c r="BM406" s="8"/>
    </row>
    <row r="407" spans="2:65">
      <c r="B407" s="59"/>
      <c r="C407" s="119"/>
      <c r="D407" s="59"/>
      <c r="E407" s="59"/>
      <c r="F407" s="60"/>
      <c r="G407" s="98"/>
      <c r="H407" s="60"/>
      <c r="I407" s="60"/>
      <c r="J407" s="60"/>
      <c r="K407" s="60"/>
      <c r="L407" s="60"/>
      <c r="M407" s="60"/>
      <c r="N407" s="60"/>
      <c r="O407" s="4"/>
      <c r="P407" s="5"/>
      <c r="Q407" s="6"/>
      <c r="R407" s="6"/>
      <c r="S407" s="6"/>
      <c r="T407" s="6"/>
      <c r="U407" s="6"/>
      <c r="V407" s="60"/>
      <c r="W407" s="60"/>
      <c r="X407" s="60"/>
      <c r="Y407" s="60"/>
      <c r="Z407" s="60"/>
      <c r="AA407" s="60"/>
      <c r="AB407" s="60"/>
      <c r="AC407" s="60"/>
      <c r="AD407" s="60"/>
      <c r="AE407" s="60"/>
      <c r="AF407" s="60"/>
      <c r="AG407" s="60"/>
      <c r="AH407" s="60"/>
      <c r="AI407" s="60"/>
      <c r="AJ407" s="60"/>
      <c r="AK407" s="8"/>
      <c r="AL407" s="8"/>
      <c r="AM407" s="8"/>
      <c r="AN407" s="8"/>
      <c r="AO407" s="8"/>
      <c r="AP407" s="8"/>
      <c r="AQ407" s="8"/>
      <c r="AR407" s="8"/>
      <c r="AS407" s="8"/>
      <c r="AT407" s="8"/>
      <c r="AU407" s="8"/>
      <c r="AV407" s="8"/>
      <c r="AW407" s="8"/>
      <c r="AX407" s="8"/>
      <c r="AY407" s="8"/>
      <c r="AZ407" s="8"/>
      <c r="BA407" s="8"/>
      <c r="BB407" s="8"/>
      <c r="BC407" s="8"/>
      <c r="BD407" s="8"/>
      <c r="BE407" s="8"/>
      <c r="BF407" s="8"/>
      <c r="BG407" s="8"/>
      <c r="BH407" s="8"/>
      <c r="BI407" s="8"/>
      <c r="BJ407" s="8"/>
      <c r="BK407" s="8"/>
      <c r="BL407" s="8"/>
      <c r="BM407" s="8"/>
    </row>
    <row r="408" spans="2:65">
      <c r="B408" s="59"/>
      <c r="C408" s="119"/>
      <c r="D408" s="59"/>
      <c r="E408" s="59"/>
      <c r="F408" s="60"/>
      <c r="G408" s="98"/>
      <c r="H408" s="60"/>
      <c r="I408" s="60"/>
      <c r="J408" s="60"/>
      <c r="K408" s="60"/>
      <c r="L408" s="60"/>
      <c r="M408" s="60"/>
      <c r="N408" s="60"/>
      <c r="O408" s="4"/>
      <c r="P408" s="5"/>
      <c r="Q408" s="6"/>
      <c r="R408" s="6"/>
      <c r="S408" s="6"/>
      <c r="T408" s="6"/>
      <c r="U408" s="6"/>
      <c r="V408" s="60"/>
      <c r="W408" s="60"/>
      <c r="X408" s="60"/>
      <c r="Y408" s="60"/>
      <c r="Z408" s="60"/>
      <c r="AA408" s="60"/>
      <c r="AB408" s="60"/>
      <c r="AC408" s="60"/>
      <c r="AD408" s="60"/>
      <c r="AE408" s="60"/>
      <c r="AF408" s="60"/>
      <c r="AG408" s="60"/>
      <c r="AH408" s="60"/>
      <c r="AI408" s="60"/>
      <c r="AJ408" s="60"/>
      <c r="AK408" s="8"/>
      <c r="AL408" s="8"/>
      <c r="AM408" s="8"/>
      <c r="AN408" s="8"/>
      <c r="AO408" s="8"/>
      <c r="AP408" s="8"/>
      <c r="AQ408" s="8"/>
      <c r="AR408" s="8"/>
      <c r="AS408" s="8"/>
      <c r="AT408" s="8"/>
      <c r="AU408" s="8"/>
      <c r="AV408" s="8"/>
      <c r="AW408" s="8"/>
      <c r="AX408" s="8"/>
      <c r="AY408" s="8"/>
      <c r="AZ408" s="8"/>
      <c r="BA408" s="8"/>
      <c r="BB408" s="8"/>
      <c r="BC408" s="8"/>
      <c r="BD408" s="8"/>
      <c r="BE408" s="8"/>
      <c r="BF408" s="8"/>
      <c r="BG408" s="8"/>
      <c r="BH408" s="8"/>
      <c r="BI408" s="8"/>
      <c r="BJ408" s="8"/>
      <c r="BK408" s="8"/>
      <c r="BL408" s="8"/>
      <c r="BM408" s="8"/>
    </row>
    <row r="409" spans="2:65">
      <c r="B409" s="59"/>
      <c r="C409" s="119"/>
      <c r="D409" s="59"/>
      <c r="E409" s="59"/>
      <c r="F409" s="60"/>
      <c r="G409" s="98"/>
      <c r="H409" s="60"/>
      <c r="I409" s="60"/>
      <c r="J409" s="60"/>
      <c r="K409" s="60"/>
      <c r="L409" s="60"/>
      <c r="M409" s="60"/>
      <c r="N409" s="60"/>
      <c r="O409" s="4"/>
      <c r="P409" s="5"/>
      <c r="Q409" s="6"/>
      <c r="R409" s="6"/>
      <c r="S409" s="6"/>
      <c r="T409" s="6"/>
      <c r="U409" s="6"/>
      <c r="V409" s="60"/>
      <c r="W409" s="60"/>
      <c r="X409" s="60"/>
      <c r="Y409" s="60"/>
      <c r="Z409" s="60"/>
      <c r="AA409" s="60"/>
      <c r="AB409" s="60"/>
      <c r="AC409" s="60"/>
      <c r="AD409" s="60"/>
      <c r="AE409" s="60"/>
      <c r="AF409" s="60"/>
      <c r="AG409" s="60"/>
      <c r="AH409" s="60"/>
      <c r="AI409" s="60"/>
      <c r="AJ409" s="60"/>
      <c r="AK409" s="8"/>
      <c r="AL409" s="8"/>
      <c r="AM409" s="8"/>
      <c r="AN409" s="8"/>
      <c r="AO409" s="8"/>
      <c r="AP409" s="8"/>
      <c r="AQ409" s="8"/>
      <c r="AR409" s="8"/>
      <c r="AS409" s="8"/>
      <c r="AT409" s="8"/>
      <c r="AU409" s="8"/>
      <c r="AV409" s="8"/>
      <c r="AW409" s="8"/>
      <c r="AX409" s="8"/>
      <c r="AY409" s="8"/>
      <c r="AZ409" s="8"/>
      <c r="BA409" s="8"/>
      <c r="BB409" s="8"/>
      <c r="BC409" s="8"/>
      <c r="BD409" s="8"/>
      <c r="BE409" s="8"/>
      <c r="BF409" s="8"/>
      <c r="BG409" s="8"/>
      <c r="BH409" s="8"/>
      <c r="BI409" s="8"/>
      <c r="BJ409" s="8"/>
      <c r="BK409" s="8"/>
      <c r="BL409" s="8"/>
      <c r="BM409" s="8"/>
    </row>
    <row r="410" spans="2:65">
      <c r="B410" s="59"/>
      <c r="C410" s="119"/>
      <c r="D410" s="59"/>
      <c r="E410" s="59"/>
      <c r="F410" s="60"/>
      <c r="G410" s="98"/>
      <c r="H410" s="60"/>
      <c r="I410" s="60"/>
      <c r="J410" s="60"/>
      <c r="K410" s="60"/>
      <c r="L410" s="60"/>
      <c r="M410" s="60"/>
      <c r="N410" s="60"/>
      <c r="O410" s="4"/>
      <c r="P410" s="5"/>
      <c r="Q410" s="6"/>
      <c r="R410" s="6"/>
      <c r="S410" s="6"/>
      <c r="T410" s="6"/>
      <c r="U410" s="6"/>
      <c r="V410" s="60"/>
      <c r="W410" s="60"/>
      <c r="X410" s="60"/>
      <c r="Y410" s="60"/>
      <c r="Z410" s="60"/>
      <c r="AA410" s="60"/>
      <c r="AB410" s="60"/>
      <c r="AC410" s="60"/>
      <c r="AD410" s="60"/>
      <c r="AE410" s="60"/>
      <c r="AF410" s="60"/>
      <c r="AG410" s="60"/>
      <c r="AH410" s="60"/>
      <c r="AI410" s="60"/>
      <c r="AJ410" s="60"/>
      <c r="AK410" s="8"/>
      <c r="AL410" s="8"/>
      <c r="AM410" s="8"/>
      <c r="AN410" s="8"/>
      <c r="AO410" s="8"/>
      <c r="AP410" s="8"/>
      <c r="AQ410" s="8"/>
      <c r="AR410" s="8"/>
      <c r="AS410" s="8"/>
      <c r="AT410" s="8"/>
      <c r="AU410" s="8"/>
      <c r="AV410" s="8"/>
      <c r="AW410" s="8"/>
      <c r="AX410" s="8"/>
      <c r="AY410" s="8"/>
      <c r="AZ410" s="8"/>
      <c r="BA410" s="8"/>
      <c r="BB410" s="8"/>
      <c r="BC410" s="8"/>
      <c r="BD410" s="8"/>
      <c r="BE410" s="8"/>
      <c r="BF410" s="8"/>
      <c r="BG410" s="8"/>
      <c r="BH410" s="8"/>
      <c r="BI410" s="8"/>
      <c r="BJ410" s="8"/>
      <c r="BK410" s="8"/>
      <c r="BL410" s="8"/>
      <c r="BM410" s="8"/>
    </row>
    <row r="411" spans="2:65">
      <c r="B411" s="59"/>
      <c r="C411" s="119"/>
      <c r="D411" s="59"/>
      <c r="E411" s="59"/>
      <c r="F411" s="60"/>
      <c r="G411" s="98"/>
      <c r="H411" s="60"/>
      <c r="I411" s="60"/>
      <c r="J411" s="60"/>
      <c r="K411" s="60"/>
      <c r="L411" s="60"/>
      <c r="M411" s="60"/>
      <c r="N411" s="60"/>
      <c r="O411" s="4"/>
      <c r="P411" s="5"/>
      <c r="Q411" s="6"/>
      <c r="R411" s="6"/>
      <c r="S411" s="6"/>
      <c r="T411" s="6"/>
      <c r="U411" s="6"/>
      <c r="V411" s="60"/>
      <c r="W411" s="60"/>
      <c r="X411" s="60"/>
      <c r="Y411" s="60"/>
      <c r="Z411" s="60"/>
      <c r="AA411" s="60"/>
      <c r="AB411" s="60"/>
      <c r="AC411" s="60"/>
      <c r="AD411" s="60"/>
      <c r="AE411" s="60"/>
      <c r="AF411" s="60"/>
      <c r="AG411" s="60"/>
      <c r="AH411" s="60"/>
      <c r="AI411" s="60"/>
      <c r="AJ411" s="60"/>
      <c r="AK411" s="8"/>
      <c r="AL411" s="8"/>
      <c r="AM411" s="8"/>
      <c r="AN411" s="8"/>
      <c r="AO411" s="8"/>
      <c r="AP411" s="8"/>
      <c r="AQ411" s="8"/>
      <c r="AR411" s="8"/>
      <c r="AS411" s="8"/>
      <c r="AT411" s="8"/>
      <c r="AU411" s="8"/>
      <c r="AV411" s="8"/>
      <c r="AW411" s="8"/>
      <c r="AX411" s="8"/>
      <c r="AY411" s="8"/>
      <c r="AZ411" s="8"/>
      <c r="BA411" s="8"/>
      <c r="BB411" s="8"/>
      <c r="BC411" s="8"/>
      <c r="BD411" s="8"/>
      <c r="BE411" s="8"/>
      <c r="BF411" s="8"/>
      <c r="BG411" s="8"/>
      <c r="BH411" s="8"/>
      <c r="BI411" s="8"/>
      <c r="BJ411" s="8"/>
      <c r="BK411" s="8"/>
      <c r="BL411" s="8"/>
      <c r="BM411" s="8"/>
    </row>
    <row r="412" spans="2:65">
      <c r="B412" s="59"/>
      <c r="C412" s="119"/>
      <c r="D412" s="59"/>
      <c r="E412" s="59"/>
      <c r="F412" s="60"/>
      <c r="G412" s="98"/>
      <c r="H412" s="60"/>
      <c r="I412" s="60"/>
      <c r="J412" s="60"/>
      <c r="K412" s="60"/>
      <c r="L412" s="60"/>
      <c r="M412" s="60"/>
      <c r="N412" s="60"/>
      <c r="O412" s="4"/>
      <c r="P412" s="5"/>
      <c r="Q412" s="6"/>
      <c r="R412" s="6"/>
      <c r="S412" s="6"/>
      <c r="T412" s="6"/>
      <c r="U412" s="6"/>
      <c r="V412" s="60"/>
      <c r="W412" s="60"/>
      <c r="X412" s="60"/>
      <c r="Y412" s="60"/>
      <c r="Z412" s="60"/>
      <c r="AA412" s="60"/>
      <c r="AB412" s="60"/>
      <c r="AC412" s="60"/>
      <c r="AD412" s="60"/>
      <c r="AE412" s="60"/>
      <c r="AF412" s="60"/>
      <c r="AG412" s="60"/>
      <c r="AH412" s="60"/>
      <c r="AI412" s="60"/>
      <c r="AJ412" s="60"/>
      <c r="AK412" s="8"/>
      <c r="AL412" s="8"/>
      <c r="AM412" s="8"/>
      <c r="AN412" s="8"/>
      <c r="AO412" s="8"/>
      <c r="AP412" s="8"/>
      <c r="AQ412" s="8"/>
      <c r="AR412" s="8"/>
      <c r="AS412" s="8"/>
      <c r="AT412" s="8"/>
      <c r="AU412" s="8"/>
      <c r="AV412" s="8"/>
      <c r="AW412" s="8"/>
      <c r="AX412" s="8"/>
      <c r="AY412" s="8"/>
      <c r="AZ412" s="8"/>
      <c r="BA412" s="8"/>
      <c r="BB412" s="8"/>
      <c r="BC412" s="8"/>
      <c r="BD412" s="8"/>
      <c r="BE412" s="8"/>
      <c r="BF412" s="8"/>
      <c r="BG412" s="8"/>
      <c r="BH412" s="8"/>
      <c r="BI412" s="8"/>
      <c r="BJ412" s="8"/>
      <c r="BK412" s="8"/>
      <c r="BL412" s="8"/>
      <c r="BM412" s="8"/>
    </row>
    <row r="413" spans="2:65">
      <c r="B413" s="59"/>
      <c r="C413" s="119"/>
      <c r="D413" s="59"/>
      <c r="E413" s="59"/>
      <c r="F413" s="60"/>
      <c r="G413" s="98"/>
      <c r="H413" s="60"/>
      <c r="I413" s="60"/>
      <c r="J413" s="60"/>
      <c r="K413" s="60"/>
      <c r="L413" s="60"/>
      <c r="M413" s="60"/>
      <c r="N413" s="60"/>
      <c r="O413" s="4"/>
      <c r="P413" s="5"/>
      <c r="Q413" s="6"/>
      <c r="R413" s="6"/>
      <c r="S413" s="6"/>
      <c r="T413" s="6"/>
      <c r="U413" s="6"/>
      <c r="V413" s="60"/>
      <c r="W413" s="60"/>
      <c r="X413" s="60"/>
      <c r="Y413" s="60"/>
      <c r="Z413" s="60"/>
      <c r="AA413" s="60"/>
      <c r="AB413" s="60"/>
      <c r="AC413" s="60"/>
      <c r="AD413" s="60"/>
      <c r="AE413" s="60"/>
      <c r="AF413" s="60"/>
      <c r="AG413" s="60"/>
      <c r="AH413" s="60"/>
      <c r="AI413" s="60"/>
      <c r="AJ413" s="60"/>
      <c r="AK413" s="8"/>
      <c r="AL413" s="8"/>
      <c r="AM413" s="8"/>
      <c r="AN413" s="8"/>
      <c r="AO413" s="8"/>
      <c r="AP413" s="8"/>
      <c r="AQ413" s="8"/>
      <c r="AR413" s="8"/>
      <c r="AS413" s="8"/>
      <c r="AT413" s="8"/>
      <c r="AU413" s="8"/>
      <c r="AV413" s="8"/>
      <c r="AW413" s="8"/>
      <c r="AX413" s="8"/>
      <c r="AY413" s="8"/>
      <c r="AZ413" s="8"/>
      <c r="BA413" s="8"/>
      <c r="BB413" s="8"/>
      <c r="BC413" s="8"/>
      <c r="BD413" s="8"/>
      <c r="BE413" s="8"/>
      <c r="BF413" s="8"/>
      <c r="BG413" s="8"/>
      <c r="BH413" s="8"/>
      <c r="BI413" s="8"/>
      <c r="BJ413" s="8"/>
      <c r="BK413" s="8"/>
      <c r="BL413" s="8"/>
      <c r="BM413" s="8"/>
    </row>
    <row r="414" spans="2:65">
      <c r="B414" s="59"/>
      <c r="C414" s="119"/>
      <c r="D414" s="59"/>
      <c r="E414" s="59"/>
      <c r="F414" s="60"/>
      <c r="G414" s="98"/>
      <c r="H414" s="60"/>
      <c r="I414" s="60"/>
      <c r="J414" s="60"/>
      <c r="K414" s="60"/>
      <c r="L414" s="60"/>
      <c r="M414" s="60"/>
      <c r="N414" s="60"/>
      <c r="O414" s="4"/>
      <c r="P414" s="5"/>
      <c r="Q414" s="6"/>
      <c r="R414" s="6"/>
      <c r="S414" s="6"/>
      <c r="T414" s="6"/>
      <c r="U414" s="6"/>
      <c r="V414" s="60"/>
      <c r="W414" s="60"/>
      <c r="X414" s="60"/>
      <c r="Y414" s="60"/>
      <c r="Z414" s="60"/>
      <c r="AA414" s="60"/>
      <c r="AB414" s="60"/>
      <c r="AC414" s="60"/>
      <c r="AD414" s="60"/>
      <c r="AE414" s="60"/>
      <c r="AF414" s="60"/>
      <c r="AG414" s="60"/>
      <c r="AH414" s="60"/>
      <c r="AI414" s="60"/>
      <c r="AJ414" s="60"/>
      <c r="AK414" s="8"/>
      <c r="AL414" s="8"/>
      <c r="AM414" s="8"/>
      <c r="AN414" s="8"/>
      <c r="AO414" s="8"/>
      <c r="AP414" s="8"/>
      <c r="AQ414" s="8"/>
      <c r="AR414" s="8"/>
      <c r="AS414" s="8"/>
      <c r="AT414" s="8"/>
      <c r="AU414" s="8"/>
      <c r="AV414" s="8"/>
      <c r="AW414" s="8"/>
      <c r="AX414" s="8"/>
      <c r="AY414" s="8"/>
      <c r="AZ414" s="8"/>
      <c r="BA414" s="8"/>
      <c r="BB414" s="8"/>
      <c r="BC414" s="8"/>
      <c r="BD414" s="8"/>
      <c r="BE414" s="8"/>
      <c r="BF414" s="8"/>
      <c r="BG414" s="8"/>
      <c r="BH414" s="8"/>
      <c r="BI414" s="8"/>
      <c r="BJ414" s="8"/>
      <c r="BK414" s="8"/>
      <c r="BL414" s="8"/>
      <c r="BM414" s="8"/>
    </row>
    <row r="415" spans="2:65">
      <c r="B415" s="59"/>
      <c r="C415" s="119"/>
      <c r="D415" s="59"/>
      <c r="E415" s="59"/>
      <c r="F415" s="60"/>
      <c r="G415" s="98"/>
      <c r="H415" s="60"/>
      <c r="I415" s="60"/>
      <c r="J415" s="60"/>
      <c r="K415" s="60"/>
      <c r="L415" s="60"/>
      <c r="M415" s="60"/>
      <c r="N415" s="60"/>
      <c r="O415" s="4"/>
      <c r="P415" s="5"/>
      <c r="Q415" s="6"/>
      <c r="R415" s="6"/>
      <c r="S415" s="6"/>
      <c r="T415" s="6"/>
      <c r="U415" s="6"/>
      <c r="V415" s="60"/>
      <c r="W415" s="60"/>
      <c r="X415" s="60"/>
      <c r="Y415" s="60"/>
      <c r="Z415" s="60"/>
      <c r="AA415" s="60"/>
      <c r="AB415" s="60"/>
      <c r="AC415" s="60"/>
      <c r="AD415" s="60"/>
      <c r="AE415" s="60"/>
      <c r="AF415" s="60"/>
      <c r="AG415" s="60"/>
      <c r="AH415" s="60"/>
      <c r="AI415" s="60"/>
      <c r="AJ415" s="60"/>
      <c r="AK415" s="8"/>
      <c r="AL415" s="8"/>
      <c r="AM415" s="8"/>
      <c r="AN415" s="8"/>
      <c r="AO415" s="8"/>
      <c r="AP415" s="8"/>
      <c r="AQ415" s="8"/>
      <c r="AR415" s="8"/>
      <c r="AS415" s="8"/>
      <c r="AT415" s="8"/>
      <c r="AU415" s="8"/>
      <c r="AV415" s="8"/>
      <c r="AW415" s="8"/>
      <c r="AX415" s="8"/>
      <c r="AY415" s="8"/>
      <c r="AZ415" s="8"/>
      <c r="BA415" s="8"/>
      <c r="BB415" s="8"/>
      <c r="BC415" s="8"/>
      <c r="BD415" s="8"/>
      <c r="BE415" s="8"/>
      <c r="BF415" s="8"/>
      <c r="BG415" s="8"/>
      <c r="BH415" s="8"/>
      <c r="BI415" s="8"/>
      <c r="BJ415" s="8"/>
      <c r="BK415" s="8"/>
      <c r="BL415" s="8"/>
      <c r="BM415" s="8"/>
    </row>
    <row r="416" spans="2:65">
      <c r="B416" s="59"/>
      <c r="C416" s="119"/>
      <c r="D416" s="59"/>
      <c r="E416" s="59"/>
      <c r="F416" s="60"/>
      <c r="G416" s="98"/>
      <c r="H416" s="60"/>
      <c r="I416" s="60"/>
      <c r="J416" s="60"/>
      <c r="K416" s="60"/>
      <c r="L416" s="60"/>
      <c r="M416" s="60"/>
      <c r="N416" s="60"/>
      <c r="O416" s="4"/>
      <c r="P416" s="5"/>
      <c r="Q416" s="6"/>
      <c r="R416" s="5"/>
      <c r="S416" s="6"/>
      <c r="T416" s="6"/>
      <c r="U416" s="6"/>
      <c r="V416" s="60"/>
      <c r="W416" s="60"/>
      <c r="X416" s="60"/>
      <c r="Y416" s="60"/>
      <c r="Z416" s="60"/>
      <c r="AA416" s="60"/>
      <c r="AB416" s="60"/>
      <c r="AC416" s="60"/>
      <c r="AD416" s="60"/>
      <c r="AE416" s="60"/>
      <c r="AF416" s="60"/>
      <c r="AG416" s="60"/>
      <c r="AH416" s="60"/>
      <c r="AI416" s="60"/>
      <c r="AJ416" s="60"/>
      <c r="AK416" s="8"/>
      <c r="AL416" s="8"/>
      <c r="AM416" s="8"/>
      <c r="AN416" s="8"/>
      <c r="AO416" s="8"/>
      <c r="AP416" s="8"/>
      <c r="AQ416" s="8"/>
      <c r="AR416" s="8"/>
      <c r="AS416" s="8"/>
      <c r="AT416" s="8"/>
      <c r="AU416" s="8"/>
      <c r="AV416" s="8"/>
      <c r="AW416" s="8"/>
      <c r="AX416" s="8"/>
      <c r="AY416" s="8"/>
      <c r="AZ416" s="8"/>
      <c r="BA416" s="8"/>
      <c r="BB416" s="8"/>
      <c r="BC416" s="8"/>
      <c r="BD416" s="8"/>
      <c r="BE416" s="8"/>
      <c r="BF416" s="8"/>
      <c r="BG416" s="8"/>
      <c r="BH416" s="8"/>
      <c r="BI416" s="8"/>
      <c r="BJ416" s="8"/>
      <c r="BK416" s="8"/>
      <c r="BL416" s="8"/>
      <c r="BM416" s="8"/>
    </row>
    <row r="417" spans="2:65">
      <c r="B417" s="59"/>
      <c r="C417" s="119"/>
      <c r="D417" s="59"/>
      <c r="E417" s="59"/>
      <c r="F417" s="60"/>
      <c r="G417" s="98"/>
      <c r="H417" s="60"/>
      <c r="I417" s="60"/>
      <c r="J417" s="60"/>
      <c r="K417" s="60"/>
      <c r="L417" s="60"/>
      <c r="M417" s="60"/>
      <c r="N417" s="60"/>
      <c r="O417" s="4"/>
      <c r="P417" s="5"/>
      <c r="Q417" s="6"/>
      <c r="R417" s="6"/>
      <c r="S417" s="6"/>
      <c r="T417" s="6"/>
      <c r="U417" s="6"/>
      <c r="V417" s="60"/>
      <c r="W417" s="60"/>
      <c r="X417" s="60"/>
      <c r="Y417" s="60"/>
      <c r="Z417" s="60"/>
      <c r="AA417" s="60"/>
      <c r="AB417" s="60"/>
      <c r="AC417" s="60"/>
      <c r="AD417" s="60"/>
      <c r="AE417" s="60"/>
      <c r="AF417" s="60"/>
      <c r="AG417" s="60"/>
      <c r="AH417" s="60"/>
      <c r="AI417" s="60"/>
      <c r="AJ417" s="60"/>
      <c r="AK417" s="8"/>
      <c r="AL417" s="8"/>
      <c r="AM417" s="8"/>
      <c r="AN417" s="8"/>
      <c r="AO417" s="8"/>
      <c r="AP417" s="8"/>
      <c r="AQ417" s="8"/>
      <c r="AR417" s="8"/>
      <c r="AS417" s="8"/>
      <c r="AT417" s="8"/>
      <c r="AU417" s="8"/>
      <c r="AV417" s="8"/>
      <c r="AW417" s="8"/>
      <c r="AX417" s="8"/>
      <c r="AY417" s="8"/>
      <c r="AZ417" s="8"/>
      <c r="BA417" s="8"/>
      <c r="BB417" s="8"/>
      <c r="BC417" s="8"/>
      <c r="BD417" s="8"/>
      <c r="BE417" s="8"/>
      <c r="BF417" s="8"/>
      <c r="BG417" s="8"/>
      <c r="BH417" s="8"/>
      <c r="BI417" s="8"/>
      <c r="BJ417" s="8"/>
      <c r="BK417" s="8"/>
      <c r="BL417" s="8"/>
      <c r="BM417" s="8"/>
    </row>
    <row r="418" spans="2:65">
      <c r="B418" s="59"/>
      <c r="C418" s="119"/>
      <c r="D418" s="59"/>
      <c r="E418" s="59"/>
      <c r="F418" s="60"/>
      <c r="G418" s="98"/>
      <c r="H418" s="60"/>
      <c r="I418" s="60"/>
      <c r="J418" s="60"/>
      <c r="K418" s="60"/>
      <c r="L418" s="60"/>
      <c r="M418" s="60"/>
      <c r="N418" s="60"/>
      <c r="O418" s="4"/>
      <c r="P418" s="12"/>
      <c r="Q418" s="12"/>
      <c r="R418" s="12"/>
      <c r="S418" s="12"/>
      <c r="T418" s="12"/>
      <c r="U418" s="12"/>
      <c r="V418" s="60"/>
      <c r="W418" s="60"/>
      <c r="X418" s="60"/>
      <c r="Y418" s="60"/>
      <c r="Z418" s="60"/>
      <c r="AA418" s="60"/>
      <c r="AB418" s="60"/>
      <c r="AC418" s="60"/>
      <c r="AD418" s="60"/>
      <c r="AE418" s="60"/>
      <c r="AF418" s="60"/>
      <c r="AG418" s="60"/>
      <c r="AH418" s="60"/>
      <c r="AI418" s="60"/>
      <c r="AJ418" s="60"/>
      <c r="AK418" s="8"/>
      <c r="AL418" s="8"/>
      <c r="AM418" s="8"/>
      <c r="AN418" s="8"/>
      <c r="AO418" s="8"/>
      <c r="AP418" s="8"/>
      <c r="AQ418" s="8"/>
      <c r="AR418" s="8"/>
      <c r="AS418" s="8"/>
      <c r="AT418" s="8"/>
      <c r="AU418" s="8"/>
      <c r="AV418" s="8"/>
      <c r="AW418" s="8"/>
      <c r="AX418" s="8"/>
      <c r="AY418" s="8"/>
      <c r="AZ418" s="8"/>
      <c r="BA418" s="8"/>
      <c r="BB418" s="8"/>
      <c r="BC418" s="8"/>
      <c r="BD418" s="8"/>
      <c r="BE418" s="8"/>
      <c r="BF418" s="8"/>
      <c r="BG418" s="8"/>
      <c r="BH418" s="8"/>
      <c r="BI418" s="8"/>
      <c r="BJ418" s="8"/>
      <c r="BK418" s="8"/>
      <c r="BL418" s="8"/>
      <c r="BM418" s="8"/>
    </row>
    <row r="419" spans="2:65">
      <c r="B419" s="59"/>
      <c r="C419" s="119"/>
      <c r="D419" s="59"/>
      <c r="E419" s="59"/>
      <c r="F419" s="60"/>
      <c r="G419" s="98"/>
      <c r="H419" s="60"/>
      <c r="I419" s="60"/>
      <c r="J419" s="60"/>
      <c r="K419" s="60"/>
      <c r="L419" s="60"/>
      <c r="M419" s="60"/>
      <c r="N419" s="60"/>
      <c r="O419" s="60"/>
      <c r="P419" s="60"/>
      <c r="Q419" s="60"/>
      <c r="R419" s="60"/>
      <c r="S419" s="60"/>
      <c r="T419" s="60"/>
      <c r="U419" s="60"/>
      <c r="V419" s="60"/>
      <c r="W419" s="60"/>
      <c r="X419" s="60"/>
      <c r="Y419" s="60"/>
      <c r="Z419" s="60"/>
      <c r="AA419" s="60"/>
      <c r="AB419" s="60"/>
      <c r="AC419" s="60"/>
      <c r="AD419" s="60"/>
      <c r="AE419" s="60"/>
      <c r="AF419" s="60"/>
      <c r="AG419" s="60"/>
      <c r="AH419" s="60"/>
      <c r="AI419" s="60"/>
      <c r="AJ419" s="60"/>
      <c r="AK419" s="8"/>
      <c r="AL419" s="8"/>
      <c r="AM419" s="8"/>
      <c r="AN419" s="8"/>
      <c r="AO419" s="8"/>
      <c r="AP419" s="8"/>
      <c r="AQ419" s="8"/>
      <c r="AR419" s="8"/>
      <c r="AS419" s="8"/>
      <c r="AT419" s="8"/>
      <c r="AU419" s="8"/>
      <c r="AV419" s="8"/>
      <c r="AW419" s="8"/>
      <c r="AX419" s="8"/>
      <c r="AY419" s="8"/>
      <c r="AZ419" s="8"/>
      <c r="BA419" s="8"/>
      <c r="BB419" s="8"/>
      <c r="BC419" s="8"/>
      <c r="BD419" s="8"/>
      <c r="BE419" s="8"/>
      <c r="BF419" s="8"/>
      <c r="BG419" s="8"/>
      <c r="BH419" s="8"/>
      <c r="BI419" s="8"/>
      <c r="BJ419" s="8"/>
      <c r="BK419" s="8"/>
      <c r="BL419" s="8"/>
      <c r="BM419" s="8"/>
    </row>
    <row r="420" spans="2:65">
      <c r="B420" s="59"/>
      <c r="C420" s="119"/>
      <c r="D420" s="59"/>
      <c r="E420" s="59"/>
      <c r="F420" s="60"/>
      <c r="G420" s="98"/>
      <c r="H420" s="60"/>
      <c r="I420" s="60"/>
      <c r="J420" s="60"/>
      <c r="K420" s="60"/>
      <c r="L420" s="60"/>
      <c r="M420" s="60"/>
      <c r="N420" s="60"/>
      <c r="O420" s="60"/>
      <c r="P420" s="60"/>
      <c r="Q420" s="60"/>
      <c r="R420" s="60"/>
      <c r="S420" s="60"/>
      <c r="T420" s="60"/>
      <c r="U420" s="60"/>
      <c r="V420" s="60"/>
      <c r="W420" s="60"/>
      <c r="X420" s="60"/>
      <c r="Y420" s="60"/>
      <c r="Z420" s="60"/>
      <c r="AA420" s="60"/>
      <c r="AB420" s="60"/>
      <c r="AC420" s="60"/>
      <c r="AD420" s="60"/>
      <c r="AE420" s="60"/>
      <c r="AF420" s="60"/>
      <c r="AG420" s="60"/>
      <c r="AH420" s="60"/>
      <c r="AI420" s="60"/>
      <c r="AJ420" s="60"/>
      <c r="AK420" s="8"/>
      <c r="AL420" s="8"/>
      <c r="AM420" s="8"/>
      <c r="AN420" s="8"/>
      <c r="AO420" s="8"/>
      <c r="AP420" s="8"/>
      <c r="AQ420" s="8"/>
      <c r="AR420" s="8"/>
      <c r="AS420" s="8"/>
      <c r="AT420" s="8"/>
      <c r="AU420" s="8"/>
      <c r="AV420" s="8"/>
      <c r="AW420" s="8"/>
      <c r="AX420" s="8"/>
      <c r="AY420" s="8"/>
      <c r="AZ420" s="8"/>
      <c r="BA420" s="8"/>
      <c r="BB420" s="8"/>
      <c r="BC420" s="8"/>
      <c r="BD420" s="8"/>
      <c r="BE420" s="8"/>
      <c r="BF420" s="8"/>
      <c r="BG420" s="8"/>
      <c r="BH420" s="8"/>
      <c r="BI420" s="8"/>
      <c r="BJ420" s="8"/>
      <c r="BK420" s="8"/>
      <c r="BL420" s="8"/>
      <c r="BM420" s="8"/>
    </row>
    <row r="421" spans="2:65">
      <c r="B421" s="59"/>
      <c r="C421" s="119"/>
      <c r="D421" s="59"/>
      <c r="E421" s="59"/>
      <c r="F421" s="60"/>
      <c r="G421" s="98"/>
      <c r="H421" s="60"/>
      <c r="I421" s="60"/>
      <c r="J421" s="60"/>
      <c r="K421" s="60"/>
      <c r="L421" s="60"/>
      <c r="M421" s="60"/>
      <c r="N421" s="60"/>
      <c r="O421" s="3"/>
      <c r="P421" s="16"/>
      <c r="Q421" s="16"/>
      <c r="R421" s="16"/>
      <c r="S421" s="3"/>
      <c r="T421" s="3"/>
      <c r="U421" s="3"/>
      <c r="V421" s="60"/>
      <c r="W421" s="60"/>
      <c r="X421" s="60"/>
      <c r="Y421" s="60"/>
      <c r="Z421" s="60"/>
      <c r="AA421" s="60"/>
      <c r="AB421" s="60"/>
      <c r="AC421" s="60"/>
      <c r="AD421" s="60"/>
      <c r="AE421" s="60"/>
      <c r="AF421" s="60"/>
      <c r="AG421" s="60"/>
      <c r="AH421" s="60"/>
      <c r="AI421" s="60"/>
      <c r="AJ421" s="60"/>
      <c r="AK421" s="8"/>
      <c r="AL421" s="8"/>
      <c r="AM421" s="8"/>
      <c r="AN421" s="8"/>
      <c r="AO421" s="8"/>
      <c r="AP421" s="8"/>
      <c r="AQ421" s="8"/>
      <c r="AR421" s="8"/>
      <c r="AS421" s="8"/>
      <c r="AT421" s="8"/>
      <c r="AU421" s="8"/>
      <c r="AV421" s="8"/>
      <c r="AW421" s="8"/>
      <c r="AX421" s="8"/>
      <c r="AY421" s="8"/>
      <c r="AZ421" s="8"/>
      <c r="BA421" s="8"/>
      <c r="BB421" s="8"/>
      <c r="BC421" s="8"/>
      <c r="BD421" s="8"/>
      <c r="BE421" s="8"/>
      <c r="BF421" s="8"/>
      <c r="BG421" s="8"/>
      <c r="BH421" s="8"/>
      <c r="BI421" s="8"/>
      <c r="BJ421" s="8"/>
      <c r="BK421" s="8"/>
      <c r="BL421" s="8"/>
      <c r="BM421" s="8"/>
    </row>
    <row r="422" spans="2:65">
      <c r="B422" s="59"/>
      <c r="C422" s="119"/>
      <c r="D422" s="59"/>
      <c r="E422" s="59"/>
      <c r="F422" s="60"/>
      <c r="G422" s="98"/>
      <c r="H422" s="60"/>
      <c r="I422" s="60"/>
      <c r="J422" s="60"/>
      <c r="K422" s="60"/>
      <c r="L422" s="60"/>
      <c r="M422" s="60"/>
      <c r="N422" s="60"/>
      <c r="O422" s="4"/>
      <c r="P422" s="61"/>
      <c r="Q422" s="61"/>
      <c r="R422" s="61"/>
      <c r="S422" s="12"/>
      <c r="T422" s="12"/>
      <c r="U422" s="3"/>
      <c r="V422" s="60"/>
      <c r="W422" s="60"/>
      <c r="X422" s="60"/>
      <c r="Y422" s="60"/>
      <c r="Z422" s="60"/>
      <c r="AA422" s="60"/>
      <c r="AB422" s="60"/>
      <c r="AC422" s="60"/>
      <c r="AD422" s="60"/>
      <c r="AE422" s="60"/>
      <c r="AF422" s="60"/>
      <c r="AG422" s="60"/>
      <c r="AH422" s="60"/>
      <c r="AI422" s="60"/>
      <c r="AJ422" s="60"/>
      <c r="AK422" s="8"/>
      <c r="AL422" s="8"/>
      <c r="AM422" s="8"/>
      <c r="AN422" s="8"/>
      <c r="AO422" s="8"/>
      <c r="AP422" s="8"/>
      <c r="AQ422" s="8"/>
      <c r="AR422" s="8"/>
      <c r="AS422" s="8"/>
      <c r="AT422" s="8"/>
      <c r="AU422" s="8"/>
      <c r="AV422" s="8"/>
      <c r="AW422" s="8"/>
      <c r="AX422" s="8"/>
      <c r="AY422" s="8"/>
      <c r="AZ422" s="8"/>
      <c r="BA422" s="8"/>
      <c r="BB422" s="8"/>
      <c r="BC422" s="8"/>
      <c r="BD422" s="8"/>
      <c r="BE422" s="8"/>
      <c r="BF422" s="8"/>
      <c r="BG422" s="8"/>
      <c r="BH422" s="8"/>
      <c r="BI422" s="8"/>
      <c r="BJ422" s="8"/>
      <c r="BK422" s="8"/>
      <c r="BL422" s="8"/>
      <c r="BM422" s="8"/>
    </row>
    <row r="423" spans="2:65">
      <c r="B423" s="59"/>
      <c r="C423" s="119"/>
      <c r="D423" s="59"/>
      <c r="E423" s="59"/>
      <c r="F423" s="60"/>
      <c r="G423" s="98"/>
      <c r="H423" s="60"/>
      <c r="I423" s="60"/>
      <c r="J423" s="60"/>
      <c r="K423" s="60"/>
      <c r="L423" s="60"/>
      <c r="M423" s="60"/>
      <c r="N423" s="60"/>
      <c r="O423" s="3"/>
      <c r="P423" s="3"/>
      <c r="Q423" s="3"/>
      <c r="R423" s="3"/>
      <c r="S423" s="3"/>
      <c r="T423" s="3"/>
      <c r="U423" s="3"/>
      <c r="V423" s="60"/>
      <c r="W423" s="60"/>
      <c r="X423" s="60"/>
      <c r="Y423" s="60"/>
      <c r="Z423" s="60"/>
      <c r="AA423" s="60"/>
      <c r="AB423" s="60"/>
      <c r="AC423" s="60"/>
      <c r="AD423" s="60"/>
      <c r="AE423" s="60"/>
      <c r="AF423" s="60"/>
      <c r="AG423" s="60"/>
      <c r="AH423" s="60"/>
      <c r="AI423" s="60"/>
      <c r="AJ423" s="60"/>
      <c r="AK423" s="8"/>
      <c r="AL423" s="8"/>
      <c r="AM423" s="8"/>
      <c r="AN423" s="8"/>
      <c r="AO423" s="8"/>
      <c r="AP423" s="8"/>
      <c r="AQ423" s="8"/>
      <c r="AR423" s="8"/>
      <c r="AS423" s="8"/>
      <c r="AT423" s="8"/>
      <c r="AU423" s="8"/>
      <c r="AV423" s="8"/>
      <c r="AW423" s="8"/>
      <c r="AX423" s="8"/>
      <c r="AY423" s="8"/>
      <c r="AZ423" s="8"/>
      <c r="BA423" s="8"/>
      <c r="BB423" s="8"/>
      <c r="BC423" s="8"/>
      <c r="BD423" s="8"/>
      <c r="BE423" s="8"/>
      <c r="BF423" s="8"/>
      <c r="BG423" s="8"/>
      <c r="BH423" s="8"/>
      <c r="BI423" s="8"/>
      <c r="BJ423" s="8"/>
      <c r="BK423" s="8"/>
      <c r="BL423" s="8"/>
      <c r="BM423" s="8"/>
    </row>
    <row r="424" spans="2:65">
      <c r="B424" s="59"/>
      <c r="C424" s="119"/>
      <c r="D424" s="59"/>
      <c r="E424" s="59"/>
      <c r="F424" s="60"/>
      <c r="G424" s="98"/>
      <c r="H424" s="60"/>
      <c r="I424" s="60"/>
      <c r="J424" s="60"/>
      <c r="K424" s="60"/>
      <c r="L424" s="60"/>
      <c r="M424" s="60"/>
      <c r="N424" s="60"/>
      <c r="O424" s="4"/>
      <c r="P424" s="4"/>
      <c r="Q424" s="68"/>
      <c r="R424" s="61"/>
      <c r="S424" s="12"/>
      <c r="T424" s="12"/>
      <c r="U424" s="3"/>
      <c r="V424" s="60"/>
      <c r="W424" s="60"/>
      <c r="X424" s="60"/>
      <c r="Y424" s="60"/>
      <c r="Z424" s="60"/>
      <c r="AA424" s="60"/>
      <c r="AB424" s="60"/>
      <c r="AC424" s="60"/>
      <c r="AD424" s="60"/>
      <c r="AE424" s="60"/>
      <c r="AF424" s="60"/>
      <c r="AG424" s="60"/>
      <c r="AH424" s="60"/>
      <c r="AI424" s="60"/>
      <c r="AJ424" s="60"/>
      <c r="AK424" s="8"/>
      <c r="AL424" s="8"/>
      <c r="AM424" s="8"/>
      <c r="AN424" s="8"/>
      <c r="AO424" s="8"/>
      <c r="AP424" s="8"/>
      <c r="AQ424" s="8"/>
      <c r="AR424" s="8"/>
      <c r="AS424" s="8"/>
      <c r="AT424" s="8"/>
      <c r="AU424" s="8"/>
      <c r="AV424" s="8"/>
      <c r="AW424" s="8"/>
      <c r="AX424" s="8"/>
      <c r="AY424" s="8"/>
      <c r="AZ424" s="8"/>
      <c r="BA424" s="8"/>
      <c r="BB424" s="8"/>
      <c r="BC424" s="8"/>
      <c r="BD424" s="8"/>
      <c r="BE424" s="8"/>
      <c r="BF424" s="8"/>
      <c r="BG424" s="8"/>
      <c r="BH424" s="8"/>
      <c r="BI424" s="8"/>
      <c r="BJ424" s="8"/>
      <c r="BK424" s="8"/>
      <c r="BL424" s="8"/>
      <c r="BM424" s="8"/>
    </row>
    <row r="425" spans="2:65">
      <c r="B425" s="59"/>
      <c r="C425" s="119"/>
      <c r="D425" s="59"/>
      <c r="E425" s="59"/>
      <c r="F425" s="60"/>
      <c r="G425" s="98"/>
      <c r="H425" s="60"/>
      <c r="I425" s="60"/>
      <c r="J425" s="60"/>
      <c r="K425" s="60"/>
      <c r="L425" s="60"/>
      <c r="M425" s="60"/>
      <c r="N425" s="60"/>
      <c r="O425" s="3"/>
      <c r="P425" s="3"/>
      <c r="Q425" s="3"/>
      <c r="R425" s="3"/>
      <c r="S425" s="3"/>
      <c r="T425" s="16"/>
      <c r="U425" s="62"/>
      <c r="V425" s="60"/>
      <c r="W425" s="60"/>
      <c r="X425" s="60"/>
      <c r="Y425" s="60"/>
      <c r="Z425" s="60"/>
      <c r="AA425" s="60"/>
      <c r="AB425" s="60"/>
      <c r="AC425" s="60"/>
      <c r="AD425" s="60"/>
      <c r="AE425" s="60"/>
      <c r="AF425" s="60"/>
      <c r="AG425" s="60"/>
      <c r="AH425" s="60"/>
      <c r="AI425" s="60"/>
      <c r="AJ425" s="60"/>
      <c r="AK425" s="8"/>
      <c r="AL425" s="8"/>
      <c r="AM425" s="8"/>
      <c r="AN425" s="8"/>
      <c r="AO425" s="8"/>
      <c r="AP425" s="8"/>
      <c r="AQ425" s="8"/>
      <c r="AR425" s="8"/>
      <c r="AS425" s="8"/>
      <c r="AT425" s="8"/>
      <c r="AU425" s="8"/>
      <c r="AV425" s="8"/>
      <c r="AW425" s="8"/>
      <c r="AX425" s="8"/>
      <c r="AY425" s="8"/>
      <c r="AZ425" s="8"/>
      <c r="BA425" s="8"/>
      <c r="BB425" s="8"/>
      <c r="BC425" s="8"/>
      <c r="BD425" s="8"/>
      <c r="BE425" s="8"/>
      <c r="BF425" s="8"/>
      <c r="BG425" s="8"/>
      <c r="BH425" s="8"/>
      <c r="BI425" s="8"/>
      <c r="BJ425" s="8"/>
      <c r="BK425" s="8"/>
      <c r="BL425" s="8"/>
      <c r="BM425" s="8"/>
    </row>
    <row r="426" spans="2:65">
      <c r="B426" s="59"/>
      <c r="C426" s="119"/>
      <c r="D426" s="59"/>
      <c r="E426" s="59"/>
      <c r="F426" s="60"/>
      <c r="G426" s="98"/>
      <c r="H426" s="60"/>
      <c r="I426" s="60"/>
      <c r="J426" s="60"/>
      <c r="K426" s="60"/>
      <c r="L426" s="60"/>
      <c r="M426" s="60"/>
      <c r="N426" s="60"/>
      <c r="O426" s="3"/>
      <c r="P426" s="63"/>
      <c r="Q426" s="63"/>
      <c r="R426" s="5"/>
      <c r="S426" s="5"/>
      <c r="T426" s="16"/>
      <c r="U426" s="62"/>
      <c r="V426" s="60"/>
      <c r="W426" s="60"/>
      <c r="X426" s="60"/>
      <c r="Y426" s="60"/>
      <c r="Z426" s="60"/>
      <c r="AA426" s="60"/>
      <c r="AB426" s="60"/>
      <c r="AC426" s="60"/>
      <c r="AD426" s="60"/>
      <c r="AE426" s="60"/>
      <c r="AF426" s="60"/>
      <c r="AG426" s="60"/>
      <c r="AH426" s="60"/>
      <c r="AI426" s="60"/>
      <c r="AJ426" s="60"/>
      <c r="AK426" s="8"/>
      <c r="AL426" s="8"/>
      <c r="AM426" s="8"/>
      <c r="AN426" s="8"/>
      <c r="AO426" s="8"/>
      <c r="AP426" s="8"/>
      <c r="AQ426" s="8"/>
      <c r="AR426" s="8"/>
      <c r="AS426" s="8"/>
      <c r="AT426" s="8"/>
      <c r="AU426" s="8"/>
      <c r="AV426" s="8"/>
      <c r="AW426" s="8"/>
      <c r="AX426" s="8"/>
      <c r="AY426" s="8"/>
      <c r="AZ426" s="8"/>
      <c r="BA426" s="8"/>
      <c r="BB426" s="8"/>
      <c r="BC426" s="8"/>
      <c r="BD426" s="8"/>
      <c r="BE426" s="8"/>
      <c r="BF426" s="8"/>
      <c r="BG426" s="8"/>
      <c r="BH426" s="8"/>
      <c r="BI426" s="8"/>
      <c r="BJ426" s="8"/>
      <c r="BK426" s="8"/>
      <c r="BL426" s="8"/>
      <c r="BM426" s="8"/>
    </row>
    <row r="427" spans="2:65" ht="15.3" thickBot="1">
      <c r="B427" s="59"/>
      <c r="C427" s="119"/>
      <c r="D427" s="59"/>
      <c r="E427" s="59"/>
      <c r="F427" s="60"/>
      <c r="G427" s="98"/>
      <c r="H427" s="60"/>
      <c r="I427" s="60"/>
      <c r="J427" s="60"/>
      <c r="K427" s="60"/>
      <c r="L427" s="60"/>
      <c r="M427" s="60"/>
      <c r="N427" s="60"/>
      <c r="O427" s="64"/>
      <c r="P427" s="65"/>
      <c r="Q427" s="65"/>
      <c r="R427" s="65"/>
      <c r="S427" s="66"/>
      <c r="T427" s="66"/>
      <c r="U427" s="67"/>
      <c r="V427" s="60"/>
      <c r="W427" s="60"/>
      <c r="X427" s="60"/>
      <c r="Y427" s="60"/>
      <c r="Z427" s="60"/>
      <c r="AA427" s="60"/>
      <c r="AB427" s="60"/>
      <c r="AC427" s="60"/>
      <c r="AD427" s="60"/>
      <c r="AE427" s="60"/>
      <c r="AF427" s="60"/>
      <c r="AG427" s="60"/>
      <c r="AH427" s="60"/>
      <c r="AI427" s="60"/>
      <c r="AJ427" s="60"/>
      <c r="AK427" s="8"/>
      <c r="AL427" s="8"/>
      <c r="AM427" s="8"/>
      <c r="AN427" s="8"/>
      <c r="AO427" s="8"/>
      <c r="AP427" s="8"/>
      <c r="AQ427" s="8"/>
      <c r="AR427" s="8"/>
      <c r="AS427" s="8"/>
      <c r="AT427" s="8"/>
      <c r="AU427" s="8"/>
      <c r="AV427" s="8"/>
      <c r="AW427" s="8"/>
      <c r="AX427" s="8"/>
      <c r="AY427" s="8"/>
      <c r="AZ427" s="8"/>
      <c r="BA427" s="8"/>
      <c r="BB427" s="8"/>
      <c r="BC427" s="8"/>
      <c r="BD427" s="8"/>
      <c r="BE427" s="8"/>
      <c r="BF427" s="8"/>
      <c r="BG427" s="8"/>
      <c r="BH427" s="8"/>
      <c r="BI427" s="8"/>
      <c r="BJ427" s="8"/>
      <c r="BK427" s="8"/>
      <c r="BL427" s="8"/>
      <c r="BM427" s="8"/>
    </row>
    <row r="428" spans="2:65">
      <c r="B428" s="59"/>
      <c r="C428" s="119"/>
      <c r="D428" s="59"/>
      <c r="E428" s="59"/>
      <c r="F428" s="60"/>
      <c r="G428" s="98"/>
      <c r="H428" s="60"/>
      <c r="I428" s="60"/>
      <c r="J428" s="60"/>
      <c r="K428" s="60"/>
      <c r="L428" s="60"/>
      <c r="M428" s="60"/>
      <c r="N428" s="60"/>
      <c r="O428" s="4"/>
      <c r="P428" s="5"/>
      <c r="Q428" s="6"/>
      <c r="R428" s="6"/>
      <c r="S428" s="6"/>
      <c r="T428" s="62"/>
      <c r="U428" s="6"/>
      <c r="V428" s="60"/>
      <c r="W428" s="60"/>
      <c r="X428" s="60"/>
      <c r="Y428" s="60"/>
      <c r="Z428" s="60"/>
      <c r="AA428" s="60"/>
      <c r="AB428" s="60"/>
      <c r="AC428" s="60"/>
      <c r="AD428" s="60"/>
      <c r="AE428" s="60"/>
      <c r="AF428" s="60"/>
      <c r="AG428" s="60"/>
      <c r="AH428" s="60"/>
      <c r="AI428" s="60"/>
      <c r="AJ428" s="60"/>
      <c r="AK428" s="8"/>
      <c r="AL428" s="8"/>
      <c r="AM428" s="8"/>
      <c r="AN428" s="8"/>
      <c r="AO428" s="8"/>
      <c r="AP428" s="8"/>
      <c r="AQ428" s="8"/>
      <c r="AR428" s="8"/>
      <c r="AS428" s="8"/>
      <c r="AT428" s="8"/>
      <c r="AU428" s="8"/>
      <c r="AV428" s="8"/>
      <c r="AW428" s="8"/>
      <c r="AX428" s="8"/>
      <c r="AY428" s="8"/>
      <c r="AZ428" s="8"/>
      <c r="BA428" s="8"/>
      <c r="BB428" s="8"/>
      <c r="BC428" s="8"/>
      <c r="BD428" s="8"/>
      <c r="BE428" s="8"/>
      <c r="BF428" s="8"/>
      <c r="BG428" s="8"/>
      <c r="BH428" s="8"/>
      <c r="BI428" s="8"/>
      <c r="BJ428" s="8"/>
      <c r="BK428" s="8"/>
      <c r="BL428" s="8"/>
      <c r="BM428" s="8"/>
    </row>
    <row r="429" spans="2:65">
      <c r="B429" s="59"/>
      <c r="C429" s="119"/>
      <c r="D429" s="59"/>
      <c r="E429" s="59"/>
      <c r="F429" s="60"/>
      <c r="G429" s="98"/>
      <c r="H429" s="60"/>
      <c r="I429" s="60"/>
      <c r="J429" s="60"/>
      <c r="K429" s="60"/>
      <c r="L429" s="60"/>
      <c r="M429" s="60"/>
      <c r="N429" s="60"/>
      <c r="O429" s="4"/>
      <c r="P429" s="5"/>
      <c r="Q429" s="6"/>
      <c r="R429" s="6"/>
      <c r="S429" s="6"/>
      <c r="T429" s="62"/>
      <c r="U429" s="6"/>
      <c r="V429" s="60"/>
      <c r="W429" s="60"/>
      <c r="X429" s="60"/>
      <c r="Y429" s="60"/>
      <c r="Z429" s="60"/>
      <c r="AA429" s="60"/>
      <c r="AB429" s="60"/>
      <c r="AC429" s="60"/>
      <c r="AD429" s="60"/>
      <c r="AE429" s="60"/>
      <c r="AF429" s="60"/>
      <c r="AG429" s="60"/>
      <c r="AH429" s="60"/>
      <c r="AI429" s="60"/>
      <c r="AJ429" s="60"/>
      <c r="AK429" s="8"/>
      <c r="AL429" s="8"/>
      <c r="AM429" s="8"/>
      <c r="AN429" s="8"/>
      <c r="AO429" s="8"/>
      <c r="AP429" s="8"/>
      <c r="AQ429" s="8"/>
      <c r="AR429" s="8"/>
      <c r="AS429" s="8"/>
      <c r="AT429" s="8"/>
      <c r="AU429" s="8"/>
      <c r="AV429" s="8"/>
      <c r="AW429" s="8"/>
      <c r="AX429" s="8"/>
      <c r="AY429" s="8"/>
      <c r="AZ429" s="8"/>
      <c r="BA429" s="8"/>
      <c r="BB429" s="8"/>
      <c r="BC429" s="8"/>
      <c r="BD429" s="8"/>
      <c r="BE429" s="8"/>
      <c r="BF429" s="8"/>
      <c r="BG429" s="8"/>
      <c r="BH429" s="8"/>
      <c r="BI429" s="8"/>
      <c r="BJ429" s="8"/>
      <c r="BK429" s="8"/>
      <c r="BL429" s="8"/>
      <c r="BM429" s="8"/>
    </row>
    <row r="430" spans="2:65">
      <c r="B430" s="59"/>
      <c r="C430" s="119"/>
      <c r="D430" s="59"/>
      <c r="E430" s="59"/>
      <c r="F430" s="60"/>
      <c r="G430" s="98"/>
      <c r="H430" s="60"/>
      <c r="I430" s="60"/>
      <c r="J430" s="60"/>
      <c r="K430" s="60"/>
      <c r="L430" s="60"/>
      <c r="M430" s="60"/>
      <c r="N430" s="60"/>
      <c r="O430" s="4"/>
      <c r="P430" s="5"/>
      <c r="Q430" s="6"/>
      <c r="R430" s="6"/>
      <c r="S430" s="6"/>
      <c r="T430" s="62"/>
      <c r="U430" s="6"/>
      <c r="V430" s="60"/>
      <c r="W430" s="60"/>
      <c r="X430" s="60"/>
      <c r="Y430" s="60"/>
      <c r="Z430" s="60"/>
      <c r="AA430" s="60"/>
      <c r="AB430" s="60"/>
      <c r="AC430" s="60"/>
      <c r="AD430" s="60"/>
      <c r="AE430" s="60"/>
      <c r="AF430" s="60"/>
      <c r="AG430" s="60"/>
      <c r="AH430" s="60"/>
      <c r="AI430" s="60"/>
      <c r="AJ430" s="60"/>
      <c r="AK430" s="8"/>
      <c r="AL430" s="8"/>
      <c r="AM430" s="8"/>
      <c r="AN430" s="8"/>
      <c r="AO430" s="8"/>
      <c r="AP430" s="8"/>
      <c r="AQ430" s="8"/>
      <c r="AR430" s="8"/>
      <c r="AS430" s="8"/>
      <c r="AT430" s="8"/>
      <c r="AU430" s="8"/>
      <c r="AV430" s="8"/>
      <c r="AW430" s="8"/>
      <c r="AX430" s="8"/>
      <c r="AY430" s="8"/>
      <c r="AZ430" s="8"/>
      <c r="BA430" s="8"/>
      <c r="BB430" s="8"/>
      <c r="BC430" s="8"/>
      <c r="BD430" s="8"/>
      <c r="BE430" s="8"/>
      <c r="BF430" s="8"/>
      <c r="BG430" s="8"/>
      <c r="BH430" s="8"/>
      <c r="BI430" s="8"/>
      <c r="BJ430" s="8"/>
      <c r="BK430" s="8"/>
      <c r="BL430" s="8"/>
      <c r="BM430" s="8"/>
    </row>
    <row r="431" spans="2:65">
      <c r="B431" s="59"/>
      <c r="C431" s="119"/>
      <c r="D431" s="59"/>
      <c r="E431" s="59"/>
      <c r="F431" s="60"/>
      <c r="G431" s="98"/>
      <c r="H431" s="60"/>
      <c r="I431" s="60"/>
      <c r="J431" s="60"/>
      <c r="K431" s="60"/>
      <c r="L431" s="60"/>
      <c r="M431" s="60"/>
      <c r="N431" s="60"/>
      <c r="O431" s="4"/>
      <c r="P431" s="5"/>
      <c r="Q431" s="6"/>
      <c r="R431" s="6"/>
      <c r="S431" s="6"/>
      <c r="T431" s="62"/>
      <c r="U431" s="6"/>
      <c r="V431" s="60"/>
      <c r="W431" s="60"/>
      <c r="X431" s="60"/>
      <c r="Y431" s="60"/>
      <c r="Z431" s="60"/>
      <c r="AA431" s="60"/>
      <c r="AB431" s="60"/>
      <c r="AC431" s="60"/>
      <c r="AD431" s="60"/>
      <c r="AE431" s="60"/>
      <c r="AF431" s="60"/>
      <c r="AG431" s="60"/>
      <c r="AH431" s="60"/>
      <c r="AI431" s="60"/>
      <c r="AJ431" s="60"/>
      <c r="AK431" s="8"/>
      <c r="AL431" s="8"/>
      <c r="AM431" s="8"/>
      <c r="AN431" s="8"/>
      <c r="AO431" s="8"/>
      <c r="AP431" s="8"/>
      <c r="AQ431" s="8"/>
      <c r="AR431" s="8"/>
      <c r="AS431" s="8"/>
      <c r="AT431" s="8"/>
      <c r="AU431" s="8"/>
      <c r="AV431" s="8"/>
      <c r="AW431" s="8"/>
      <c r="AX431" s="8"/>
      <c r="AY431" s="8"/>
      <c r="AZ431" s="8"/>
      <c r="BA431" s="8"/>
      <c r="BB431" s="8"/>
      <c r="BC431" s="8"/>
      <c r="BD431" s="8"/>
      <c r="BE431" s="8"/>
      <c r="BF431" s="8"/>
      <c r="BG431" s="8"/>
      <c r="BH431" s="8"/>
      <c r="BI431" s="8"/>
      <c r="BJ431" s="8"/>
      <c r="BK431" s="8"/>
      <c r="BL431" s="8"/>
      <c r="BM431" s="8"/>
    </row>
    <row r="432" spans="2:65">
      <c r="B432" s="59"/>
      <c r="C432" s="119"/>
      <c r="D432" s="59"/>
      <c r="E432" s="59"/>
      <c r="F432" s="60"/>
      <c r="G432" s="98"/>
      <c r="H432" s="60"/>
      <c r="I432" s="60"/>
      <c r="J432" s="60"/>
      <c r="K432" s="60"/>
      <c r="L432" s="60"/>
      <c r="M432" s="60"/>
      <c r="N432" s="60"/>
      <c r="O432" s="4"/>
      <c r="P432" s="5"/>
      <c r="Q432" s="6"/>
      <c r="R432" s="6"/>
      <c r="S432" s="6"/>
      <c r="T432" s="62"/>
      <c r="U432" s="6"/>
      <c r="V432" s="60"/>
      <c r="W432" s="60"/>
      <c r="X432" s="60"/>
      <c r="Y432" s="60"/>
      <c r="Z432" s="60"/>
      <c r="AA432" s="60"/>
      <c r="AB432" s="60"/>
      <c r="AC432" s="60"/>
      <c r="AD432" s="60"/>
      <c r="AE432" s="60"/>
      <c r="AF432" s="60"/>
      <c r="AG432" s="60"/>
      <c r="AH432" s="60"/>
      <c r="AI432" s="60"/>
      <c r="AJ432" s="60"/>
      <c r="AK432" s="8"/>
      <c r="AL432" s="8"/>
      <c r="AM432" s="8"/>
      <c r="AN432" s="8"/>
      <c r="AO432" s="8"/>
      <c r="AP432" s="8"/>
      <c r="AQ432" s="8"/>
      <c r="AR432" s="8"/>
      <c r="AS432" s="8"/>
      <c r="AT432" s="8"/>
      <c r="AU432" s="8"/>
      <c r="AV432" s="8"/>
      <c r="AW432" s="8"/>
      <c r="AX432" s="8"/>
      <c r="AY432" s="8"/>
      <c r="AZ432" s="8"/>
      <c r="BA432" s="8"/>
      <c r="BB432" s="8"/>
      <c r="BC432" s="8"/>
      <c r="BD432" s="8"/>
      <c r="BE432" s="8"/>
      <c r="BF432" s="8"/>
      <c r="BG432" s="8"/>
      <c r="BH432" s="8"/>
      <c r="BI432" s="8"/>
      <c r="BJ432" s="8"/>
      <c r="BK432" s="8"/>
      <c r="BL432" s="8"/>
      <c r="BM432" s="8"/>
    </row>
    <row r="433" spans="2:65">
      <c r="B433" s="59"/>
      <c r="C433" s="119"/>
      <c r="D433" s="59"/>
      <c r="E433" s="59"/>
      <c r="F433" s="60"/>
      <c r="G433" s="98"/>
      <c r="H433" s="60"/>
      <c r="I433" s="60"/>
      <c r="J433" s="60"/>
      <c r="K433" s="60"/>
      <c r="L433" s="60"/>
      <c r="M433" s="60"/>
      <c r="N433" s="60"/>
      <c r="O433" s="4"/>
      <c r="P433" s="5"/>
      <c r="Q433" s="6"/>
      <c r="R433" s="6"/>
      <c r="S433" s="6"/>
      <c r="T433" s="62"/>
      <c r="U433" s="6"/>
      <c r="V433" s="60"/>
      <c r="W433" s="60"/>
      <c r="X433" s="60"/>
      <c r="Y433" s="60"/>
      <c r="Z433" s="60"/>
      <c r="AA433" s="60"/>
      <c r="AB433" s="60"/>
      <c r="AC433" s="60"/>
      <c r="AD433" s="60"/>
      <c r="AE433" s="60"/>
      <c r="AF433" s="60"/>
      <c r="AG433" s="60"/>
      <c r="AH433" s="60"/>
      <c r="AI433" s="60"/>
      <c r="AJ433" s="60"/>
      <c r="AK433" s="8"/>
      <c r="AL433" s="8"/>
      <c r="AM433" s="8"/>
      <c r="AN433" s="8"/>
      <c r="AO433" s="8"/>
      <c r="AP433" s="8"/>
      <c r="AQ433" s="8"/>
      <c r="AR433" s="8"/>
      <c r="AS433" s="8"/>
      <c r="AT433" s="8"/>
      <c r="AU433" s="8"/>
      <c r="AV433" s="8"/>
      <c r="AW433" s="8"/>
      <c r="AX433" s="8"/>
      <c r="AY433" s="8"/>
      <c r="AZ433" s="8"/>
      <c r="BA433" s="8"/>
      <c r="BB433" s="8"/>
      <c r="BC433" s="8"/>
      <c r="BD433" s="8"/>
      <c r="BE433" s="8"/>
      <c r="BF433" s="8"/>
      <c r="BG433" s="8"/>
      <c r="BH433" s="8"/>
      <c r="BI433" s="8"/>
      <c r="BJ433" s="8"/>
      <c r="BK433" s="8"/>
      <c r="BL433" s="8"/>
      <c r="BM433" s="8"/>
    </row>
    <row r="434" spans="2:65">
      <c r="B434" s="59"/>
      <c r="C434" s="119"/>
      <c r="D434" s="59"/>
      <c r="E434" s="59"/>
      <c r="F434" s="60"/>
      <c r="G434" s="98"/>
      <c r="H434" s="60"/>
      <c r="I434" s="60"/>
      <c r="J434" s="60"/>
      <c r="K434" s="60"/>
      <c r="L434" s="60"/>
      <c r="M434" s="60"/>
      <c r="N434" s="60"/>
      <c r="O434" s="4"/>
      <c r="P434" s="5"/>
      <c r="Q434" s="6"/>
      <c r="R434" s="6"/>
      <c r="S434" s="6"/>
      <c r="T434" s="62"/>
      <c r="U434" s="6"/>
      <c r="V434" s="60"/>
      <c r="W434" s="60"/>
      <c r="X434" s="60"/>
      <c r="Y434" s="60"/>
      <c r="Z434" s="60"/>
      <c r="AA434" s="60"/>
      <c r="AB434" s="60"/>
      <c r="AC434" s="60"/>
      <c r="AD434" s="60"/>
      <c r="AE434" s="60"/>
      <c r="AF434" s="60"/>
      <c r="AG434" s="60"/>
      <c r="AH434" s="60"/>
      <c r="AI434" s="60"/>
      <c r="AJ434" s="60"/>
      <c r="AK434" s="8"/>
      <c r="AL434" s="8"/>
      <c r="AM434" s="8"/>
      <c r="AN434" s="8"/>
      <c r="AO434" s="8"/>
      <c r="AP434" s="8"/>
      <c r="AQ434" s="8"/>
      <c r="AR434" s="8"/>
      <c r="AS434" s="8"/>
      <c r="AT434" s="8"/>
      <c r="AU434" s="8"/>
      <c r="AV434" s="8"/>
      <c r="AW434" s="8"/>
      <c r="AX434" s="8"/>
      <c r="AY434" s="8"/>
      <c r="AZ434" s="8"/>
      <c r="BA434" s="8"/>
      <c r="BB434" s="8"/>
      <c r="BC434" s="8"/>
      <c r="BD434" s="8"/>
      <c r="BE434" s="8"/>
      <c r="BF434" s="8"/>
      <c r="BG434" s="8"/>
      <c r="BH434" s="8"/>
      <c r="BI434" s="8"/>
      <c r="BJ434" s="8"/>
      <c r="BK434" s="8"/>
      <c r="BL434" s="8"/>
      <c r="BM434" s="8"/>
    </row>
    <row r="435" spans="2:65">
      <c r="B435" s="59"/>
      <c r="C435" s="119"/>
      <c r="D435" s="59"/>
      <c r="E435" s="59"/>
      <c r="F435" s="60"/>
      <c r="G435" s="98"/>
      <c r="H435" s="60"/>
      <c r="I435" s="60"/>
      <c r="J435" s="60"/>
      <c r="K435" s="60"/>
      <c r="L435" s="60"/>
      <c r="M435" s="60"/>
      <c r="N435" s="60"/>
      <c r="O435" s="4"/>
      <c r="P435" s="5"/>
      <c r="Q435" s="6"/>
      <c r="R435" s="6"/>
      <c r="S435" s="6"/>
      <c r="T435" s="62"/>
      <c r="U435" s="6"/>
      <c r="V435" s="60"/>
      <c r="W435" s="60"/>
      <c r="X435" s="60"/>
      <c r="Y435" s="60"/>
      <c r="Z435" s="60"/>
      <c r="AA435" s="60"/>
      <c r="AB435" s="60"/>
      <c r="AC435" s="60"/>
      <c r="AD435" s="60"/>
      <c r="AE435" s="60"/>
      <c r="AF435" s="60"/>
      <c r="AG435" s="60"/>
      <c r="AH435" s="60"/>
      <c r="AI435" s="60"/>
      <c r="AJ435" s="60"/>
      <c r="AK435" s="8"/>
      <c r="AL435" s="8"/>
      <c r="AM435" s="8"/>
      <c r="AN435" s="8"/>
      <c r="AO435" s="8"/>
      <c r="AP435" s="8"/>
      <c r="AQ435" s="8"/>
      <c r="AR435" s="8"/>
      <c r="AS435" s="8"/>
      <c r="AT435" s="8"/>
      <c r="AU435" s="8"/>
      <c r="AV435" s="8"/>
      <c r="AW435" s="8"/>
      <c r="AX435" s="8"/>
      <c r="AY435" s="8"/>
      <c r="AZ435" s="8"/>
      <c r="BA435" s="8"/>
      <c r="BB435" s="8"/>
      <c r="BC435" s="8"/>
      <c r="BD435" s="8"/>
      <c r="BE435" s="8"/>
      <c r="BF435" s="8"/>
      <c r="BG435" s="8"/>
      <c r="BH435" s="8"/>
      <c r="BI435" s="8"/>
      <c r="BJ435" s="8"/>
      <c r="BK435" s="8"/>
      <c r="BL435" s="8"/>
      <c r="BM435" s="8"/>
    </row>
    <row r="436" spans="2:65">
      <c r="B436" s="59"/>
      <c r="C436" s="119"/>
      <c r="D436" s="59"/>
      <c r="E436" s="59"/>
      <c r="F436" s="60"/>
      <c r="G436" s="98"/>
      <c r="H436" s="60"/>
      <c r="I436" s="60"/>
      <c r="J436" s="60"/>
      <c r="K436" s="60"/>
      <c r="L436" s="60"/>
      <c r="M436" s="60"/>
      <c r="N436" s="60"/>
      <c r="O436" s="4"/>
      <c r="P436" s="5"/>
      <c r="Q436" s="6"/>
      <c r="R436" s="6"/>
      <c r="S436" s="6"/>
      <c r="T436" s="62"/>
      <c r="U436" s="6"/>
      <c r="V436" s="60"/>
      <c r="W436" s="60"/>
      <c r="X436" s="60"/>
      <c r="Y436" s="60"/>
      <c r="Z436" s="60"/>
      <c r="AA436" s="60"/>
      <c r="AB436" s="60"/>
      <c r="AC436" s="60"/>
      <c r="AD436" s="60"/>
      <c r="AE436" s="60"/>
      <c r="AF436" s="60"/>
      <c r="AG436" s="60"/>
      <c r="AH436" s="60"/>
      <c r="AI436" s="60"/>
      <c r="AJ436" s="60"/>
      <c r="AK436" s="8"/>
      <c r="AL436" s="8"/>
      <c r="AM436" s="8"/>
      <c r="AN436" s="8"/>
      <c r="AO436" s="8"/>
      <c r="AP436" s="8"/>
      <c r="AQ436" s="8"/>
      <c r="AR436" s="8"/>
      <c r="AS436" s="8"/>
      <c r="AT436" s="8"/>
      <c r="AU436" s="8"/>
      <c r="AV436" s="8"/>
      <c r="AW436" s="8"/>
      <c r="AX436" s="8"/>
      <c r="AY436" s="8"/>
      <c r="AZ436" s="8"/>
      <c r="BA436" s="8"/>
      <c r="BB436" s="8"/>
      <c r="BC436" s="8"/>
      <c r="BD436" s="8"/>
      <c r="BE436" s="8"/>
      <c r="BF436" s="8"/>
      <c r="BG436" s="8"/>
      <c r="BH436" s="8"/>
      <c r="BI436" s="8"/>
      <c r="BJ436" s="8"/>
      <c r="BK436" s="8"/>
      <c r="BL436" s="8"/>
      <c r="BM436" s="8"/>
    </row>
    <row r="437" spans="2:65">
      <c r="B437" s="59"/>
      <c r="C437" s="119"/>
      <c r="D437" s="59"/>
      <c r="E437" s="59"/>
      <c r="F437" s="60"/>
      <c r="G437" s="98"/>
      <c r="H437" s="60"/>
      <c r="I437" s="60"/>
      <c r="J437" s="60"/>
      <c r="K437" s="60"/>
      <c r="L437" s="60"/>
      <c r="M437" s="60"/>
      <c r="N437" s="60"/>
      <c r="O437" s="4"/>
      <c r="P437" s="5"/>
      <c r="Q437" s="6"/>
      <c r="R437" s="6"/>
      <c r="S437" s="6"/>
      <c r="T437" s="62"/>
      <c r="U437" s="6"/>
      <c r="V437" s="60"/>
      <c r="W437" s="60"/>
      <c r="X437" s="60"/>
      <c r="Y437" s="60"/>
      <c r="Z437" s="60"/>
      <c r="AA437" s="60"/>
      <c r="AB437" s="60"/>
      <c r="AC437" s="60"/>
      <c r="AD437" s="60"/>
      <c r="AE437" s="60"/>
      <c r="AF437" s="60"/>
      <c r="AG437" s="60"/>
      <c r="AH437" s="60"/>
      <c r="AI437" s="60"/>
      <c r="AJ437" s="60"/>
      <c r="AK437" s="8"/>
      <c r="AL437" s="8"/>
      <c r="AM437" s="8"/>
      <c r="AN437" s="8"/>
      <c r="AO437" s="8"/>
      <c r="AP437" s="8"/>
      <c r="AQ437" s="8"/>
      <c r="AR437" s="8"/>
      <c r="AS437" s="8"/>
      <c r="AT437" s="8"/>
      <c r="AU437" s="8"/>
      <c r="AV437" s="8"/>
      <c r="AW437" s="8"/>
      <c r="AX437" s="8"/>
      <c r="AY437" s="8"/>
      <c r="AZ437" s="8"/>
      <c r="BA437" s="8"/>
      <c r="BB437" s="8"/>
      <c r="BC437" s="8"/>
      <c r="BD437" s="8"/>
      <c r="BE437" s="8"/>
      <c r="BF437" s="8"/>
      <c r="BG437" s="8"/>
      <c r="BH437" s="8"/>
      <c r="BI437" s="8"/>
      <c r="BJ437" s="8"/>
      <c r="BK437" s="8"/>
      <c r="BL437" s="8"/>
      <c r="BM437" s="8"/>
    </row>
    <row r="438" spans="2:65">
      <c r="B438" s="59"/>
      <c r="C438" s="119"/>
      <c r="D438" s="59"/>
      <c r="E438" s="59"/>
      <c r="F438" s="60"/>
      <c r="G438" s="98"/>
      <c r="H438" s="60"/>
      <c r="I438" s="60"/>
      <c r="J438" s="60"/>
      <c r="K438" s="60"/>
      <c r="L438" s="60"/>
      <c r="M438" s="60"/>
      <c r="N438" s="60"/>
      <c r="O438" s="4"/>
      <c r="P438" s="5"/>
      <c r="Q438" s="6"/>
      <c r="R438" s="6"/>
      <c r="S438" s="6"/>
      <c r="T438" s="62"/>
      <c r="U438" s="6"/>
      <c r="V438" s="60"/>
      <c r="W438" s="60"/>
      <c r="X438" s="60"/>
      <c r="Y438" s="60"/>
      <c r="Z438" s="60"/>
      <c r="AA438" s="60"/>
      <c r="AB438" s="60"/>
      <c r="AC438" s="60"/>
      <c r="AD438" s="60"/>
      <c r="AE438" s="60"/>
      <c r="AF438" s="60"/>
      <c r="AG438" s="60"/>
      <c r="AH438" s="60"/>
      <c r="AI438" s="60"/>
      <c r="AJ438" s="60"/>
      <c r="AK438" s="8"/>
      <c r="AL438" s="8"/>
      <c r="AM438" s="8"/>
      <c r="AN438" s="8"/>
      <c r="AO438" s="8"/>
      <c r="AP438" s="8"/>
      <c r="AQ438" s="8"/>
      <c r="AR438" s="8"/>
      <c r="AS438" s="8"/>
      <c r="AT438" s="8"/>
      <c r="AU438" s="8"/>
      <c r="AV438" s="8"/>
      <c r="AW438" s="8"/>
      <c r="AX438" s="8"/>
      <c r="AY438" s="8"/>
      <c r="AZ438" s="8"/>
      <c r="BA438" s="8"/>
      <c r="BB438" s="8"/>
      <c r="BC438" s="8"/>
      <c r="BD438" s="8"/>
      <c r="BE438" s="8"/>
      <c r="BF438" s="8"/>
      <c r="BG438" s="8"/>
      <c r="BH438" s="8"/>
      <c r="BI438" s="8"/>
      <c r="BJ438" s="8"/>
      <c r="BK438" s="8"/>
      <c r="BL438" s="8"/>
      <c r="BM438" s="8"/>
    </row>
    <row r="439" spans="2:65">
      <c r="B439" s="59"/>
      <c r="C439" s="119"/>
      <c r="D439" s="59"/>
      <c r="E439" s="59"/>
      <c r="F439" s="60"/>
      <c r="G439" s="98"/>
      <c r="H439" s="60"/>
      <c r="I439" s="60"/>
      <c r="J439" s="60"/>
      <c r="K439" s="60"/>
      <c r="L439" s="60"/>
      <c r="M439" s="60"/>
      <c r="N439" s="60"/>
      <c r="O439" s="4"/>
      <c r="P439" s="5"/>
      <c r="Q439" s="6"/>
      <c r="R439" s="6"/>
      <c r="S439" s="6"/>
      <c r="T439" s="62"/>
      <c r="U439" s="6"/>
      <c r="V439" s="60"/>
      <c r="W439" s="60"/>
      <c r="X439" s="60"/>
      <c r="Y439" s="60"/>
      <c r="Z439" s="60"/>
      <c r="AA439" s="60"/>
      <c r="AB439" s="60"/>
      <c r="AC439" s="60"/>
      <c r="AD439" s="60"/>
      <c r="AE439" s="60"/>
      <c r="AF439" s="60"/>
      <c r="AG439" s="60"/>
      <c r="AH439" s="60"/>
      <c r="AI439" s="60"/>
      <c r="AJ439" s="60"/>
      <c r="AK439" s="8"/>
      <c r="AL439" s="8"/>
      <c r="AM439" s="8"/>
      <c r="AN439" s="8"/>
      <c r="AO439" s="8"/>
      <c r="AP439" s="8"/>
      <c r="AQ439" s="8"/>
      <c r="AR439" s="8"/>
      <c r="AS439" s="8"/>
      <c r="AT439" s="8"/>
      <c r="AU439" s="8"/>
      <c r="AV439" s="8"/>
      <c r="AW439" s="8"/>
      <c r="AX439" s="8"/>
      <c r="AY439" s="8"/>
      <c r="AZ439" s="8"/>
      <c r="BA439" s="8"/>
      <c r="BB439" s="8"/>
      <c r="BC439" s="8"/>
      <c r="BD439" s="8"/>
      <c r="BE439" s="8"/>
      <c r="BF439" s="8"/>
      <c r="BG439" s="8"/>
      <c r="BH439" s="8"/>
      <c r="BI439" s="8"/>
      <c r="BJ439" s="8"/>
      <c r="BK439" s="8"/>
      <c r="BL439" s="8"/>
      <c r="BM439" s="8"/>
    </row>
    <row r="440" spans="2:65">
      <c r="B440" s="59"/>
      <c r="C440" s="119"/>
      <c r="D440" s="59"/>
      <c r="E440" s="59"/>
      <c r="F440" s="60"/>
      <c r="G440" s="98"/>
      <c r="H440" s="60"/>
      <c r="I440" s="60"/>
      <c r="J440" s="60"/>
      <c r="K440" s="60"/>
      <c r="L440" s="60"/>
      <c r="M440" s="60"/>
      <c r="N440" s="60"/>
      <c r="O440" s="4"/>
      <c r="P440" s="5"/>
      <c r="Q440" s="6"/>
      <c r="R440" s="6"/>
      <c r="S440" s="6"/>
      <c r="T440" s="62"/>
      <c r="U440" s="6"/>
      <c r="V440" s="60"/>
      <c r="W440" s="60"/>
      <c r="X440" s="60"/>
      <c r="Y440" s="60"/>
      <c r="Z440" s="60"/>
      <c r="AA440" s="60"/>
      <c r="AB440" s="60"/>
      <c r="AC440" s="60"/>
      <c r="AD440" s="60"/>
      <c r="AE440" s="60"/>
      <c r="AF440" s="60"/>
      <c r="AG440" s="60"/>
      <c r="AH440" s="60"/>
      <c r="AI440" s="60"/>
      <c r="AJ440" s="60"/>
      <c r="AK440" s="8"/>
      <c r="AL440" s="8"/>
      <c r="AM440" s="8"/>
      <c r="AN440" s="8"/>
      <c r="AO440" s="8"/>
      <c r="AP440" s="8"/>
      <c r="AQ440" s="8"/>
      <c r="AR440" s="8"/>
      <c r="AS440" s="8"/>
      <c r="AT440" s="8"/>
      <c r="AU440" s="8"/>
      <c r="AV440" s="8"/>
      <c r="AW440" s="8"/>
      <c r="AX440" s="8"/>
      <c r="AY440" s="8"/>
      <c r="AZ440" s="8"/>
      <c r="BA440" s="8"/>
      <c r="BB440" s="8"/>
      <c r="BC440" s="8"/>
      <c r="BD440" s="8"/>
      <c r="BE440" s="8"/>
      <c r="BF440" s="8"/>
      <c r="BG440" s="8"/>
      <c r="BH440" s="8"/>
      <c r="BI440" s="8"/>
      <c r="BJ440" s="8"/>
      <c r="BK440" s="8"/>
      <c r="BL440" s="8"/>
      <c r="BM440" s="8"/>
    </row>
    <row r="441" spans="2:65">
      <c r="B441" s="59"/>
      <c r="C441" s="119"/>
      <c r="D441" s="59"/>
      <c r="E441" s="59"/>
      <c r="F441" s="60"/>
      <c r="G441" s="98"/>
      <c r="H441" s="60"/>
      <c r="I441" s="60"/>
      <c r="J441" s="60"/>
      <c r="K441" s="60"/>
      <c r="L441" s="60"/>
      <c r="M441" s="60"/>
      <c r="N441" s="60"/>
      <c r="O441" s="4"/>
      <c r="P441" s="5"/>
      <c r="Q441" s="6"/>
      <c r="R441" s="6"/>
      <c r="S441" s="6"/>
      <c r="T441" s="62"/>
      <c r="U441" s="6"/>
      <c r="V441" s="60"/>
      <c r="W441" s="60"/>
      <c r="X441" s="60"/>
      <c r="Y441" s="60"/>
      <c r="Z441" s="60"/>
      <c r="AA441" s="60"/>
      <c r="AB441" s="60"/>
      <c r="AC441" s="60"/>
      <c r="AD441" s="60"/>
      <c r="AE441" s="60"/>
      <c r="AF441" s="60"/>
      <c r="AG441" s="60"/>
      <c r="AH441" s="60"/>
      <c r="AI441" s="60"/>
      <c r="AJ441" s="60"/>
      <c r="AK441" s="8"/>
      <c r="AL441" s="8"/>
      <c r="AM441" s="8"/>
      <c r="AN441" s="8"/>
      <c r="AO441" s="8"/>
      <c r="AP441" s="8"/>
      <c r="AQ441" s="8"/>
      <c r="AR441" s="8"/>
      <c r="AS441" s="8"/>
      <c r="AT441" s="8"/>
      <c r="AU441" s="8"/>
      <c r="AV441" s="8"/>
      <c r="AW441" s="8"/>
      <c r="AX441" s="8"/>
      <c r="AY441" s="8"/>
      <c r="AZ441" s="8"/>
      <c r="BA441" s="8"/>
      <c r="BB441" s="8"/>
      <c r="BC441" s="8"/>
      <c r="BD441" s="8"/>
      <c r="BE441" s="8"/>
      <c r="BF441" s="8"/>
      <c r="BG441" s="8"/>
      <c r="BH441" s="8"/>
      <c r="BI441" s="8"/>
      <c r="BJ441" s="8"/>
      <c r="BK441" s="8"/>
      <c r="BL441" s="8"/>
      <c r="BM441" s="8"/>
    </row>
    <row r="442" spans="2:65">
      <c r="B442" s="59"/>
      <c r="C442" s="119"/>
      <c r="D442" s="59"/>
      <c r="E442" s="59"/>
      <c r="F442" s="60"/>
      <c r="G442" s="98"/>
      <c r="H442" s="60"/>
      <c r="I442" s="60"/>
      <c r="J442" s="60"/>
      <c r="K442" s="60"/>
      <c r="L442" s="60"/>
      <c r="M442" s="60"/>
      <c r="N442" s="60"/>
      <c r="O442" s="4"/>
      <c r="P442" s="5"/>
      <c r="Q442" s="6"/>
      <c r="R442" s="6"/>
      <c r="S442" s="6"/>
      <c r="T442" s="62"/>
      <c r="U442" s="6"/>
      <c r="V442" s="60"/>
      <c r="W442" s="60"/>
      <c r="X442" s="60"/>
      <c r="Y442" s="60"/>
      <c r="Z442" s="60"/>
      <c r="AA442" s="60"/>
      <c r="AB442" s="60"/>
      <c r="AC442" s="60"/>
      <c r="AD442" s="60"/>
      <c r="AE442" s="60"/>
      <c r="AF442" s="60"/>
      <c r="AG442" s="60"/>
      <c r="AH442" s="60"/>
      <c r="AI442" s="60"/>
      <c r="AJ442" s="60"/>
      <c r="AK442" s="8"/>
      <c r="AL442" s="8"/>
      <c r="AM442" s="8"/>
      <c r="AN442" s="8"/>
      <c r="AO442" s="8"/>
      <c r="AP442" s="8"/>
      <c r="AQ442" s="8"/>
      <c r="AR442" s="8"/>
      <c r="AS442" s="8"/>
      <c r="AT442" s="8"/>
      <c r="AU442" s="8"/>
      <c r="AV442" s="8"/>
      <c r="AW442" s="8"/>
      <c r="AX442" s="8"/>
      <c r="AY442" s="8"/>
      <c r="AZ442" s="8"/>
      <c r="BA442" s="8"/>
      <c r="BB442" s="8"/>
      <c r="BC442" s="8"/>
      <c r="BD442" s="8"/>
      <c r="BE442" s="8"/>
      <c r="BF442" s="8"/>
      <c r="BG442" s="8"/>
      <c r="BH442" s="8"/>
      <c r="BI442" s="8"/>
      <c r="BJ442" s="8"/>
      <c r="BK442" s="8"/>
      <c r="BL442" s="8"/>
      <c r="BM442" s="8"/>
    </row>
    <row r="443" spans="2:65">
      <c r="B443" s="59"/>
      <c r="C443" s="119"/>
      <c r="D443" s="59"/>
      <c r="E443" s="59"/>
      <c r="F443" s="60"/>
      <c r="G443" s="98"/>
      <c r="H443" s="60"/>
      <c r="I443" s="60"/>
      <c r="J443" s="60"/>
      <c r="K443" s="60"/>
      <c r="L443" s="60"/>
      <c r="M443" s="60"/>
      <c r="N443" s="60"/>
      <c r="O443" s="4"/>
      <c r="P443" s="5"/>
      <c r="Q443" s="6"/>
      <c r="R443" s="6"/>
      <c r="S443" s="6"/>
      <c r="T443" s="62"/>
      <c r="U443" s="6"/>
      <c r="V443" s="60"/>
      <c r="W443" s="60"/>
      <c r="X443" s="60"/>
      <c r="Y443" s="60"/>
      <c r="Z443" s="60"/>
      <c r="AA443" s="60"/>
      <c r="AB443" s="60"/>
      <c r="AC443" s="60"/>
      <c r="AD443" s="60"/>
      <c r="AE443" s="60"/>
      <c r="AF443" s="60"/>
      <c r="AG443" s="60"/>
      <c r="AH443" s="60"/>
      <c r="AI443" s="60"/>
      <c r="AJ443" s="60"/>
      <c r="AK443" s="8"/>
      <c r="AL443" s="8"/>
      <c r="AM443" s="8"/>
      <c r="AN443" s="8"/>
      <c r="AO443" s="8"/>
      <c r="AP443" s="8"/>
      <c r="AQ443" s="8"/>
      <c r="AR443" s="8"/>
      <c r="AS443" s="8"/>
      <c r="AT443" s="8"/>
      <c r="AU443" s="8"/>
      <c r="AV443" s="8"/>
      <c r="AW443" s="8"/>
      <c r="AX443" s="8"/>
      <c r="AY443" s="8"/>
      <c r="AZ443" s="8"/>
      <c r="BA443" s="8"/>
      <c r="BB443" s="8"/>
      <c r="BC443" s="8"/>
      <c r="BD443" s="8"/>
      <c r="BE443" s="8"/>
      <c r="BF443" s="8"/>
      <c r="BG443" s="8"/>
      <c r="BH443" s="8"/>
      <c r="BI443" s="8"/>
      <c r="BJ443" s="8"/>
      <c r="BK443" s="8"/>
      <c r="BL443" s="8"/>
      <c r="BM443" s="8"/>
    </row>
    <row r="444" spans="2:65">
      <c r="B444" s="59"/>
      <c r="C444" s="119"/>
      <c r="D444" s="59"/>
      <c r="E444" s="59"/>
      <c r="F444" s="60"/>
      <c r="G444" s="98"/>
      <c r="H444" s="60"/>
      <c r="I444" s="60"/>
      <c r="J444" s="60"/>
      <c r="K444" s="60"/>
      <c r="L444" s="60"/>
      <c r="M444" s="60"/>
      <c r="N444" s="60"/>
      <c r="O444" s="4"/>
      <c r="P444" s="5"/>
      <c r="Q444" s="6"/>
      <c r="R444" s="6"/>
      <c r="S444" s="6"/>
      <c r="T444" s="62"/>
      <c r="U444" s="6"/>
      <c r="V444" s="60"/>
      <c r="W444" s="60"/>
      <c r="X444" s="60"/>
      <c r="Y444" s="60"/>
      <c r="Z444" s="60"/>
      <c r="AA444" s="60"/>
      <c r="AB444" s="60"/>
      <c r="AC444" s="60"/>
      <c r="AD444" s="60"/>
      <c r="AE444" s="60"/>
      <c r="AF444" s="60"/>
      <c r="AG444" s="60"/>
      <c r="AH444" s="60"/>
      <c r="AI444" s="60"/>
      <c r="AJ444" s="60"/>
      <c r="AK444" s="8"/>
      <c r="AL444" s="8"/>
      <c r="AM444" s="8"/>
      <c r="AN444" s="8"/>
      <c r="AO444" s="8"/>
      <c r="AP444" s="8"/>
      <c r="AQ444" s="8"/>
      <c r="AR444" s="8"/>
      <c r="AS444" s="8"/>
      <c r="AT444" s="8"/>
      <c r="AU444" s="8"/>
      <c r="AV444" s="8"/>
      <c r="AW444" s="8"/>
      <c r="AX444" s="8"/>
      <c r="AY444" s="8"/>
      <c r="AZ444" s="8"/>
      <c r="BA444" s="8"/>
      <c r="BB444" s="8"/>
      <c r="BC444" s="8"/>
      <c r="BD444" s="8"/>
      <c r="BE444" s="8"/>
      <c r="BF444" s="8"/>
      <c r="BG444" s="8"/>
      <c r="BH444" s="8"/>
      <c r="BI444" s="8"/>
      <c r="BJ444" s="8"/>
      <c r="BK444" s="8"/>
      <c r="BL444" s="8"/>
      <c r="BM444" s="8"/>
    </row>
    <row r="445" spans="2:65">
      <c r="B445" s="59"/>
      <c r="C445" s="119"/>
      <c r="D445" s="59"/>
      <c r="E445" s="59"/>
      <c r="F445" s="60"/>
      <c r="G445" s="98"/>
      <c r="H445" s="60"/>
      <c r="I445" s="60"/>
      <c r="J445" s="60"/>
      <c r="K445" s="60"/>
      <c r="L445" s="60"/>
      <c r="M445" s="60"/>
      <c r="N445" s="60"/>
      <c r="O445" s="4"/>
      <c r="P445" s="5"/>
      <c r="Q445" s="6"/>
      <c r="R445" s="6"/>
      <c r="S445" s="6"/>
      <c r="T445" s="62"/>
      <c r="U445" s="6"/>
      <c r="V445" s="60"/>
      <c r="W445" s="60"/>
      <c r="X445" s="60"/>
      <c r="Y445" s="60"/>
      <c r="Z445" s="60"/>
      <c r="AA445" s="60"/>
      <c r="AB445" s="60"/>
      <c r="AC445" s="60"/>
      <c r="AD445" s="60"/>
      <c r="AE445" s="60"/>
      <c r="AF445" s="60"/>
      <c r="AG445" s="60"/>
      <c r="AH445" s="60"/>
      <c r="AI445" s="60"/>
      <c r="AJ445" s="60"/>
      <c r="AK445" s="8"/>
      <c r="AL445" s="8"/>
      <c r="AM445" s="8"/>
      <c r="AN445" s="8"/>
      <c r="AO445" s="8"/>
      <c r="AP445" s="8"/>
      <c r="AQ445" s="8"/>
      <c r="AR445" s="8"/>
      <c r="AS445" s="8"/>
      <c r="AT445" s="8"/>
      <c r="AU445" s="8"/>
      <c r="AV445" s="8"/>
      <c r="AW445" s="8"/>
      <c r="AX445" s="8"/>
      <c r="AY445" s="8"/>
      <c r="AZ445" s="8"/>
      <c r="BA445" s="8"/>
      <c r="BB445" s="8"/>
      <c r="BC445" s="8"/>
      <c r="BD445" s="8"/>
      <c r="BE445" s="8"/>
      <c r="BF445" s="8"/>
      <c r="BG445" s="8"/>
      <c r="BH445" s="8"/>
      <c r="BI445" s="8"/>
      <c r="BJ445" s="8"/>
      <c r="BK445" s="8"/>
      <c r="BL445" s="8"/>
      <c r="BM445" s="8"/>
    </row>
    <row r="446" spans="2:65">
      <c r="B446" s="59"/>
      <c r="C446" s="119"/>
      <c r="D446" s="59"/>
      <c r="E446" s="59"/>
      <c r="F446" s="60"/>
      <c r="G446" s="98"/>
      <c r="H446" s="60"/>
      <c r="I446" s="60"/>
      <c r="J446" s="60"/>
      <c r="K446" s="60"/>
      <c r="L446" s="60"/>
      <c r="M446" s="60"/>
      <c r="N446" s="60"/>
      <c r="O446" s="4"/>
      <c r="P446" s="5"/>
      <c r="Q446" s="6"/>
      <c r="R446" s="6"/>
      <c r="S446" s="6"/>
      <c r="T446" s="62"/>
      <c r="U446" s="6"/>
      <c r="V446" s="60"/>
      <c r="W446" s="60"/>
      <c r="X446" s="60"/>
      <c r="Y446" s="60"/>
      <c r="Z446" s="60"/>
      <c r="AA446" s="60"/>
      <c r="AB446" s="60"/>
      <c r="AC446" s="60"/>
      <c r="AD446" s="60"/>
      <c r="AE446" s="60"/>
      <c r="AF446" s="60"/>
      <c r="AG446" s="60"/>
      <c r="AH446" s="60"/>
      <c r="AI446" s="60"/>
      <c r="AJ446" s="60"/>
      <c r="AK446" s="8"/>
      <c r="AL446" s="8"/>
      <c r="AM446" s="8"/>
      <c r="AN446" s="8"/>
      <c r="AO446" s="8"/>
      <c r="AP446" s="8"/>
      <c r="AQ446" s="8"/>
      <c r="AR446" s="8"/>
      <c r="AS446" s="8"/>
      <c r="AT446" s="8"/>
      <c r="AU446" s="8"/>
      <c r="AV446" s="8"/>
      <c r="AW446" s="8"/>
      <c r="AX446" s="8"/>
      <c r="AY446" s="8"/>
      <c r="AZ446" s="8"/>
      <c r="BA446" s="8"/>
      <c r="BB446" s="8"/>
      <c r="BC446" s="8"/>
      <c r="BD446" s="8"/>
      <c r="BE446" s="8"/>
      <c r="BF446" s="8"/>
      <c r="BG446" s="8"/>
      <c r="BH446" s="8"/>
      <c r="BI446" s="8"/>
      <c r="BJ446" s="8"/>
      <c r="BK446" s="8"/>
      <c r="BL446" s="8"/>
      <c r="BM446" s="8"/>
    </row>
    <row r="447" spans="2:65">
      <c r="B447" s="59"/>
      <c r="C447" s="119"/>
      <c r="D447" s="59"/>
      <c r="E447" s="59"/>
      <c r="F447" s="60"/>
      <c r="G447" s="98"/>
      <c r="H447" s="60"/>
      <c r="I447" s="60"/>
      <c r="J447" s="60"/>
      <c r="K447" s="60"/>
      <c r="L447" s="60"/>
      <c r="M447" s="60"/>
      <c r="N447" s="60"/>
      <c r="O447" s="4"/>
      <c r="P447" s="5"/>
      <c r="Q447" s="6"/>
      <c r="R447" s="6"/>
      <c r="S447" s="6"/>
      <c r="T447" s="62"/>
      <c r="U447" s="6"/>
      <c r="V447" s="60"/>
      <c r="W447" s="60"/>
      <c r="X447" s="60"/>
      <c r="Y447" s="60"/>
      <c r="Z447" s="60"/>
      <c r="AA447" s="60"/>
      <c r="AB447" s="60"/>
      <c r="AC447" s="60"/>
      <c r="AD447" s="60"/>
      <c r="AE447" s="60"/>
      <c r="AF447" s="60"/>
      <c r="AG447" s="60"/>
      <c r="AH447" s="60"/>
      <c r="AI447" s="60"/>
      <c r="AJ447" s="60"/>
      <c r="AK447" s="8"/>
      <c r="AL447" s="8"/>
      <c r="AM447" s="8"/>
      <c r="AN447" s="8"/>
      <c r="AO447" s="8"/>
      <c r="AP447" s="8"/>
      <c r="AQ447" s="8"/>
      <c r="AR447" s="8"/>
      <c r="AS447" s="8"/>
      <c r="AT447" s="8"/>
      <c r="AU447" s="8"/>
      <c r="AV447" s="8"/>
      <c r="AW447" s="8"/>
      <c r="AX447" s="8"/>
      <c r="AY447" s="8"/>
      <c r="AZ447" s="8"/>
      <c r="BA447" s="8"/>
      <c r="BB447" s="8"/>
      <c r="BC447" s="8"/>
      <c r="BD447" s="8"/>
      <c r="BE447" s="8"/>
      <c r="BF447" s="8"/>
      <c r="BG447" s="8"/>
      <c r="BH447" s="8"/>
      <c r="BI447" s="8"/>
      <c r="BJ447" s="8"/>
      <c r="BK447" s="8"/>
      <c r="BL447" s="8"/>
      <c r="BM447" s="8"/>
    </row>
    <row r="448" spans="2:65">
      <c r="B448" s="59"/>
      <c r="C448" s="119"/>
      <c r="D448" s="59"/>
      <c r="E448" s="59"/>
      <c r="F448" s="60"/>
      <c r="G448" s="98"/>
      <c r="H448" s="60"/>
      <c r="I448" s="60"/>
      <c r="J448" s="60"/>
      <c r="K448" s="60"/>
      <c r="L448" s="60"/>
      <c r="M448" s="60"/>
      <c r="N448" s="60"/>
      <c r="O448" s="4"/>
      <c r="P448" s="5"/>
      <c r="Q448" s="6"/>
      <c r="R448" s="6"/>
      <c r="S448" s="6"/>
      <c r="T448" s="62"/>
      <c r="U448" s="6"/>
      <c r="V448" s="60"/>
      <c r="W448" s="60"/>
      <c r="X448" s="60"/>
      <c r="Y448" s="60"/>
      <c r="Z448" s="60"/>
      <c r="AA448" s="60"/>
      <c r="AB448" s="60"/>
      <c r="AC448" s="60"/>
      <c r="AD448" s="60"/>
      <c r="AE448" s="60"/>
      <c r="AF448" s="60"/>
      <c r="AG448" s="60"/>
      <c r="AH448" s="60"/>
      <c r="AI448" s="60"/>
      <c r="AJ448" s="60"/>
      <c r="AK448" s="8"/>
      <c r="AL448" s="8"/>
      <c r="AM448" s="8"/>
      <c r="AN448" s="8"/>
      <c r="AO448" s="8"/>
      <c r="AP448" s="8"/>
      <c r="AQ448" s="8"/>
      <c r="AR448" s="8"/>
      <c r="AS448" s="8"/>
      <c r="AT448" s="8"/>
      <c r="AU448" s="8"/>
      <c r="AV448" s="8"/>
      <c r="AW448" s="8"/>
      <c r="AX448" s="8"/>
      <c r="AY448" s="8"/>
      <c r="AZ448" s="8"/>
      <c r="BA448" s="8"/>
      <c r="BB448" s="8"/>
      <c r="BC448" s="8"/>
      <c r="BD448" s="8"/>
      <c r="BE448" s="8"/>
      <c r="BF448" s="8"/>
      <c r="BG448" s="8"/>
      <c r="BH448" s="8"/>
      <c r="BI448" s="8"/>
      <c r="BJ448" s="8"/>
      <c r="BK448" s="8"/>
      <c r="BL448" s="8"/>
      <c r="BM448" s="8"/>
    </row>
    <row r="449" spans="2:65">
      <c r="B449" s="59"/>
      <c r="C449" s="119"/>
      <c r="D449" s="59"/>
      <c r="E449" s="59"/>
      <c r="F449" s="60"/>
      <c r="G449" s="98"/>
      <c r="H449" s="60"/>
      <c r="I449" s="60"/>
      <c r="J449" s="60"/>
      <c r="K449" s="60"/>
      <c r="L449" s="60"/>
      <c r="M449" s="60"/>
      <c r="N449" s="60"/>
      <c r="O449" s="4"/>
      <c r="P449" s="5"/>
      <c r="Q449" s="6"/>
      <c r="R449" s="6"/>
      <c r="S449" s="6"/>
      <c r="T449" s="62"/>
      <c r="U449" s="6"/>
      <c r="V449" s="60"/>
      <c r="W449" s="60"/>
      <c r="X449" s="60"/>
      <c r="Y449" s="60"/>
      <c r="Z449" s="60"/>
      <c r="AA449" s="60"/>
      <c r="AB449" s="60"/>
      <c r="AC449" s="60"/>
      <c r="AD449" s="60"/>
      <c r="AE449" s="60"/>
      <c r="AF449" s="60"/>
      <c r="AG449" s="60"/>
      <c r="AH449" s="60"/>
      <c r="AI449" s="60"/>
      <c r="AJ449" s="60"/>
      <c r="AK449" s="8"/>
      <c r="AL449" s="8"/>
      <c r="AM449" s="8"/>
      <c r="AN449" s="8"/>
      <c r="AO449" s="8"/>
      <c r="AP449" s="8"/>
      <c r="AQ449" s="8"/>
      <c r="AR449" s="8"/>
      <c r="AS449" s="8"/>
      <c r="AT449" s="8"/>
      <c r="AU449" s="8"/>
      <c r="AV449" s="8"/>
      <c r="AW449" s="8"/>
      <c r="AX449" s="8"/>
      <c r="AY449" s="8"/>
      <c r="AZ449" s="8"/>
      <c r="BA449" s="8"/>
      <c r="BB449" s="8"/>
      <c r="BC449" s="8"/>
      <c r="BD449" s="8"/>
      <c r="BE449" s="8"/>
      <c r="BF449" s="8"/>
      <c r="BG449" s="8"/>
      <c r="BH449" s="8"/>
      <c r="BI449" s="8"/>
      <c r="BJ449" s="8"/>
      <c r="BK449" s="8"/>
      <c r="BL449" s="8"/>
      <c r="BM449" s="8"/>
    </row>
    <row r="450" spans="2:65">
      <c r="B450" s="59"/>
      <c r="C450" s="119"/>
      <c r="D450" s="59"/>
      <c r="E450" s="59"/>
      <c r="F450" s="60"/>
      <c r="G450" s="98"/>
      <c r="H450" s="60"/>
      <c r="I450" s="60"/>
      <c r="J450" s="60"/>
      <c r="K450" s="60"/>
      <c r="L450" s="60"/>
      <c r="M450" s="60"/>
      <c r="N450" s="60"/>
      <c r="O450" s="4"/>
      <c r="P450" s="5"/>
      <c r="Q450" s="6"/>
      <c r="R450" s="6"/>
      <c r="S450" s="6"/>
      <c r="T450" s="62"/>
      <c r="U450" s="6"/>
      <c r="V450" s="60"/>
      <c r="W450" s="60"/>
      <c r="X450" s="60"/>
      <c r="Y450" s="60"/>
      <c r="Z450" s="60"/>
      <c r="AA450" s="60"/>
      <c r="AB450" s="60"/>
      <c r="AC450" s="60"/>
      <c r="AD450" s="60"/>
      <c r="AE450" s="60"/>
      <c r="AF450" s="60"/>
      <c r="AG450" s="60"/>
      <c r="AH450" s="60"/>
      <c r="AI450" s="60"/>
      <c r="AJ450" s="60"/>
      <c r="AK450" s="8"/>
      <c r="AL450" s="8"/>
      <c r="AM450" s="8"/>
      <c r="AN450" s="8"/>
      <c r="AO450" s="8"/>
      <c r="AP450" s="8"/>
      <c r="AQ450" s="8"/>
      <c r="AR450" s="8"/>
      <c r="AS450" s="8"/>
      <c r="AT450" s="8"/>
      <c r="AU450" s="8"/>
      <c r="AV450" s="8"/>
      <c r="AW450" s="8"/>
      <c r="AX450" s="8"/>
      <c r="AY450" s="8"/>
      <c r="AZ450" s="8"/>
      <c r="BA450" s="8"/>
      <c r="BB450" s="8"/>
      <c r="BC450" s="8"/>
      <c r="BD450" s="8"/>
      <c r="BE450" s="8"/>
      <c r="BF450" s="8"/>
      <c r="BG450" s="8"/>
      <c r="BH450" s="8"/>
      <c r="BI450" s="8"/>
      <c r="BJ450" s="8"/>
      <c r="BK450" s="8"/>
      <c r="BL450" s="8"/>
      <c r="BM450" s="8"/>
    </row>
    <row r="451" spans="2:65">
      <c r="B451" s="59"/>
      <c r="C451" s="119"/>
      <c r="D451" s="59"/>
      <c r="E451" s="59"/>
      <c r="F451" s="60"/>
      <c r="G451" s="98"/>
      <c r="H451" s="60"/>
      <c r="I451" s="60"/>
      <c r="J451" s="60"/>
      <c r="K451" s="60"/>
      <c r="L451" s="60"/>
      <c r="M451" s="60"/>
      <c r="N451" s="60"/>
      <c r="O451" s="4"/>
      <c r="P451" s="5"/>
      <c r="Q451" s="6"/>
      <c r="R451" s="6"/>
      <c r="S451" s="6"/>
      <c r="T451" s="62"/>
      <c r="U451" s="6"/>
      <c r="V451" s="60"/>
      <c r="W451" s="60"/>
      <c r="X451" s="60"/>
      <c r="Y451" s="60"/>
      <c r="Z451" s="60"/>
      <c r="AA451" s="60"/>
      <c r="AB451" s="60"/>
      <c r="AC451" s="60"/>
      <c r="AD451" s="60"/>
      <c r="AE451" s="60"/>
      <c r="AF451" s="60"/>
      <c r="AG451" s="60"/>
      <c r="AH451" s="60"/>
      <c r="AI451" s="60"/>
      <c r="AJ451" s="60"/>
      <c r="AK451" s="8"/>
      <c r="AL451" s="8"/>
      <c r="AM451" s="8"/>
      <c r="AN451" s="8"/>
      <c r="AO451" s="8"/>
      <c r="AP451" s="8"/>
      <c r="AQ451" s="8"/>
      <c r="AR451" s="8"/>
      <c r="AS451" s="8"/>
      <c r="AT451" s="8"/>
      <c r="AU451" s="8"/>
      <c r="AV451" s="8"/>
      <c r="AW451" s="8"/>
      <c r="AX451" s="8"/>
      <c r="AY451" s="8"/>
      <c r="AZ451" s="8"/>
      <c r="BA451" s="8"/>
      <c r="BB451" s="8"/>
      <c r="BC451" s="8"/>
      <c r="BD451" s="8"/>
      <c r="BE451" s="8"/>
      <c r="BF451" s="8"/>
      <c r="BG451" s="8"/>
      <c r="BH451" s="8"/>
      <c r="BI451" s="8"/>
      <c r="BJ451" s="8"/>
      <c r="BK451" s="8"/>
      <c r="BL451" s="8"/>
      <c r="BM451" s="8"/>
    </row>
    <row r="452" spans="2:65">
      <c r="B452" s="69"/>
      <c r="C452" s="120"/>
      <c r="D452" s="69"/>
      <c r="E452" s="69"/>
      <c r="F452" s="60"/>
      <c r="G452" s="98"/>
      <c r="H452" s="60"/>
      <c r="I452" s="60"/>
      <c r="J452" s="60"/>
      <c r="K452" s="60"/>
      <c r="L452" s="60"/>
      <c r="M452" s="60"/>
      <c r="N452" s="60"/>
      <c r="O452" s="4"/>
      <c r="P452" s="5"/>
      <c r="Q452" s="6"/>
      <c r="R452" s="6"/>
      <c r="S452" s="6"/>
      <c r="T452" s="62"/>
      <c r="U452" s="6"/>
      <c r="V452" s="60"/>
      <c r="W452" s="60"/>
      <c r="X452" s="60"/>
      <c r="Y452" s="60"/>
      <c r="Z452" s="60"/>
      <c r="AA452" s="60"/>
      <c r="AB452" s="60"/>
      <c r="AC452" s="60"/>
      <c r="AD452" s="60"/>
      <c r="AE452" s="60"/>
      <c r="AF452" s="60"/>
      <c r="AG452" s="60"/>
      <c r="AH452" s="60"/>
      <c r="AI452" s="60"/>
      <c r="AJ452" s="60"/>
      <c r="AK452" s="8"/>
      <c r="AL452" s="8"/>
      <c r="AM452" s="8"/>
      <c r="AN452" s="8"/>
      <c r="AO452" s="8"/>
      <c r="AP452" s="8"/>
      <c r="AQ452" s="8"/>
      <c r="AR452" s="8"/>
      <c r="AS452" s="8"/>
      <c r="AT452" s="8"/>
      <c r="AU452" s="8"/>
      <c r="AV452" s="8"/>
      <c r="AW452" s="8"/>
      <c r="AX452" s="8"/>
      <c r="AY452" s="8"/>
      <c r="AZ452" s="8"/>
      <c r="BA452" s="8"/>
      <c r="BB452" s="8"/>
      <c r="BC452" s="8"/>
      <c r="BD452" s="8"/>
      <c r="BE452" s="8"/>
      <c r="BF452" s="8"/>
      <c r="BG452" s="8"/>
      <c r="BH452" s="8"/>
      <c r="BI452" s="8"/>
      <c r="BJ452" s="8"/>
      <c r="BK452" s="8"/>
      <c r="BL452" s="8"/>
      <c r="BM452" s="8"/>
    </row>
    <row r="453" spans="2:65">
      <c r="B453" s="69"/>
      <c r="C453" s="120"/>
      <c r="D453" s="69"/>
      <c r="E453" s="69"/>
      <c r="F453" s="60"/>
      <c r="G453" s="98"/>
      <c r="H453" s="60"/>
      <c r="I453" s="60"/>
      <c r="J453" s="60"/>
      <c r="K453" s="60"/>
      <c r="L453" s="60"/>
      <c r="M453" s="60"/>
      <c r="N453" s="60"/>
      <c r="O453" s="4"/>
      <c r="P453" s="5"/>
      <c r="Q453" s="6"/>
      <c r="R453" s="6"/>
      <c r="S453" s="6"/>
      <c r="T453" s="62"/>
      <c r="U453" s="6"/>
      <c r="V453" s="60"/>
      <c r="W453" s="60"/>
      <c r="X453" s="60"/>
      <c r="Y453" s="60"/>
      <c r="Z453" s="60"/>
      <c r="AA453" s="60"/>
      <c r="AB453" s="60"/>
      <c r="AC453" s="60"/>
      <c r="AD453" s="60"/>
      <c r="AE453" s="60"/>
      <c r="AF453" s="60"/>
      <c r="AG453" s="60"/>
      <c r="AH453" s="60"/>
      <c r="AI453" s="60"/>
      <c r="AJ453" s="60"/>
      <c r="AK453" s="8"/>
      <c r="AL453" s="8"/>
      <c r="AM453" s="8"/>
      <c r="AN453" s="8"/>
      <c r="AO453" s="8"/>
      <c r="AP453" s="8"/>
      <c r="AQ453" s="8"/>
      <c r="AR453" s="8"/>
      <c r="AS453" s="8"/>
      <c r="AT453" s="8"/>
      <c r="AU453" s="8"/>
      <c r="AV453" s="8"/>
      <c r="AW453" s="8"/>
      <c r="AX453" s="8"/>
      <c r="AY453" s="8"/>
      <c r="AZ453" s="8"/>
      <c r="BA453" s="8"/>
      <c r="BB453" s="8"/>
      <c r="BC453" s="8"/>
      <c r="BD453" s="8"/>
      <c r="BE453" s="8"/>
      <c r="BF453" s="8"/>
      <c r="BG453" s="8"/>
      <c r="BH453" s="8"/>
      <c r="BI453" s="8"/>
      <c r="BJ453" s="8"/>
      <c r="BK453" s="8"/>
      <c r="BL453" s="8"/>
      <c r="BM453" s="8"/>
    </row>
    <row r="454" spans="2:65">
      <c r="B454" s="69"/>
      <c r="C454" s="120"/>
      <c r="D454" s="69"/>
      <c r="E454" s="69"/>
      <c r="F454" s="60"/>
      <c r="G454" s="98"/>
      <c r="H454" s="60"/>
      <c r="I454" s="60"/>
      <c r="J454" s="60"/>
      <c r="K454" s="60"/>
      <c r="L454" s="60"/>
      <c r="M454" s="60"/>
      <c r="N454" s="60"/>
      <c r="O454" s="4"/>
      <c r="P454" s="5"/>
      <c r="Q454" s="6"/>
      <c r="R454" s="6"/>
      <c r="S454" s="6"/>
      <c r="T454" s="62"/>
      <c r="U454" s="6"/>
      <c r="V454" s="60"/>
      <c r="W454" s="60"/>
      <c r="X454" s="60"/>
      <c r="Y454" s="60"/>
      <c r="Z454" s="60"/>
      <c r="AA454" s="60"/>
      <c r="AB454" s="60"/>
      <c r="AC454" s="60"/>
      <c r="AD454" s="60"/>
      <c r="AE454" s="60"/>
      <c r="AF454" s="60"/>
      <c r="AG454" s="60"/>
      <c r="AH454" s="60"/>
      <c r="AI454" s="60"/>
      <c r="AJ454" s="60"/>
      <c r="AK454" s="8"/>
      <c r="AL454" s="8"/>
      <c r="AM454" s="8"/>
      <c r="AN454" s="8"/>
      <c r="AO454" s="8"/>
      <c r="AP454" s="8"/>
      <c r="AQ454" s="8"/>
      <c r="AR454" s="8"/>
      <c r="AS454" s="8"/>
      <c r="AT454" s="8"/>
      <c r="AU454" s="8"/>
      <c r="AV454" s="8"/>
      <c r="AW454" s="8"/>
      <c r="AX454" s="8"/>
      <c r="AY454" s="8"/>
      <c r="AZ454" s="8"/>
      <c r="BA454" s="8"/>
      <c r="BB454" s="8"/>
      <c r="BC454" s="8"/>
      <c r="BD454" s="8"/>
      <c r="BE454" s="8"/>
      <c r="BF454" s="8"/>
      <c r="BG454" s="8"/>
      <c r="BH454" s="8"/>
      <c r="BI454" s="8"/>
      <c r="BJ454" s="8"/>
      <c r="BK454" s="8"/>
      <c r="BL454" s="8"/>
      <c r="BM454" s="8"/>
    </row>
    <row r="455" spans="2:65">
      <c r="B455" s="69"/>
      <c r="C455" s="120"/>
      <c r="D455" s="69"/>
      <c r="E455" s="69"/>
      <c r="F455" s="60"/>
      <c r="G455" s="98"/>
      <c r="H455" s="60"/>
      <c r="I455" s="60"/>
      <c r="J455" s="60"/>
      <c r="K455" s="60"/>
      <c r="L455" s="60"/>
      <c r="M455" s="60"/>
      <c r="N455" s="60"/>
      <c r="O455" s="4"/>
      <c r="P455" s="5"/>
      <c r="Q455" s="6"/>
      <c r="R455" s="6"/>
      <c r="S455" s="6"/>
      <c r="T455" s="62"/>
      <c r="U455" s="6"/>
      <c r="V455" s="60"/>
      <c r="W455" s="60"/>
      <c r="X455" s="60"/>
      <c r="Y455" s="60"/>
      <c r="Z455" s="60"/>
      <c r="AA455" s="60"/>
      <c r="AB455" s="60"/>
      <c r="AC455" s="60"/>
      <c r="AD455" s="60"/>
      <c r="AE455" s="60"/>
      <c r="AF455" s="60"/>
      <c r="AG455" s="60"/>
      <c r="AH455" s="60"/>
      <c r="AI455" s="60"/>
      <c r="AJ455" s="60"/>
      <c r="AK455" s="8"/>
      <c r="AL455" s="8"/>
      <c r="AM455" s="8"/>
      <c r="AN455" s="8"/>
      <c r="AO455" s="8"/>
      <c r="AP455" s="8"/>
      <c r="AQ455" s="8"/>
      <c r="AR455" s="8"/>
      <c r="AS455" s="8"/>
      <c r="AT455" s="8"/>
      <c r="AU455" s="8"/>
      <c r="AV455" s="8"/>
      <c r="AW455" s="8"/>
      <c r="AX455" s="8"/>
      <c r="AY455" s="8"/>
      <c r="AZ455" s="8"/>
      <c r="BA455" s="8"/>
      <c r="BB455" s="8"/>
      <c r="BC455" s="8"/>
      <c r="BD455" s="8"/>
      <c r="BE455" s="8"/>
      <c r="BF455" s="8"/>
      <c r="BG455" s="8"/>
      <c r="BH455" s="8"/>
      <c r="BI455" s="8"/>
      <c r="BJ455" s="8"/>
      <c r="BK455" s="8"/>
      <c r="BL455" s="8"/>
      <c r="BM455" s="8"/>
    </row>
    <row r="456" spans="2:65">
      <c r="B456" s="69"/>
      <c r="C456" s="120"/>
      <c r="D456" s="69"/>
      <c r="E456" s="69"/>
      <c r="F456" s="60"/>
      <c r="G456" s="98"/>
      <c r="H456" s="60"/>
      <c r="I456" s="60"/>
      <c r="J456" s="60"/>
      <c r="K456" s="60"/>
      <c r="L456" s="60"/>
      <c r="M456" s="60"/>
      <c r="N456" s="60"/>
      <c r="O456" s="4"/>
      <c r="P456" s="5"/>
      <c r="Q456" s="6"/>
      <c r="R456" s="6"/>
      <c r="S456" s="6"/>
      <c r="T456" s="62"/>
      <c r="U456" s="6"/>
      <c r="V456" s="60"/>
      <c r="W456" s="60"/>
      <c r="X456" s="60"/>
      <c r="Y456" s="60"/>
      <c r="Z456" s="60"/>
      <c r="AA456" s="60"/>
      <c r="AB456" s="60"/>
      <c r="AC456" s="60"/>
      <c r="AD456" s="60"/>
      <c r="AE456" s="60"/>
      <c r="AF456" s="60"/>
      <c r="AG456" s="60"/>
      <c r="AH456" s="60"/>
      <c r="AI456" s="60"/>
      <c r="AJ456" s="60"/>
      <c r="AK456" s="8"/>
      <c r="AL456" s="8"/>
      <c r="AM456" s="8"/>
      <c r="AN456" s="8"/>
      <c r="AO456" s="8"/>
      <c r="AP456" s="8"/>
      <c r="AQ456" s="8"/>
      <c r="AR456" s="8"/>
      <c r="AS456" s="8"/>
      <c r="AT456" s="8"/>
      <c r="AU456" s="8"/>
      <c r="AV456" s="8"/>
      <c r="AW456" s="8"/>
      <c r="AX456" s="8"/>
      <c r="AY456" s="8"/>
      <c r="AZ456" s="8"/>
      <c r="BA456" s="8"/>
      <c r="BB456" s="8"/>
      <c r="BC456" s="8"/>
      <c r="BD456" s="8"/>
      <c r="BE456" s="8"/>
      <c r="BF456" s="8"/>
      <c r="BG456" s="8"/>
      <c r="BH456" s="8"/>
      <c r="BI456" s="8"/>
      <c r="BJ456" s="8"/>
      <c r="BK456" s="8"/>
      <c r="BL456" s="8"/>
      <c r="BM456" s="8"/>
    </row>
    <row r="457" spans="2:65">
      <c r="B457" s="69"/>
      <c r="C457" s="120"/>
      <c r="D457" s="69"/>
      <c r="E457" s="69"/>
      <c r="F457" s="60"/>
      <c r="G457" s="98"/>
      <c r="H457" s="60"/>
      <c r="I457" s="60"/>
      <c r="J457" s="60"/>
      <c r="K457" s="60"/>
      <c r="L457" s="60"/>
      <c r="M457" s="60"/>
      <c r="N457" s="60"/>
      <c r="O457" s="4"/>
      <c r="P457" s="5"/>
      <c r="Q457" s="70"/>
      <c r="R457" s="71"/>
      <c r="S457" s="6"/>
      <c r="T457" s="62"/>
      <c r="U457" s="6"/>
      <c r="V457" s="60"/>
      <c r="W457" s="60"/>
      <c r="X457" s="60"/>
      <c r="Y457" s="60"/>
      <c r="Z457" s="60"/>
      <c r="AA457" s="60"/>
      <c r="AB457" s="60"/>
      <c r="AC457" s="60"/>
      <c r="AD457" s="60"/>
      <c r="AE457" s="60"/>
      <c r="AF457" s="60"/>
      <c r="AG457" s="60"/>
      <c r="AH457" s="60"/>
      <c r="AI457" s="60"/>
      <c r="AJ457" s="60"/>
      <c r="AK457" s="8"/>
      <c r="AL457" s="8"/>
      <c r="AM457" s="8"/>
      <c r="AN457" s="8"/>
      <c r="AO457" s="8"/>
      <c r="AP457" s="8"/>
      <c r="AQ457" s="8"/>
      <c r="AR457" s="8"/>
      <c r="AS457" s="8"/>
      <c r="AT457" s="8"/>
      <c r="AU457" s="8"/>
      <c r="AV457" s="8"/>
      <c r="AW457" s="8"/>
      <c r="AX457" s="8"/>
      <c r="AY457" s="8"/>
      <c r="AZ457" s="8"/>
      <c r="BA457" s="8"/>
      <c r="BB457" s="8"/>
      <c r="BC457" s="8"/>
      <c r="BD457" s="8"/>
      <c r="BE457" s="8"/>
      <c r="BF457" s="8"/>
      <c r="BG457" s="8"/>
      <c r="BH457" s="8"/>
      <c r="BI457" s="8"/>
      <c r="BJ457" s="8"/>
      <c r="BK457" s="8"/>
      <c r="BL457" s="8"/>
      <c r="BM457" s="8"/>
    </row>
    <row r="458" spans="2:65">
      <c r="B458" s="69"/>
      <c r="C458" s="120"/>
      <c r="D458" s="69"/>
      <c r="E458" s="69"/>
      <c r="F458" s="60"/>
      <c r="G458" s="98"/>
      <c r="H458" s="60"/>
      <c r="I458" s="60"/>
      <c r="J458" s="60"/>
      <c r="K458" s="60"/>
      <c r="L458" s="60"/>
      <c r="M458" s="60"/>
      <c r="N458" s="60"/>
      <c r="O458" s="4"/>
      <c r="P458" s="5"/>
      <c r="Q458" s="70"/>
      <c r="R458" s="72"/>
      <c r="S458" s="6"/>
      <c r="T458" s="62"/>
      <c r="U458" s="6"/>
      <c r="V458" s="60"/>
      <c r="W458" s="60"/>
      <c r="X458" s="60"/>
      <c r="Y458" s="60"/>
      <c r="Z458" s="60"/>
      <c r="AA458" s="60"/>
      <c r="AB458" s="60"/>
      <c r="AC458" s="60"/>
      <c r="AD458" s="60"/>
      <c r="AE458" s="60"/>
      <c r="AF458" s="60"/>
      <c r="AG458" s="60"/>
      <c r="AH458" s="60"/>
      <c r="AI458" s="60"/>
      <c r="AJ458" s="60"/>
      <c r="AK458" s="8"/>
      <c r="AL458" s="8"/>
      <c r="AM458" s="8"/>
      <c r="AN458" s="8"/>
      <c r="AO458" s="8"/>
      <c r="AP458" s="8"/>
      <c r="AQ458" s="8"/>
      <c r="AR458" s="8"/>
      <c r="AS458" s="8"/>
      <c r="AT458" s="8"/>
      <c r="AU458" s="8"/>
      <c r="AV458" s="8"/>
      <c r="AW458" s="8"/>
      <c r="AX458" s="8"/>
      <c r="AY458" s="8"/>
      <c r="AZ458" s="8"/>
      <c r="BA458" s="8"/>
      <c r="BB458" s="8"/>
      <c r="BC458" s="8"/>
      <c r="BD458" s="8"/>
      <c r="BE458" s="8"/>
      <c r="BF458" s="8"/>
      <c r="BG458" s="8"/>
      <c r="BH458" s="8"/>
      <c r="BI458" s="8"/>
      <c r="BJ458" s="8"/>
      <c r="BK458" s="8"/>
      <c r="BL458" s="8"/>
      <c r="BM458" s="8"/>
    </row>
    <row r="459" spans="2:65">
      <c r="B459" s="69"/>
      <c r="C459" s="120"/>
      <c r="D459" s="69"/>
      <c r="E459" s="69"/>
      <c r="F459" s="60"/>
      <c r="G459" s="98"/>
      <c r="H459" s="60"/>
      <c r="I459" s="60"/>
      <c r="J459" s="60"/>
      <c r="K459" s="60"/>
      <c r="L459" s="60"/>
      <c r="M459" s="60"/>
      <c r="N459" s="60"/>
      <c r="O459" s="4"/>
      <c r="P459" s="5"/>
      <c r="Q459" s="70"/>
      <c r="R459" s="73"/>
      <c r="S459" s="6"/>
      <c r="T459" s="62"/>
      <c r="U459" s="6"/>
      <c r="V459" s="60"/>
      <c r="W459" s="60"/>
      <c r="X459" s="60"/>
      <c r="Y459" s="60"/>
      <c r="Z459" s="60"/>
      <c r="AA459" s="60"/>
      <c r="AB459" s="60"/>
      <c r="AC459" s="60"/>
      <c r="AD459" s="60"/>
      <c r="AE459" s="60"/>
      <c r="AF459" s="60"/>
      <c r="AG459" s="60"/>
      <c r="AH459" s="60"/>
      <c r="AI459" s="60"/>
      <c r="AJ459" s="60"/>
      <c r="AK459" s="8"/>
      <c r="AL459" s="8"/>
      <c r="AM459" s="8"/>
      <c r="AN459" s="8"/>
      <c r="AO459" s="8"/>
      <c r="AP459" s="8"/>
      <c r="AQ459" s="8"/>
      <c r="AR459" s="8"/>
      <c r="AS459" s="8"/>
      <c r="AT459" s="8"/>
      <c r="AU459" s="8"/>
      <c r="AV459" s="8"/>
      <c r="AW459" s="8"/>
      <c r="AX459" s="8"/>
      <c r="AY459" s="8"/>
      <c r="AZ459" s="8"/>
      <c r="BA459" s="8"/>
      <c r="BB459" s="8"/>
      <c r="BC459" s="8"/>
      <c r="BD459" s="8"/>
      <c r="BE459" s="8"/>
      <c r="BF459" s="8"/>
      <c r="BG459" s="8"/>
      <c r="BH459" s="8"/>
      <c r="BI459" s="8"/>
      <c r="BJ459" s="8"/>
      <c r="BK459" s="8"/>
      <c r="BL459" s="8"/>
      <c r="BM459" s="8"/>
    </row>
    <row r="460" spans="2:65">
      <c r="B460" s="69"/>
      <c r="C460" s="120"/>
      <c r="D460" s="69"/>
      <c r="E460" s="69"/>
      <c r="F460" s="60"/>
      <c r="G460" s="98"/>
      <c r="H460" s="60"/>
      <c r="I460" s="60"/>
      <c r="J460" s="60"/>
      <c r="K460" s="60"/>
      <c r="L460" s="60"/>
      <c r="M460" s="60"/>
      <c r="N460" s="60"/>
      <c r="O460" s="4"/>
      <c r="P460" s="5"/>
      <c r="Q460" s="70"/>
      <c r="R460" s="6"/>
      <c r="S460" s="6"/>
      <c r="T460" s="62"/>
      <c r="U460" s="6"/>
      <c r="V460" s="60"/>
      <c r="W460" s="60"/>
      <c r="X460" s="60"/>
      <c r="Y460" s="60"/>
      <c r="Z460" s="60"/>
      <c r="AA460" s="60"/>
      <c r="AB460" s="60"/>
      <c r="AC460" s="60"/>
      <c r="AD460" s="60"/>
      <c r="AE460" s="60"/>
      <c r="AF460" s="60"/>
      <c r="AG460" s="60"/>
      <c r="AH460" s="60"/>
      <c r="AI460" s="60"/>
      <c r="AJ460" s="60"/>
      <c r="AK460" s="8"/>
      <c r="AL460" s="8"/>
      <c r="AM460" s="8"/>
      <c r="AN460" s="8"/>
      <c r="AO460" s="8"/>
      <c r="AP460" s="8"/>
      <c r="AQ460" s="8"/>
      <c r="AR460" s="8"/>
      <c r="AS460" s="8"/>
      <c r="AT460" s="8"/>
      <c r="AU460" s="8"/>
      <c r="AV460" s="8"/>
      <c r="AW460" s="8"/>
      <c r="AX460" s="8"/>
      <c r="AY460" s="8"/>
      <c r="AZ460" s="8"/>
      <c r="BA460" s="8"/>
      <c r="BB460" s="8"/>
      <c r="BC460" s="8"/>
      <c r="BD460" s="8"/>
      <c r="BE460" s="8"/>
      <c r="BF460" s="8"/>
      <c r="BG460" s="8"/>
      <c r="BH460" s="8"/>
      <c r="BI460" s="8"/>
      <c r="BJ460" s="8"/>
      <c r="BK460" s="8"/>
      <c r="BL460" s="8"/>
      <c r="BM460" s="8"/>
    </row>
    <row r="461" spans="2:65">
      <c r="B461" s="69"/>
      <c r="C461" s="120"/>
      <c r="D461" s="69"/>
      <c r="E461" s="69"/>
      <c r="F461" s="60"/>
      <c r="G461" s="98"/>
      <c r="H461" s="60"/>
      <c r="I461" s="60"/>
      <c r="J461" s="60"/>
      <c r="K461" s="60"/>
      <c r="L461" s="60"/>
      <c r="M461" s="60"/>
      <c r="N461" s="60"/>
      <c r="O461" s="4"/>
      <c r="P461" s="5"/>
      <c r="Q461" s="70"/>
      <c r="R461" s="6"/>
      <c r="S461" s="6"/>
      <c r="T461" s="62"/>
      <c r="U461" s="6"/>
      <c r="V461" s="60"/>
      <c r="W461" s="60"/>
      <c r="X461" s="60"/>
      <c r="Y461" s="60"/>
      <c r="Z461" s="60"/>
      <c r="AA461" s="60"/>
      <c r="AB461" s="60"/>
      <c r="AC461" s="60"/>
      <c r="AD461" s="60"/>
      <c r="AE461" s="60"/>
      <c r="AF461" s="60"/>
      <c r="AG461" s="60"/>
      <c r="AH461" s="60"/>
      <c r="AI461" s="60"/>
      <c r="AJ461" s="60"/>
      <c r="AK461" s="8"/>
      <c r="AL461" s="8"/>
      <c r="AM461" s="8"/>
      <c r="AN461" s="8"/>
      <c r="AO461" s="8"/>
      <c r="AP461" s="8"/>
      <c r="AQ461" s="8"/>
      <c r="AR461" s="8"/>
      <c r="AS461" s="8"/>
      <c r="AT461" s="8"/>
      <c r="AU461" s="8"/>
      <c r="AV461" s="8"/>
      <c r="AW461" s="8"/>
      <c r="AX461" s="8"/>
      <c r="AY461" s="8"/>
      <c r="AZ461" s="8"/>
      <c r="BA461" s="8"/>
      <c r="BB461" s="8"/>
      <c r="BC461" s="8"/>
      <c r="BD461" s="8"/>
      <c r="BE461" s="8"/>
      <c r="BF461" s="8"/>
      <c r="BG461" s="8"/>
      <c r="BH461" s="8"/>
      <c r="BI461" s="8"/>
      <c r="BJ461" s="8"/>
      <c r="BK461" s="8"/>
      <c r="BL461" s="8"/>
      <c r="BM461" s="8"/>
    </row>
    <row r="462" spans="2:65">
      <c r="B462" s="69"/>
      <c r="C462" s="120"/>
      <c r="D462" s="69"/>
      <c r="E462" s="69"/>
      <c r="F462" s="60"/>
      <c r="G462" s="98"/>
      <c r="H462" s="60"/>
      <c r="I462" s="60"/>
      <c r="J462" s="60"/>
      <c r="K462" s="60"/>
      <c r="L462" s="60"/>
      <c r="M462" s="60"/>
      <c r="N462" s="60"/>
      <c r="O462" s="4"/>
      <c r="P462" s="5"/>
      <c r="Q462" s="70"/>
      <c r="R462" s="6"/>
      <c r="S462" s="6"/>
      <c r="T462" s="62"/>
      <c r="U462" s="6"/>
      <c r="V462" s="60"/>
      <c r="W462" s="60"/>
      <c r="X462" s="60"/>
      <c r="Y462" s="60"/>
      <c r="Z462" s="60"/>
      <c r="AA462" s="60"/>
      <c r="AB462" s="60"/>
      <c r="AC462" s="60"/>
      <c r="AD462" s="60"/>
      <c r="AE462" s="60"/>
      <c r="AF462" s="60"/>
      <c r="AG462" s="60"/>
      <c r="AH462" s="60"/>
      <c r="AI462" s="60"/>
      <c r="AJ462" s="60"/>
      <c r="AK462" s="8"/>
      <c r="AL462" s="8"/>
      <c r="AM462" s="8"/>
      <c r="AN462" s="8"/>
      <c r="AO462" s="8"/>
      <c r="AP462" s="8"/>
      <c r="AQ462" s="8"/>
      <c r="AR462" s="8"/>
      <c r="AS462" s="8"/>
      <c r="AT462" s="8"/>
      <c r="AU462" s="8"/>
      <c r="AV462" s="8"/>
      <c r="AW462" s="8"/>
      <c r="AX462" s="8"/>
      <c r="AY462" s="8"/>
      <c r="AZ462" s="8"/>
      <c r="BA462" s="8"/>
      <c r="BB462" s="8"/>
      <c r="BC462" s="8"/>
      <c r="BD462" s="8"/>
      <c r="BE462" s="8"/>
      <c r="BF462" s="8"/>
      <c r="BG462" s="8"/>
      <c r="BH462" s="8"/>
      <c r="BI462" s="8"/>
      <c r="BJ462" s="8"/>
      <c r="BK462" s="8"/>
      <c r="BL462" s="8"/>
      <c r="BM462" s="8"/>
    </row>
    <row r="463" spans="2:65">
      <c r="B463" s="69"/>
      <c r="C463" s="120"/>
      <c r="D463" s="69"/>
      <c r="E463" s="69"/>
      <c r="F463" s="60"/>
      <c r="G463" s="98"/>
      <c r="H463" s="60"/>
      <c r="I463" s="60"/>
      <c r="J463" s="60"/>
      <c r="K463" s="60"/>
      <c r="L463" s="60"/>
      <c r="M463" s="60"/>
      <c r="N463" s="60"/>
      <c r="O463" s="4"/>
      <c r="P463" s="5"/>
      <c r="Q463" s="70"/>
      <c r="R463" s="6"/>
      <c r="S463" s="6"/>
      <c r="T463" s="62"/>
      <c r="U463" s="6"/>
      <c r="V463" s="60"/>
      <c r="W463" s="60"/>
      <c r="X463" s="60"/>
      <c r="Y463" s="60"/>
      <c r="Z463" s="60"/>
      <c r="AA463" s="60"/>
      <c r="AB463" s="60"/>
      <c r="AC463" s="60"/>
      <c r="AD463" s="60"/>
      <c r="AE463" s="60"/>
      <c r="AF463" s="60"/>
      <c r="AG463" s="60"/>
      <c r="AH463" s="60"/>
      <c r="AI463" s="60"/>
      <c r="AJ463" s="60"/>
      <c r="AK463" s="8"/>
      <c r="AL463" s="8"/>
      <c r="AM463" s="8"/>
      <c r="AN463" s="8"/>
      <c r="AO463" s="8"/>
      <c r="AP463" s="8"/>
      <c r="AQ463" s="8"/>
      <c r="AR463" s="8"/>
      <c r="AS463" s="8"/>
      <c r="AT463" s="8"/>
      <c r="AU463" s="8"/>
      <c r="AV463" s="8"/>
      <c r="AW463" s="8"/>
      <c r="AX463" s="8"/>
      <c r="AY463" s="8"/>
      <c r="AZ463" s="8"/>
      <c r="BA463" s="8"/>
      <c r="BB463" s="8"/>
      <c r="BC463" s="8"/>
      <c r="BD463" s="8"/>
      <c r="BE463" s="8"/>
      <c r="BF463" s="8"/>
      <c r="BG463" s="8"/>
      <c r="BH463" s="8"/>
      <c r="BI463" s="8"/>
      <c r="BJ463" s="8"/>
      <c r="BK463" s="8"/>
      <c r="BL463" s="8"/>
      <c r="BM463" s="8"/>
    </row>
    <row r="464" spans="2:65">
      <c r="B464" s="69"/>
      <c r="C464" s="120"/>
      <c r="D464" s="69"/>
      <c r="E464" s="69"/>
      <c r="F464" s="60"/>
      <c r="G464" s="98"/>
      <c r="H464" s="60"/>
      <c r="I464" s="60"/>
      <c r="J464" s="60"/>
      <c r="K464" s="60"/>
      <c r="L464" s="60"/>
      <c r="M464" s="60"/>
      <c r="N464" s="60"/>
      <c r="O464" s="4"/>
      <c r="P464" s="5"/>
      <c r="Q464" s="70"/>
      <c r="R464" s="6"/>
      <c r="S464" s="6"/>
      <c r="T464" s="62"/>
      <c r="U464" s="6"/>
      <c r="V464" s="60"/>
      <c r="W464" s="60"/>
      <c r="X464" s="60"/>
      <c r="Y464" s="60"/>
      <c r="Z464" s="60"/>
      <c r="AA464" s="60"/>
      <c r="AB464" s="60"/>
      <c r="AC464" s="60"/>
      <c r="AD464" s="60"/>
      <c r="AE464" s="60"/>
      <c r="AF464" s="60"/>
      <c r="AG464" s="60"/>
      <c r="AH464" s="60"/>
      <c r="AI464" s="60"/>
      <c r="AJ464" s="60"/>
      <c r="AK464" s="8"/>
      <c r="AL464" s="8"/>
      <c r="AM464" s="8"/>
      <c r="AN464" s="8"/>
      <c r="AO464" s="8"/>
      <c r="AP464" s="8"/>
      <c r="AQ464" s="8"/>
      <c r="AR464" s="8"/>
      <c r="AS464" s="8"/>
      <c r="AT464" s="8"/>
      <c r="AU464" s="8"/>
      <c r="AV464" s="8"/>
      <c r="AW464" s="8"/>
      <c r="AX464" s="8"/>
      <c r="AY464" s="8"/>
      <c r="AZ464" s="8"/>
      <c r="BA464" s="8"/>
      <c r="BB464" s="8"/>
      <c r="BC464" s="8"/>
      <c r="BD464" s="8"/>
      <c r="BE464" s="8"/>
      <c r="BF464" s="8"/>
      <c r="BG464" s="8"/>
      <c r="BH464" s="8"/>
      <c r="BI464" s="8"/>
      <c r="BJ464" s="8"/>
      <c r="BK464" s="8"/>
      <c r="BL464" s="8"/>
      <c r="BM464" s="8"/>
    </row>
    <row r="465" spans="2:65">
      <c r="B465" s="69"/>
      <c r="C465" s="120"/>
      <c r="D465" s="69"/>
      <c r="E465" s="69"/>
      <c r="F465" s="60"/>
      <c r="G465" s="98"/>
      <c r="H465" s="60"/>
      <c r="I465" s="60"/>
      <c r="J465" s="60"/>
      <c r="K465" s="60"/>
      <c r="L465" s="60"/>
      <c r="M465" s="60"/>
      <c r="N465" s="60"/>
      <c r="O465" s="4"/>
      <c r="P465" s="5"/>
      <c r="Q465" s="70"/>
      <c r="R465" s="6"/>
      <c r="S465" s="6"/>
      <c r="T465" s="62"/>
      <c r="U465" s="6"/>
      <c r="V465" s="60"/>
      <c r="W465" s="60"/>
      <c r="X465" s="60"/>
      <c r="Y465" s="60"/>
      <c r="Z465" s="60"/>
      <c r="AA465" s="60"/>
      <c r="AB465" s="60"/>
      <c r="AC465" s="60"/>
      <c r="AD465" s="60"/>
      <c r="AE465" s="60"/>
      <c r="AF465" s="60"/>
      <c r="AG465" s="60"/>
      <c r="AH465" s="60"/>
      <c r="AI465" s="60"/>
      <c r="AJ465" s="60"/>
      <c r="AK465" s="8"/>
      <c r="AL465" s="8"/>
      <c r="AM465" s="8"/>
      <c r="AN465" s="8"/>
      <c r="AO465" s="8"/>
      <c r="AP465" s="8"/>
      <c r="AQ465" s="8"/>
      <c r="AR465" s="8"/>
      <c r="AS465" s="8"/>
      <c r="AT465" s="8"/>
      <c r="AU465" s="8"/>
      <c r="AV465" s="8"/>
      <c r="AW465" s="8"/>
      <c r="AX465" s="8"/>
      <c r="AY465" s="8"/>
      <c r="AZ465" s="8"/>
      <c r="BA465" s="8"/>
      <c r="BB465" s="8"/>
      <c r="BC465" s="8"/>
      <c r="BD465" s="8"/>
      <c r="BE465" s="8"/>
      <c r="BF465" s="8"/>
      <c r="BG465" s="8"/>
      <c r="BH465" s="8"/>
      <c r="BI465" s="8"/>
      <c r="BJ465" s="8"/>
      <c r="BK465" s="8"/>
      <c r="BL465" s="8"/>
      <c r="BM465" s="8"/>
    </row>
    <row r="466" spans="2:65">
      <c r="B466" s="69"/>
      <c r="C466" s="120"/>
      <c r="D466" s="69"/>
      <c r="E466" s="69"/>
      <c r="F466" s="60"/>
      <c r="G466" s="98"/>
      <c r="H466" s="60"/>
      <c r="I466" s="60"/>
      <c r="J466" s="60"/>
      <c r="K466" s="60"/>
      <c r="L466" s="60"/>
      <c r="M466" s="60"/>
      <c r="N466" s="60"/>
      <c r="O466" s="4"/>
      <c r="P466" s="5"/>
      <c r="Q466" s="70"/>
      <c r="R466" s="6"/>
      <c r="S466" s="6"/>
      <c r="T466" s="62"/>
      <c r="U466" s="6"/>
      <c r="V466" s="60"/>
      <c r="W466" s="60"/>
      <c r="X466" s="60"/>
      <c r="Y466" s="60"/>
      <c r="Z466" s="60"/>
      <c r="AA466" s="60"/>
      <c r="AB466" s="60"/>
      <c r="AC466" s="60"/>
      <c r="AD466" s="60"/>
      <c r="AE466" s="60"/>
      <c r="AF466" s="60"/>
      <c r="AG466" s="60"/>
      <c r="AH466" s="60"/>
      <c r="AI466" s="60"/>
      <c r="AJ466" s="60"/>
      <c r="AK466" s="8"/>
      <c r="AL466" s="8"/>
      <c r="AM466" s="8"/>
      <c r="AN466" s="8"/>
      <c r="AO466" s="8"/>
      <c r="AP466" s="8"/>
      <c r="AQ466" s="8"/>
      <c r="AR466" s="8"/>
      <c r="AS466" s="8"/>
      <c r="AT466" s="8"/>
      <c r="AU466" s="8"/>
      <c r="AV466" s="8"/>
      <c r="AW466" s="8"/>
      <c r="AX466" s="8"/>
      <c r="AY466" s="8"/>
      <c r="AZ466" s="8"/>
      <c r="BA466" s="8"/>
      <c r="BB466" s="8"/>
      <c r="BC466" s="8"/>
      <c r="BD466" s="8"/>
      <c r="BE466" s="8"/>
      <c r="BF466" s="8"/>
      <c r="BG466" s="8"/>
      <c r="BH466" s="8"/>
      <c r="BI466" s="8"/>
      <c r="BJ466" s="8"/>
      <c r="BK466" s="8"/>
      <c r="BL466" s="8"/>
      <c r="BM466" s="8"/>
    </row>
    <row r="467" spans="2:65">
      <c r="B467" s="69"/>
      <c r="C467" s="120"/>
      <c r="D467" s="69"/>
      <c r="E467" s="69"/>
      <c r="F467" s="60"/>
      <c r="G467" s="98"/>
      <c r="H467" s="60"/>
      <c r="I467" s="60"/>
      <c r="J467" s="60"/>
      <c r="K467" s="60"/>
      <c r="L467" s="60"/>
      <c r="M467" s="60"/>
      <c r="N467" s="60"/>
      <c r="O467" s="4"/>
      <c r="P467" s="5"/>
      <c r="Q467" s="70"/>
      <c r="R467" s="6"/>
      <c r="S467" s="6"/>
      <c r="T467" s="62"/>
      <c r="U467" s="6"/>
      <c r="V467" s="60"/>
      <c r="W467" s="60"/>
      <c r="X467" s="60"/>
      <c r="Y467" s="60"/>
      <c r="Z467" s="60"/>
      <c r="AA467" s="60"/>
      <c r="AB467" s="60"/>
      <c r="AC467" s="60"/>
      <c r="AD467" s="60"/>
      <c r="AE467" s="60"/>
      <c r="AF467" s="60"/>
      <c r="AG467" s="60"/>
      <c r="AH467" s="60"/>
      <c r="AI467" s="60"/>
      <c r="AJ467" s="60"/>
      <c r="AK467" s="8"/>
      <c r="AL467" s="8"/>
      <c r="AM467" s="8"/>
      <c r="AN467" s="8"/>
      <c r="AO467" s="8"/>
      <c r="AP467" s="8"/>
      <c r="AQ467" s="8"/>
      <c r="AR467" s="8"/>
      <c r="AS467" s="8"/>
      <c r="AT467" s="8"/>
      <c r="AU467" s="8"/>
      <c r="AV467" s="8"/>
      <c r="AW467" s="8"/>
      <c r="AX467" s="8"/>
      <c r="AY467" s="8"/>
      <c r="AZ467" s="8"/>
      <c r="BA467" s="8"/>
      <c r="BB467" s="8"/>
      <c r="BC467" s="8"/>
      <c r="BD467" s="8"/>
      <c r="BE467" s="8"/>
      <c r="BF467" s="8"/>
      <c r="BG467" s="8"/>
      <c r="BH467" s="8"/>
      <c r="BI467" s="8"/>
      <c r="BJ467" s="8"/>
      <c r="BK467" s="8"/>
      <c r="BL467" s="8"/>
      <c r="BM467" s="8"/>
    </row>
    <row r="468" spans="2:65">
      <c r="B468" s="69"/>
      <c r="C468" s="120"/>
      <c r="D468" s="69"/>
      <c r="E468" s="69"/>
      <c r="F468" s="60"/>
      <c r="G468" s="98"/>
      <c r="H468" s="60"/>
      <c r="I468" s="60"/>
      <c r="J468" s="60"/>
      <c r="K468" s="60"/>
      <c r="L468" s="60"/>
      <c r="M468" s="60"/>
      <c r="N468" s="60"/>
      <c r="O468" s="4"/>
      <c r="P468" s="5"/>
      <c r="Q468" s="70"/>
      <c r="R468" s="6"/>
      <c r="S468" s="6"/>
      <c r="T468" s="62"/>
      <c r="U468" s="6"/>
      <c r="V468" s="60"/>
      <c r="W468" s="60"/>
      <c r="X468" s="60"/>
      <c r="Y468" s="60"/>
      <c r="Z468" s="60"/>
      <c r="AA468" s="60"/>
      <c r="AB468" s="60"/>
      <c r="AC468" s="60"/>
      <c r="AD468" s="60"/>
      <c r="AE468" s="60"/>
      <c r="AF468" s="60"/>
      <c r="AG468" s="60"/>
      <c r="AH468" s="60"/>
      <c r="AI468" s="60"/>
      <c r="AJ468" s="60"/>
      <c r="AK468" s="8"/>
      <c r="AL468" s="8"/>
      <c r="AM468" s="8"/>
      <c r="AN468" s="8"/>
      <c r="AO468" s="8"/>
      <c r="AP468" s="8"/>
      <c r="AQ468" s="8"/>
      <c r="AR468" s="8"/>
      <c r="AS468" s="8"/>
      <c r="AT468" s="8"/>
      <c r="AU468" s="8"/>
      <c r="AV468" s="8"/>
      <c r="AW468" s="8"/>
      <c r="AX468" s="8"/>
      <c r="AY468" s="8"/>
      <c r="AZ468" s="8"/>
      <c r="BA468" s="8"/>
      <c r="BB468" s="8"/>
      <c r="BC468" s="8"/>
      <c r="BD468" s="8"/>
      <c r="BE468" s="8"/>
      <c r="BF468" s="8"/>
      <c r="BG468" s="8"/>
      <c r="BH468" s="8"/>
      <c r="BI468" s="8"/>
      <c r="BJ468" s="8"/>
      <c r="BK468" s="8"/>
      <c r="BL468" s="8"/>
      <c r="BM468" s="8"/>
    </row>
    <row r="469" spans="2:65">
      <c r="B469" s="69"/>
      <c r="C469" s="120"/>
      <c r="D469" s="69"/>
      <c r="E469" s="69"/>
      <c r="F469" s="60"/>
      <c r="G469" s="98"/>
      <c r="H469" s="60"/>
      <c r="I469" s="60"/>
      <c r="J469" s="60"/>
      <c r="K469" s="60"/>
      <c r="L469" s="60"/>
      <c r="M469" s="60"/>
      <c r="N469" s="60"/>
      <c r="O469" s="4"/>
      <c r="P469" s="5"/>
      <c r="Q469" s="70"/>
      <c r="R469" s="6"/>
      <c r="S469" s="6"/>
      <c r="T469" s="62"/>
      <c r="U469" s="6"/>
      <c r="V469" s="60"/>
      <c r="W469" s="60"/>
      <c r="X469" s="60"/>
      <c r="Y469" s="60"/>
      <c r="Z469" s="60"/>
      <c r="AA469" s="60"/>
      <c r="AB469" s="60"/>
      <c r="AC469" s="60"/>
      <c r="AD469" s="60"/>
      <c r="AE469" s="60"/>
      <c r="AF469" s="60"/>
      <c r="AG469" s="60"/>
      <c r="AH469" s="60"/>
      <c r="AI469" s="60"/>
      <c r="AJ469" s="60"/>
      <c r="AK469" s="8"/>
      <c r="AL469" s="8"/>
      <c r="AM469" s="8"/>
      <c r="AN469" s="8"/>
      <c r="AO469" s="8"/>
      <c r="AP469" s="8"/>
      <c r="AQ469" s="8"/>
      <c r="AR469" s="8"/>
      <c r="AS469" s="8"/>
      <c r="AT469" s="8"/>
      <c r="AU469" s="8"/>
      <c r="AV469" s="8"/>
      <c r="AW469" s="8"/>
      <c r="AX469" s="8"/>
      <c r="AY469" s="8"/>
      <c r="AZ469" s="8"/>
      <c r="BA469" s="8"/>
      <c r="BB469" s="8"/>
      <c r="BC469" s="8"/>
      <c r="BD469" s="8"/>
      <c r="BE469" s="8"/>
      <c r="BF469" s="8"/>
      <c r="BG469" s="8"/>
      <c r="BH469" s="8"/>
      <c r="BI469" s="8"/>
      <c r="BJ469" s="8"/>
      <c r="BK469" s="8"/>
      <c r="BL469" s="8"/>
      <c r="BM469" s="8"/>
    </row>
    <row r="470" spans="2:65">
      <c r="B470" s="69"/>
      <c r="C470" s="120"/>
      <c r="D470" s="69"/>
      <c r="E470" s="69"/>
      <c r="F470" s="60"/>
      <c r="G470" s="98"/>
      <c r="H470" s="60"/>
      <c r="I470" s="60"/>
      <c r="J470" s="60"/>
      <c r="K470" s="60"/>
      <c r="L470" s="60"/>
      <c r="M470" s="60"/>
      <c r="N470" s="60"/>
      <c r="O470" s="4"/>
      <c r="P470" s="5"/>
      <c r="Q470" s="70"/>
      <c r="R470" s="6"/>
      <c r="S470" s="6"/>
      <c r="T470" s="62"/>
      <c r="U470" s="6"/>
      <c r="V470" s="60"/>
      <c r="W470" s="60"/>
      <c r="X470" s="60"/>
      <c r="Y470" s="60"/>
      <c r="Z470" s="60"/>
      <c r="AA470" s="60"/>
      <c r="AB470" s="60"/>
      <c r="AC470" s="60"/>
      <c r="AD470" s="60"/>
      <c r="AE470" s="60"/>
      <c r="AF470" s="60"/>
      <c r="AG470" s="60"/>
      <c r="AH470" s="60"/>
      <c r="AI470" s="60"/>
      <c r="AJ470" s="60"/>
      <c r="AK470" s="8"/>
      <c r="AL470" s="8"/>
      <c r="AM470" s="8"/>
      <c r="AN470" s="8"/>
      <c r="AO470" s="8"/>
      <c r="AP470" s="8"/>
      <c r="AQ470" s="8"/>
      <c r="AR470" s="8"/>
      <c r="AS470" s="8"/>
      <c r="AT470" s="8"/>
      <c r="AU470" s="8"/>
      <c r="AV470" s="8"/>
      <c r="AW470" s="8"/>
      <c r="AX470" s="8"/>
      <c r="AY470" s="8"/>
      <c r="AZ470" s="8"/>
      <c r="BA470" s="8"/>
      <c r="BB470" s="8"/>
      <c r="BC470" s="8"/>
      <c r="BD470" s="8"/>
      <c r="BE470" s="8"/>
      <c r="BF470" s="8"/>
      <c r="BG470" s="8"/>
      <c r="BH470" s="8"/>
      <c r="BI470" s="8"/>
      <c r="BJ470" s="8"/>
      <c r="BK470" s="8"/>
      <c r="BL470" s="8"/>
      <c r="BM470" s="8"/>
    </row>
    <row r="471" spans="2:65">
      <c r="B471" s="69"/>
      <c r="C471" s="120"/>
      <c r="D471" s="69"/>
      <c r="E471" s="69"/>
      <c r="F471" s="60"/>
      <c r="G471" s="98"/>
      <c r="H471" s="60"/>
      <c r="I471" s="60"/>
      <c r="J471" s="60"/>
      <c r="K471" s="60"/>
      <c r="L471" s="60"/>
      <c r="M471" s="60"/>
      <c r="N471" s="60"/>
      <c r="O471" s="4"/>
      <c r="P471" s="5"/>
      <c r="Q471" s="70"/>
      <c r="R471" s="6"/>
      <c r="S471" s="6"/>
      <c r="T471" s="62"/>
      <c r="U471" s="6"/>
      <c r="V471" s="60"/>
      <c r="W471" s="60"/>
      <c r="X471" s="60"/>
      <c r="Y471" s="60"/>
      <c r="Z471" s="60"/>
      <c r="AA471" s="60"/>
      <c r="AB471" s="60"/>
      <c r="AC471" s="60"/>
      <c r="AD471" s="60"/>
      <c r="AE471" s="60"/>
      <c r="AF471" s="60"/>
      <c r="AG471" s="60"/>
      <c r="AH471" s="60"/>
      <c r="AI471" s="60"/>
      <c r="AJ471" s="60"/>
      <c r="AK471" s="8"/>
      <c r="AL471" s="8"/>
      <c r="AM471" s="8"/>
      <c r="AN471" s="8"/>
      <c r="AO471" s="8"/>
      <c r="AP471" s="8"/>
      <c r="AQ471" s="8"/>
      <c r="AR471" s="8"/>
      <c r="AS471" s="8"/>
      <c r="AT471" s="8"/>
      <c r="AU471" s="8"/>
      <c r="AV471" s="8"/>
      <c r="AW471" s="8"/>
      <c r="AX471" s="8"/>
      <c r="AY471" s="8"/>
      <c r="AZ471" s="8"/>
      <c r="BA471" s="8"/>
      <c r="BB471" s="8"/>
      <c r="BC471" s="8"/>
      <c r="BD471" s="8"/>
      <c r="BE471" s="8"/>
      <c r="BF471" s="8"/>
      <c r="BG471" s="8"/>
      <c r="BH471" s="8"/>
      <c r="BI471" s="8"/>
      <c r="BJ471" s="8"/>
      <c r="BK471" s="8"/>
      <c r="BL471" s="8"/>
      <c r="BM471" s="8"/>
    </row>
    <row r="472" spans="2:65">
      <c r="B472" s="69"/>
      <c r="C472" s="120"/>
      <c r="D472" s="69"/>
      <c r="E472" s="69"/>
      <c r="F472" s="60"/>
      <c r="G472" s="98"/>
      <c r="H472" s="60"/>
      <c r="I472" s="60"/>
      <c r="J472" s="60"/>
      <c r="K472" s="60"/>
      <c r="L472" s="60"/>
      <c r="M472" s="60"/>
      <c r="N472" s="60"/>
      <c r="O472" s="4"/>
      <c r="P472" s="5"/>
      <c r="Q472" s="70"/>
      <c r="R472" s="6"/>
      <c r="S472" s="6"/>
      <c r="T472" s="62"/>
      <c r="U472" s="6"/>
      <c r="V472" s="60"/>
      <c r="W472" s="60"/>
      <c r="X472" s="60"/>
      <c r="Y472" s="60"/>
      <c r="Z472" s="60"/>
      <c r="AA472" s="60"/>
      <c r="AB472" s="60"/>
      <c r="AC472" s="60"/>
      <c r="AD472" s="60"/>
      <c r="AE472" s="60"/>
      <c r="AF472" s="60"/>
      <c r="AG472" s="60"/>
      <c r="AH472" s="60"/>
      <c r="AI472" s="60"/>
      <c r="AJ472" s="60"/>
      <c r="AK472" s="8"/>
      <c r="AL472" s="8"/>
      <c r="AM472" s="8"/>
      <c r="AN472" s="8"/>
      <c r="AO472" s="8"/>
      <c r="AP472" s="8"/>
      <c r="AQ472" s="8"/>
      <c r="AR472" s="8"/>
      <c r="AS472" s="8"/>
      <c r="AT472" s="8"/>
      <c r="AU472" s="8"/>
      <c r="AV472" s="8"/>
      <c r="AW472" s="8"/>
      <c r="AX472" s="8"/>
      <c r="AY472" s="8"/>
      <c r="AZ472" s="8"/>
      <c r="BA472" s="8"/>
      <c r="BB472" s="8"/>
      <c r="BC472" s="8"/>
      <c r="BD472" s="8"/>
      <c r="BE472" s="8"/>
      <c r="BF472" s="8"/>
      <c r="BG472" s="8"/>
      <c r="BH472" s="8"/>
      <c r="BI472" s="8"/>
      <c r="BJ472" s="8"/>
      <c r="BK472" s="8"/>
      <c r="BL472" s="8"/>
      <c r="BM472" s="8"/>
    </row>
    <row r="473" spans="2:65" ht="15.3" thickBot="1">
      <c r="B473" s="69"/>
      <c r="C473" s="120"/>
      <c r="D473" s="69"/>
      <c r="E473" s="69"/>
      <c r="F473" s="60"/>
      <c r="G473" s="98"/>
      <c r="H473" s="60"/>
      <c r="I473" s="60"/>
      <c r="J473" s="60"/>
      <c r="K473" s="60"/>
      <c r="L473" s="60"/>
      <c r="M473" s="60"/>
      <c r="N473" s="60"/>
      <c r="O473" s="74"/>
      <c r="P473" s="64"/>
      <c r="Q473" s="75"/>
      <c r="R473" s="76"/>
      <c r="S473" s="76"/>
      <c r="T473" s="67"/>
      <c r="U473" s="76"/>
      <c r="V473" s="60"/>
      <c r="W473" s="60"/>
      <c r="X473" s="60"/>
      <c r="Y473" s="60"/>
      <c r="Z473" s="60"/>
      <c r="AA473" s="60"/>
      <c r="AB473" s="60"/>
      <c r="AC473" s="60"/>
      <c r="AD473" s="60"/>
      <c r="AE473" s="60"/>
      <c r="AF473" s="60"/>
      <c r="AG473" s="60"/>
      <c r="AH473" s="60"/>
      <c r="AI473" s="60"/>
      <c r="AJ473" s="60"/>
      <c r="AK473" s="8"/>
      <c r="AL473" s="8"/>
      <c r="AM473" s="8"/>
      <c r="AN473" s="8"/>
      <c r="AO473" s="8"/>
      <c r="AP473" s="8"/>
      <c r="AQ473" s="8"/>
      <c r="AR473" s="8"/>
      <c r="AS473" s="8"/>
      <c r="AT473" s="8"/>
      <c r="AU473" s="8"/>
      <c r="AV473" s="8"/>
      <c r="AW473" s="8"/>
      <c r="AX473" s="8"/>
      <c r="AY473" s="8"/>
      <c r="AZ473" s="8"/>
      <c r="BA473" s="8"/>
      <c r="BB473" s="8"/>
      <c r="BC473" s="8"/>
      <c r="BD473" s="8"/>
      <c r="BE473" s="8"/>
      <c r="BF473" s="8"/>
      <c r="BG473" s="8"/>
      <c r="BH473" s="8"/>
      <c r="BI473" s="8"/>
      <c r="BJ473" s="8"/>
      <c r="BK473" s="8"/>
      <c r="BL473" s="8"/>
      <c r="BM473" s="8"/>
    </row>
    <row r="474" spans="2:65">
      <c r="B474" s="69"/>
      <c r="C474" s="120"/>
      <c r="D474" s="69"/>
      <c r="E474" s="69"/>
      <c r="F474" s="60"/>
      <c r="G474" s="98"/>
      <c r="H474" s="60"/>
      <c r="I474" s="60"/>
      <c r="J474" s="60"/>
      <c r="K474" s="60"/>
      <c r="L474" s="60"/>
      <c r="M474" s="60"/>
      <c r="N474" s="60"/>
      <c r="O474" s="60"/>
      <c r="P474" s="5"/>
      <c r="Q474" s="70"/>
      <c r="R474" s="70"/>
      <c r="S474" s="6"/>
      <c r="T474" s="73"/>
      <c r="U474" s="6"/>
      <c r="V474" s="60"/>
      <c r="W474" s="60"/>
      <c r="X474" s="60"/>
      <c r="Y474" s="60"/>
      <c r="Z474" s="60"/>
      <c r="AA474" s="60"/>
      <c r="AB474" s="60"/>
      <c r="AC474" s="60"/>
      <c r="AD474" s="60"/>
      <c r="AE474" s="60"/>
      <c r="AF474" s="60"/>
      <c r="AG474" s="60"/>
      <c r="AH474" s="60"/>
      <c r="AI474" s="60"/>
      <c r="AJ474" s="60"/>
      <c r="AK474" s="8"/>
      <c r="AL474" s="8"/>
      <c r="AM474" s="8"/>
      <c r="AN474" s="8"/>
      <c r="AO474" s="8"/>
      <c r="AP474" s="8"/>
      <c r="AQ474" s="8"/>
      <c r="AR474" s="8"/>
      <c r="AS474" s="8"/>
      <c r="AT474" s="8"/>
      <c r="AU474" s="8"/>
      <c r="AV474" s="8"/>
      <c r="AW474" s="8"/>
      <c r="AX474" s="8"/>
      <c r="AY474" s="8"/>
      <c r="AZ474" s="8"/>
      <c r="BA474" s="8"/>
      <c r="BB474" s="8"/>
      <c r="BC474" s="8"/>
      <c r="BD474" s="8"/>
      <c r="BE474" s="8"/>
      <c r="BF474" s="8"/>
      <c r="BG474" s="8"/>
      <c r="BH474" s="8"/>
      <c r="BI474" s="8"/>
      <c r="BJ474" s="8"/>
      <c r="BK474" s="8"/>
      <c r="BL474" s="8"/>
      <c r="BM474" s="8"/>
    </row>
    <row r="475" spans="2:65">
      <c r="B475" s="69"/>
      <c r="C475" s="120"/>
      <c r="D475" s="69"/>
      <c r="E475" s="69"/>
      <c r="F475" s="60"/>
      <c r="G475" s="98"/>
      <c r="H475" s="60"/>
      <c r="I475" s="60"/>
      <c r="J475" s="60"/>
      <c r="K475" s="60"/>
      <c r="L475" s="60"/>
      <c r="M475" s="60"/>
      <c r="N475" s="60"/>
      <c r="O475" s="60"/>
      <c r="P475" s="5"/>
      <c r="Q475" s="73"/>
      <c r="R475" s="73"/>
      <c r="S475" s="6"/>
      <c r="T475" s="73"/>
      <c r="U475" s="73"/>
      <c r="V475" s="60"/>
      <c r="W475" s="60"/>
      <c r="X475" s="60"/>
      <c r="Y475" s="60"/>
      <c r="Z475" s="60"/>
      <c r="AA475" s="60"/>
      <c r="AB475" s="60"/>
      <c r="AC475" s="60"/>
      <c r="AD475" s="60"/>
      <c r="AE475" s="60"/>
      <c r="AF475" s="60"/>
      <c r="AG475" s="60"/>
      <c r="AH475" s="60"/>
      <c r="AI475" s="60"/>
      <c r="AJ475" s="60"/>
      <c r="AK475" s="8"/>
      <c r="AL475" s="8"/>
      <c r="AM475" s="8"/>
      <c r="AN475" s="8"/>
      <c r="AO475" s="8"/>
      <c r="AP475" s="8"/>
      <c r="AQ475" s="8"/>
      <c r="AR475" s="8"/>
      <c r="AS475" s="8"/>
      <c r="AT475" s="8"/>
      <c r="AU475" s="8"/>
      <c r="AV475" s="8"/>
      <c r="AW475" s="8"/>
      <c r="AX475" s="8"/>
      <c r="AY475" s="8"/>
      <c r="AZ475" s="8"/>
      <c r="BA475" s="8"/>
      <c r="BB475" s="8"/>
      <c r="BC475" s="8"/>
      <c r="BD475" s="8"/>
      <c r="BE475" s="8"/>
      <c r="BF475" s="8"/>
      <c r="BG475" s="8"/>
      <c r="BH475" s="8"/>
      <c r="BI475" s="8"/>
      <c r="BJ475" s="8"/>
      <c r="BK475" s="8"/>
      <c r="BL475" s="8"/>
      <c r="BM475" s="8"/>
    </row>
    <row r="476" spans="2:65">
      <c r="B476" s="69"/>
      <c r="C476" s="120"/>
      <c r="D476" s="69"/>
      <c r="E476" s="69"/>
      <c r="F476" s="60"/>
      <c r="G476" s="98"/>
      <c r="H476" s="60"/>
      <c r="I476" s="60"/>
      <c r="J476" s="60"/>
      <c r="K476" s="60"/>
      <c r="L476" s="60"/>
      <c r="M476" s="60"/>
      <c r="N476" s="60"/>
      <c r="O476" s="60"/>
      <c r="P476" s="5"/>
      <c r="Q476" s="73"/>
      <c r="R476" s="73"/>
      <c r="S476" s="6"/>
      <c r="T476" s="73"/>
      <c r="U476" s="73"/>
      <c r="V476" s="60"/>
      <c r="W476" s="60"/>
      <c r="X476" s="60"/>
      <c r="Y476" s="60"/>
      <c r="Z476" s="60"/>
      <c r="AA476" s="60"/>
      <c r="AB476" s="60"/>
      <c r="AC476" s="60"/>
      <c r="AD476" s="60"/>
      <c r="AE476" s="60"/>
      <c r="AF476" s="60"/>
      <c r="AG476" s="60"/>
      <c r="AH476" s="60"/>
      <c r="AI476" s="60"/>
      <c r="AJ476" s="60"/>
      <c r="AK476" s="8"/>
      <c r="AL476" s="8"/>
      <c r="AM476" s="8"/>
      <c r="AN476" s="8"/>
      <c r="AO476" s="8"/>
      <c r="AP476" s="8"/>
      <c r="AQ476" s="8"/>
      <c r="AR476" s="8"/>
      <c r="AS476" s="8"/>
      <c r="AT476" s="8"/>
      <c r="AU476" s="8"/>
      <c r="AV476" s="8"/>
      <c r="AW476" s="8"/>
      <c r="AX476" s="8"/>
      <c r="AY476" s="8"/>
      <c r="AZ476" s="8"/>
      <c r="BA476" s="8"/>
      <c r="BB476" s="8"/>
      <c r="BC476" s="8"/>
      <c r="BD476" s="8"/>
      <c r="BE476" s="8"/>
      <c r="BF476" s="8"/>
      <c r="BG476" s="8"/>
      <c r="BH476" s="8"/>
      <c r="BI476" s="8"/>
      <c r="BJ476" s="8"/>
      <c r="BK476" s="8"/>
      <c r="BL476" s="8"/>
      <c r="BM476" s="8"/>
    </row>
    <row r="477" spans="2:65">
      <c r="B477" s="69"/>
      <c r="C477" s="120"/>
      <c r="D477" s="69"/>
      <c r="E477" s="69"/>
      <c r="F477" s="60"/>
      <c r="G477" s="98"/>
      <c r="H477" s="60"/>
      <c r="I477" s="60"/>
      <c r="J477" s="60"/>
      <c r="K477" s="60"/>
      <c r="L477" s="60"/>
      <c r="M477" s="60"/>
      <c r="N477" s="60"/>
      <c r="O477" s="3"/>
      <c r="P477" s="16"/>
      <c r="Q477" s="16"/>
      <c r="R477" s="16"/>
      <c r="S477" s="3"/>
      <c r="T477" s="3"/>
      <c r="U477" s="3"/>
      <c r="V477" s="60"/>
      <c r="W477" s="60"/>
      <c r="X477" s="60"/>
      <c r="Y477" s="60"/>
      <c r="Z477" s="60"/>
      <c r="AA477" s="60"/>
      <c r="AB477" s="60"/>
      <c r="AC477" s="60"/>
      <c r="AD477" s="60"/>
      <c r="AE477" s="60"/>
      <c r="AF477" s="60"/>
      <c r="AG477" s="60"/>
      <c r="AH477" s="60"/>
      <c r="AI477" s="60"/>
      <c r="AJ477" s="60"/>
      <c r="AK477" s="8"/>
      <c r="AL477" s="8"/>
      <c r="AM477" s="8"/>
      <c r="AN477" s="8"/>
      <c r="AO477" s="8"/>
      <c r="AP477" s="8"/>
      <c r="AQ477" s="8"/>
      <c r="AR477" s="8"/>
      <c r="AS477" s="8"/>
      <c r="AT477" s="8"/>
      <c r="AU477" s="8"/>
      <c r="AV477" s="8"/>
      <c r="AW477" s="8"/>
      <c r="AX477" s="8"/>
      <c r="AY477" s="8"/>
      <c r="AZ477" s="8"/>
      <c r="BA477" s="8"/>
      <c r="BB477" s="8"/>
      <c r="BC477" s="8"/>
      <c r="BD477" s="8"/>
      <c r="BE477" s="8"/>
      <c r="BF477" s="8"/>
      <c r="BG477" s="8"/>
      <c r="BH477" s="8"/>
      <c r="BI477" s="8"/>
      <c r="BJ477" s="8"/>
      <c r="BK477" s="8"/>
      <c r="BL477" s="8"/>
      <c r="BM477" s="8"/>
    </row>
    <row r="478" spans="2:65">
      <c r="B478" s="69"/>
      <c r="C478" s="120"/>
      <c r="D478" s="69"/>
      <c r="E478" s="69"/>
      <c r="F478" s="60"/>
      <c r="G478" s="98"/>
      <c r="H478" s="60"/>
      <c r="I478" s="60"/>
      <c r="J478" s="60"/>
      <c r="K478" s="60"/>
      <c r="L478" s="60"/>
      <c r="M478" s="60"/>
      <c r="N478" s="60"/>
      <c r="O478" s="4"/>
      <c r="P478" s="61"/>
      <c r="Q478" s="61"/>
      <c r="R478" s="61"/>
      <c r="S478" s="12"/>
      <c r="T478" s="12"/>
      <c r="U478" s="3"/>
      <c r="V478" s="60"/>
      <c r="W478" s="60"/>
      <c r="X478" s="60"/>
      <c r="Y478" s="60"/>
      <c r="Z478" s="60"/>
      <c r="AA478" s="60"/>
      <c r="AB478" s="60"/>
      <c r="AC478" s="60"/>
      <c r="AD478" s="60"/>
      <c r="AE478" s="60"/>
      <c r="AF478" s="60"/>
      <c r="AG478" s="60"/>
      <c r="AH478" s="60"/>
      <c r="AI478" s="60"/>
      <c r="AJ478" s="60"/>
      <c r="AK478" s="8"/>
      <c r="AL478" s="8"/>
      <c r="AM478" s="8"/>
      <c r="AN478" s="8"/>
      <c r="AO478" s="8"/>
      <c r="AP478" s="8"/>
      <c r="AQ478" s="8"/>
      <c r="AR478" s="8"/>
      <c r="AS478" s="8"/>
      <c r="AT478" s="8"/>
      <c r="AU478" s="8"/>
      <c r="AV478" s="8"/>
      <c r="AW478" s="8"/>
      <c r="AX478" s="8"/>
      <c r="AY478" s="8"/>
      <c r="AZ478" s="8"/>
      <c r="BA478" s="8"/>
      <c r="BB478" s="8"/>
      <c r="BC478" s="8"/>
      <c r="BD478" s="8"/>
      <c r="BE478" s="8"/>
      <c r="BF478" s="8"/>
      <c r="BG478" s="8"/>
      <c r="BH478" s="8"/>
      <c r="BI478" s="8"/>
      <c r="BJ478" s="8"/>
      <c r="BK478" s="8"/>
      <c r="BL478" s="8"/>
      <c r="BM478" s="8"/>
    </row>
    <row r="479" spans="2:65">
      <c r="B479" s="69"/>
      <c r="C479" s="120"/>
      <c r="D479" s="69"/>
      <c r="E479" s="69"/>
      <c r="F479" s="60"/>
      <c r="G479" s="98"/>
      <c r="H479" s="60"/>
      <c r="I479" s="60"/>
      <c r="J479" s="60"/>
      <c r="K479" s="60"/>
      <c r="L479" s="60"/>
      <c r="M479" s="60"/>
      <c r="N479" s="60"/>
      <c r="O479" s="3"/>
      <c r="P479" s="3"/>
      <c r="Q479" s="3"/>
      <c r="R479" s="3"/>
      <c r="S479" s="3"/>
      <c r="T479" s="3"/>
      <c r="U479" s="3"/>
      <c r="V479" s="60"/>
      <c r="W479" s="60"/>
      <c r="X479" s="60"/>
      <c r="Y479" s="60"/>
      <c r="Z479" s="60"/>
      <c r="AA479" s="60"/>
      <c r="AB479" s="60"/>
      <c r="AC479" s="60"/>
      <c r="AD479" s="60"/>
      <c r="AE479" s="60"/>
      <c r="AF479" s="60"/>
      <c r="AG479" s="60"/>
      <c r="AH479" s="60"/>
      <c r="AI479" s="60"/>
      <c r="AJ479" s="60"/>
      <c r="AK479" s="8"/>
      <c r="AL479" s="8"/>
      <c r="AM479" s="8"/>
      <c r="AN479" s="8"/>
      <c r="AO479" s="8"/>
      <c r="AP479" s="8"/>
      <c r="AQ479" s="8"/>
      <c r="AR479" s="8"/>
      <c r="AS479" s="8"/>
      <c r="AT479" s="8"/>
      <c r="AU479" s="8"/>
      <c r="AV479" s="8"/>
      <c r="AW479" s="8"/>
      <c r="AX479" s="8"/>
      <c r="AY479" s="8"/>
      <c r="AZ479" s="8"/>
      <c r="BA479" s="8"/>
      <c r="BB479" s="8"/>
      <c r="BC479" s="8"/>
      <c r="BD479" s="8"/>
      <c r="BE479" s="8"/>
      <c r="BF479" s="8"/>
      <c r="BG479" s="8"/>
      <c r="BH479" s="8"/>
      <c r="BI479" s="8"/>
      <c r="BJ479" s="8"/>
      <c r="BK479" s="8"/>
      <c r="BL479" s="8"/>
      <c r="BM479" s="8"/>
    </row>
    <row r="480" spans="2:65">
      <c r="B480" s="69"/>
      <c r="C480" s="120"/>
      <c r="D480" s="69"/>
      <c r="E480" s="69"/>
      <c r="F480" s="60"/>
      <c r="G480" s="98"/>
      <c r="H480" s="60"/>
      <c r="I480" s="60"/>
      <c r="J480" s="60"/>
      <c r="K480" s="60"/>
      <c r="L480" s="60"/>
      <c r="M480" s="60"/>
      <c r="N480" s="60"/>
      <c r="O480" s="4"/>
      <c r="P480" s="4"/>
      <c r="Q480" s="68"/>
      <c r="R480" s="61"/>
      <c r="S480" s="12"/>
      <c r="T480" s="12"/>
      <c r="U480" s="3"/>
      <c r="V480" s="60"/>
      <c r="W480" s="60"/>
      <c r="X480" s="60"/>
      <c r="Y480" s="60"/>
      <c r="Z480" s="60"/>
      <c r="AA480" s="60"/>
      <c r="AB480" s="60"/>
      <c r="AC480" s="60"/>
      <c r="AD480" s="60"/>
      <c r="AE480" s="60"/>
      <c r="AF480" s="60"/>
      <c r="AG480" s="60"/>
      <c r="AH480" s="60"/>
      <c r="AI480" s="60"/>
      <c r="AJ480" s="60"/>
      <c r="AK480" s="8"/>
      <c r="AL480" s="8"/>
      <c r="AM480" s="8"/>
      <c r="AN480" s="8"/>
      <c r="AO480" s="8"/>
      <c r="AP480" s="8"/>
      <c r="AQ480" s="8"/>
      <c r="AR480" s="8"/>
      <c r="AS480" s="8"/>
      <c r="AT480" s="8"/>
      <c r="AU480" s="8"/>
      <c r="AV480" s="8"/>
      <c r="AW480" s="8"/>
      <c r="AX480" s="8"/>
      <c r="AY480" s="8"/>
      <c r="AZ480" s="8"/>
      <c r="BA480" s="8"/>
      <c r="BB480" s="8"/>
      <c r="BC480" s="8"/>
      <c r="BD480" s="8"/>
      <c r="BE480" s="8"/>
      <c r="BF480" s="8"/>
      <c r="BG480" s="8"/>
      <c r="BH480" s="8"/>
      <c r="BI480" s="8"/>
      <c r="BJ480" s="8"/>
      <c r="BK480" s="8"/>
      <c r="BL480" s="8"/>
      <c r="BM480" s="8"/>
    </row>
    <row r="481" spans="2:65">
      <c r="B481" s="69"/>
      <c r="C481" s="120"/>
      <c r="D481" s="69"/>
      <c r="E481" s="69"/>
      <c r="F481" s="60"/>
      <c r="G481" s="98"/>
      <c r="H481" s="60"/>
      <c r="I481" s="60"/>
      <c r="J481" s="60"/>
      <c r="K481" s="60"/>
      <c r="L481" s="60"/>
      <c r="M481" s="60"/>
      <c r="N481" s="60"/>
      <c r="O481" s="3"/>
      <c r="P481" s="3"/>
      <c r="Q481" s="3"/>
      <c r="R481" s="3"/>
      <c r="S481" s="3"/>
      <c r="T481" s="16"/>
      <c r="U481" s="62"/>
      <c r="V481" s="60"/>
      <c r="W481" s="60"/>
      <c r="X481" s="60"/>
      <c r="Y481" s="60"/>
      <c r="Z481" s="60"/>
      <c r="AA481" s="60"/>
      <c r="AB481" s="60"/>
      <c r="AC481" s="60"/>
      <c r="AD481" s="60"/>
      <c r="AE481" s="60"/>
      <c r="AF481" s="60"/>
      <c r="AG481" s="60"/>
      <c r="AH481" s="60"/>
      <c r="AI481" s="60"/>
      <c r="AJ481" s="60"/>
      <c r="AK481" s="8"/>
      <c r="AL481" s="8"/>
      <c r="AM481" s="8"/>
      <c r="AN481" s="8"/>
      <c r="AO481" s="8"/>
      <c r="AP481" s="8"/>
      <c r="AQ481" s="8"/>
      <c r="AR481" s="8"/>
      <c r="AS481" s="8"/>
      <c r="AT481" s="8"/>
      <c r="AU481" s="8"/>
      <c r="AV481" s="8"/>
      <c r="AW481" s="8"/>
      <c r="AX481" s="8"/>
      <c r="AY481" s="8"/>
      <c r="AZ481" s="8"/>
      <c r="BA481" s="8"/>
      <c r="BB481" s="8"/>
      <c r="BC481" s="8"/>
      <c r="BD481" s="8"/>
      <c r="BE481" s="8"/>
      <c r="BF481" s="8"/>
      <c r="BG481" s="8"/>
      <c r="BH481" s="8"/>
      <c r="BI481" s="8"/>
      <c r="BJ481" s="8"/>
      <c r="BK481" s="8"/>
      <c r="BL481" s="8"/>
      <c r="BM481" s="8"/>
    </row>
    <row r="482" spans="2:65">
      <c r="B482" s="69"/>
      <c r="C482" s="120"/>
      <c r="D482" s="69"/>
      <c r="E482" s="69"/>
      <c r="F482" s="60"/>
      <c r="G482" s="98"/>
      <c r="H482" s="60"/>
      <c r="I482" s="60"/>
      <c r="J482" s="60"/>
      <c r="K482" s="60"/>
      <c r="L482" s="60"/>
      <c r="M482" s="60"/>
      <c r="N482" s="60"/>
      <c r="O482" s="3"/>
      <c r="P482" s="63"/>
      <c r="Q482" s="63"/>
      <c r="R482" s="5"/>
      <c r="S482" s="5"/>
      <c r="T482" s="16"/>
      <c r="U482" s="62"/>
      <c r="V482" s="60"/>
      <c r="W482" s="60"/>
      <c r="X482" s="60"/>
      <c r="Y482" s="60"/>
      <c r="Z482" s="60"/>
      <c r="AA482" s="60"/>
      <c r="AB482" s="60"/>
      <c r="AC482" s="60"/>
      <c r="AD482" s="60"/>
      <c r="AE482" s="60"/>
      <c r="AF482" s="60"/>
      <c r="AG482" s="60"/>
      <c r="AH482" s="60"/>
      <c r="AI482" s="60"/>
      <c r="AJ482" s="60"/>
      <c r="AK482" s="8"/>
      <c r="AL482" s="8"/>
      <c r="AM482" s="8"/>
      <c r="AN482" s="8"/>
      <c r="AO482" s="8"/>
      <c r="AP482" s="8"/>
      <c r="AQ482" s="8"/>
      <c r="AR482" s="8"/>
      <c r="AS482" s="8"/>
      <c r="AT482" s="8"/>
      <c r="AU482" s="8"/>
      <c r="AV482" s="8"/>
      <c r="AW482" s="8"/>
      <c r="AX482" s="8"/>
      <c r="AY482" s="8"/>
      <c r="AZ482" s="8"/>
      <c r="BA482" s="8"/>
      <c r="BB482" s="8"/>
      <c r="BC482" s="8"/>
      <c r="BD482" s="8"/>
      <c r="BE482" s="8"/>
      <c r="BF482" s="8"/>
      <c r="BG482" s="8"/>
      <c r="BH482" s="8"/>
      <c r="BI482" s="8"/>
      <c r="BJ482" s="8"/>
      <c r="BK482" s="8"/>
      <c r="BL482" s="8"/>
      <c r="BM482" s="8"/>
    </row>
    <row r="483" spans="2:65" ht="15.3" thickBot="1">
      <c r="B483" s="69"/>
      <c r="C483" s="120"/>
      <c r="D483" s="69"/>
      <c r="E483" s="69"/>
      <c r="F483" s="60"/>
      <c r="G483" s="98"/>
      <c r="H483" s="60"/>
      <c r="I483" s="60"/>
      <c r="J483" s="60"/>
      <c r="K483" s="60"/>
      <c r="L483" s="60"/>
      <c r="M483" s="60"/>
      <c r="N483" s="60"/>
      <c r="O483" s="64"/>
      <c r="P483" s="65"/>
      <c r="Q483" s="65"/>
      <c r="R483" s="65"/>
      <c r="S483" s="66"/>
      <c r="T483" s="66"/>
      <c r="U483" s="67"/>
      <c r="V483" s="60"/>
      <c r="W483" s="60"/>
      <c r="X483" s="60"/>
      <c r="Y483" s="60"/>
      <c r="Z483" s="60"/>
      <c r="AA483" s="60"/>
      <c r="AB483" s="60"/>
      <c r="AC483" s="60"/>
      <c r="AD483" s="60"/>
      <c r="AE483" s="60"/>
      <c r="AF483" s="60"/>
      <c r="AG483" s="60"/>
      <c r="AH483" s="60"/>
      <c r="AI483" s="60"/>
      <c r="AJ483" s="60"/>
      <c r="AK483" s="8"/>
      <c r="AL483" s="8"/>
      <c r="AM483" s="8"/>
      <c r="AN483" s="8"/>
      <c r="AO483" s="8"/>
      <c r="AP483" s="8"/>
      <c r="AQ483" s="8"/>
      <c r="AR483" s="8"/>
      <c r="AS483" s="8"/>
      <c r="AT483" s="8"/>
      <c r="AU483" s="8"/>
      <c r="AV483" s="8"/>
      <c r="AW483" s="8"/>
      <c r="AX483" s="8"/>
      <c r="AY483" s="8"/>
      <c r="AZ483" s="8"/>
      <c r="BA483" s="8"/>
      <c r="BB483" s="8"/>
      <c r="BC483" s="8"/>
      <c r="BD483" s="8"/>
      <c r="BE483" s="8"/>
      <c r="BF483" s="8"/>
      <c r="BG483" s="8"/>
      <c r="BH483" s="8"/>
      <c r="BI483" s="8"/>
      <c r="BJ483" s="8"/>
      <c r="BK483" s="8"/>
      <c r="BL483" s="8"/>
      <c r="BM483" s="8"/>
    </row>
    <row r="484" spans="2:65">
      <c r="B484" s="69"/>
      <c r="C484" s="120"/>
      <c r="D484" s="69"/>
      <c r="E484" s="69"/>
      <c r="F484" s="60"/>
      <c r="G484" s="98"/>
      <c r="H484" s="60"/>
      <c r="I484" s="60"/>
      <c r="J484" s="60"/>
      <c r="K484" s="60"/>
      <c r="L484" s="60"/>
      <c r="M484" s="60"/>
      <c r="N484" s="60"/>
      <c r="O484" s="4"/>
      <c r="P484" s="61"/>
      <c r="Q484" s="61"/>
      <c r="R484" s="61"/>
      <c r="S484" s="12"/>
      <c r="T484" s="12"/>
      <c r="U484" s="62"/>
      <c r="V484" s="60"/>
      <c r="W484" s="60"/>
      <c r="X484" s="60"/>
      <c r="Y484" s="60"/>
      <c r="Z484" s="60"/>
      <c r="AA484" s="60"/>
      <c r="AB484" s="60"/>
      <c r="AC484" s="60"/>
      <c r="AD484" s="60"/>
      <c r="AE484" s="60"/>
      <c r="AF484" s="60"/>
      <c r="AG484" s="60"/>
      <c r="AH484" s="60"/>
      <c r="AI484" s="60"/>
      <c r="AJ484" s="60"/>
      <c r="AK484" s="8"/>
      <c r="AL484" s="8"/>
      <c r="AM484" s="8"/>
      <c r="AN484" s="8"/>
      <c r="AO484" s="8"/>
      <c r="AP484" s="8"/>
      <c r="AQ484" s="8"/>
      <c r="AR484" s="8"/>
      <c r="AS484" s="8"/>
      <c r="AT484" s="8"/>
      <c r="AU484" s="8"/>
      <c r="AV484" s="8"/>
      <c r="AW484" s="8"/>
      <c r="AX484" s="8"/>
      <c r="AY484" s="8"/>
      <c r="AZ484" s="8"/>
      <c r="BA484" s="8"/>
      <c r="BB484" s="8"/>
      <c r="BC484" s="8"/>
      <c r="BD484" s="8"/>
      <c r="BE484" s="8"/>
      <c r="BF484" s="8"/>
      <c r="BG484" s="8"/>
      <c r="BH484" s="8"/>
      <c r="BI484" s="8"/>
      <c r="BJ484" s="8"/>
      <c r="BK484" s="8"/>
      <c r="BL484" s="8"/>
      <c r="BM484" s="8"/>
    </row>
    <row r="485" spans="2:65">
      <c r="B485" s="69"/>
      <c r="C485" s="120"/>
      <c r="D485" s="69"/>
      <c r="E485" s="69"/>
      <c r="F485" s="60"/>
      <c r="G485" s="98"/>
      <c r="H485" s="60"/>
      <c r="I485" s="60"/>
      <c r="J485" s="60"/>
      <c r="K485" s="60"/>
      <c r="L485" s="60"/>
      <c r="M485" s="60"/>
      <c r="N485" s="60"/>
      <c r="O485" s="4"/>
      <c r="P485" s="5"/>
      <c r="Q485" s="6"/>
      <c r="R485" s="6"/>
      <c r="S485" s="6"/>
      <c r="T485" s="62"/>
      <c r="U485" s="6"/>
      <c r="V485" s="60"/>
      <c r="W485" s="60"/>
      <c r="X485" s="60"/>
      <c r="Y485" s="60"/>
      <c r="Z485" s="60"/>
      <c r="AA485" s="60"/>
      <c r="AB485" s="60"/>
      <c r="AC485" s="60"/>
      <c r="AD485" s="60"/>
      <c r="AE485" s="60"/>
      <c r="AF485" s="60"/>
      <c r="AG485" s="60"/>
      <c r="AH485" s="60"/>
      <c r="AI485" s="60"/>
      <c r="AJ485" s="60"/>
      <c r="AK485" s="8"/>
      <c r="AL485" s="8"/>
      <c r="AM485" s="8"/>
      <c r="AN485" s="8"/>
      <c r="AO485" s="8"/>
      <c r="AP485" s="8"/>
      <c r="AQ485" s="8"/>
      <c r="AR485" s="8"/>
      <c r="AS485" s="8"/>
      <c r="AT485" s="8"/>
      <c r="AU485" s="8"/>
      <c r="AV485" s="8"/>
      <c r="AW485" s="8"/>
      <c r="AX485" s="8"/>
      <c r="AY485" s="8"/>
      <c r="AZ485" s="8"/>
      <c r="BA485" s="8"/>
      <c r="BB485" s="8"/>
      <c r="BC485" s="8"/>
      <c r="BD485" s="8"/>
      <c r="BE485" s="8"/>
      <c r="BF485" s="8"/>
      <c r="BG485" s="8"/>
      <c r="BH485" s="8"/>
      <c r="BI485" s="8"/>
      <c r="BJ485" s="8"/>
      <c r="BK485" s="8"/>
      <c r="BL485" s="8"/>
      <c r="BM485" s="8"/>
    </row>
    <row r="486" spans="2:65">
      <c r="B486" s="69"/>
      <c r="C486" s="120"/>
      <c r="D486" s="69"/>
      <c r="E486" s="69"/>
      <c r="F486" s="60"/>
      <c r="G486" s="98"/>
      <c r="H486" s="60"/>
      <c r="I486" s="60"/>
      <c r="J486" s="60"/>
      <c r="K486" s="60"/>
      <c r="L486" s="60"/>
      <c r="M486" s="60"/>
      <c r="N486" s="60"/>
      <c r="O486" s="4"/>
      <c r="P486" s="5"/>
      <c r="Q486" s="6"/>
      <c r="R486" s="6"/>
      <c r="S486" s="6"/>
      <c r="T486" s="62"/>
      <c r="U486" s="6"/>
      <c r="V486" s="60"/>
      <c r="W486" s="60"/>
      <c r="X486" s="60"/>
      <c r="Y486" s="60"/>
      <c r="Z486" s="60"/>
      <c r="AA486" s="60"/>
      <c r="AB486" s="60"/>
      <c r="AC486" s="60"/>
      <c r="AD486" s="60"/>
      <c r="AE486" s="60"/>
      <c r="AF486" s="60"/>
      <c r="AG486" s="60"/>
      <c r="AH486" s="60"/>
      <c r="AI486" s="60"/>
      <c r="AJ486" s="60"/>
      <c r="AK486" s="8"/>
      <c r="AL486" s="8"/>
      <c r="AM486" s="8"/>
      <c r="AN486" s="8"/>
      <c r="AO486" s="8"/>
      <c r="AP486" s="8"/>
      <c r="AQ486" s="8"/>
      <c r="AR486" s="8"/>
      <c r="AS486" s="8"/>
      <c r="AT486" s="8"/>
      <c r="AU486" s="8"/>
      <c r="AV486" s="8"/>
      <c r="AW486" s="8"/>
      <c r="AX486" s="8"/>
      <c r="AY486" s="8"/>
      <c r="AZ486" s="8"/>
      <c r="BA486" s="8"/>
      <c r="BB486" s="8"/>
      <c r="BC486" s="8"/>
      <c r="BD486" s="8"/>
      <c r="BE486" s="8"/>
      <c r="BF486" s="8"/>
      <c r="BG486" s="8"/>
      <c r="BH486" s="8"/>
      <c r="BI486" s="8"/>
      <c r="BJ486" s="8"/>
      <c r="BK486" s="8"/>
      <c r="BL486" s="8"/>
      <c r="BM486" s="8"/>
    </row>
    <row r="487" spans="2:65">
      <c r="B487" s="69"/>
      <c r="C487" s="120"/>
      <c r="D487" s="69"/>
      <c r="E487" s="69"/>
      <c r="F487" s="60"/>
      <c r="G487" s="98"/>
      <c r="H487" s="60"/>
      <c r="I487" s="60"/>
      <c r="J487" s="60"/>
      <c r="K487" s="60"/>
      <c r="L487" s="60"/>
      <c r="M487" s="60"/>
      <c r="N487" s="60"/>
      <c r="O487" s="4"/>
      <c r="P487" s="5"/>
      <c r="Q487" s="6"/>
      <c r="R487" s="6"/>
      <c r="S487" s="6"/>
      <c r="T487" s="62"/>
      <c r="U487" s="6"/>
      <c r="V487" s="60"/>
      <c r="W487" s="60"/>
      <c r="X487" s="60"/>
      <c r="Y487" s="60"/>
      <c r="Z487" s="60"/>
      <c r="AA487" s="60"/>
      <c r="AB487" s="60"/>
      <c r="AC487" s="60"/>
      <c r="AD487" s="60"/>
      <c r="AE487" s="60"/>
      <c r="AF487" s="60"/>
      <c r="AG487" s="60"/>
      <c r="AH487" s="60"/>
      <c r="AI487" s="60"/>
      <c r="AJ487" s="60"/>
      <c r="AK487" s="8"/>
      <c r="AL487" s="8"/>
      <c r="AM487" s="8"/>
      <c r="AN487" s="8"/>
      <c r="AO487" s="8"/>
      <c r="AP487" s="8"/>
      <c r="AQ487" s="8"/>
      <c r="AR487" s="8"/>
      <c r="AS487" s="8"/>
      <c r="AT487" s="8"/>
      <c r="AU487" s="8"/>
      <c r="AV487" s="8"/>
      <c r="AW487" s="8"/>
      <c r="AX487" s="8"/>
      <c r="AY487" s="8"/>
      <c r="AZ487" s="8"/>
      <c r="BA487" s="8"/>
      <c r="BB487" s="8"/>
      <c r="BC487" s="8"/>
      <c r="BD487" s="8"/>
      <c r="BE487" s="8"/>
      <c r="BF487" s="8"/>
      <c r="BG487" s="8"/>
      <c r="BH487" s="8"/>
      <c r="BI487" s="8"/>
      <c r="BJ487" s="8"/>
      <c r="BK487" s="8"/>
      <c r="BL487" s="8"/>
      <c r="BM487" s="8"/>
    </row>
    <row r="488" spans="2:65">
      <c r="B488" s="69"/>
      <c r="C488" s="120"/>
      <c r="D488" s="69"/>
      <c r="E488" s="69"/>
      <c r="F488" s="60"/>
      <c r="G488" s="98"/>
      <c r="H488" s="60"/>
      <c r="I488" s="60"/>
      <c r="J488" s="60"/>
      <c r="K488" s="60"/>
      <c r="L488" s="60"/>
      <c r="M488" s="60"/>
      <c r="N488" s="60"/>
      <c r="O488" s="4"/>
      <c r="P488" s="5"/>
      <c r="Q488" s="6"/>
      <c r="R488" s="6"/>
      <c r="S488" s="6"/>
      <c r="T488" s="62"/>
      <c r="U488" s="6"/>
      <c r="V488" s="60"/>
      <c r="W488" s="60"/>
      <c r="X488" s="60"/>
      <c r="Y488" s="60"/>
      <c r="Z488" s="60"/>
      <c r="AA488" s="60"/>
      <c r="AB488" s="60"/>
      <c r="AC488" s="60"/>
      <c r="AD488" s="60"/>
      <c r="AE488" s="60"/>
      <c r="AF488" s="60"/>
      <c r="AG488" s="60"/>
      <c r="AH488" s="60"/>
      <c r="AI488" s="60"/>
      <c r="AJ488" s="60"/>
      <c r="AK488" s="8"/>
      <c r="AL488" s="8"/>
      <c r="AM488" s="8"/>
      <c r="AN488" s="8"/>
      <c r="AO488" s="8"/>
      <c r="AP488" s="8"/>
      <c r="AQ488" s="8"/>
      <c r="AR488" s="8"/>
      <c r="AS488" s="8"/>
      <c r="AT488" s="8"/>
      <c r="AU488" s="8"/>
      <c r="AV488" s="8"/>
      <c r="AW488" s="8"/>
      <c r="AX488" s="8"/>
      <c r="AY488" s="8"/>
      <c r="AZ488" s="8"/>
      <c r="BA488" s="8"/>
      <c r="BB488" s="8"/>
      <c r="BC488" s="8"/>
      <c r="BD488" s="8"/>
      <c r="BE488" s="8"/>
      <c r="BF488" s="8"/>
      <c r="BG488" s="8"/>
      <c r="BH488" s="8"/>
      <c r="BI488" s="8"/>
      <c r="BJ488" s="8"/>
      <c r="BK488" s="8"/>
      <c r="BL488" s="8"/>
      <c r="BM488" s="8"/>
    </row>
    <row r="489" spans="2:65">
      <c r="B489" s="69"/>
      <c r="C489" s="120"/>
      <c r="D489" s="69"/>
      <c r="E489" s="69"/>
      <c r="F489" s="60"/>
      <c r="G489" s="98"/>
      <c r="H489" s="60"/>
      <c r="I489" s="60"/>
      <c r="J489" s="60"/>
      <c r="K489" s="60"/>
      <c r="L489" s="60"/>
      <c r="M489" s="60"/>
      <c r="N489" s="60"/>
      <c r="O489" s="4"/>
      <c r="P489" s="5"/>
      <c r="Q489" s="6"/>
      <c r="R489" s="6"/>
      <c r="S489" s="6"/>
      <c r="T489" s="62"/>
      <c r="U489" s="6"/>
      <c r="V489" s="60"/>
      <c r="W489" s="60"/>
      <c r="X489" s="60"/>
      <c r="Y489" s="60"/>
      <c r="Z489" s="60"/>
      <c r="AA489" s="60"/>
      <c r="AB489" s="60"/>
      <c r="AC489" s="60"/>
      <c r="AD489" s="60"/>
      <c r="AE489" s="60"/>
      <c r="AF489" s="60"/>
      <c r="AG489" s="60"/>
      <c r="AH489" s="60"/>
      <c r="AI489" s="60"/>
      <c r="AJ489" s="60"/>
      <c r="AK489" s="8"/>
      <c r="AL489" s="8"/>
      <c r="AM489" s="8"/>
      <c r="AN489" s="8"/>
      <c r="AO489" s="8"/>
      <c r="AP489" s="8"/>
      <c r="AQ489" s="8"/>
      <c r="AR489" s="8"/>
      <c r="AS489" s="8"/>
      <c r="AT489" s="8"/>
      <c r="AU489" s="8"/>
      <c r="AV489" s="8"/>
      <c r="AW489" s="8"/>
      <c r="AX489" s="8"/>
      <c r="AY489" s="8"/>
      <c r="AZ489" s="8"/>
      <c r="BA489" s="8"/>
      <c r="BB489" s="8"/>
      <c r="BC489" s="8"/>
      <c r="BD489" s="8"/>
      <c r="BE489" s="8"/>
      <c r="BF489" s="8"/>
      <c r="BG489" s="8"/>
      <c r="BH489" s="8"/>
      <c r="BI489" s="8"/>
      <c r="BJ489" s="8"/>
      <c r="BK489" s="8"/>
      <c r="BL489" s="8"/>
      <c r="BM489" s="8"/>
    </row>
    <row r="490" spans="2:65">
      <c r="B490" s="69"/>
      <c r="C490" s="120"/>
      <c r="D490" s="69"/>
      <c r="E490" s="69"/>
      <c r="F490" s="60"/>
      <c r="G490" s="98"/>
      <c r="H490" s="60"/>
      <c r="I490" s="60"/>
      <c r="J490" s="60"/>
      <c r="K490" s="60"/>
      <c r="L490" s="60"/>
      <c r="M490" s="60"/>
      <c r="N490" s="60"/>
      <c r="O490" s="4"/>
      <c r="P490" s="5"/>
      <c r="Q490" s="6"/>
      <c r="R490" s="6"/>
      <c r="S490" s="6"/>
      <c r="T490" s="62"/>
      <c r="U490" s="6"/>
      <c r="V490" s="60"/>
      <c r="W490" s="60"/>
      <c r="X490" s="60"/>
      <c r="Y490" s="60"/>
      <c r="Z490" s="60"/>
      <c r="AA490" s="60"/>
      <c r="AB490" s="60"/>
      <c r="AC490" s="60"/>
      <c r="AD490" s="60"/>
      <c r="AE490" s="60"/>
      <c r="AF490" s="60"/>
      <c r="AG490" s="60"/>
      <c r="AH490" s="60"/>
      <c r="AI490" s="60"/>
      <c r="AJ490" s="60"/>
      <c r="AK490" s="8"/>
      <c r="AL490" s="8"/>
      <c r="AM490" s="8"/>
      <c r="AN490" s="8"/>
      <c r="AO490" s="8"/>
      <c r="AP490" s="8"/>
      <c r="AQ490" s="8"/>
      <c r="AR490" s="8"/>
      <c r="AS490" s="8"/>
      <c r="AT490" s="8"/>
      <c r="AU490" s="8"/>
      <c r="AV490" s="8"/>
      <c r="AW490" s="8"/>
      <c r="AX490" s="8"/>
      <c r="AY490" s="8"/>
      <c r="AZ490" s="8"/>
      <c r="BA490" s="8"/>
      <c r="BB490" s="8"/>
      <c r="BC490" s="8"/>
      <c r="BD490" s="8"/>
      <c r="BE490" s="8"/>
      <c r="BF490" s="8"/>
      <c r="BG490" s="8"/>
      <c r="BH490" s="8"/>
      <c r="BI490" s="8"/>
      <c r="BJ490" s="8"/>
      <c r="BK490" s="8"/>
      <c r="BL490" s="8"/>
      <c r="BM490" s="8"/>
    </row>
    <row r="491" spans="2:65">
      <c r="B491" s="69"/>
      <c r="C491" s="120"/>
      <c r="D491" s="69"/>
      <c r="E491" s="69"/>
      <c r="F491" s="60"/>
      <c r="G491" s="98"/>
      <c r="H491" s="60"/>
      <c r="I491" s="60"/>
      <c r="J491" s="60"/>
      <c r="K491" s="60"/>
      <c r="L491" s="60"/>
      <c r="M491" s="60"/>
      <c r="N491" s="60"/>
      <c r="O491" s="4"/>
      <c r="P491" s="5"/>
      <c r="Q491" s="6"/>
      <c r="R491" s="6"/>
      <c r="S491" s="6"/>
      <c r="T491" s="62"/>
      <c r="U491" s="6"/>
      <c r="V491" s="60"/>
      <c r="W491" s="60"/>
      <c r="X491" s="60"/>
      <c r="Y491" s="60"/>
      <c r="Z491" s="60"/>
      <c r="AA491" s="60"/>
      <c r="AB491" s="60"/>
      <c r="AC491" s="60"/>
      <c r="AD491" s="60"/>
      <c r="AE491" s="60"/>
      <c r="AF491" s="60"/>
      <c r="AG491" s="60"/>
      <c r="AH491" s="60"/>
      <c r="AI491" s="60"/>
      <c r="AJ491" s="60"/>
      <c r="AK491" s="8"/>
      <c r="AL491" s="8"/>
      <c r="AM491" s="8"/>
      <c r="AN491" s="8"/>
      <c r="AO491" s="8"/>
      <c r="AP491" s="8"/>
      <c r="AQ491" s="8"/>
      <c r="AR491" s="8"/>
      <c r="AS491" s="8"/>
      <c r="AT491" s="8"/>
      <c r="AU491" s="8"/>
      <c r="AV491" s="8"/>
      <c r="AW491" s="8"/>
      <c r="AX491" s="8"/>
      <c r="AY491" s="8"/>
      <c r="AZ491" s="8"/>
      <c r="BA491" s="8"/>
      <c r="BB491" s="8"/>
      <c r="BC491" s="8"/>
      <c r="BD491" s="8"/>
      <c r="BE491" s="8"/>
      <c r="BF491" s="8"/>
      <c r="BG491" s="8"/>
      <c r="BH491" s="8"/>
      <c r="BI491" s="8"/>
      <c r="BJ491" s="8"/>
      <c r="BK491" s="8"/>
      <c r="BL491" s="8"/>
      <c r="BM491" s="8"/>
    </row>
    <row r="492" spans="2:65">
      <c r="B492" s="69"/>
      <c r="C492" s="120"/>
      <c r="D492" s="69"/>
      <c r="E492" s="69"/>
      <c r="F492" s="60"/>
      <c r="G492" s="98"/>
      <c r="H492" s="60"/>
      <c r="I492" s="60"/>
      <c r="J492" s="60"/>
      <c r="K492" s="60"/>
      <c r="L492" s="60"/>
      <c r="M492" s="60"/>
      <c r="N492" s="60"/>
      <c r="O492" s="4"/>
      <c r="P492" s="5"/>
      <c r="Q492" s="6"/>
      <c r="R492" s="6"/>
      <c r="S492" s="6"/>
      <c r="T492" s="62"/>
      <c r="U492" s="6"/>
      <c r="V492" s="60"/>
      <c r="W492" s="60"/>
      <c r="X492" s="60"/>
      <c r="Y492" s="60"/>
      <c r="Z492" s="60"/>
      <c r="AA492" s="60"/>
      <c r="AB492" s="60"/>
      <c r="AC492" s="60"/>
      <c r="AD492" s="60"/>
      <c r="AE492" s="60"/>
      <c r="AF492" s="60"/>
      <c r="AG492" s="60"/>
      <c r="AH492" s="60"/>
      <c r="AI492" s="60"/>
      <c r="AJ492" s="60"/>
      <c r="AK492" s="8"/>
      <c r="AL492" s="8"/>
      <c r="AM492" s="8"/>
      <c r="AN492" s="8"/>
      <c r="AO492" s="8"/>
      <c r="AP492" s="8"/>
      <c r="AQ492" s="8"/>
      <c r="AR492" s="8"/>
      <c r="AS492" s="8"/>
      <c r="AT492" s="8"/>
      <c r="AU492" s="8"/>
      <c r="AV492" s="8"/>
      <c r="AW492" s="8"/>
      <c r="AX492" s="8"/>
      <c r="AY492" s="8"/>
      <c r="AZ492" s="8"/>
      <c r="BA492" s="8"/>
      <c r="BB492" s="8"/>
      <c r="BC492" s="8"/>
      <c r="BD492" s="8"/>
      <c r="BE492" s="8"/>
      <c r="BF492" s="8"/>
      <c r="BG492" s="8"/>
      <c r="BH492" s="8"/>
      <c r="BI492" s="8"/>
      <c r="BJ492" s="8"/>
      <c r="BK492" s="8"/>
      <c r="BL492" s="8"/>
      <c r="BM492" s="8"/>
    </row>
    <row r="493" spans="2:65">
      <c r="B493" s="69"/>
      <c r="C493" s="120"/>
      <c r="D493" s="69"/>
      <c r="E493" s="69"/>
      <c r="F493" s="60"/>
      <c r="G493" s="98"/>
      <c r="H493" s="60"/>
      <c r="I493" s="60"/>
      <c r="J493" s="60"/>
      <c r="K493" s="60"/>
      <c r="L493" s="60"/>
      <c r="M493" s="60"/>
      <c r="N493" s="60"/>
      <c r="O493" s="4"/>
      <c r="P493" s="5"/>
      <c r="Q493" s="6"/>
      <c r="R493" s="6"/>
      <c r="S493" s="6"/>
      <c r="T493" s="62"/>
      <c r="U493" s="6"/>
      <c r="V493" s="60"/>
      <c r="W493" s="60"/>
      <c r="X493" s="60"/>
      <c r="Y493" s="60"/>
      <c r="Z493" s="60"/>
      <c r="AA493" s="60"/>
      <c r="AB493" s="60"/>
      <c r="AC493" s="60"/>
      <c r="AD493" s="60"/>
      <c r="AE493" s="60"/>
      <c r="AF493" s="60"/>
      <c r="AG493" s="60"/>
      <c r="AH493" s="60"/>
      <c r="AI493" s="60"/>
      <c r="AJ493" s="60"/>
      <c r="AK493" s="8"/>
      <c r="AL493" s="8"/>
      <c r="AM493" s="8"/>
      <c r="AN493" s="8"/>
      <c r="AO493" s="8"/>
      <c r="AP493" s="8"/>
      <c r="AQ493" s="8"/>
      <c r="AR493" s="8"/>
      <c r="AS493" s="8"/>
      <c r="AT493" s="8"/>
      <c r="AU493" s="8"/>
      <c r="AV493" s="8"/>
      <c r="AW493" s="8"/>
      <c r="AX493" s="8"/>
      <c r="AY493" s="8"/>
      <c r="AZ493" s="8"/>
      <c r="BA493" s="8"/>
      <c r="BB493" s="8"/>
      <c r="BC493" s="8"/>
      <c r="BD493" s="8"/>
      <c r="BE493" s="8"/>
      <c r="BF493" s="8"/>
      <c r="BG493" s="8"/>
      <c r="BH493" s="8"/>
      <c r="BI493" s="8"/>
      <c r="BJ493" s="8"/>
      <c r="BK493" s="8"/>
      <c r="BL493" s="8"/>
      <c r="BM493" s="8"/>
    </row>
    <row r="494" spans="2:65">
      <c r="B494" s="69"/>
      <c r="C494" s="120"/>
      <c r="D494" s="69"/>
      <c r="E494" s="69"/>
      <c r="F494" s="60"/>
      <c r="G494" s="98"/>
      <c r="H494" s="60"/>
      <c r="I494" s="60"/>
      <c r="J494" s="60"/>
      <c r="K494" s="60"/>
      <c r="L494" s="60"/>
      <c r="M494" s="60"/>
      <c r="N494" s="60"/>
      <c r="O494" s="4"/>
      <c r="P494" s="5"/>
      <c r="Q494" s="77"/>
      <c r="R494" s="6"/>
      <c r="S494" s="6"/>
      <c r="T494" s="62"/>
      <c r="U494" s="6"/>
      <c r="V494" s="60"/>
      <c r="W494" s="60"/>
      <c r="X494" s="60"/>
      <c r="Y494" s="60"/>
      <c r="Z494" s="60"/>
      <c r="AA494" s="60"/>
      <c r="AB494" s="60"/>
      <c r="AC494" s="60"/>
      <c r="AD494" s="60"/>
      <c r="AE494" s="60"/>
      <c r="AF494" s="60"/>
      <c r="AG494" s="60"/>
      <c r="AH494" s="60"/>
      <c r="AI494" s="60"/>
      <c r="AJ494" s="60"/>
      <c r="AK494" s="8"/>
      <c r="AL494" s="8"/>
      <c r="AM494" s="8"/>
      <c r="AN494" s="8"/>
      <c r="AO494" s="8"/>
      <c r="AP494" s="8"/>
      <c r="AQ494" s="8"/>
      <c r="AR494" s="8"/>
      <c r="AS494" s="8"/>
      <c r="AT494" s="8"/>
      <c r="AU494" s="8"/>
      <c r="AV494" s="8"/>
      <c r="AW494" s="8"/>
      <c r="AX494" s="8"/>
      <c r="AY494" s="8"/>
      <c r="AZ494" s="8"/>
      <c r="BA494" s="8"/>
      <c r="BB494" s="8"/>
      <c r="BC494" s="8"/>
      <c r="BD494" s="8"/>
      <c r="BE494" s="8"/>
      <c r="BF494" s="8"/>
      <c r="BG494" s="8"/>
      <c r="BH494" s="8"/>
      <c r="BI494" s="8"/>
      <c r="BJ494" s="8"/>
      <c r="BK494" s="8"/>
      <c r="BL494" s="8"/>
      <c r="BM494" s="8"/>
    </row>
    <row r="495" spans="2:65">
      <c r="B495" s="69"/>
      <c r="C495" s="120"/>
      <c r="D495" s="69"/>
      <c r="E495" s="69"/>
      <c r="F495" s="60"/>
      <c r="G495" s="98"/>
      <c r="H495" s="60"/>
      <c r="I495" s="60"/>
      <c r="J495" s="60"/>
      <c r="K495" s="60"/>
      <c r="L495" s="60"/>
      <c r="M495" s="60"/>
      <c r="N495" s="60"/>
      <c r="O495" s="4"/>
      <c r="P495" s="5"/>
      <c r="Q495" s="78"/>
      <c r="R495" s="6"/>
      <c r="S495" s="6"/>
      <c r="T495" s="62"/>
      <c r="U495" s="6"/>
      <c r="V495" s="60"/>
      <c r="W495" s="60"/>
      <c r="X495" s="60"/>
      <c r="Y495" s="60"/>
      <c r="Z495" s="60"/>
      <c r="AA495" s="60"/>
      <c r="AB495" s="60"/>
      <c r="AC495" s="60"/>
      <c r="AD495" s="60"/>
      <c r="AE495" s="60"/>
      <c r="AF495" s="60"/>
      <c r="AG495" s="60"/>
      <c r="AH495" s="60"/>
      <c r="AI495" s="60"/>
      <c r="AJ495" s="60"/>
      <c r="AK495" s="8"/>
      <c r="AL495" s="8"/>
      <c r="AM495" s="8"/>
      <c r="AN495" s="8"/>
      <c r="AO495" s="8"/>
      <c r="AP495" s="8"/>
      <c r="AQ495" s="8"/>
      <c r="AR495" s="8"/>
      <c r="AS495" s="8"/>
      <c r="AT495" s="8"/>
      <c r="AU495" s="8"/>
      <c r="AV495" s="8"/>
      <c r="AW495" s="8"/>
      <c r="AX495" s="8"/>
      <c r="AY495" s="8"/>
      <c r="AZ495" s="8"/>
      <c r="BA495" s="8"/>
      <c r="BB495" s="8"/>
      <c r="BC495" s="8"/>
      <c r="BD495" s="8"/>
      <c r="BE495" s="8"/>
      <c r="BF495" s="8"/>
      <c r="BG495" s="8"/>
      <c r="BH495" s="8"/>
      <c r="BI495" s="8"/>
      <c r="BJ495" s="8"/>
      <c r="BK495" s="8"/>
      <c r="BL495" s="8"/>
      <c r="BM495" s="8"/>
    </row>
    <row r="496" spans="2:65" ht="15.3" thickBot="1">
      <c r="B496" s="69"/>
      <c r="C496" s="120"/>
      <c r="D496" s="69"/>
      <c r="E496" s="69"/>
      <c r="F496" s="60"/>
      <c r="G496" s="98"/>
      <c r="H496" s="60"/>
      <c r="I496" s="60"/>
      <c r="J496" s="60"/>
      <c r="K496" s="60"/>
      <c r="L496" s="60"/>
      <c r="M496" s="60"/>
      <c r="N496" s="60"/>
      <c r="O496" s="4"/>
      <c r="P496" s="5"/>
      <c r="Q496" s="76"/>
      <c r="R496" s="76"/>
      <c r="S496" s="76"/>
      <c r="T496" s="67"/>
      <c r="U496" s="76"/>
      <c r="V496" s="60"/>
      <c r="W496" s="60"/>
      <c r="X496" s="60"/>
      <c r="Y496" s="60"/>
      <c r="Z496" s="60"/>
      <c r="AA496" s="60"/>
      <c r="AB496" s="60"/>
      <c r="AC496" s="60"/>
      <c r="AD496" s="60"/>
      <c r="AE496" s="60"/>
      <c r="AF496" s="60"/>
      <c r="AG496" s="60"/>
      <c r="AH496" s="60"/>
      <c r="AI496" s="60"/>
      <c r="AJ496" s="60"/>
      <c r="AK496" s="8"/>
      <c r="AL496" s="8"/>
      <c r="AM496" s="8"/>
      <c r="AN496" s="8"/>
      <c r="AO496" s="8"/>
      <c r="AP496" s="8"/>
      <c r="AQ496" s="8"/>
      <c r="AR496" s="8"/>
      <c r="AS496" s="8"/>
      <c r="AT496" s="8"/>
      <c r="AU496" s="8"/>
      <c r="AV496" s="8"/>
      <c r="AW496" s="8"/>
      <c r="AX496" s="8"/>
      <c r="AY496" s="8"/>
      <c r="AZ496" s="8"/>
      <c r="BA496" s="8"/>
      <c r="BB496" s="8"/>
      <c r="BC496" s="8"/>
      <c r="BD496" s="8"/>
      <c r="BE496" s="8"/>
      <c r="BF496" s="8"/>
      <c r="BG496" s="8"/>
      <c r="BH496" s="8"/>
      <c r="BI496" s="8"/>
      <c r="BJ496" s="8"/>
      <c r="BK496" s="8"/>
      <c r="BL496" s="8"/>
      <c r="BM496" s="8"/>
    </row>
    <row r="497" spans="2:65">
      <c r="B497" s="69"/>
      <c r="C497" s="120"/>
      <c r="D497" s="69"/>
      <c r="E497" s="69"/>
      <c r="F497" s="60"/>
      <c r="G497" s="98"/>
      <c r="H497" s="60"/>
      <c r="I497" s="60"/>
      <c r="J497" s="60"/>
      <c r="K497" s="60"/>
      <c r="L497" s="60"/>
      <c r="M497" s="60"/>
      <c r="N497" s="60"/>
      <c r="O497" s="4"/>
      <c r="P497" s="5"/>
      <c r="Q497" s="6"/>
      <c r="R497" s="6"/>
      <c r="S497" s="6"/>
      <c r="T497" s="62"/>
      <c r="U497" s="6"/>
      <c r="V497" s="60"/>
      <c r="W497" s="60"/>
      <c r="X497" s="60"/>
      <c r="Y497" s="60"/>
      <c r="Z497" s="60"/>
      <c r="AA497" s="60"/>
      <c r="AB497" s="60"/>
      <c r="AC497" s="60"/>
      <c r="AD497" s="60"/>
      <c r="AE497" s="60"/>
      <c r="AF497" s="60"/>
      <c r="AG497" s="60"/>
      <c r="AH497" s="60"/>
      <c r="AI497" s="60"/>
      <c r="AJ497" s="60"/>
      <c r="AK497" s="8"/>
      <c r="AL497" s="8"/>
      <c r="AM497" s="8"/>
      <c r="AN497" s="8"/>
      <c r="AO497" s="8"/>
      <c r="AP497" s="8"/>
      <c r="AQ497" s="8"/>
      <c r="AR497" s="8"/>
      <c r="AS497" s="8"/>
      <c r="AT497" s="8"/>
      <c r="AU497" s="8"/>
      <c r="AV497" s="8"/>
      <c r="AW497" s="8"/>
      <c r="AX497" s="8"/>
      <c r="AY497" s="8"/>
      <c r="AZ497" s="8"/>
      <c r="BA497" s="8"/>
      <c r="BB497" s="8"/>
      <c r="BC497" s="8"/>
      <c r="BD497" s="8"/>
      <c r="BE497" s="8"/>
      <c r="BF497" s="8"/>
      <c r="BG497" s="8"/>
      <c r="BH497" s="8"/>
      <c r="BI497" s="8"/>
      <c r="BJ497" s="8"/>
      <c r="BK497" s="8"/>
      <c r="BL497" s="8"/>
      <c r="BM497" s="8"/>
    </row>
    <row r="498" spans="2:65">
      <c r="B498" s="69"/>
      <c r="C498" s="120"/>
      <c r="D498" s="69"/>
      <c r="E498" s="69"/>
      <c r="F498" s="60"/>
      <c r="G498" s="98"/>
      <c r="H498" s="60"/>
      <c r="I498" s="60"/>
      <c r="J498" s="60"/>
      <c r="K498" s="60"/>
      <c r="L498" s="60"/>
      <c r="M498" s="60"/>
      <c r="N498" s="60"/>
      <c r="O498" s="4"/>
      <c r="P498" s="5"/>
      <c r="Q498" s="6"/>
      <c r="R498" s="6"/>
      <c r="S498" s="6"/>
      <c r="T498" s="62"/>
      <c r="U498" s="6"/>
      <c r="V498" s="60"/>
      <c r="W498" s="60"/>
      <c r="X498" s="60"/>
      <c r="Y498" s="60"/>
      <c r="Z498" s="60"/>
      <c r="AA498" s="60"/>
      <c r="AB498" s="60"/>
      <c r="AC498" s="60"/>
      <c r="AD498" s="60"/>
      <c r="AE498" s="60"/>
      <c r="AF498" s="60"/>
      <c r="AG498" s="60"/>
      <c r="AH498" s="60"/>
      <c r="AI498" s="60"/>
      <c r="AJ498" s="60"/>
      <c r="AK498" s="8"/>
      <c r="AL498" s="8"/>
      <c r="AM498" s="8"/>
      <c r="AN498" s="8"/>
      <c r="AO498" s="8"/>
      <c r="AP498" s="8"/>
      <c r="AQ498" s="8"/>
      <c r="AR498" s="8"/>
      <c r="AS498" s="8"/>
      <c r="AT498" s="8"/>
      <c r="AU498" s="8"/>
      <c r="AV498" s="8"/>
      <c r="AW498" s="8"/>
      <c r="AX498" s="8"/>
      <c r="AY498" s="8"/>
      <c r="AZ498" s="8"/>
      <c r="BA498" s="8"/>
      <c r="BB498" s="8"/>
      <c r="BC498" s="8"/>
      <c r="BD498" s="8"/>
      <c r="BE498" s="8"/>
      <c r="BF498" s="8"/>
      <c r="BG498" s="8"/>
      <c r="BH498" s="8"/>
      <c r="BI498" s="8"/>
      <c r="BJ498" s="8"/>
      <c r="BK498" s="8"/>
      <c r="BL498" s="8"/>
      <c r="BM498" s="8"/>
    </row>
    <row r="499" spans="2:65">
      <c r="B499" s="69"/>
      <c r="C499" s="120"/>
      <c r="D499" s="69"/>
      <c r="E499" s="69"/>
      <c r="F499" s="60"/>
      <c r="G499" s="98"/>
      <c r="H499" s="60"/>
      <c r="I499" s="60"/>
      <c r="J499" s="60"/>
      <c r="K499" s="60"/>
      <c r="L499" s="60"/>
      <c r="M499" s="60"/>
      <c r="N499" s="60"/>
      <c r="O499" s="4"/>
      <c r="P499" s="5"/>
      <c r="Q499" s="6"/>
      <c r="R499" s="6"/>
      <c r="S499" s="6"/>
      <c r="T499" s="62"/>
      <c r="U499" s="6"/>
      <c r="V499" s="60"/>
      <c r="W499" s="60"/>
      <c r="X499" s="60"/>
      <c r="Y499" s="60"/>
      <c r="Z499" s="60"/>
      <c r="AA499" s="60"/>
      <c r="AB499" s="60"/>
      <c r="AC499" s="60"/>
      <c r="AD499" s="60"/>
      <c r="AE499" s="60"/>
      <c r="AF499" s="60"/>
      <c r="AG499" s="60"/>
      <c r="AH499" s="60"/>
      <c r="AI499" s="60"/>
      <c r="AJ499" s="60"/>
      <c r="AK499" s="8"/>
      <c r="AL499" s="8"/>
      <c r="AM499" s="8"/>
      <c r="AN499" s="8"/>
      <c r="AO499" s="8"/>
      <c r="AP499" s="8"/>
      <c r="AQ499" s="8"/>
      <c r="AR499" s="8"/>
      <c r="AS499" s="8"/>
      <c r="AT499" s="8"/>
      <c r="AU499" s="8"/>
      <c r="AV499" s="8"/>
      <c r="AW499" s="8"/>
      <c r="AX499" s="8"/>
      <c r="AY499" s="8"/>
      <c r="AZ499" s="8"/>
      <c r="BA499" s="8"/>
      <c r="BB499" s="8"/>
      <c r="BC499" s="8"/>
      <c r="BD499" s="8"/>
      <c r="BE499" s="8"/>
      <c r="BF499" s="8"/>
      <c r="BG499" s="8"/>
      <c r="BH499" s="8"/>
      <c r="BI499" s="8"/>
      <c r="BJ499" s="8"/>
      <c r="BK499" s="8"/>
      <c r="BL499" s="8"/>
      <c r="BM499" s="8"/>
    </row>
    <row r="500" spans="2:65">
      <c r="B500" s="69"/>
      <c r="C500" s="120"/>
      <c r="D500" s="69"/>
      <c r="E500" s="69"/>
      <c r="F500" s="60"/>
      <c r="G500" s="98"/>
      <c r="H500" s="60"/>
      <c r="I500" s="60"/>
      <c r="J500" s="60"/>
      <c r="K500" s="60"/>
      <c r="L500" s="60"/>
      <c r="M500" s="60"/>
      <c r="N500" s="60"/>
      <c r="O500" s="4"/>
      <c r="P500" s="5"/>
      <c r="Q500" s="6"/>
      <c r="R500" s="6"/>
      <c r="S500" s="6"/>
      <c r="T500" s="62"/>
      <c r="U500" s="6"/>
      <c r="V500" s="60"/>
      <c r="W500" s="60"/>
      <c r="X500" s="60"/>
      <c r="Y500" s="60"/>
      <c r="Z500" s="60"/>
      <c r="AA500" s="60"/>
      <c r="AB500" s="60"/>
      <c r="AC500" s="60"/>
      <c r="AD500" s="60"/>
      <c r="AE500" s="60"/>
      <c r="AF500" s="60"/>
      <c r="AG500" s="60"/>
      <c r="AH500" s="60"/>
      <c r="AI500" s="60"/>
      <c r="AJ500" s="60"/>
      <c r="AK500" s="8"/>
      <c r="AL500" s="8"/>
      <c r="AM500" s="8"/>
      <c r="AN500" s="8"/>
      <c r="AO500" s="8"/>
      <c r="AP500" s="8"/>
      <c r="AQ500" s="8"/>
      <c r="AR500" s="8"/>
      <c r="AS500" s="8"/>
      <c r="AT500" s="8"/>
      <c r="AU500" s="8"/>
      <c r="AV500" s="8"/>
      <c r="AW500" s="8"/>
      <c r="AX500" s="8"/>
      <c r="AY500" s="8"/>
      <c r="AZ500" s="8"/>
      <c r="BA500" s="8"/>
      <c r="BB500" s="8"/>
      <c r="BC500" s="8"/>
      <c r="BD500" s="8"/>
      <c r="BE500" s="8"/>
      <c r="BF500" s="8"/>
      <c r="BG500" s="8"/>
      <c r="BH500" s="8"/>
      <c r="BI500" s="8"/>
      <c r="BJ500" s="8"/>
      <c r="BK500" s="8"/>
      <c r="BL500" s="8"/>
      <c r="BM500" s="8"/>
    </row>
    <row r="501" spans="2:65">
      <c r="B501" s="69"/>
      <c r="C501" s="120"/>
      <c r="D501" s="69"/>
      <c r="E501" s="69"/>
      <c r="F501" s="60"/>
      <c r="G501" s="98"/>
      <c r="H501" s="60"/>
      <c r="I501" s="60"/>
      <c r="J501" s="60"/>
      <c r="K501" s="60"/>
      <c r="L501" s="60"/>
      <c r="M501" s="60"/>
      <c r="N501" s="60"/>
      <c r="O501" s="4"/>
      <c r="P501" s="5"/>
      <c r="Q501" s="6"/>
      <c r="R501" s="6"/>
      <c r="S501" s="6"/>
      <c r="T501" s="62"/>
      <c r="U501" s="6"/>
      <c r="V501" s="60"/>
      <c r="W501" s="60"/>
      <c r="X501" s="60"/>
      <c r="Y501" s="60"/>
      <c r="Z501" s="60"/>
      <c r="AA501" s="60"/>
      <c r="AB501" s="60"/>
      <c r="AC501" s="60"/>
      <c r="AD501" s="60"/>
      <c r="AE501" s="60"/>
      <c r="AF501" s="60"/>
      <c r="AG501" s="60"/>
      <c r="AH501" s="60"/>
      <c r="AI501" s="60"/>
      <c r="AJ501" s="60"/>
      <c r="AK501" s="8"/>
      <c r="AL501" s="8"/>
      <c r="AM501" s="8"/>
      <c r="AN501" s="8"/>
      <c r="AO501" s="8"/>
      <c r="AP501" s="8"/>
      <c r="AQ501" s="8"/>
      <c r="AR501" s="8"/>
      <c r="AS501" s="8"/>
      <c r="AT501" s="8"/>
      <c r="AU501" s="8"/>
      <c r="AV501" s="8"/>
      <c r="AW501" s="8"/>
      <c r="AX501" s="8"/>
      <c r="AY501" s="8"/>
      <c r="AZ501" s="8"/>
      <c r="BA501" s="8"/>
      <c r="BB501" s="8"/>
      <c r="BC501" s="8"/>
      <c r="BD501" s="8"/>
      <c r="BE501" s="8"/>
      <c r="BF501" s="8"/>
      <c r="BG501" s="8"/>
      <c r="BH501" s="8"/>
      <c r="BI501" s="8"/>
      <c r="BJ501" s="8"/>
      <c r="BK501" s="8"/>
      <c r="BL501" s="8"/>
      <c r="BM501" s="8"/>
    </row>
    <row r="502" spans="2:65">
      <c r="B502" s="69"/>
      <c r="C502" s="120"/>
      <c r="D502" s="69"/>
      <c r="E502" s="69"/>
      <c r="F502" s="60"/>
      <c r="G502" s="98"/>
      <c r="H502" s="60"/>
      <c r="I502" s="60"/>
      <c r="J502" s="60"/>
      <c r="K502" s="60"/>
      <c r="L502" s="60"/>
      <c r="M502" s="60"/>
      <c r="N502" s="60"/>
      <c r="O502" s="4"/>
      <c r="P502" s="5"/>
      <c r="Q502" s="6"/>
      <c r="R502" s="6"/>
      <c r="S502" s="6"/>
      <c r="T502" s="62"/>
      <c r="U502" s="6"/>
      <c r="V502" s="60"/>
      <c r="W502" s="60"/>
      <c r="X502" s="60"/>
      <c r="Y502" s="60"/>
      <c r="Z502" s="60"/>
      <c r="AA502" s="60"/>
      <c r="AB502" s="60"/>
      <c r="AC502" s="60"/>
      <c r="AD502" s="60"/>
      <c r="AE502" s="60"/>
      <c r="AF502" s="60"/>
      <c r="AG502" s="60"/>
      <c r="AH502" s="60"/>
      <c r="AI502" s="60"/>
      <c r="AJ502" s="60"/>
      <c r="AK502" s="8"/>
      <c r="AL502" s="8"/>
      <c r="AM502" s="8"/>
      <c r="AN502" s="8"/>
      <c r="AO502" s="8"/>
      <c r="AP502" s="8"/>
      <c r="AQ502" s="8"/>
      <c r="AR502" s="8"/>
      <c r="AS502" s="8"/>
      <c r="AT502" s="8"/>
      <c r="AU502" s="8"/>
      <c r="AV502" s="8"/>
      <c r="AW502" s="8"/>
      <c r="AX502" s="8"/>
      <c r="AY502" s="8"/>
      <c r="AZ502" s="8"/>
      <c r="BA502" s="8"/>
      <c r="BB502" s="8"/>
      <c r="BC502" s="8"/>
      <c r="BD502" s="8"/>
      <c r="BE502" s="8"/>
      <c r="BF502" s="8"/>
      <c r="BG502" s="8"/>
      <c r="BH502" s="8"/>
      <c r="BI502" s="8"/>
      <c r="BJ502" s="8"/>
      <c r="BK502" s="8"/>
      <c r="BL502" s="8"/>
      <c r="BM502" s="8"/>
    </row>
    <row r="503" spans="2:65">
      <c r="B503" s="69"/>
      <c r="C503" s="120"/>
      <c r="D503" s="69"/>
      <c r="E503" s="69"/>
      <c r="F503" s="60"/>
      <c r="G503" s="98"/>
      <c r="H503" s="60"/>
      <c r="I503" s="60"/>
      <c r="J503" s="60"/>
      <c r="K503" s="60"/>
      <c r="L503" s="60"/>
      <c r="M503" s="60"/>
      <c r="N503" s="60"/>
      <c r="O503" s="4"/>
      <c r="P503" s="5"/>
      <c r="Q503" s="6"/>
      <c r="R503" s="6"/>
      <c r="S503" s="6"/>
      <c r="T503" s="62"/>
      <c r="U503" s="6"/>
      <c r="V503" s="60"/>
      <c r="W503" s="60"/>
      <c r="X503" s="60"/>
      <c r="Y503" s="60"/>
      <c r="Z503" s="60"/>
      <c r="AA503" s="60"/>
      <c r="AB503" s="60"/>
      <c r="AC503" s="60"/>
      <c r="AD503" s="60"/>
      <c r="AE503" s="60"/>
      <c r="AF503" s="60"/>
      <c r="AG503" s="60"/>
      <c r="AH503" s="60"/>
      <c r="AI503" s="60"/>
      <c r="AJ503" s="60"/>
      <c r="AK503" s="8"/>
      <c r="AL503" s="8"/>
      <c r="AM503" s="8"/>
      <c r="AN503" s="8"/>
      <c r="AO503" s="8"/>
      <c r="AP503" s="8"/>
      <c r="AQ503" s="8"/>
      <c r="AR503" s="8"/>
      <c r="AS503" s="8"/>
      <c r="AT503" s="8"/>
      <c r="AU503" s="8"/>
      <c r="AV503" s="8"/>
      <c r="AW503" s="8"/>
      <c r="AX503" s="8"/>
      <c r="AY503" s="8"/>
      <c r="AZ503" s="8"/>
      <c r="BA503" s="8"/>
      <c r="BB503" s="8"/>
      <c r="BC503" s="8"/>
      <c r="BD503" s="8"/>
      <c r="BE503" s="8"/>
      <c r="BF503" s="8"/>
      <c r="BG503" s="8"/>
      <c r="BH503" s="8"/>
      <c r="BI503" s="8"/>
      <c r="BJ503" s="8"/>
      <c r="BK503" s="8"/>
      <c r="BL503" s="8"/>
      <c r="BM503" s="8"/>
    </row>
    <row r="504" spans="2:65">
      <c r="B504" s="69"/>
      <c r="C504" s="120"/>
      <c r="D504" s="69"/>
      <c r="E504" s="69"/>
      <c r="F504" s="60"/>
      <c r="G504" s="98"/>
      <c r="H504" s="60"/>
      <c r="I504" s="60"/>
      <c r="J504" s="60"/>
      <c r="K504" s="60"/>
      <c r="L504" s="60"/>
      <c r="M504" s="60"/>
      <c r="N504" s="60"/>
      <c r="O504" s="4"/>
      <c r="P504" s="5"/>
      <c r="Q504" s="6"/>
      <c r="R504" s="6"/>
      <c r="S504" s="6"/>
      <c r="T504" s="62"/>
      <c r="U504" s="6"/>
      <c r="V504" s="60"/>
      <c r="W504" s="60"/>
      <c r="X504" s="60"/>
      <c r="Y504" s="60"/>
      <c r="Z504" s="60"/>
      <c r="AA504" s="60"/>
      <c r="AB504" s="60"/>
      <c r="AC504" s="60"/>
      <c r="AD504" s="60"/>
      <c r="AE504" s="60"/>
      <c r="AF504" s="60"/>
      <c r="AG504" s="60"/>
      <c r="AH504" s="60"/>
      <c r="AI504" s="60"/>
      <c r="AJ504" s="60"/>
      <c r="AK504" s="8"/>
      <c r="AL504" s="8"/>
      <c r="AM504" s="8"/>
      <c r="AN504" s="8"/>
      <c r="AO504" s="8"/>
      <c r="AP504" s="8"/>
      <c r="AQ504" s="8"/>
      <c r="AR504" s="8"/>
      <c r="AS504" s="8"/>
      <c r="AT504" s="8"/>
      <c r="AU504" s="8"/>
      <c r="AV504" s="8"/>
      <c r="AW504" s="8"/>
      <c r="AX504" s="8"/>
      <c r="AY504" s="8"/>
      <c r="AZ504" s="8"/>
      <c r="BA504" s="8"/>
      <c r="BB504" s="8"/>
      <c r="BC504" s="8"/>
      <c r="BD504" s="8"/>
      <c r="BE504" s="8"/>
      <c r="BF504" s="8"/>
      <c r="BG504" s="8"/>
      <c r="BH504" s="8"/>
      <c r="BI504" s="8"/>
      <c r="BJ504" s="8"/>
      <c r="BK504" s="8"/>
      <c r="BL504" s="8"/>
      <c r="BM504" s="8"/>
    </row>
    <row r="505" spans="2:65">
      <c r="B505" s="69"/>
      <c r="C505" s="120"/>
      <c r="D505" s="69"/>
      <c r="E505" s="69"/>
      <c r="F505" s="60"/>
      <c r="G505" s="98"/>
      <c r="H505" s="60"/>
      <c r="I505" s="60"/>
      <c r="J505" s="60"/>
      <c r="K505" s="60"/>
      <c r="L505" s="60"/>
      <c r="M505" s="60"/>
      <c r="N505" s="60"/>
      <c r="O505" s="4"/>
      <c r="P505" s="5"/>
      <c r="Q505" s="6"/>
      <c r="R505" s="6"/>
      <c r="S505" s="6"/>
      <c r="T505" s="62"/>
      <c r="U505" s="6"/>
      <c r="V505" s="60"/>
      <c r="W505" s="60"/>
      <c r="X505" s="60"/>
      <c r="Y505" s="60"/>
      <c r="Z505" s="60"/>
      <c r="AA505" s="60"/>
      <c r="AB505" s="60"/>
      <c r="AC505" s="60"/>
      <c r="AD505" s="60"/>
      <c r="AE505" s="60"/>
      <c r="AF505" s="60"/>
      <c r="AG505" s="60"/>
      <c r="AH505" s="60"/>
      <c r="AI505" s="60"/>
      <c r="AJ505" s="60"/>
      <c r="AK505" s="8"/>
      <c r="AL505" s="8"/>
      <c r="AM505" s="8"/>
      <c r="AN505" s="8"/>
      <c r="AO505" s="8"/>
      <c r="AP505" s="8"/>
      <c r="AQ505" s="8"/>
      <c r="AR505" s="8"/>
      <c r="AS505" s="8"/>
      <c r="AT505" s="8"/>
      <c r="AU505" s="8"/>
      <c r="AV505" s="8"/>
      <c r="AW505" s="8"/>
      <c r="AX505" s="8"/>
      <c r="AY505" s="8"/>
      <c r="AZ505" s="8"/>
      <c r="BA505" s="8"/>
      <c r="BB505" s="8"/>
      <c r="BC505" s="8"/>
      <c r="BD505" s="8"/>
      <c r="BE505" s="8"/>
      <c r="BF505" s="8"/>
      <c r="BG505" s="8"/>
      <c r="BH505" s="8"/>
      <c r="BI505" s="8"/>
      <c r="BJ505" s="8"/>
      <c r="BK505" s="8"/>
      <c r="BL505" s="8"/>
      <c r="BM505" s="8"/>
    </row>
    <row r="506" spans="2:65">
      <c r="B506" s="69"/>
      <c r="C506" s="120"/>
      <c r="D506" s="69"/>
      <c r="E506" s="69"/>
      <c r="F506" s="60"/>
      <c r="G506" s="98"/>
      <c r="H506" s="60"/>
      <c r="I506" s="60"/>
      <c r="J506" s="60"/>
      <c r="K506" s="60"/>
      <c r="L506" s="60"/>
      <c r="M506" s="60"/>
      <c r="N506" s="60"/>
      <c r="O506" s="4"/>
      <c r="P506" s="5"/>
      <c r="Q506" s="6"/>
      <c r="R506" s="6"/>
      <c r="S506" s="6"/>
      <c r="T506" s="62"/>
      <c r="U506" s="6"/>
      <c r="V506" s="60"/>
      <c r="W506" s="60"/>
      <c r="X506" s="60"/>
      <c r="Y506" s="60"/>
      <c r="Z506" s="60"/>
      <c r="AA506" s="60"/>
      <c r="AB506" s="60"/>
      <c r="AC506" s="60"/>
      <c r="AD506" s="60"/>
      <c r="AE506" s="60"/>
      <c r="AF506" s="60"/>
      <c r="AG506" s="60"/>
      <c r="AH506" s="60"/>
      <c r="AI506" s="60"/>
      <c r="AJ506" s="60"/>
      <c r="AK506" s="8"/>
      <c r="AL506" s="8"/>
      <c r="AM506" s="8"/>
      <c r="AN506" s="8"/>
      <c r="AO506" s="8"/>
      <c r="AP506" s="8"/>
      <c r="AQ506" s="8"/>
      <c r="AR506" s="8"/>
      <c r="AS506" s="8"/>
      <c r="AT506" s="8"/>
      <c r="AU506" s="8"/>
      <c r="AV506" s="8"/>
      <c r="AW506" s="8"/>
      <c r="AX506" s="8"/>
      <c r="AY506" s="8"/>
      <c r="AZ506" s="8"/>
      <c r="BA506" s="8"/>
      <c r="BB506" s="8"/>
      <c r="BC506" s="8"/>
      <c r="BD506" s="8"/>
      <c r="BE506" s="8"/>
      <c r="BF506" s="8"/>
      <c r="BG506" s="8"/>
      <c r="BH506" s="8"/>
      <c r="BI506" s="8"/>
      <c r="BJ506" s="8"/>
      <c r="BK506" s="8"/>
      <c r="BL506" s="8"/>
      <c r="BM506" s="8"/>
    </row>
    <row r="507" spans="2:65">
      <c r="B507" s="69"/>
      <c r="C507" s="120"/>
      <c r="D507" s="69"/>
      <c r="E507" s="69"/>
      <c r="F507" s="60"/>
      <c r="G507" s="98"/>
      <c r="H507" s="60"/>
      <c r="I507" s="60"/>
      <c r="J507" s="60"/>
      <c r="K507" s="60"/>
      <c r="L507" s="60"/>
      <c r="M507" s="60"/>
      <c r="N507" s="60"/>
      <c r="O507" s="4"/>
      <c r="P507" s="5"/>
      <c r="Q507" s="6"/>
      <c r="R507" s="6"/>
      <c r="S507" s="6"/>
      <c r="T507" s="62"/>
      <c r="U507" s="6"/>
      <c r="V507" s="60"/>
      <c r="W507" s="60"/>
      <c r="X507" s="60"/>
      <c r="Y507" s="60"/>
      <c r="Z507" s="60"/>
      <c r="AA507" s="60"/>
      <c r="AB507" s="60"/>
      <c r="AC507" s="60"/>
      <c r="AD507" s="60"/>
      <c r="AE507" s="60"/>
      <c r="AF507" s="60"/>
      <c r="AG507" s="60"/>
      <c r="AH507" s="60"/>
      <c r="AI507" s="60"/>
      <c r="AJ507" s="60"/>
      <c r="AK507" s="8"/>
      <c r="AL507" s="8"/>
      <c r="AM507" s="8"/>
      <c r="AN507" s="8"/>
      <c r="AO507" s="8"/>
      <c r="AP507" s="8"/>
      <c r="AQ507" s="8"/>
      <c r="AR507" s="8"/>
      <c r="AS507" s="8"/>
      <c r="AT507" s="8"/>
      <c r="AU507" s="8"/>
      <c r="AV507" s="8"/>
      <c r="AW507" s="8"/>
      <c r="AX507" s="8"/>
      <c r="AY507" s="8"/>
      <c r="AZ507" s="8"/>
      <c r="BA507" s="8"/>
      <c r="BB507" s="8"/>
      <c r="BC507" s="8"/>
      <c r="BD507" s="8"/>
      <c r="BE507" s="8"/>
      <c r="BF507" s="8"/>
      <c r="BG507" s="8"/>
      <c r="BH507" s="8"/>
      <c r="BI507" s="8"/>
      <c r="BJ507" s="8"/>
      <c r="BK507" s="8"/>
      <c r="BL507" s="8"/>
      <c r="BM507" s="8"/>
    </row>
    <row r="508" spans="2:65">
      <c r="B508" s="69"/>
      <c r="C508" s="120"/>
      <c r="D508" s="69"/>
      <c r="E508" s="69"/>
      <c r="F508" s="60"/>
      <c r="G508" s="98"/>
      <c r="H508" s="60"/>
      <c r="I508" s="60"/>
      <c r="J508" s="60"/>
      <c r="K508" s="60"/>
      <c r="L508" s="60"/>
      <c r="M508" s="60"/>
      <c r="N508" s="60"/>
      <c r="O508" s="4"/>
      <c r="P508" s="5"/>
      <c r="Q508" s="6"/>
      <c r="R508" s="6"/>
      <c r="S508" s="6"/>
      <c r="T508" s="62"/>
      <c r="U508" s="6"/>
      <c r="V508" s="60"/>
      <c r="W508" s="60"/>
      <c r="X508" s="60"/>
      <c r="Y508" s="60"/>
      <c r="Z508" s="60"/>
      <c r="AA508" s="60"/>
      <c r="AB508" s="60"/>
      <c r="AC508" s="60"/>
      <c r="AD508" s="60"/>
      <c r="AE508" s="60"/>
      <c r="AF508" s="60"/>
      <c r="AG508" s="60"/>
      <c r="AH508" s="60"/>
      <c r="AI508" s="60"/>
      <c r="AJ508" s="60"/>
      <c r="AK508" s="8"/>
      <c r="AL508" s="8"/>
      <c r="AM508" s="8"/>
      <c r="AN508" s="8"/>
      <c r="AO508" s="8"/>
      <c r="AP508" s="8"/>
      <c r="AQ508" s="8"/>
      <c r="AR508" s="8"/>
      <c r="AS508" s="8"/>
      <c r="AT508" s="8"/>
      <c r="AU508" s="8"/>
      <c r="AV508" s="8"/>
      <c r="AW508" s="8"/>
      <c r="AX508" s="8"/>
      <c r="AY508" s="8"/>
      <c r="AZ508" s="8"/>
      <c r="BA508" s="8"/>
      <c r="BB508" s="8"/>
      <c r="BC508" s="8"/>
      <c r="BD508" s="8"/>
      <c r="BE508" s="8"/>
      <c r="BF508" s="8"/>
      <c r="BG508" s="8"/>
      <c r="BH508" s="8"/>
      <c r="BI508" s="8"/>
      <c r="BJ508" s="8"/>
      <c r="BK508" s="8"/>
      <c r="BL508" s="8"/>
      <c r="BM508" s="8"/>
    </row>
    <row r="509" spans="2:65" ht="15.3" thickBot="1">
      <c r="B509" s="69"/>
      <c r="C509" s="120"/>
      <c r="D509" s="69"/>
      <c r="E509" s="69"/>
      <c r="F509" s="60"/>
      <c r="G509" s="98"/>
      <c r="H509" s="60"/>
      <c r="I509" s="60"/>
      <c r="J509" s="60"/>
      <c r="K509" s="60"/>
      <c r="L509" s="60"/>
      <c r="M509" s="60"/>
      <c r="N509" s="60"/>
      <c r="O509" s="4"/>
      <c r="P509" s="5"/>
      <c r="Q509" s="76"/>
      <c r="R509" s="76"/>
      <c r="S509" s="76"/>
      <c r="T509" s="67"/>
      <c r="U509" s="76"/>
      <c r="V509" s="60"/>
      <c r="W509" s="60"/>
      <c r="X509" s="60"/>
      <c r="Y509" s="60"/>
      <c r="Z509" s="60"/>
      <c r="AA509" s="60"/>
      <c r="AB509" s="60"/>
      <c r="AC509" s="60"/>
      <c r="AD509" s="60"/>
      <c r="AE509" s="60"/>
      <c r="AF509" s="60"/>
      <c r="AG509" s="60"/>
      <c r="AH509" s="60"/>
      <c r="AI509" s="60"/>
      <c r="AJ509" s="60"/>
      <c r="AK509" s="8"/>
      <c r="AL509" s="8"/>
      <c r="AM509" s="8"/>
      <c r="AN509" s="8"/>
      <c r="AO509" s="8"/>
      <c r="AP509" s="8"/>
      <c r="AQ509" s="8"/>
      <c r="AR509" s="8"/>
      <c r="AS509" s="8"/>
      <c r="AT509" s="8"/>
      <c r="AU509" s="8"/>
      <c r="AV509" s="8"/>
      <c r="AW509" s="8"/>
      <c r="AX509" s="8"/>
      <c r="AY509" s="8"/>
      <c r="AZ509" s="8"/>
      <c r="BA509" s="8"/>
      <c r="BB509" s="8"/>
      <c r="BC509" s="8"/>
      <c r="BD509" s="8"/>
      <c r="BE509" s="8"/>
      <c r="BF509" s="8"/>
      <c r="BG509" s="8"/>
      <c r="BH509" s="8"/>
      <c r="BI509" s="8"/>
      <c r="BJ509" s="8"/>
      <c r="BK509" s="8"/>
      <c r="BL509" s="8"/>
      <c r="BM509" s="8"/>
    </row>
    <row r="510" spans="2:65">
      <c r="B510" s="69"/>
      <c r="C510" s="120"/>
      <c r="D510" s="69"/>
      <c r="E510" s="69"/>
      <c r="F510" s="60"/>
      <c r="G510" s="98"/>
      <c r="H510" s="60"/>
      <c r="I510" s="60"/>
      <c r="J510" s="60"/>
      <c r="K510" s="60"/>
      <c r="L510" s="60"/>
      <c r="M510" s="60"/>
      <c r="N510" s="60"/>
      <c r="O510" s="4"/>
      <c r="P510" s="5"/>
      <c r="Q510" s="6"/>
      <c r="R510" s="6"/>
      <c r="S510" s="6"/>
      <c r="T510" s="62"/>
      <c r="U510" s="6"/>
      <c r="V510" s="60"/>
      <c r="W510" s="60"/>
      <c r="X510" s="60"/>
      <c r="Y510" s="60"/>
      <c r="Z510" s="60"/>
      <c r="AA510" s="60"/>
      <c r="AB510" s="60"/>
      <c r="AC510" s="60"/>
      <c r="AD510" s="60"/>
      <c r="AE510" s="60"/>
      <c r="AF510" s="60"/>
      <c r="AG510" s="60"/>
      <c r="AH510" s="60"/>
      <c r="AI510" s="60"/>
      <c r="AJ510" s="60"/>
      <c r="AK510" s="8"/>
      <c r="AL510" s="8"/>
      <c r="AM510" s="8"/>
      <c r="AN510" s="8"/>
      <c r="AO510" s="8"/>
      <c r="AP510" s="8"/>
      <c r="AQ510" s="8"/>
      <c r="AR510" s="8"/>
      <c r="AS510" s="8"/>
      <c r="AT510" s="8"/>
      <c r="AU510" s="8"/>
      <c r="AV510" s="8"/>
      <c r="AW510" s="8"/>
      <c r="AX510" s="8"/>
      <c r="AY510" s="8"/>
      <c r="AZ510" s="8"/>
      <c r="BA510" s="8"/>
      <c r="BB510" s="8"/>
      <c r="BC510" s="8"/>
      <c r="BD510" s="8"/>
      <c r="BE510" s="8"/>
      <c r="BF510" s="8"/>
      <c r="BG510" s="8"/>
      <c r="BH510" s="8"/>
      <c r="BI510" s="8"/>
      <c r="BJ510" s="8"/>
      <c r="BK510" s="8"/>
      <c r="BL510" s="8"/>
      <c r="BM510" s="8"/>
    </row>
    <row r="511" spans="2:65">
      <c r="B511" s="69"/>
      <c r="C511" s="120"/>
      <c r="D511" s="69"/>
      <c r="E511" s="69"/>
      <c r="F511" s="60"/>
      <c r="G511" s="98"/>
      <c r="H511" s="60"/>
      <c r="I511" s="60"/>
      <c r="J511" s="60"/>
      <c r="K511" s="60"/>
      <c r="L511" s="60"/>
      <c r="M511" s="60"/>
      <c r="N511" s="60"/>
      <c r="O511" s="4"/>
      <c r="P511" s="5"/>
      <c r="Q511" s="6"/>
      <c r="R511" s="6"/>
      <c r="S511" s="6"/>
      <c r="T511" s="62"/>
      <c r="U511" s="6"/>
      <c r="V511" s="60"/>
      <c r="W511" s="60"/>
      <c r="X511" s="60"/>
      <c r="Y511" s="60"/>
      <c r="Z511" s="60"/>
      <c r="AA511" s="60"/>
      <c r="AB511" s="60"/>
      <c r="AC511" s="60"/>
      <c r="AD511" s="60"/>
      <c r="AE511" s="60"/>
      <c r="AF511" s="60"/>
      <c r="AG511" s="60"/>
      <c r="AH511" s="60"/>
      <c r="AI511" s="60"/>
      <c r="AJ511" s="60"/>
      <c r="AK511" s="8"/>
      <c r="AL511" s="8"/>
      <c r="AM511" s="8"/>
      <c r="AN511" s="8"/>
      <c r="AO511" s="8"/>
      <c r="AP511" s="8"/>
      <c r="AQ511" s="8"/>
      <c r="AR511" s="8"/>
      <c r="AS511" s="8"/>
      <c r="AT511" s="8"/>
      <c r="AU511" s="8"/>
      <c r="AV511" s="8"/>
      <c r="AW511" s="8"/>
      <c r="AX511" s="8"/>
      <c r="AY511" s="8"/>
      <c r="AZ511" s="8"/>
      <c r="BA511" s="8"/>
      <c r="BB511" s="8"/>
      <c r="BC511" s="8"/>
      <c r="BD511" s="8"/>
      <c r="BE511" s="8"/>
      <c r="BF511" s="8"/>
      <c r="BG511" s="8"/>
      <c r="BH511" s="8"/>
      <c r="BI511" s="8"/>
      <c r="BJ511" s="8"/>
      <c r="BK511" s="8"/>
      <c r="BL511" s="8"/>
      <c r="BM511" s="8"/>
    </row>
    <row r="512" spans="2:65">
      <c r="B512" s="69"/>
      <c r="C512" s="120"/>
      <c r="D512" s="69"/>
      <c r="E512" s="69"/>
      <c r="F512" s="60"/>
      <c r="G512" s="98"/>
      <c r="H512" s="60"/>
      <c r="I512" s="60"/>
      <c r="J512" s="60"/>
      <c r="K512" s="60"/>
      <c r="L512" s="60"/>
      <c r="M512" s="60"/>
      <c r="N512" s="60"/>
      <c r="O512" s="4"/>
      <c r="P512" s="5"/>
      <c r="Q512" s="6"/>
      <c r="R512" s="6"/>
      <c r="S512" s="6"/>
      <c r="T512" s="62"/>
      <c r="U512" s="6"/>
      <c r="V512" s="60"/>
      <c r="W512" s="60"/>
      <c r="X512" s="60"/>
      <c r="Y512" s="60"/>
      <c r="Z512" s="60"/>
      <c r="AA512" s="60"/>
      <c r="AB512" s="60"/>
      <c r="AC512" s="60"/>
      <c r="AD512" s="60"/>
      <c r="AE512" s="60"/>
      <c r="AF512" s="60"/>
      <c r="AG512" s="60"/>
      <c r="AH512" s="60"/>
      <c r="AI512" s="60"/>
      <c r="AJ512" s="60"/>
      <c r="AK512" s="8"/>
      <c r="AL512" s="8"/>
      <c r="AM512" s="8"/>
      <c r="AN512" s="8"/>
      <c r="AO512" s="8"/>
      <c r="AP512" s="8"/>
      <c r="AQ512" s="8"/>
      <c r="AR512" s="8"/>
      <c r="AS512" s="8"/>
      <c r="AT512" s="8"/>
      <c r="AU512" s="8"/>
      <c r="AV512" s="8"/>
      <c r="AW512" s="8"/>
      <c r="AX512" s="8"/>
      <c r="AY512" s="8"/>
      <c r="AZ512" s="8"/>
      <c r="BA512" s="8"/>
      <c r="BB512" s="8"/>
      <c r="BC512" s="8"/>
      <c r="BD512" s="8"/>
      <c r="BE512" s="8"/>
      <c r="BF512" s="8"/>
      <c r="BG512" s="8"/>
      <c r="BH512" s="8"/>
      <c r="BI512" s="8"/>
      <c r="BJ512" s="8"/>
      <c r="BK512" s="8"/>
      <c r="BL512" s="8"/>
      <c r="BM512" s="8"/>
    </row>
    <row r="513" spans="2:65">
      <c r="B513" s="69"/>
      <c r="C513" s="120"/>
      <c r="D513" s="69"/>
      <c r="E513" s="69"/>
      <c r="F513" s="60"/>
      <c r="G513" s="98"/>
      <c r="H513" s="60"/>
      <c r="I513" s="60"/>
      <c r="J513" s="60"/>
      <c r="K513" s="60"/>
      <c r="L513" s="60"/>
      <c r="M513" s="60"/>
      <c r="N513" s="60"/>
      <c r="O513" s="4"/>
      <c r="P513" s="5"/>
      <c r="Q513" s="6"/>
      <c r="R513" s="6"/>
      <c r="S513" s="6"/>
      <c r="T513" s="62"/>
      <c r="U513" s="6"/>
      <c r="V513" s="60"/>
      <c r="W513" s="60"/>
      <c r="X513" s="60"/>
      <c r="Y513" s="60"/>
      <c r="Z513" s="60"/>
      <c r="AA513" s="60"/>
      <c r="AB513" s="60"/>
      <c r="AC513" s="60"/>
      <c r="AD513" s="60"/>
      <c r="AE513" s="60"/>
      <c r="AF513" s="60"/>
      <c r="AG513" s="60"/>
      <c r="AH513" s="60"/>
      <c r="AI513" s="60"/>
      <c r="AJ513" s="60"/>
      <c r="AK513" s="8"/>
      <c r="AL513" s="8"/>
      <c r="AM513" s="8"/>
      <c r="AN513" s="8"/>
      <c r="AO513" s="8"/>
      <c r="AP513" s="8"/>
      <c r="AQ513" s="8"/>
      <c r="AR513" s="8"/>
      <c r="AS513" s="8"/>
      <c r="AT513" s="8"/>
      <c r="AU513" s="8"/>
      <c r="AV513" s="8"/>
      <c r="AW513" s="8"/>
      <c r="AX513" s="8"/>
      <c r="AY513" s="8"/>
      <c r="AZ513" s="8"/>
      <c r="BA513" s="8"/>
      <c r="BB513" s="8"/>
      <c r="BC513" s="8"/>
      <c r="BD513" s="8"/>
      <c r="BE513" s="8"/>
      <c r="BF513" s="8"/>
      <c r="BG513" s="8"/>
      <c r="BH513" s="8"/>
      <c r="BI513" s="8"/>
      <c r="BJ513" s="8"/>
      <c r="BK513" s="8"/>
      <c r="BL513" s="8"/>
      <c r="BM513" s="8"/>
    </row>
    <row r="514" spans="2:65">
      <c r="B514" s="69"/>
      <c r="C514" s="120"/>
      <c r="D514" s="69"/>
      <c r="E514" s="69"/>
      <c r="F514" s="60"/>
      <c r="G514" s="98"/>
      <c r="H514" s="60"/>
      <c r="I514" s="60"/>
      <c r="J514" s="60"/>
      <c r="K514" s="60"/>
      <c r="L514" s="60"/>
      <c r="M514" s="60"/>
      <c r="N514" s="60"/>
      <c r="O514" s="4"/>
      <c r="P514" s="5"/>
      <c r="Q514" s="6"/>
      <c r="R514" s="6"/>
      <c r="S514" s="6"/>
      <c r="T514" s="62"/>
      <c r="U514" s="6"/>
      <c r="V514" s="60"/>
      <c r="W514" s="60"/>
      <c r="X514" s="60"/>
      <c r="Y514" s="60"/>
      <c r="Z514" s="60"/>
      <c r="AA514" s="60"/>
      <c r="AB514" s="60"/>
      <c r="AC514" s="60"/>
      <c r="AD514" s="60"/>
      <c r="AE514" s="60"/>
      <c r="AF514" s="60"/>
      <c r="AG514" s="60"/>
      <c r="AH514" s="60"/>
      <c r="AI514" s="60"/>
      <c r="AJ514" s="60"/>
      <c r="AK514" s="8"/>
      <c r="AL514" s="8"/>
      <c r="AM514" s="8"/>
      <c r="AN514" s="8"/>
      <c r="AO514" s="8"/>
      <c r="AP514" s="8"/>
      <c r="AQ514" s="8"/>
      <c r="AR514" s="8"/>
      <c r="AS514" s="8"/>
      <c r="AT514" s="8"/>
      <c r="AU514" s="8"/>
      <c r="AV514" s="8"/>
      <c r="AW514" s="8"/>
      <c r="AX514" s="8"/>
      <c r="AY514" s="8"/>
      <c r="AZ514" s="8"/>
      <c r="BA514" s="8"/>
      <c r="BB514" s="8"/>
      <c r="BC514" s="8"/>
      <c r="BD514" s="8"/>
      <c r="BE514" s="8"/>
      <c r="BF514" s="8"/>
      <c r="BG514" s="8"/>
      <c r="BH514" s="8"/>
      <c r="BI514" s="8"/>
      <c r="BJ514" s="8"/>
      <c r="BK514" s="8"/>
      <c r="BL514" s="8"/>
      <c r="BM514" s="8"/>
    </row>
    <row r="515" spans="2:65">
      <c r="B515" s="69"/>
      <c r="C515" s="120"/>
      <c r="D515" s="69"/>
      <c r="E515" s="69"/>
      <c r="F515" s="60"/>
      <c r="G515" s="98"/>
      <c r="H515" s="60"/>
      <c r="I515" s="60"/>
      <c r="J515" s="60"/>
      <c r="K515" s="60"/>
      <c r="L515" s="60"/>
      <c r="M515" s="60"/>
      <c r="N515" s="60"/>
      <c r="O515" s="4"/>
      <c r="P515" s="5"/>
      <c r="Q515" s="6"/>
      <c r="R515" s="6"/>
      <c r="S515" s="6"/>
      <c r="T515" s="62"/>
      <c r="U515" s="6"/>
      <c r="V515" s="60"/>
      <c r="W515" s="60"/>
      <c r="X515" s="60"/>
      <c r="Y515" s="60"/>
      <c r="Z515" s="60"/>
      <c r="AA515" s="60"/>
      <c r="AB515" s="60"/>
      <c r="AC515" s="60"/>
      <c r="AD515" s="60"/>
      <c r="AE515" s="60"/>
      <c r="AF515" s="60"/>
      <c r="AG515" s="60"/>
      <c r="AH515" s="60"/>
      <c r="AI515" s="60"/>
      <c r="AJ515" s="60"/>
      <c r="AK515" s="8"/>
      <c r="AL515" s="8"/>
      <c r="AM515" s="8"/>
      <c r="AN515" s="8"/>
      <c r="AO515" s="8"/>
      <c r="AP515" s="8"/>
      <c r="AQ515" s="8"/>
      <c r="AR515" s="8"/>
      <c r="AS515" s="8"/>
      <c r="AT515" s="8"/>
      <c r="AU515" s="8"/>
      <c r="AV515" s="8"/>
      <c r="AW515" s="8"/>
      <c r="AX515" s="8"/>
      <c r="AY515" s="8"/>
      <c r="AZ515" s="8"/>
      <c r="BA515" s="8"/>
      <c r="BB515" s="8"/>
      <c r="BC515" s="8"/>
      <c r="BD515" s="8"/>
      <c r="BE515" s="8"/>
      <c r="BF515" s="8"/>
      <c r="BG515" s="8"/>
      <c r="BH515" s="8"/>
      <c r="BI515" s="8"/>
      <c r="BJ515" s="8"/>
      <c r="BK515" s="8"/>
      <c r="BL515" s="8"/>
      <c r="BM515" s="8"/>
    </row>
    <row r="516" spans="2:65">
      <c r="B516" s="69"/>
      <c r="C516" s="120"/>
      <c r="D516" s="69"/>
      <c r="E516" s="69"/>
      <c r="F516" s="60"/>
      <c r="G516" s="98"/>
      <c r="H516" s="60"/>
      <c r="I516" s="60"/>
      <c r="J516" s="60"/>
      <c r="K516" s="60"/>
      <c r="L516" s="60"/>
      <c r="M516" s="60"/>
      <c r="N516" s="60"/>
      <c r="O516" s="4"/>
      <c r="P516" s="5"/>
      <c r="Q516" s="6"/>
      <c r="R516" s="6"/>
      <c r="S516" s="6"/>
      <c r="T516" s="62"/>
      <c r="U516" s="6"/>
      <c r="V516" s="60"/>
      <c r="W516" s="60"/>
      <c r="X516" s="60"/>
      <c r="Y516" s="60"/>
      <c r="Z516" s="60"/>
      <c r="AA516" s="60"/>
      <c r="AB516" s="60"/>
      <c r="AC516" s="60"/>
      <c r="AD516" s="60"/>
      <c r="AE516" s="60"/>
      <c r="AF516" s="60"/>
      <c r="AG516" s="60"/>
      <c r="AH516" s="60"/>
      <c r="AI516" s="60"/>
      <c r="AJ516" s="60"/>
      <c r="AK516" s="8"/>
      <c r="AL516" s="8"/>
      <c r="AM516" s="8"/>
      <c r="AN516" s="8"/>
      <c r="AO516" s="8"/>
      <c r="AP516" s="8"/>
      <c r="AQ516" s="8"/>
      <c r="AR516" s="8"/>
      <c r="AS516" s="8"/>
      <c r="AT516" s="8"/>
      <c r="AU516" s="8"/>
      <c r="AV516" s="8"/>
      <c r="AW516" s="8"/>
      <c r="AX516" s="8"/>
      <c r="AY516" s="8"/>
      <c r="AZ516" s="8"/>
      <c r="BA516" s="8"/>
      <c r="BB516" s="8"/>
      <c r="BC516" s="8"/>
      <c r="BD516" s="8"/>
      <c r="BE516" s="8"/>
      <c r="BF516" s="8"/>
      <c r="BG516" s="8"/>
      <c r="BH516" s="8"/>
      <c r="BI516" s="8"/>
      <c r="BJ516" s="8"/>
      <c r="BK516" s="8"/>
      <c r="BL516" s="8"/>
      <c r="BM516" s="8"/>
    </row>
    <row r="517" spans="2:65">
      <c r="B517" s="69"/>
      <c r="C517" s="120"/>
      <c r="D517" s="69"/>
      <c r="E517" s="69"/>
      <c r="F517" s="60"/>
      <c r="G517" s="98"/>
      <c r="H517" s="60"/>
      <c r="I517" s="60"/>
      <c r="J517" s="60"/>
      <c r="K517" s="60"/>
      <c r="L517" s="60"/>
      <c r="M517" s="60"/>
      <c r="N517" s="60"/>
      <c r="O517" s="4"/>
      <c r="P517" s="5"/>
      <c r="Q517" s="6"/>
      <c r="R517" s="6"/>
      <c r="S517" s="6"/>
      <c r="T517" s="62"/>
      <c r="U517" s="6"/>
      <c r="V517" s="60"/>
      <c r="W517" s="60"/>
      <c r="X517" s="60"/>
      <c r="Y517" s="60"/>
      <c r="Z517" s="60"/>
      <c r="AA517" s="60"/>
      <c r="AB517" s="60"/>
      <c r="AC517" s="60"/>
      <c r="AD517" s="60"/>
      <c r="AE517" s="60"/>
      <c r="AF517" s="60"/>
      <c r="AG517" s="60"/>
      <c r="AH517" s="60"/>
      <c r="AI517" s="60"/>
      <c r="AJ517" s="60"/>
      <c r="AK517" s="8"/>
      <c r="AL517" s="8"/>
      <c r="AM517" s="8"/>
      <c r="AN517" s="8"/>
      <c r="AO517" s="8"/>
      <c r="AP517" s="8"/>
      <c r="AQ517" s="8"/>
      <c r="AR517" s="8"/>
      <c r="AS517" s="8"/>
      <c r="AT517" s="8"/>
      <c r="AU517" s="8"/>
      <c r="AV517" s="8"/>
      <c r="AW517" s="8"/>
      <c r="AX517" s="8"/>
      <c r="AY517" s="8"/>
      <c r="AZ517" s="8"/>
      <c r="BA517" s="8"/>
      <c r="BB517" s="8"/>
      <c r="BC517" s="8"/>
      <c r="BD517" s="8"/>
      <c r="BE517" s="8"/>
      <c r="BF517" s="8"/>
      <c r="BG517" s="8"/>
      <c r="BH517" s="8"/>
      <c r="BI517" s="8"/>
      <c r="BJ517" s="8"/>
      <c r="BK517" s="8"/>
      <c r="BL517" s="8"/>
      <c r="BM517" s="8"/>
    </row>
    <row r="518" spans="2:65">
      <c r="B518" s="69"/>
      <c r="C518" s="120"/>
      <c r="D518" s="69"/>
      <c r="E518" s="69"/>
      <c r="F518" s="60"/>
      <c r="G518" s="98"/>
      <c r="H518" s="60"/>
      <c r="I518" s="60"/>
      <c r="J518" s="60"/>
      <c r="K518" s="60"/>
      <c r="L518" s="60"/>
      <c r="M518" s="60"/>
      <c r="N518" s="60"/>
      <c r="O518" s="4"/>
      <c r="P518" s="5"/>
      <c r="Q518" s="6"/>
      <c r="R518" s="6"/>
      <c r="S518" s="6"/>
      <c r="T518" s="62"/>
      <c r="U518" s="6"/>
      <c r="V518" s="60"/>
      <c r="W518" s="60"/>
      <c r="X518" s="60"/>
      <c r="Y518" s="60"/>
      <c r="Z518" s="60"/>
      <c r="AA518" s="60"/>
      <c r="AB518" s="60"/>
      <c r="AC518" s="60"/>
      <c r="AD518" s="60"/>
      <c r="AE518" s="60"/>
      <c r="AF518" s="60"/>
      <c r="AG518" s="60"/>
      <c r="AH518" s="60"/>
      <c r="AI518" s="60"/>
      <c r="AJ518" s="60"/>
      <c r="AK518" s="8"/>
      <c r="AL518" s="8"/>
      <c r="AM518" s="8"/>
      <c r="AN518" s="8"/>
      <c r="AO518" s="8"/>
      <c r="AP518" s="8"/>
      <c r="AQ518" s="8"/>
      <c r="AR518" s="8"/>
      <c r="AS518" s="8"/>
      <c r="AT518" s="8"/>
      <c r="AU518" s="8"/>
      <c r="AV518" s="8"/>
      <c r="AW518" s="8"/>
      <c r="AX518" s="8"/>
      <c r="AY518" s="8"/>
      <c r="AZ518" s="8"/>
      <c r="BA518" s="8"/>
      <c r="BB518" s="8"/>
      <c r="BC518" s="8"/>
      <c r="BD518" s="8"/>
      <c r="BE518" s="8"/>
      <c r="BF518" s="8"/>
      <c r="BG518" s="8"/>
      <c r="BH518" s="8"/>
      <c r="BI518" s="8"/>
      <c r="BJ518" s="8"/>
      <c r="BK518" s="8"/>
      <c r="BL518" s="8"/>
      <c r="BM518" s="8"/>
    </row>
    <row r="519" spans="2:65">
      <c r="B519" s="69"/>
      <c r="C519" s="120"/>
      <c r="D519" s="69"/>
      <c r="E519" s="69"/>
      <c r="F519" s="60"/>
      <c r="G519" s="98"/>
      <c r="H519" s="60"/>
      <c r="I519" s="60"/>
      <c r="J519" s="60"/>
      <c r="K519" s="60"/>
      <c r="L519" s="60"/>
      <c r="M519" s="60"/>
      <c r="N519" s="60"/>
      <c r="O519" s="4"/>
      <c r="P519" s="5"/>
      <c r="Q519" s="6"/>
      <c r="R519" s="6"/>
      <c r="S519" s="6"/>
      <c r="T519" s="62"/>
      <c r="U519" s="6"/>
      <c r="V519" s="60"/>
      <c r="W519" s="60"/>
      <c r="X519" s="60"/>
      <c r="Y519" s="60"/>
      <c r="Z519" s="60"/>
      <c r="AA519" s="60"/>
      <c r="AB519" s="60"/>
      <c r="AC519" s="60"/>
      <c r="AD519" s="60"/>
      <c r="AE519" s="60"/>
      <c r="AF519" s="60"/>
      <c r="AG519" s="60"/>
      <c r="AH519" s="60"/>
      <c r="AI519" s="60"/>
      <c r="AJ519" s="60"/>
      <c r="AK519" s="8"/>
      <c r="AL519" s="8"/>
      <c r="AM519" s="8"/>
      <c r="AN519" s="8"/>
      <c r="AO519" s="8"/>
      <c r="AP519" s="8"/>
      <c r="AQ519" s="8"/>
      <c r="AR519" s="8"/>
      <c r="AS519" s="8"/>
      <c r="AT519" s="8"/>
      <c r="AU519" s="8"/>
      <c r="AV519" s="8"/>
      <c r="AW519" s="8"/>
      <c r="AX519" s="8"/>
      <c r="AY519" s="8"/>
      <c r="AZ519" s="8"/>
      <c r="BA519" s="8"/>
      <c r="BB519" s="8"/>
      <c r="BC519" s="8"/>
      <c r="BD519" s="8"/>
      <c r="BE519" s="8"/>
      <c r="BF519" s="8"/>
      <c r="BG519" s="8"/>
      <c r="BH519" s="8"/>
      <c r="BI519" s="8"/>
      <c r="BJ519" s="8"/>
      <c r="BK519" s="8"/>
      <c r="BL519" s="8"/>
      <c r="BM519" s="8"/>
    </row>
    <row r="520" spans="2:65">
      <c r="B520" s="69"/>
      <c r="C520" s="120"/>
      <c r="D520" s="69"/>
      <c r="E520" s="69"/>
      <c r="F520" s="60"/>
      <c r="G520" s="98"/>
      <c r="H520" s="60"/>
      <c r="I520" s="60"/>
      <c r="J520" s="60"/>
      <c r="K520" s="60"/>
      <c r="L520" s="60"/>
      <c r="M520" s="60"/>
      <c r="N520" s="60"/>
      <c r="O520" s="4"/>
      <c r="P520" s="5"/>
      <c r="Q520" s="6"/>
      <c r="R520" s="6"/>
      <c r="S520" s="6"/>
      <c r="T520" s="62"/>
      <c r="U520" s="6"/>
      <c r="V520" s="60"/>
      <c r="W520" s="60"/>
      <c r="X520" s="60"/>
      <c r="Y520" s="60"/>
      <c r="Z520" s="60"/>
      <c r="AA520" s="60"/>
      <c r="AB520" s="60"/>
      <c r="AC520" s="60"/>
      <c r="AD520" s="60"/>
      <c r="AE520" s="60"/>
      <c r="AF520" s="60"/>
      <c r="AG520" s="60"/>
      <c r="AH520" s="60"/>
      <c r="AI520" s="60"/>
      <c r="AJ520" s="60"/>
      <c r="AK520" s="8"/>
      <c r="AL520" s="8"/>
      <c r="AM520" s="8"/>
      <c r="AN520" s="8"/>
      <c r="AO520" s="8"/>
      <c r="AP520" s="8"/>
      <c r="AQ520" s="8"/>
      <c r="AR520" s="8"/>
      <c r="AS520" s="8"/>
      <c r="AT520" s="8"/>
      <c r="AU520" s="8"/>
      <c r="AV520" s="8"/>
      <c r="AW520" s="8"/>
      <c r="AX520" s="8"/>
      <c r="AY520" s="8"/>
      <c r="AZ520" s="8"/>
      <c r="BA520" s="8"/>
      <c r="BB520" s="8"/>
      <c r="BC520" s="8"/>
      <c r="BD520" s="8"/>
      <c r="BE520" s="8"/>
      <c r="BF520" s="8"/>
      <c r="BG520" s="8"/>
      <c r="BH520" s="8"/>
      <c r="BI520" s="8"/>
      <c r="BJ520" s="8"/>
      <c r="BK520" s="8"/>
      <c r="BL520" s="8"/>
      <c r="BM520" s="8"/>
    </row>
    <row r="521" spans="2:65">
      <c r="B521" s="69"/>
      <c r="C521" s="120"/>
      <c r="D521" s="69"/>
      <c r="E521" s="69"/>
      <c r="F521" s="60"/>
      <c r="G521" s="98"/>
      <c r="H521" s="60"/>
      <c r="I521" s="60"/>
      <c r="J521" s="60"/>
      <c r="K521" s="60"/>
      <c r="L521" s="60"/>
      <c r="M521" s="60"/>
      <c r="N521" s="60"/>
      <c r="O521" s="4"/>
      <c r="P521" s="5"/>
      <c r="Q521" s="6"/>
      <c r="R521" s="6"/>
      <c r="S521" s="6"/>
      <c r="T521" s="62"/>
      <c r="U521" s="6"/>
      <c r="V521" s="60"/>
      <c r="W521" s="60"/>
      <c r="X521" s="60"/>
      <c r="Y521" s="60"/>
      <c r="Z521" s="60"/>
      <c r="AA521" s="60"/>
      <c r="AB521" s="60"/>
      <c r="AC521" s="60"/>
      <c r="AD521" s="60"/>
      <c r="AE521" s="60"/>
      <c r="AF521" s="60"/>
      <c r="AG521" s="60"/>
      <c r="AH521" s="60"/>
      <c r="AI521" s="60"/>
      <c r="AJ521" s="60"/>
      <c r="AK521" s="8"/>
      <c r="AL521" s="8"/>
      <c r="AM521" s="8"/>
      <c r="AN521" s="8"/>
      <c r="AO521" s="8"/>
      <c r="AP521" s="8"/>
      <c r="AQ521" s="8"/>
      <c r="AR521" s="8"/>
      <c r="AS521" s="8"/>
      <c r="AT521" s="8"/>
      <c r="AU521" s="8"/>
      <c r="AV521" s="8"/>
      <c r="AW521" s="8"/>
      <c r="AX521" s="8"/>
      <c r="AY521" s="8"/>
      <c r="AZ521" s="8"/>
      <c r="BA521" s="8"/>
      <c r="BB521" s="8"/>
      <c r="BC521" s="8"/>
      <c r="BD521" s="8"/>
      <c r="BE521" s="8"/>
      <c r="BF521" s="8"/>
      <c r="BG521" s="8"/>
      <c r="BH521" s="8"/>
      <c r="BI521" s="8"/>
      <c r="BJ521" s="8"/>
      <c r="BK521" s="8"/>
      <c r="BL521" s="8"/>
      <c r="BM521" s="8"/>
    </row>
    <row r="522" spans="2:65">
      <c r="B522" s="69"/>
      <c r="C522" s="120"/>
      <c r="D522" s="69"/>
      <c r="E522" s="69"/>
      <c r="F522" s="60"/>
      <c r="G522" s="98"/>
      <c r="H522" s="60"/>
      <c r="I522" s="60"/>
      <c r="J522" s="60"/>
      <c r="K522" s="60"/>
      <c r="L522" s="60"/>
      <c r="M522" s="60"/>
      <c r="N522" s="60"/>
      <c r="O522" s="4"/>
      <c r="P522" s="5"/>
      <c r="Q522" s="6"/>
      <c r="R522" s="6"/>
      <c r="S522" s="6"/>
      <c r="T522" s="62"/>
      <c r="U522" s="6"/>
      <c r="V522" s="60"/>
      <c r="W522" s="60"/>
      <c r="X522" s="60"/>
      <c r="Y522" s="60"/>
      <c r="Z522" s="60"/>
      <c r="AA522" s="60"/>
      <c r="AB522" s="60"/>
      <c r="AC522" s="60"/>
      <c r="AD522" s="60"/>
      <c r="AE522" s="60"/>
      <c r="AF522" s="60"/>
      <c r="AG522" s="60"/>
      <c r="AH522" s="60"/>
      <c r="AI522" s="60"/>
      <c r="AJ522" s="60"/>
      <c r="AK522" s="8"/>
      <c r="AL522" s="8"/>
      <c r="AM522" s="8"/>
      <c r="AN522" s="8"/>
      <c r="AO522" s="8"/>
      <c r="AP522" s="8"/>
      <c r="AQ522" s="8"/>
      <c r="AR522" s="8"/>
      <c r="AS522" s="8"/>
      <c r="AT522" s="8"/>
      <c r="AU522" s="8"/>
      <c r="AV522" s="8"/>
      <c r="AW522" s="8"/>
      <c r="AX522" s="8"/>
      <c r="AY522" s="8"/>
      <c r="AZ522" s="8"/>
      <c r="BA522" s="8"/>
      <c r="BB522" s="8"/>
      <c r="BC522" s="8"/>
      <c r="BD522" s="8"/>
      <c r="BE522" s="8"/>
      <c r="BF522" s="8"/>
      <c r="BG522" s="8"/>
      <c r="BH522" s="8"/>
      <c r="BI522" s="8"/>
      <c r="BJ522" s="8"/>
      <c r="BK522" s="8"/>
      <c r="BL522" s="8"/>
      <c r="BM522" s="8"/>
    </row>
    <row r="523" spans="2:65">
      <c r="B523" s="69"/>
      <c r="C523" s="120"/>
      <c r="D523" s="69"/>
      <c r="E523" s="69"/>
      <c r="F523" s="60"/>
      <c r="G523" s="98"/>
      <c r="H523" s="60"/>
      <c r="I523" s="60"/>
      <c r="J523" s="60"/>
      <c r="K523" s="60"/>
      <c r="L523" s="60"/>
      <c r="M523" s="60"/>
      <c r="N523" s="60"/>
      <c r="O523" s="4"/>
      <c r="P523" s="5"/>
      <c r="Q523" s="6"/>
      <c r="R523" s="6"/>
      <c r="S523" s="6"/>
      <c r="T523" s="62"/>
      <c r="U523" s="6"/>
      <c r="V523" s="60"/>
      <c r="W523" s="60"/>
      <c r="X523" s="60"/>
      <c r="Y523" s="60"/>
      <c r="Z523" s="60"/>
      <c r="AA523" s="60"/>
      <c r="AB523" s="60"/>
      <c r="AC523" s="60"/>
      <c r="AD523" s="60"/>
      <c r="AE523" s="60"/>
      <c r="AF523" s="60"/>
      <c r="AG523" s="60"/>
      <c r="AH523" s="60"/>
      <c r="AI523" s="60"/>
      <c r="AJ523" s="60"/>
      <c r="AK523" s="8"/>
      <c r="AL523" s="8"/>
      <c r="AM523" s="8"/>
      <c r="AN523" s="8"/>
      <c r="AO523" s="8"/>
      <c r="AP523" s="8"/>
      <c r="AQ523" s="8"/>
      <c r="AR523" s="8"/>
      <c r="AS523" s="8"/>
      <c r="AT523" s="8"/>
      <c r="AU523" s="8"/>
      <c r="AV523" s="8"/>
      <c r="AW523" s="8"/>
      <c r="AX523" s="8"/>
      <c r="AY523" s="8"/>
      <c r="AZ523" s="8"/>
      <c r="BA523" s="8"/>
      <c r="BB523" s="8"/>
      <c r="BC523" s="8"/>
      <c r="BD523" s="8"/>
      <c r="BE523" s="8"/>
      <c r="BF523" s="8"/>
      <c r="BG523" s="8"/>
      <c r="BH523" s="8"/>
      <c r="BI523" s="8"/>
      <c r="BJ523" s="8"/>
      <c r="BK523" s="8"/>
      <c r="BL523" s="8"/>
      <c r="BM523" s="8"/>
    </row>
    <row r="524" spans="2:65">
      <c r="B524" s="69"/>
      <c r="C524" s="120"/>
      <c r="D524" s="69"/>
      <c r="E524" s="69"/>
      <c r="F524" s="60"/>
      <c r="G524" s="98"/>
      <c r="H524" s="60"/>
      <c r="I524" s="60"/>
      <c r="J524" s="60"/>
      <c r="K524" s="60"/>
      <c r="L524" s="60"/>
      <c r="M524" s="60"/>
      <c r="N524" s="60"/>
      <c r="O524" s="4"/>
      <c r="P524" s="5"/>
      <c r="Q524" s="6"/>
      <c r="R524" s="6"/>
      <c r="S524" s="6"/>
      <c r="T524" s="62"/>
      <c r="U524" s="6"/>
      <c r="V524" s="60"/>
      <c r="W524" s="60"/>
      <c r="X524" s="60"/>
      <c r="Y524" s="60"/>
      <c r="Z524" s="60"/>
      <c r="AA524" s="60"/>
      <c r="AB524" s="60"/>
      <c r="AC524" s="60"/>
      <c r="AD524" s="60"/>
      <c r="AE524" s="60"/>
      <c r="AF524" s="60"/>
      <c r="AG524" s="60"/>
      <c r="AH524" s="60"/>
      <c r="AI524" s="60"/>
      <c r="AJ524" s="60"/>
      <c r="AK524" s="8"/>
      <c r="AL524" s="8"/>
      <c r="AM524" s="8"/>
      <c r="AN524" s="8"/>
      <c r="AO524" s="8"/>
      <c r="AP524" s="8"/>
      <c r="AQ524" s="8"/>
      <c r="AR524" s="8"/>
      <c r="AS524" s="8"/>
      <c r="AT524" s="8"/>
      <c r="AU524" s="8"/>
      <c r="AV524" s="8"/>
      <c r="AW524" s="8"/>
      <c r="AX524" s="8"/>
      <c r="AY524" s="8"/>
      <c r="AZ524" s="8"/>
      <c r="BA524" s="8"/>
      <c r="BB524" s="8"/>
      <c r="BC524" s="8"/>
      <c r="BD524" s="8"/>
      <c r="BE524" s="8"/>
      <c r="BF524" s="8"/>
      <c r="BG524" s="8"/>
      <c r="BH524" s="8"/>
      <c r="BI524" s="8"/>
      <c r="BJ524" s="8"/>
      <c r="BK524" s="8"/>
      <c r="BL524" s="8"/>
      <c r="BM524" s="8"/>
    </row>
    <row r="525" spans="2:65">
      <c r="B525" s="69"/>
      <c r="C525" s="120"/>
      <c r="D525" s="69"/>
      <c r="E525" s="69"/>
      <c r="F525" s="60"/>
      <c r="G525" s="98"/>
      <c r="H525" s="60"/>
      <c r="I525" s="60"/>
      <c r="J525" s="60"/>
      <c r="K525" s="60"/>
      <c r="L525" s="60"/>
      <c r="M525" s="60"/>
      <c r="N525" s="60"/>
      <c r="O525" s="4"/>
      <c r="P525" s="5"/>
      <c r="Q525" s="6"/>
      <c r="R525" s="6"/>
      <c r="S525" s="6"/>
      <c r="T525" s="62"/>
      <c r="U525" s="6"/>
      <c r="V525" s="60"/>
      <c r="W525" s="60"/>
      <c r="X525" s="60"/>
      <c r="Y525" s="60"/>
      <c r="Z525" s="60"/>
      <c r="AA525" s="60"/>
      <c r="AB525" s="60"/>
      <c r="AC525" s="60"/>
      <c r="AD525" s="60"/>
      <c r="AE525" s="60"/>
      <c r="AF525" s="60"/>
      <c r="AG525" s="60"/>
      <c r="AH525" s="60"/>
      <c r="AI525" s="60"/>
      <c r="AJ525" s="60"/>
      <c r="AK525" s="8"/>
      <c r="AL525" s="8"/>
      <c r="AM525" s="8"/>
      <c r="AN525" s="8"/>
      <c r="AO525" s="8"/>
      <c r="AP525" s="8"/>
      <c r="AQ525" s="8"/>
      <c r="AR525" s="8"/>
      <c r="AS525" s="8"/>
      <c r="AT525" s="8"/>
      <c r="AU525" s="8"/>
      <c r="AV525" s="8"/>
      <c r="AW525" s="8"/>
      <c r="AX525" s="8"/>
      <c r="AY525" s="8"/>
      <c r="AZ525" s="8"/>
      <c r="BA525" s="8"/>
      <c r="BB525" s="8"/>
      <c r="BC525" s="8"/>
      <c r="BD525" s="8"/>
      <c r="BE525" s="8"/>
      <c r="BF525" s="8"/>
      <c r="BG525" s="8"/>
      <c r="BH525" s="8"/>
      <c r="BI525" s="8"/>
      <c r="BJ525" s="8"/>
      <c r="BK525" s="8"/>
      <c r="BL525" s="8"/>
      <c r="BM525" s="8"/>
    </row>
    <row r="526" spans="2:65">
      <c r="B526" s="69"/>
      <c r="C526" s="120"/>
      <c r="D526" s="69"/>
      <c r="E526" s="69"/>
      <c r="F526" s="60"/>
      <c r="G526" s="98"/>
      <c r="H526" s="60"/>
      <c r="I526" s="60"/>
      <c r="J526" s="60"/>
      <c r="K526" s="60"/>
      <c r="L526" s="60"/>
      <c r="M526" s="60"/>
      <c r="N526" s="60"/>
      <c r="O526" s="4"/>
      <c r="P526" s="5"/>
      <c r="Q526" s="6"/>
      <c r="R526" s="6"/>
      <c r="S526" s="6"/>
      <c r="T526" s="62"/>
      <c r="U526" s="6"/>
      <c r="V526" s="60"/>
      <c r="W526" s="60"/>
      <c r="X526" s="60"/>
      <c r="Y526" s="60"/>
      <c r="Z526" s="60"/>
      <c r="AA526" s="60"/>
      <c r="AB526" s="60"/>
      <c r="AC526" s="60"/>
      <c r="AD526" s="60"/>
      <c r="AE526" s="60"/>
      <c r="AF526" s="60"/>
      <c r="AG526" s="60"/>
      <c r="AH526" s="60"/>
      <c r="AI526" s="60"/>
      <c r="AJ526" s="60"/>
      <c r="AK526" s="8"/>
      <c r="AL526" s="8"/>
      <c r="AM526" s="8"/>
      <c r="AN526" s="8"/>
      <c r="AO526" s="8"/>
      <c r="AP526" s="8"/>
      <c r="AQ526" s="8"/>
      <c r="AR526" s="8"/>
      <c r="AS526" s="8"/>
      <c r="AT526" s="8"/>
      <c r="AU526" s="8"/>
      <c r="AV526" s="8"/>
      <c r="AW526" s="8"/>
      <c r="AX526" s="8"/>
      <c r="AY526" s="8"/>
      <c r="AZ526" s="8"/>
      <c r="BA526" s="8"/>
      <c r="BB526" s="8"/>
      <c r="BC526" s="8"/>
      <c r="BD526" s="8"/>
      <c r="BE526" s="8"/>
      <c r="BF526" s="8"/>
      <c r="BG526" s="8"/>
      <c r="BH526" s="8"/>
      <c r="BI526" s="8"/>
      <c r="BJ526" s="8"/>
      <c r="BK526" s="8"/>
      <c r="BL526" s="8"/>
      <c r="BM526" s="8"/>
    </row>
    <row r="527" spans="2:65">
      <c r="B527" s="69"/>
      <c r="C527" s="120"/>
      <c r="D527" s="69"/>
      <c r="E527" s="69"/>
      <c r="F527" s="60"/>
      <c r="G527" s="98"/>
      <c r="H527" s="60"/>
      <c r="I527" s="60"/>
      <c r="J527" s="60"/>
      <c r="K527" s="60"/>
      <c r="L527" s="60"/>
      <c r="M527" s="60"/>
      <c r="N527" s="60"/>
      <c r="O527" s="4"/>
      <c r="P527" s="5"/>
      <c r="Q527" s="6"/>
      <c r="R527" s="6"/>
      <c r="S527" s="6"/>
      <c r="T527" s="62"/>
      <c r="U527" s="6"/>
      <c r="V527" s="60"/>
      <c r="W527" s="60"/>
      <c r="X527" s="60"/>
      <c r="Y527" s="60"/>
      <c r="Z527" s="60"/>
      <c r="AA527" s="60"/>
      <c r="AB527" s="60"/>
      <c r="AC527" s="60"/>
      <c r="AD527" s="60"/>
      <c r="AE527" s="60"/>
      <c r="AF527" s="60"/>
      <c r="AG527" s="60"/>
      <c r="AH527" s="60"/>
      <c r="AI527" s="60"/>
      <c r="AJ527" s="60"/>
      <c r="AK527" s="8"/>
      <c r="AL527" s="8"/>
      <c r="AM527" s="8"/>
      <c r="AN527" s="8"/>
      <c r="AO527" s="8"/>
      <c r="AP527" s="8"/>
      <c r="AQ527" s="8"/>
      <c r="AR527" s="8"/>
      <c r="AS527" s="8"/>
      <c r="AT527" s="8"/>
      <c r="AU527" s="8"/>
      <c r="AV527" s="8"/>
      <c r="AW527" s="8"/>
      <c r="AX527" s="8"/>
      <c r="AY527" s="8"/>
      <c r="AZ527" s="8"/>
      <c r="BA527" s="8"/>
      <c r="BB527" s="8"/>
      <c r="BC527" s="8"/>
      <c r="BD527" s="8"/>
      <c r="BE527" s="8"/>
      <c r="BF527" s="8"/>
      <c r="BG527" s="8"/>
      <c r="BH527" s="8"/>
      <c r="BI527" s="8"/>
      <c r="BJ527" s="8"/>
      <c r="BK527" s="8"/>
      <c r="BL527" s="8"/>
      <c r="BM527" s="8"/>
    </row>
    <row r="528" spans="2:65">
      <c r="B528" s="69"/>
      <c r="C528" s="120"/>
      <c r="D528" s="69"/>
      <c r="E528" s="69"/>
      <c r="F528" s="60"/>
      <c r="G528" s="98"/>
      <c r="H528" s="60"/>
      <c r="I528" s="60"/>
      <c r="J528" s="60"/>
      <c r="K528" s="60"/>
      <c r="L528" s="60"/>
      <c r="M528" s="60"/>
      <c r="N528" s="60"/>
      <c r="O528" s="4"/>
      <c r="P528" s="5"/>
      <c r="Q528" s="6"/>
      <c r="R528" s="6"/>
      <c r="S528" s="6"/>
      <c r="T528" s="62"/>
      <c r="U528" s="6"/>
      <c r="V528" s="60"/>
      <c r="W528" s="60"/>
      <c r="X528" s="60"/>
      <c r="Y528" s="60"/>
      <c r="Z528" s="60"/>
      <c r="AA528" s="60"/>
      <c r="AB528" s="60"/>
      <c r="AC528" s="60"/>
      <c r="AD528" s="60"/>
      <c r="AE528" s="60"/>
      <c r="AF528" s="60"/>
      <c r="AG528" s="60"/>
      <c r="AH528" s="60"/>
      <c r="AI528" s="60"/>
      <c r="AJ528" s="60"/>
      <c r="AK528" s="8"/>
      <c r="AL528" s="8"/>
      <c r="AM528" s="8"/>
      <c r="AN528" s="8"/>
      <c r="AO528" s="8"/>
      <c r="AP528" s="8"/>
      <c r="AQ528" s="8"/>
      <c r="AR528" s="8"/>
      <c r="AS528" s="8"/>
      <c r="AT528" s="8"/>
      <c r="AU528" s="8"/>
      <c r="AV528" s="8"/>
      <c r="AW528" s="8"/>
      <c r="AX528" s="8"/>
      <c r="AY528" s="8"/>
      <c r="AZ528" s="8"/>
      <c r="BA528" s="8"/>
      <c r="BB528" s="8"/>
      <c r="BC528" s="8"/>
      <c r="BD528" s="8"/>
      <c r="BE528" s="8"/>
      <c r="BF528" s="8"/>
      <c r="BG528" s="8"/>
      <c r="BH528" s="8"/>
      <c r="BI528" s="8"/>
      <c r="BJ528" s="8"/>
      <c r="BK528" s="8"/>
      <c r="BL528" s="8"/>
      <c r="BM528" s="8"/>
    </row>
    <row r="529" spans="2:65">
      <c r="B529" s="69"/>
      <c r="C529" s="120"/>
      <c r="D529" s="69"/>
      <c r="E529" s="69"/>
      <c r="F529" s="60"/>
      <c r="G529" s="98"/>
      <c r="H529" s="60"/>
      <c r="I529" s="60"/>
      <c r="J529" s="60"/>
      <c r="K529" s="60"/>
      <c r="L529" s="60"/>
      <c r="M529" s="60"/>
      <c r="N529" s="60"/>
      <c r="O529" s="4"/>
      <c r="P529" s="5"/>
      <c r="Q529" s="6"/>
      <c r="R529" s="6"/>
      <c r="S529" s="6"/>
      <c r="T529" s="62"/>
      <c r="U529" s="6"/>
      <c r="V529" s="60"/>
      <c r="W529" s="60"/>
      <c r="X529" s="60"/>
      <c r="Y529" s="60"/>
      <c r="Z529" s="60"/>
      <c r="AA529" s="60"/>
      <c r="AB529" s="60"/>
      <c r="AC529" s="60"/>
      <c r="AD529" s="60"/>
      <c r="AE529" s="60"/>
      <c r="AF529" s="60"/>
      <c r="AG529" s="60"/>
      <c r="AH529" s="60"/>
      <c r="AI529" s="60"/>
      <c r="AJ529" s="60"/>
      <c r="AK529" s="8"/>
      <c r="AL529" s="8"/>
      <c r="AM529" s="8"/>
      <c r="AN529" s="8"/>
      <c r="AO529" s="8"/>
      <c r="AP529" s="8"/>
      <c r="AQ529" s="8"/>
      <c r="AR529" s="8"/>
      <c r="AS529" s="8"/>
      <c r="AT529" s="8"/>
      <c r="AU529" s="8"/>
      <c r="AV529" s="8"/>
      <c r="AW529" s="8"/>
      <c r="AX529" s="8"/>
      <c r="AY529" s="8"/>
      <c r="AZ529" s="8"/>
      <c r="BA529" s="8"/>
      <c r="BB529" s="8"/>
      <c r="BC529" s="8"/>
      <c r="BD529" s="8"/>
      <c r="BE529" s="8"/>
      <c r="BF529" s="8"/>
      <c r="BG529" s="8"/>
      <c r="BH529" s="8"/>
      <c r="BI529" s="8"/>
      <c r="BJ529" s="8"/>
      <c r="BK529" s="8"/>
      <c r="BL529" s="8"/>
      <c r="BM529" s="8"/>
    </row>
    <row r="530" spans="2:65">
      <c r="B530" s="69"/>
      <c r="C530" s="120"/>
      <c r="D530" s="69"/>
      <c r="E530" s="69"/>
      <c r="F530" s="60"/>
      <c r="G530" s="98"/>
      <c r="H530" s="60"/>
      <c r="I530" s="60"/>
      <c r="J530" s="60"/>
      <c r="K530" s="60"/>
      <c r="L530" s="60"/>
      <c r="M530" s="60"/>
      <c r="N530" s="60"/>
      <c r="O530" s="4"/>
      <c r="P530" s="5"/>
      <c r="Q530" s="6"/>
      <c r="R530" s="6"/>
      <c r="S530" s="6"/>
      <c r="T530" s="62"/>
      <c r="U530" s="6"/>
      <c r="V530" s="60"/>
      <c r="W530" s="60"/>
      <c r="X530" s="60"/>
      <c r="Y530" s="60"/>
      <c r="Z530" s="60"/>
      <c r="AA530" s="60"/>
      <c r="AB530" s="60"/>
      <c r="AC530" s="60"/>
      <c r="AD530" s="60"/>
      <c r="AE530" s="60"/>
      <c r="AF530" s="60"/>
      <c r="AG530" s="60"/>
      <c r="AH530" s="60"/>
      <c r="AI530" s="60"/>
      <c r="AJ530" s="60"/>
      <c r="AK530" s="8"/>
      <c r="AL530" s="8"/>
      <c r="AM530" s="8"/>
      <c r="AN530" s="8"/>
      <c r="AO530" s="8"/>
      <c r="AP530" s="8"/>
      <c r="AQ530" s="8"/>
      <c r="AR530" s="8"/>
      <c r="AS530" s="8"/>
      <c r="AT530" s="8"/>
      <c r="AU530" s="8"/>
      <c r="AV530" s="8"/>
      <c r="AW530" s="8"/>
      <c r="AX530" s="8"/>
      <c r="AY530" s="8"/>
      <c r="AZ530" s="8"/>
      <c r="BA530" s="8"/>
      <c r="BB530" s="8"/>
      <c r="BC530" s="8"/>
      <c r="BD530" s="8"/>
      <c r="BE530" s="8"/>
      <c r="BF530" s="8"/>
      <c r="BG530" s="8"/>
      <c r="BH530" s="8"/>
      <c r="BI530" s="8"/>
      <c r="BJ530" s="8"/>
      <c r="BK530" s="8"/>
      <c r="BL530" s="8"/>
      <c r="BM530" s="8"/>
    </row>
    <row r="531" spans="2:65">
      <c r="B531" s="69"/>
      <c r="C531" s="120"/>
      <c r="D531" s="69"/>
      <c r="E531" s="69"/>
      <c r="F531" s="60"/>
      <c r="G531" s="98"/>
      <c r="H531" s="60"/>
      <c r="I531" s="60"/>
      <c r="J531" s="60"/>
      <c r="K531" s="60"/>
      <c r="L531" s="60"/>
      <c r="M531" s="60"/>
      <c r="N531" s="60"/>
      <c r="O531" s="4"/>
      <c r="P531" s="5"/>
      <c r="Q531" s="6"/>
      <c r="R531" s="6"/>
      <c r="S531" s="6"/>
      <c r="T531" s="62"/>
      <c r="U531" s="6"/>
      <c r="V531" s="60"/>
      <c r="W531" s="60"/>
      <c r="X531" s="60"/>
      <c r="Y531" s="60"/>
      <c r="Z531" s="60"/>
      <c r="AA531" s="60"/>
      <c r="AB531" s="60"/>
      <c r="AC531" s="60"/>
      <c r="AD531" s="60"/>
      <c r="AE531" s="60"/>
      <c r="AF531" s="60"/>
      <c r="AG531" s="60"/>
      <c r="AH531" s="60"/>
      <c r="AI531" s="60"/>
      <c r="AJ531" s="60"/>
      <c r="AK531" s="8"/>
      <c r="AL531" s="8"/>
      <c r="AM531" s="8"/>
      <c r="AN531" s="8"/>
      <c r="AO531" s="8"/>
      <c r="AP531" s="8"/>
      <c r="AQ531" s="8"/>
      <c r="AR531" s="8"/>
      <c r="AS531" s="8"/>
      <c r="AT531" s="8"/>
      <c r="AU531" s="8"/>
      <c r="AV531" s="8"/>
      <c r="AW531" s="8"/>
      <c r="AX531" s="8"/>
      <c r="AY531" s="8"/>
      <c r="AZ531" s="8"/>
      <c r="BA531" s="8"/>
      <c r="BB531" s="8"/>
      <c r="BC531" s="8"/>
      <c r="BD531" s="8"/>
      <c r="BE531" s="8"/>
      <c r="BF531" s="8"/>
      <c r="BG531" s="8"/>
      <c r="BH531" s="8"/>
      <c r="BI531" s="8"/>
      <c r="BJ531" s="8"/>
      <c r="BK531" s="8"/>
      <c r="BL531" s="8"/>
      <c r="BM531" s="8"/>
    </row>
    <row r="532" spans="2:65">
      <c r="B532" s="69"/>
      <c r="C532" s="120"/>
      <c r="D532" s="69"/>
      <c r="E532" s="69"/>
      <c r="F532" s="60"/>
      <c r="G532" s="98"/>
      <c r="H532" s="60"/>
      <c r="I532" s="60"/>
      <c r="J532" s="60"/>
      <c r="K532" s="60"/>
      <c r="L532" s="60"/>
      <c r="M532" s="60"/>
      <c r="N532" s="60"/>
      <c r="O532" s="4"/>
      <c r="P532" s="5"/>
      <c r="Q532" s="6"/>
      <c r="R532" s="6"/>
      <c r="S532" s="6"/>
      <c r="T532" s="62"/>
      <c r="U532" s="6"/>
      <c r="V532" s="60"/>
      <c r="W532" s="60"/>
      <c r="X532" s="60"/>
      <c r="Y532" s="60"/>
      <c r="Z532" s="60"/>
      <c r="AA532" s="60"/>
      <c r="AB532" s="60"/>
      <c r="AC532" s="60"/>
      <c r="AD532" s="60"/>
      <c r="AE532" s="60"/>
      <c r="AF532" s="60"/>
      <c r="AG532" s="60"/>
      <c r="AH532" s="60"/>
      <c r="AI532" s="60"/>
      <c r="AJ532" s="60"/>
      <c r="AK532" s="8"/>
      <c r="AL532" s="8"/>
      <c r="AM532" s="8"/>
      <c r="AN532" s="8"/>
      <c r="AO532" s="8"/>
      <c r="AP532" s="8"/>
      <c r="AQ532" s="8"/>
      <c r="AR532" s="8"/>
      <c r="AS532" s="8"/>
      <c r="AT532" s="8"/>
      <c r="AU532" s="8"/>
      <c r="AV532" s="8"/>
      <c r="AW532" s="8"/>
      <c r="AX532" s="8"/>
      <c r="AY532" s="8"/>
      <c r="AZ532" s="8"/>
      <c r="BA532" s="8"/>
      <c r="BB532" s="8"/>
      <c r="BC532" s="8"/>
      <c r="BD532" s="8"/>
      <c r="BE532" s="8"/>
      <c r="BF532" s="8"/>
      <c r="BG532" s="8"/>
      <c r="BH532" s="8"/>
      <c r="BI532" s="8"/>
      <c r="BJ532" s="8"/>
      <c r="BK532" s="8"/>
      <c r="BL532" s="8"/>
      <c r="BM532" s="8"/>
    </row>
    <row r="533" spans="2:65">
      <c r="B533" s="69"/>
      <c r="C533" s="120"/>
      <c r="D533" s="69"/>
      <c r="E533" s="69"/>
      <c r="F533" s="60"/>
      <c r="G533" s="98"/>
      <c r="H533" s="60"/>
      <c r="I533" s="60"/>
      <c r="J533" s="60"/>
      <c r="K533" s="60"/>
      <c r="L533" s="60"/>
      <c r="M533" s="60"/>
      <c r="N533" s="60"/>
      <c r="O533" s="4"/>
      <c r="P533" s="5"/>
      <c r="Q533" s="6"/>
      <c r="R533" s="6"/>
      <c r="S533" s="6"/>
      <c r="T533" s="62"/>
      <c r="U533" s="6"/>
      <c r="V533" s="60"/>
      <c r="W533" s="60"/>
      <c r="X533" s="60"/>
      <c r="Y533" s="60"/>
      <c r="Z533" s="60"/>
      <c r="AA533" s="60"/>
      <c r="AB533" s="60"/>
      <c r="AC533" s="60"/>
      <c r="AD533" s="60"/>
      <c r="AE533" s="60"/>
      <c r="AF533" s="60"/>
      <c r="AG533" s="60"/>
      <c r="AH533" s="60"/>
      <c r="AI533" s="60"/>
      <c r="AJ533" s="60"/>
      <c r="AK533" s="8"/>
      <c r="AL533" s="8"/>
      <c r="AM533" s="8"/>
      <c r="AN533" s="8"/>
      <c r="AO533" s="8"/>
      <c r="AP533" s="8"/>
      <c r="AQ533" s="8"/>
      <c r="AR533" s="8"/>
      <c r="AS533" s="8"/>
      <c r="AT533" s="8"/>
      <c r="AU533" s="8"/>
      <c r="AV533" s="8"/>
      <c r="AW533" s="8"/>
      <c r="AX533" s="8"/>
      <c r="AY533" s="8"/>
      <c r="AZ533" s="8"/>
      <c r="BA533" s="8"/>
      <c r="BB533" s="8"/>
      <c r="BC533" s="8"/>
      <c r="BD533" s="8"/>
      <c r="BE533" s="8"/>
      <c r="BF533" s="8"/>
      <c r="BG533" s="8"/>
      <c r="BH533" s="8"/>
      <c r="BI533" s="8"/>
      <c r="BJ533" s="8"/>
      <c r="BK533" s="8"/>
      <c r="BL533" s="8"/>
      <c r="BM533" s="8"/>
    </row>
    <row r="534" spans="2:65">
      <c r="B534" s="69"/>
      <c r="C534" s="120"/>
      <c r="D534" s="69"/>
      <c r="E534" s="69"/>
      <c r="F534" s="60"/>
      <c r="G534" s="98"/>
      <c r="H534" s="60"/>
      <c r="I534" s="60"/>
      <c r="J534" s="60"/>
      <c r="K534" s="60"/>
      <c r="L534" s="60"/>
      <c r="M534" s="60"/>
      <c r="N534" s="60"/>
      <c r="O534" s="4"/>
      <c r="P534" s="5"/>
      <c r="Q534" s="6"/>
      <c r="R534" s="6"/>
      <c r="S534" s="6"/>
      <c r="T534" s="62"/>
      <c r="U534" s="6"/>
      <c r="V534" s="60"/>
      <c r="W534" s="60"/>
      <c r="X534" s="60"/>
      <c r="Y534" s="60"/>
      <c r="Z534" s="60"/>
      <c r="AA534" s="60"/>
      <c r="AB534" s="60"/>
      <c r="AC534" s="60"/>
      <c r="AD534" s="60"/>
      <c r="AE534" s="60"/>
      <c r="AF534" s="60"/>
      <c r="AG534" s="60"/>
      <c r="AH534" s="60"/>
      <c r="AI534" s="60"/>
      <c r="AJ534" s="60"/>
      <c r="AK534" s="8"/>
      <c r="AL534" s="8"/>
      <c r="AM534" s="8"/>
      <c r="AN534" s="8"/>
      <c r="AO534" s="8"/>
      <c r="AP534" s="8"/>
      <c r="AQ534" s="8"/>
      <c r="AR534" s="8"/>
      <c r="AS534" s="8"/>
      <c r="AT534" s="8"/>
      <c r="AU534" s="8"/>
      <c r="AV534" s="8"/>
      <c r="AW534" s="8"/>
      <c r="AX534" s="8"/>
      <c r="AY534" s="8"/>
      <c r="AZ534" s="8"/>
      <c r="BA534" s="8"/>
      <c r="BB534" s="8"/>
      <c r="BC534" s="8"/>
      <c r="BD534" s="8"/>
      <c r="BE534" s="8"/>
      <c r="BF534" s="8"/>
      <c r="BG534" s="8"/>
      <c r="BH534" s="8"/>
      <c r="BI534" s="8"/>
      <c r="BJ534" s="8"/>
      <c r="BK534" s="8"/>
      <c r="BL534" s="8"/>
      <c r="BM534" s="8"/>
    </row>
    <row r="535" spans="2:65">
      <c r="B535" s="69"/>
      <c r="C535" s="120"/>
      <c r="D535" s="69"/>
      <c r="E535" s="69"/>
      <c r="F535" s="60"/>
      <c r="G535" s="98"/>
      <c r="H535" s="60"/>
      <c r="I535" s="60"/>
      <c r="J535" s="60"/>
      <c r="K535" s="60"/>
      <c r="L535" s="60"/>
      <c r="M535" s="60"/>
      <c r="N535" s="60"/>
      <c r="O535" s="4"/>
      <c r="P535" s="5"/>
      <c r="Q535" s="6"/>
      <c r="R535" s="6"/>
      <c r="S535" s="6"/>
      <c r="T535" s="62"/>
      <c r="U535" s="6"/>
      <c r="V535" s="60"/>
      <c r="W535" s="60"/>
      <c r="X535" s="60"/>
      <c r="Y535" s="60"/>
      <c r="Z535" s="60"/>
      <c r="AA535" s="60"/>
      <c r="AB535" s="60"/>
      <c r="AC535" s="60"/>
      <c r="AD535" s="60"/>
      <c r="AE535" s="60"/>
      <c r="AF535" s="60"/>
      <c r="AG535" s="60"/>
      <c r="AH535" s="60"/>
      <c r="AI535" s="60"/>
      <c r="AJ535" s="60"/>
      <c r="AK535" s="8"/>
      <c r="AL535" s="8"/>
      <c r="AM535" s="8"/>
      <c r="AN535" s="8"/>
      <c r="AO535" s="8"/>
      <c r="AP535" s="8"/>
      <c r="AQ535" s="8"/>
      <c r="AR535" s="8"/>
      <c r="AS535" s="8"/>
      <c r="AT535" s="8"/>
      <c r="AU535" s="8"/>
      <c r="AV535" s="8"/>
      <c r="AW535" s="8"/>
      <c r="AX535" s="8"/>
      <c r="AY535" s="8"/>
      <c r="AZ535" s="8"/>
      <c r="BA535" s="8"/>
      <c r="BB535" s="8"/>
      <c r="BC535" s="8"/>
      <c r="BD535" s="8"/>
      <c r="BE535" s="8"/>
      <c r="BF535" s="8"/>
      <c r="BG535" s="8"/>
      <c r="BH535" s="8"/>
      <c r="BI535" s="8"/>
      <c r="BJ535" s="8"/>
      <c r="BK535" s="8"/>
      <c r="BL535" s="8"/>
      <c r="BM535" s="8"/>
    </row>
    <row r="536" spans="2:65">
      <c r="B536" s="69"/>
      <c r="C536" s="120"/>
      <c r="D536" s="69"/>
      <c r="E536" s="69"/>
      <c r="F536" s="60"/>
      <c r="G536" s="98"/>
      <c r="H536" s="60"/>
      <c r="I536" s="60"/>
      <c r="J536" s="60"/>
      <c r="K536" s="60"/>
      <c r="L536" s="60"/>
      <c r="M536" s="60"/>
      <c r="N536" s="60"/>
      <c r="O536" s="4"/>
      <c r="P536" s="5"/>
      <c r="Q536" s="6"/>
      <c r="R536" s="6"/>
      <c r="S536" s="6"/>
      <c r="T536" s="62"/>
      <c r="U536" s="6"/>
      <c r="V536" s="60"/>
      <c r="W536" s="60"/>
      <c r="X536" s="60"/>
      <c r="Y536" s="60"/>
      <c r="Z536" s="60"/>
      <c r="AA536" s="60"/>
      <c r="AB536" s="60"/>
      <c r="AC536" s="60"/>
      <c r="AD536" s="60"/>
      <c r="AE536" s="60"/>
      <c r="AF536" s="60"/>
      <c r="AG536" s="60"/>
      <c r="AH536" s="60"/>
      <c r="AI536" s="60"/>
      <c r="AJ536" s="60"/>
      <c r="AK536" s="8"/>
      <c r="AL536" s="8"/>
      <c r="AM536" s="8"/>
      <c r="AN536" s="8"/>
      <c r="AO536" s="8"/>
      <c r="AP536" s="8"/>
      <c r="AQ536" s="8"/>
      <c r="AR536" s="8"/>
      <c r="AS536" s="8"/>
      <c r="AT536" s="8"/>
      <c r="AU536" s="8"/>
      <c r="AV536" s="8"/>
      <c r="AW536" s="8"/>
      <c r="AX536" s="8"/>
      <c r="AY536" s="8"/>
      <c r="AZ536" s="8"/>
      <c r="BA536" s="8"/>
      <c r="BB536" s="8"/>
      <c r="BC536" s="8"/>
      <c r="BD536" s="8"/>
      <c r="BE536" s="8"/>
      <c r="BF536" s="8"/>
      <c r="BG536" s="8"/>
      <c r="BH536" s="8"/>
      <c r="BI536" s="8"/>
      <c r="BJ536" s="8"/>
      <c r="BK536" s="8"/>
      <c r="BL536" s="8"/>
      <c r="BM536" s="8"/>
    </row>
    <row r="537" spans="2:65">
      <c r="B537" s="69"/>
      <c r="C537" s="120"/>
      <c r="D537" s="69"/>
      <c r="E537" s="69"/>
      <c r="F537" s="60"/>
      <c r="G537" s="98"/>
      <c r="H537" s="60"/>
      <c r="I537" s="60"/>
      <c r="J537" s="60"/>
      <c r="K537" s="60"/>
      <c r="L537" s="60"/>
      <c r="M537" s="60"/>
      <c r="N537" s="60"/>
      <c r="O537" s="4"/>
      <c r="P537" s="5"/>
      <c r="Q537" s="6"/>
      <c r="R537" s="6"/>
      <c r="S537" s="6"/>
      <c r="T537" s="62"/>
      <c r="U537" s="6"/>
      <c r="V537" s="60"/>
      <c r="W537" s="60"/>
      <c r="X537" s="60"/>
      <c r="Y537" s="60"/>
      <c r="Z537" s="60"/>
      <c r="AA537" s="60"/>
      <c r="AB537" s="60"/>
      <c r="AC537" s="60"/>
      <c r="AD537" s="60"/>
      <c r="AE537" s="60"/>
      <c r="AF537" s="60"/>
      <c r="AG537" s="60"/>
      <c r="AH537" s="60"/>
      <c r="AI537" s="60"/>
      <c r="AJ537" s="60"/>
      <c r="AK537" s="8"/>
      <c r="AL537" s="8"/>
      <c r="AM537" s="8"/>
      <c r="AN537" s="8"/>
      <c r="AO537" s="8"/>
      <c r="AP537" s="8"/>
      <c r="AQ537" s="8"/>
      <c r="AR537" s="8"/>
      <c r="AS537" s="8"/>
      <c r="AT537" s="8"/>
      <c r="AU537" s="8"/>
      <c r="AV537" s="8"/>
      <c r="AW537" s="8"/>
      <c r="AX537" s="8"/>
      <c r="AY537" s="8"/>
      <c r="AZ537" s="8"/>
      <c r="BA537" s="8"/>
      <c r="BB537" s="8"/>
      <c r="BC537" s="8"/>
      <c r="BD537" s="8"/>
      <c r="BE537" s="8"/>
      <c r="BF537" s="8"/>
      <c r="BG537" s="8"/>
      <c r="BH537" s="8"/>
      <c r="BI537" s="8"/>
      <c r="BJ537" s="8"/>
      <c r="BK537" s="8"/>
      <c r="BL537" s="8"/>
      <c r="BM537" s="8"/>
    </row>
    <row r="538" spans="2:65">
      <c r="B538" s="69"/>
      <c r="C538" s="120"/>
      <c r="D538" s="69"/>
      <c r="E538" s="69"/>
      <c r="F538" s="60"/>
      <c r="G538" s="98"/>
      <c r="H538" s="60"/>
      <c r="I538" s="60"/>
      <c r="J538" s="60"/>
      <c r="K538" s="60"/>
      <c r="L538" s="60"/>
      <c r="M538" s="60"/>
      <c r="N538" s="60"/>
      <c r="O538" s="4"/>
      <c r="P538" s="5"/>
      <c r="Q538" s="6"/>
      <c r="R538" s="6"/>
      <c r="S538" s="6"/>
      <c r="T538" s="62"/>
      <c r="U538" s="6"/>
      <c r="V538" s="60"/>
      <c r="W538" s="60"/>
      <c r="X538" s="60"/>
      <c r="Y538" s="60"/>
      <c r="Z538" s="60"/>
      <c r="AA538" s="60"/>
      <c r="AB538" s="60"/>
      <c r="AC538" s="60"/>
      <c r="AD538" s="60"/>
      <c r="AE538" s="60"/>
      <c r="AF538" s="60"/>
      <c r="AG538" s="60"/>
      <c r="AH538" s="60"/>
      <c r="AI538" s="60"/>
      <c r="AJ538" s="60"/>
      <c r="AK538" s="8"/>
      <c r="AL538" s="8"/>
      <c r="AM538" s="8"/>
      <c r="AN538" s="8"/>
      <c r="AO538" s="8"/>
      <c r="AP538" s="8"/>
      <c r="AQ538" s="8"/>
      <c r="AR538" s="8"/>
      <c r="AS538" s="8"/>
      <c r="AT538" s="8"/>
      <c r="AU538" s="8"/>
      <c r="AV538" s="8"/>
      <c r="AW538" s="8"/>
      <c r="AX538" s="8"/>
      <c r="AY538" s="8"/>
      <c r="AZ538" s="8"/>
      <c r="BA538" s="8"/>
      <c r="BB538" s="8"/>
      <c r="BC538" s="8"/>
      <c r="BD538" s="8"/>
      <c r="BE538" s="8"/>
      <c r="BF538" s="8"/>
      <c r="BG538" s="8"/>
      <c r="BH538" s="8"/>
      <c r="BI538" s="8"/>
      <c r="BJ538" s="8"/>
      <c r="BK538" s="8"/>
      <c r="BL538" s="8"/>
      <c r="BM538" s="8"/>
    </row>
    <row r="539" spans="2:65">
      <c r="B539" s="69"/>
      <c r="C539" s="120"/>
      <c r="D539" s="69"/>
      <c r="E539" s="69"/>
      <c r="F539" s="60"/>
      <c r="G539" s="98"/>
      <c r="H539" s="60"/>
      <c r="I539" s="60"/>
      <c r="J539" s="60"/>
      <c r="K539" s="60"/>
      <c r="L539" s="60"/>
      <c r="M539" s="60"/>
      <c r="N539" s="60"/>
      <c r="O539" s="4"/>
      <c r="P539" s="5"/>
      <c r="Q539" s="6"/>
      <c r="R539" s="6"/>
      <c r="S539" s="6"/>
      <c r="T539" s="62"/>
      <c r="U539" s="6"/>
      <c r="V539" s="60"/>
      <c r="W539" s="60"/>
      <c r="X539" s="60"/>
      <c r="Y539" s="60"/>
      <c r="Z539" s="60"/>
      <c r="AA539" s="60"/>
      <c r="AB539" s="60"/>
      <c r="AC539" s="60"/>
      <c r="AD539" s="60"/>
      <c r="AE539" s="60"/>
      <c r="AF539" s="60"/>
      <c r="AG539" s="60"/>
      <c r="AH539" s="60"/>
      <c r="AI539" s="60"/>
      <c r="AJ539" s="60"/>
      <c r="AK539" s="8"/>
      <c r="AL539" s="8"/>
      <c r="AM539" s="8"/>
      <c r="AN539" s="8"/>
      <c r="AO539" s="8"/>
      <c r="AP539" s="8"/>
      <c r="AQ539" s="8"/>
      <c r="AR539" s="8"/>
      <c r="AS539" s="8"/>
      <c r="AT539" s="8"/>
      <c r="AU539" s="8"/>
      <c r="AV539" s="8"/>
      <c r="AW539" s="8"/>
      <c r="AX539" s="8"/>
      <c r="AY539" s="8"/>
      <c r="AZ539" s="8"/>
      <c r="BA539" s="8"/>
      <c r="BB539" s="8"/>
      <c r="BC539" s="8"/>
      <c r="BD539" s="8"/>
      <c r="BE539" s="8"/>
      <c r="BF539" s="8"/>
      <c r="BG539" s="8"/>
      <c r="BH539" s="8"/>
      <c r="BI539" s="8"/>
      <c r="BJ539" s="8"/>
      <c r="BK539" s="8"/>
      <c r="BL539" s="8"/>
      <c r="BM539" s="8"/>
    </row>
    <row r="540" spans="2:65">
      <c r="B540" s="69"/>
      <c r="C540" s="120"/>
      <c r="D540" s="69"/>
      <c r="E540" s="69"/>
      <c r="F540" s="60"/>
      <c r="G540" s="98"/>
      <c r="H540" s="60"/>
      <c r="I540" s="60"/>
      <c r="J540" s="60"/>
      <c r="K540" s="60"/>
      <c r="L540" s="60"/>
      <c r="M540" s="60"/>
      <c r="N540" s="60"/>
      <c r="O540" s="4"/>
      <c r="P540" s="5"/>
      <c r="Q540" s="6"/>
      <c r="R540" s="6"/>
      <c r="S540" s="6"/>
      <c r="T540" s="62"/>
      <c r="U540" s="6"/>
      <c r="V540" s="60"/>
      <c r="W540" s="60"/>
      <c r="X540" s="60"/>
      <c r="Y540" s="60"/>
      <c r="Z540" s="60"/>
      <c r="AA540" s="60"/>
      <c r="AB540" s="60"/>
      <c r="AC540" s="60"/>
      <c r="AD540" s="60"/>
      <c r="AE540" s="60"/>
      <c r="AF540" s="60"/>
      <c r="AG540" s="60"/>
      <c r="AH540" s="60"/>
      <c r="AI540" s="60"/>
      <c r="AJ540" s="60"/>
      <c r="AK540" s="8"/>
      <c r="AL540" s="8"/>
      <c r="AM540" s="8"/>
      <c r="AN540" s="8"/>
      <c r="AO540" s="8"/>
      <c r="AP540" s="8"/>
      <c r="AQ540" s="8"/>
      <c r="AR540" s="8"/>
      <c r="AS540" s="8"/>
      <c r="AT540" s="8"/>
      <c r="AU540" s="8"/>
      <c r="AV540" s="8"/>
      <c r="AW540" s="8"/>
      <c r="AX540" s="8"/>
      <c r="AY540" s="8"/>
      <c r="AZ540" s="8"/>
      <c r="BA540" s="8"/>
      <c r="BB540" s="8"/>
      <c r="BC540" s="8"/>
      <c r="BD540" s="8"/>
      <c r="BE540" s="8"/>
      <c r="BF540" s="8"/>
      <c r="BG540" s="8"/>
      <c r="BH540" s="8"/>
      <c r="BI540" s="8"/>
      <c r="BJ540" s="8"/>
      <c r="BK540" s="8"/>
      <c r="BL540" s="8"/>
      <c r="BM540" s="8"/>
    </row>
    <row r="541" spans="2:65">
      <c r="B541" s="69"/>
      <c r="C541" s="120"/>
      <c r="D541" s="69"/>
      <c r="E541" s="69"/>
      <c r="F541" s="60"/>
      <c r="G541" s="98"/>
      <c r="H541" s="60"/>
      <c r="I541" s="60"/>
      <c r="J541" s="60"/>
      <c r="K541" s="60"/>
      <c r="L541" s="60"/>
      <c r="M541" s="60"/>
      <c r="N541" s="60"/>
      <c r="O541" s="4"/>
      <c r="P541" s="5"/>
      <c r="Q541" s="6"/>
      <c r="R541" s="6"/>
      <c r="S541" s="6"/>
      <c r="T541" s="62"/>
      <c r="U541" s="6"/>
      <c r="V541" s="60"/>
      <c r="W541" s="60"/>
      <c r="X541" s="60"/>
      <c r="Y541" s="60"/>
      <c r="Z541" s="60"/>
      <c r="AA541" s="60"/>
      <c r="AB541" s="60"/>
      <c r="AC541" s="60"/>
      <c r="AD541" s="60"/>
      <c r="AE541" s="60"/>
      <c r="AF541" s="60"/>
      <c r="AG541" s="60"/>
      <c r="AH541" s="60"/>
      <c r="AI541" s="60"/>
      <c r="AJ541" s="60"/>
      <c r="AK541" s="8"/>
      <c r="AL541" s="8"/>
      <c r="AM541" s="8"/>
      <c r="AN541" s="8"/>
      <c r="AO541" s="8"/>
      <c r="AP541" s="8"/>
      <c r="AQ541" s="8"/>
      <c r="AR541" s="8"/>
      <c r="AS541" s="8"/>
      <c r="AT541" s="8"/>
      <c r="AU541" s="8"/>
      <c r="AV541" s="8"/>
      <c r="AW541" s="8"/>
      <c r="AX541" s="8"/>
      <c r="AY541" s="8"/>
      <c r="AZ541" s="8"/>
      <c r="BA541" s="8"/>
      <c r="BB541" s="8"/>
      <c r="BC541" s="8"/>
      <c r="BD541" s="8"/>
      <c r="BE541" s="8"/>
      <c r="BF541" s="8"/>
      <c r="BG541" s="8"/>
      <c r="BH541" s="8"/>
      <c r="BI541" s="8"/>
      <c r="BJ541" s="8"/>
      <c r="BK541" s="8"/>
      <c r="BL541" s="8"/>
      <c r="BM541" s="8"/>
    </row>
    <row r="542" spans="2:65">
      <c r="B542" s="69"/>
      <c r="C542" s="120"/>
      <c r="D542" s="69"/>
      <c r="E542" s="69"/>
      <c r="F542" s="60"/>
      <c r="G542" s="98"/>
      <c r="H542" s="60"/>
      <c r="I542" s="60"/>
      <c r="J542" s="60"/>
      <c r="K542" s="60"/>
      <c r="L542" s="60"/>
      <c r="M542" s="60"/>
      <c r="N542" s="60"/>
      <c r="O542" s="4"/>
      <c r="P542" s="5"/>
      <c r="Q542" s="6"/>
      <c r="R542" s="6"/>
      <c r="S542" s="6"/>
      <c r="T542" s="62"/>
      <c r="U542" s="6"/>
      <c r="V542" s="60"/>
      <c r="W542" s="60"/>
      <c r="X542" s="60"/>
      <c r="Y542" s="60"/>
      <c r="Z542" s="60"/>
      <c r="AA542" s="60"/>
      <c r="AB542" s="60"/>
      <c r="AC542" s="60"/>
      <c r="AD542" s="60"/>
      <c r="AE542" s="60"/>
      <c r="AF542" s="60"/>
      <c r="AG542" s="60"/>
      <c r="AH542" s="60"/>
      <c r="AI542" s="60"/>
      <c r="AJ542" s="60"/>
      <c r="AK542" s="8"/>
      <c r="AL542" s="8"/>
      <c r="AM542" s="8"/>
      <c r="AN542" s="8"/>
      <c r="AO542" s="8"/>
      <c r="AP542" s="8"/>
      <c r="AQ542" s="8"/>
      <c r="AR542" s="8"/>
      <c r="AS542" s="8"/>
      <c r="AT542" s="8"/>
      <c r="AU542" s="8"/>
      <c r="AV542" s="8"/>
      <c r="AW542" s="8"/>
      <c r="AX542" s="8"/>
      <c r="AY542" s="8"/>
      <c r="AZ542" s="8"/>
      <c r="BA542" s="8"/>
      <c r="BB542" s="8"/>
      <c r="BC542" s="8"/>
      <c r="BD542" s="8"/>
      <c r="BE542" s="8"/>
      <c r="BF542" s="8"/>
      <c r="BG542" s="8"/>
      <c r="BH542" s="8"/>
      <c r="BI542" s="8"/>
      <c r="BJ542" s="8"/>
      <c r="BK542" s="8"/>
      <c r="BL542" s="8"/>
      <c r="BM542" s="8"/>
    </row>
    <row r="543" spans="2:65">
      <c r="B543" s="69"/>
      <c r="C543" s="120"/>
      <c r="D543" s="69"/>
      <c r="E543" s="69"/>
      <c r="F543" s="60"/>
      <c r="G543" s="98"/>
      <c r="H543" s="60"/>
      <c r="I543" s="60"/>
      <c r="J543" s="60"/>
      <c r="K543" s="60"/>
      <c r="L543" s="60"/>
      <c r="M543" s="60"/>
      <c r="N543" s="60"/>
      <c r="O543" s="4"/>
      <c r="P543" s="5"/>
      <c r="Q543" s="6"/>
      <c r="R543" s="6"/>
      <c r="S543" s="6"/>
      <c r="T543" s="62"/>
      <c r="U543" s="6"/>
      <c r="V543" s="60"/>
      <c r="W543" s="60"/>
      <c r="X543" s="60"/>
      <c r="Y543" s="60"/>
      <c r="Z543" s="60"/>
      <c r="AA543" s="60"/>
      <c r="AB543" s="60"/>
      <c r="AC543" s="60"/>
      <c r="AD543" s="60"/>
      <c r="AE543" s="60"/>
      <c r="AF543" s="60"/>
      <c r="AG543" s="60"/>
      <c r="AH543" s="60"/>
      <c r="AI543" s="60"/>
      <c r="AJ543" s="60"/>
      <c r="AK543" s="8"/>
      <c r="AL543" s="8"/>
      <c r="AM543" s="8"/>
      <c r="AN543" s="8"/>
      <c r="AO543" s="8"/>
      <c r="AP543" s="8"/>
      <c r="AQ543" s="8"/>
      <c r="AR543" s="8"/>
      <c r="AS543" s="8"/>
      <c r="AT543" s="8"/>
      <c r="AU543" s="8"/>
      <c r="AV543" s="8"/>
      <c r="AW543" s="8"/>
      <c r="AX543" s="8"/>
      <c r="AY543" s="8"/>
      <c r="AZ543" s="8"/>
      <c r="BA543" s="8"/>
      <c r="BB543" s="8"/>
      <c r="BC543" s="8"/>
      <c r="BD543" s="8"/>
      <c r="BE543" s="8"/>
      <c r="BF543" s="8"/>
      <c r="BG543" s="8"/>
      <c r="BH543" s="8"/>
      <c r="BI543" s="8"/>
      <c r="BJ543" s="8"/>
      <c r="BK543" s="8"/>
      <c r="BL543" s="8"/>
      <c r="BM543" s="8"/>
    </row>
    <row r="544" spans="2:65">
      <c r="B544" s="69"/>
      <c r="C544" s="120"/>
      <c r="D544" s="69"/>
      <c r="E544" s="69"/>
      <c r="F544" s="60"/>
      <c r="G544" s="98"/>
      <c r="H544" s="60"/>
      <c r="I544" s="60"/>
      <c r="J544" s="60"/>
      <c r="K544" s="60"/>
      <c r="L544" s="60"/>
      <c r="M544" s="60"/>
      <c r="N544" s="60"/>
      <c r="O544" s="4"/>
      <c r="P544" s="5"/>
      <c r="Q544" s="6"/>
      <c r="R544" s="6"/>
      <c r="S544" s="6"/>
      <c r="T544" s="62"/>
      <c r="U544" s="6"/>
      <c r="V544" s="60"/>
      <c r="W544" s="60"/>
      <c r="X544" s="60"/>
      <c r="Y544" s="60"/>
      <c r="Z544" s="60"/>
      <c r="AA544" s="60"/>
      <c r="AB544" s="60"/>
      <c r="AC544" s="60"/>
      <c r="AD544" s="60"/>
      <c r="AE544" s="60"/>
      <c r="AF544" s="60"/>
      <c r="AG544" s="60"/>
      <c r="AH544" s="60"/>
      <c r="AI544" s="60"/>
      <c r="AJ544" s="60"/>
      <c r="AK544" s="8"/>
      <c r="AL544" s="8"/>
      <c r="AM544" s="8"/>
      <c r="AN544" s="8"/>
      <c r="AO544" s="8"/>
      <c r="AP544" s="8"/>
      <c r="AQ544" s="8"/>
      <c r="AR544" s="8"/>
      <c r="AS544" s="8"/>
      <c r="AT544" s="8"/>
      <c r="AU544" s="8"/>
      <c r="AV544" s="8"/>
      <c r="AW544" s="8"/>
      <c r="AX544" s="8"/>
      <c r="AY544" s="8"/>
      <c r="AZ544" s="8"/>
      <c r="BA544" s="8"/>
      <c r="BB544" s="8"/>
      <c r="BC544" s="8"/>
      <c r="BD544" s="8"/>
      <c r="BE544" s="8"/>
      <c r="BF544" s="8"/>
      <c r="BG544" s="8"/>
      <c r="BH544" s="8"/>
      <c r="BI544" s="8"/>
      <c r="BJ544" s="8"/>
      <c r="BK544" s="8"/>
      <c r="BL544" s="8"/>
      <c r="BM544" s="8"/>
    </row>
    <row r="545" spans="2:65" ht="15.3">
      <c r="B545" s="79"/>
      <c r="C545" s="100"/>
      <c r="D545" s="79"/>
      <c r="E545" s="79"/>
      <c r="F545" s="8"/>
      <c r="G545" s="99"/>
      <c r="H545" s="8"/>
      <c r="I545" s="8"/>
      <c r="J545" s="8"/>
      <c r="K545" s="8"/>
      <c r="L545" s="8"/>
      <c r="M545" s="8"/>
      <c r="N545" s="8"/>
      <c r="O545" s="4"/>
      <c r="P545" s="5"/>
      <c r="Q545" s="6"/>
      <c r="R545" s="6"/>
      <c r="S545" s="6"/>
      <c r="T545" s="62"/>
      <c r="U545" s="6"/>
      <c r="V545" s="8"/>
      <c r="W545" s="8"/>
      <c r="X545" s="8"/>
      <c r="Y545" s="8"/>
      <c r="Z545" s="8"/>
      <c r="AA545" s="8"/>
      <c r="AB545" s="8"/>
      <c r="AC545" s="8"/>
      <c r="AD545" s="8"/>
      <c r="AE545" s="8"/>
      <c r="AF545" s="8"/>
      <c r="AG545" s="8"/>
      <c r="AH545" s="8"/>
      <c r="AI545" s="8"/>
      <c r="AJ545" s="8"/>
      <c r="AK545" s="8"/>
      <c r="AL545" s="8"/>
      <c r="AM545" s="8"/>
      <c r="AN545" s="8"/>
      <c r="AO545" s="8"/>
      <c r="AP545" s="8"/>
      <c r="AQ545" s="8"/>
      <c r="AR545" s="8"/>
      <c r="AS545" s="8"/>
      <c r="AT545" s="8"/>
      <c r="AU545" s="8"/>
      <c r="AV545" s="8"/>
      <c r="AW545" s="8"/>
      <c r="AX545" s="8"/>
      <c r="AY545" s="8"/>
      <c r="AZ545" s="8"/>
      <c r="BA545" s="8"/>
      <c r="BB545" s="8"/>
      <c r="BC545" s="8"/>
      <c r="BD545" s="8"/>
      <c r="BE545" s="8"/>
      <c r="BF545" s="8"/>
      <c r="BG545" s="8"/>
      <c r="BH545" s="8"/>
      <c r="BI545" s="8"/>
      <c r="BJ545" s="8"/>
      <c r="BK545" s="8"/>
      <c r="BL545" s="8"/>
      <c r="BM545" s="8"/>
    </row>
    <row r="546" spans="2:65" ht="15.6" thickBot="1">
      <c r="B546" s="79"/>
      <c r="C546" s="100"/>
      <c r="D546" s="79"/>
      <c r="E546" s="79"/>
      <c r="F546" s="8"/>
      <c r="G546" s="99"/>
      <c r="H546" s="8"/>
      <c r="I546" s="8"/>
      <c r="J546" s="8"/>
      <c r="K546" s="8"/>
      <c r="L546" s="8"/>
      <c r="M546" s="8"/>
      <c r="N546" s="8"/>
      <c r="O546" s="4"/>
      <c r="P546" s="5"/>
      <c r="Q546" s="76"/>
      <c r="R546" s="76"/>
      <c r="S546" s="76"/>
      <c r="T546" s="67"/>
      <c r="U546" s="76"/>
      <c r="V546" s="8"/>
      <c r="W546" s="8"/>
      <c r="X546" s="8"/>
      <c r="Y546" s="8"/>
      <c r="Z546" s="8"/>
      <c r="AA546" s="8"/>
      <c r="AB546" s="8"/>
      <c r="AC546" s="8"/>
      <c r="AD546" s="8"/>
      <c r="AE546" s="8"/>
      <c r="AF546" s="8"/>
      <c r="AG546" s="8"/>
      <c r="AH546" s="8"/>
      <c r="AI546" s="8"/>
      <c r="AJ546" s="8"/>
      <c r="AK546" s="8"/>
      <c r="AL546" s="8"/>
      <c r="AM546" s="8"/>
      <c r="AN546" s="8"/>
      <c r="AO546" s="8"/>
      <c r="AP546" s="8"/>
      <c r="AQ546" s="8"/>
      <c r="AR546" s="8"/>
      <c r="AS546" s="8"/>
      <c r="AT546" s="8"/>
      <c r="AU546" s="8"/>
      <c r="AV546" s="8"/>
      <c r="AW546" s="8"/>
      <c r="AX546" s="8"/>
      <c r="AY546" s="8"/>
      <c r="AZ546" s="8"/>
      <c r="BA546" s="8"/>
      <c r="BB546" s="8"/>
      <c r="BC546" s="8"/>
      <c r="BD546" s="8"/>
      <c r="BE546" s="8"/>
      <c r="BF546" s="8"/>
      <c r="BG546" s="8"/>
      <c r="BH546" s="8"/>
      <c r="BI546" s="8"/>
      <c r="BJ546" s="8"/>
      <c r="BK546" s="8"/>
      <c r="BL546" s="8"/>
      <c r="BM546" s="8"/>
    </row>
    <row r="547" spans="2:65" ht="15.6" thickBot="1">
      <c r="B547" s="79"/>
      <c r="C547" s="100"/>
      <c r="D547" s="79"/>
      <c r="E547" s="79"/>
      <c r="F547" s="8"/>
      <c r="G547" s="99"/>
      <c r="H547" s="8"/>
      <c r="I547" s="8"/>
      <c r="J547" s="8"/>
      <c r="K547" s="8"/>
      <c r="L547" s="8"/>
      <c r="M547" s="8"/>
      <c r="N547" s="8"/>
      <c r="O547" s="4"/>
      <c r="P547" s="5"/>
      <c r="Q547" s="76"/>
      <c r="R547" s="76"/>
      <c r="S547" s="76"/>
      <c r="T547" s="67"/>
      <c r="U547" s="76"/>
      <c r="V547" s="8"/>
      <c r="W547" s="8"/>
      <c r="X547" s="8"/>
      <c r="Y547" s="8"/>
      <c r="Z547" s="8"/>
      <c r="AA547" s="8"/>
      <c r="AB547" s="8"/>
      <c r="AC547" s="8"/>
      <c r="AD547" s="8"/>
      <c r="AE547" s="8"/>
      <c r="AF547" s="8"/>
      <c r="AG547" s="8"/>
      <c r="AH547" s="8"/>
      <c r="AI547" s="8"/>
      <c r="AJ547" s="8"/>
      <c r="AK547" s="8"/>
      <c r="AL547" s="8"/>
      <c r="AM547" s="8"/>
      <c r="AN547" s="8"/>
      <c r="AO547" s="8"/>
      <c r="AP547" s="8"/>
      <c r="AQ547" s="8"/>
      <c r="AR547" s="8"/>
      <c r="AS547" s="8"/>
      <c r="AT547" s="8"/>
      <c r="AU547" s="8"/>
      <c r="AV547" s="8"/>
      <c r="AW547" s="8"/>
      <c r="AX547" s="8"/>
      <c r="AY547" s="8"/>
      <c r="AZ547" s="8"/>
      <c r="BA547" s="8"/>
      <c r="BB547" s="8"/>
      <c r="BC547" s="8"/>
      <c r="BD547" s="8"/>
      <c r="BE547" s="8"/>
      <c r="BF547" s="8"/>
      <c r="BG547" s="8"/>
      <c r="BH547" s="8"/>
      <c r="BI547" s="8"/>
      <c r="BJ547" s="8"/>
      <c r="BK547" s="8"/>
      <c r="BL547" s="8"/>
      <c r="BM547" s="8"/>
    </row>
    <row r="548" spans="2:65" ht="15.3">
      <c r="B548" s="79"/>
      <c r="C548" s="100"/>
      <c r="D548" s="79"/>
      <c r="E548" s="79"/>
      <c r="F548" s="8"/>
      <c r="G548" s="99"/>
      <c r="H548" s="8"/>
      <c r="I548" s="8"/>
      <c r="J548" s="8"/>
      <c r="K548" s="8"/>
      <c r="L548" s="8"/>
      <c r="M548" s="8"/>
      <c r="N548" s="8"/>
      <c r="O548" s="60"/>
      <c r="P548" s="5"/>
      <c r="Q548" s="70"/>
      <c r="R548" s="70"/>
      <c r="S548" s="70"/>
      <c r="T548" s="73"/>
      <c r="U548" s="70"/>
      <c r="V548" s="8"/>
      <c r="W548" s="8"/>
      <c r="X548" s="8"/>
      <c r="Y548" s="8"/>
      <c r="Z548" s="8"/>
      <c r="AA548" s="8"/>
      <c r="AB548" s="8"/>
      <c r="AC548" s="8"/>
      <c r="AD548" s="8"/>
      <c r="AE548" s="8"/>
      <c r="AF548" s="8"/>
      <c r="AG548" s="8"/>
      <c r="AH548" s="8"/>
      <c r="AI548" s="8"/>
      <c r="AJ548" s="8"/>
      <c r="AK548" s="8"/>
      <c r="AL548" s="8"/>
      <c r="AM548" s="8"/>
      <c r="AN548" s="8"/>
      <c r="AO548" s="8"/>
      <c r="AP548" s="8"/>
      <c r="AQ548" s="8"/>
      <c r="AR548" s="8"/>
      <c r="AS548" s="8"/>
      <c r="AT548" s="8"/>
      <c r="AU548" s="8"/>
      <c r="AV548" s="8"/>
      <c r="AW548" s="8"/>
      <c r="AX548" s="8"/>
      <c r="AY548" s="8"/>
      <c r="AZ548" s="8"/>
      <c r="BA548" s="8"/>
      <c r="BB548" s="8"/>
      <c r="BC548" s="8"/>
      <c r="BD548" s="8"/>
      <c r="BE548" s="8"/>
      <c r="BF548" s="8"/>
      <c r="BG548" s="8"/>
      <c r="BH548" s="8"/>
      <c r="BI548" s="8"/>
      <c r="BJ548" s="8"/>
      <c r="BK548" s="8"/>
      <c r="BL548" s="8"/>
      <c r="BM548" s="8"/>
    </row>
    <row r="549" spans="2:65" ht="15.3">
      <c r="B549" s="79"/>
      <c r="C549" s="100"/>
      <c r="D549" s="79"/>
      <c r="E549" s="79"/>
      <c r="F549" s="8"/>
      <c r="G549" s="99"/>
      <c r="H549" s="8"/>
      <c r="I549" s="8"/>
      <c r="J549" s="8"/>
      <c r="K549" s="8"/>
      <c r="L549" s="8"/>
      <c r="M549" s="8"/>
      <c r="N549" s="8"/>
      <c r="O549" s="8"/>
      <c r="P549" s="8"/>
      <c r="Q549" s="8"/>
      <c r="R549" s="8"/>
      <c r="S549" s="8"/>
      <c r="T549" s="8"/>
      <c r="U549" s="8"/>
      <c r="V549" s="8"/>
      <c r="W549" s="8"/>
      <c r="X549" s="8"/>
      <c r="Y549" s="8"/>
      <c r="Z549" s="8"/>
      <c r="AA549" s="8"/>
      <c r="AB549" s="8"/>
      <c r="AC549" s="8"/>
      <c r="AD549" s="8"/>
      <c r="AE549" s="8"/>
      <c r="AF549" s="8"/>
      <c r="AG549" s="8"/>
      <c r="AH549" s="8"/>
      <c r="AI549" s="8"/>
      <c r="AJ549" s="8"/>
      <c r="AK549" s="8"/>
      <c r="AL549" s="8"/>
      <c r="AM549" s="8"/>
      <c r="AN549" s="8"/>
      <c r="AO549" s="8"/>
      <c r="AP549" s="8"/>
      <c r="AQ549" s="8"/>
      <c r="AR549" s="8"/>
      <c r="AS549" s="8"/>
      <c r="AT549" s="8"/>
      <c r="AU549" s="8"/>
      <c r="AV549" s="8"/>
      <c r="AW549" s="8"/>
      <c r="AX549" s="8"/>
      <c r="AY549" s="8"/>
      <c r="AZ549" s="8"/>
      <c r="BA549" s="8"/>
      <c r="BB549" s="8"/>
      <c r="BC549" s="8"/>
      <c r="BD549" s="8"/>
      <c r="BE549" s="8"/>
      <c r="BF549" s="8"/>
      <c r="BG549" s="8"/>
      <c r="BH549" s="8"/>
      <c r="BI549" s="8"/>
      <c r="BJ549" s="8"/>
      <c r="BK549" s="8"/>
      <c r="BL549" s="8"/>
      <c r="BM549" s="8"/>
    </row>
    <row r="550" spans="2:65" ht="15.3">
      <c r="B550" s="79"/>
      <c r="C550" s="100"/>
      <c r="D550" s="79"/>
      <c r="E550" s="79"/>
      <c r="F550" s="8"/>
      <c r="G550" s="99"/>
      <c r="H550" s="8"/>
      <c r="I550" s="8"/>
      <c r="J550" s="8"/>
      <c r="K550" s="8"/>
      <c r="L550" s="8"/>
      <c r="M550" s="8"/>
      <c r="N550" s="8"/>
      <c r="O550" s="8"/>
      <c r="P550" s="8"/>
      <c r="Q550" s="8"/>
      <c r="R550" s="8"/>
      <c r="S550" s="8"/>
      <c r="T550" s="8"/>
      <c r="U550" s="8"/>
      <c r="V550" s="8"/>
      <c r="W550" s="8"/>
      <c r="X550" s="8"/>
      <c r="Y550" s="8"/>
      <c r="Z550" s="8"/>
      <c r="AA550" s="8"/>
      <c r="AB550" s="8"/>
      <c r="AC550" s="8"/>
      <c r="AD550" s="8"/>
      <c r="AE550" s="8"/>
      <c r="AF550" s="8"/>
      <c r="AG550" s="8"/>
      <c r="AH550" s="8"/>
      <c r="AI550" s="8"/>
      <c r="AJ550" s="8"/>
      <c r="AK550" s="8"/>
      <c r="AL550" s="8"/>
      <c r="AM550" s="8"/>
      <c r="AN550" s="8"/>
      <c r="AO550" s="8"/>
      <c r="AP550" s="8"/>
      <c r="AQ550" s="8"/>
      <c r="AR550" s="8"/>
      <c r="AS550" s="8"/>
      <c r="AT550" s="8"/>
      <c r="AU550" s="8"/>
      <c r="AV550" s="8"/>
      <c r="AW550" s="8"/>
      <c r="AX550" s="8"/>
      <c r="AY550" s="8"/>
      <c r="AZ550" s="8"/>
      <c r="BA550" s="8"/>
      <c r="BB550" s="8"/>
      <c r="BC550" s="8"/>
      <c r="BD550" s="8"/>
      <c r="BE550" s="8"/>
      <c r="BF550" s="8"/>
      <c r="BG550" s="8"/>
      <c r="BH550" s="8"/>
      <c r="BI550" s="8"/>
      <c r="BJ550" s="8"/>
      <c r="BK550" s="8"/>
      <c r="BL550" s="8"/>
      <c r="BM550" s="8"/>
    </row>
    <row r="551" spans="2:65" ht="15.3">
      <c r="B551" s="79"/>
      <c r="C551" s="100"/>
      <c r="D551" s="79"/>
      <c r="E551" s="79"/>
      <c r="F551" s="8"/>
      <c r="G551" s="99"/>
      <c r="H551" s="8"/>
      <c r="I551" s="8"/>
      <c r="J551" s="8"/>
      <c r="K551" s="8"/>
      <c r="L551" s="8"/>
      <c r="M551" s="8"/>
      <c r="N551" s="8"/>
      <c r="O551" s="8"/>
      <c r="P551" s="8"/>
      <c r="Q551" s="8"/>
      <c r="R551" s="8"/>
      <c r="S551" s="8"/>
      <c r="T551" s="8"/>
      <c r="U551" s="8"/>
      <c r="V551" s="8"/>
      <c r="W551" s="8"/>
      <c r="X551" s="8"/>
      <c r="Y551" s="8"/>
      <c r="Z551" s="8"/>
      <c r="AA551" s="8"/>
      <c r="AB551" s="8"/>
      <c r="AC551" s="8"/>
      <c r="AD551" s="8"/>
      <c r="AE551" s="8"/>
      <c r="AF551" s="8"/>
      <c r="AG551" s="8"/>
      <c r="AH551" s="8"/>
      <c r="AI551" s="8"/>
      <c r="AJ551" s="8"/>
      <c r="AK551" s="8"/>
      <c r="AL551" s="8"/>
      <c r="AM551" s="8"/>
      <c r="AN551" s="8"/>
      <c r="AO551" s="8"/>
      <c r="AP551" s="8"/>
      <c r="AQ551" s="8"/>
      <c r="AR551" s="8"/>
      <c r="AS551" s="8"/>
      <c r="AT551" s="8"/>
      <c r="AU551" s="8"/>
      <c r="AV551" s="8"/>
      <c r="AW551" s="8"/>
      <c r="AX551" s="8"/>
      <c r="AY551" s="8"/>
      <c r="AZ551" s="8"/>
      <c r="BA551" s="8"/>
      <c r="BB551" s="8"/>
      <c r="BC551" s="8"/>
      <c r="BD551" s="8"/>
      <c r="BE551" s="8"/>
      <c r="BF551" s="8"/>
      <c r="BG551" s="8"/>
      <c r="BH551" s="8"/>
      <c r="BI551" s="8"/>
      <c r="BJ551" s="8"/>
      <c r="BK551" s="8"/>
      <c r="BL551" s="8"/>
      <c r="BM551" s="8"/>
    </row>
    <row r="552" spans="2:65" ht="15.3">
      <c r="B552" s="79"/>
      <c r="C552" s="100"/>
      <c r="D552" s="79"/>
      <c r="E552" s="79"/>
      <c r="F552" s="8"/>
      <c r="G552" s="99"/>
      <c r="H552" s="8"/>
      <c r="I552" s="8"/>
      <c r="J552" s="8"/>
      <c r="K552" s="8"/>
      <c r="L552" s="8"/>
      <c r="M552" s="8"/>
      <c r="N552" s="8"/>
      <c r="O552" s="8"/>
      <c r="P552" s="8"/>
      <c r="Q552" s="8"/>
      <c r="R552" s="8"/>
      <c r="S552" s="8"/>
      <c r="T552" s="8"/>
      <c r="U552" s="8"/>
      <c r="V552" s="8"/>
      <c r="W552" s="8"/>
      <c r="X552" s="8"/>
      <c r="Y552" s="8"/>
      <c r="Z552" s="8"/>
      <c r="AA552" s="8"/>
      <c r="AB552" s="8"/>
      <c r="AC552" s="8"/>
      <c r="AD552" s="8"/>
      <c r="AE552" s="8"/>
      <c r="AF552" s="8"/>
      <c r="AG552" s="8"/>
      <c r="AH552" s="8"/>
      <c r="AI552" s="8"/>
      <c r="AJ552" s="8"/>
      <c r="AK552" s="8"/>
      <c r="AL552" s="8"/>
      <c r="AM552" s="8"/>
      <c r="AN552" s="8"/>
      <c r="AO552" s="8"/>
      <c r="AP552" s="8"/>
      <c r="AQ552" s="8"/>
      <c r="AR552" s="8"/>
      <c r="AS552" s="8"/>
      <c r="AT552" s="8"/>
      <c r="AU552" s="8"/>
      <c r="AV552" s="8"/>
      <c r="AW552" s="8"/>
      <c r="AX552" s="8"/>
      <c r="AY552" s="8"/>
      <c r="AZ552" s="8"/>
      <c r="BA552" s="8"/>
      <c r="BB552" s="8"/>
      <c r="BC552" s="8"/>
      <c r="BD552" s="8"/>
      <c r="BE552" s="8"/>
      <c r="BF552" s="8"/>
      <c r="BG552" s="8"/>
      <c r="BH552" s="8"/>
      <c r="BI552" s="8"/>
      <c r="BJ552" s="8"/>
      <c r="BK552" s="8"/>
      <c r="BL552" s="8"/>
      <c r="BM552" s="8"/>
    </row>
    <row r="553" spans="2:65" ht="15.3">
      <c r="B553" s="79"/>
      <c r="C553" s="100"/>
      <c r="D553" s="79"/>
      <c r="E553" s="79"/>
      <c r="F553" s="8"/>
      <c r="G553" s="99"/>
      <c r="H553" s="8"/>
      <c r="I553" s="8"/>
      <c r="J553" s="8"/>
      <c r="K553" s="8"/>
      <c r="L553" s="8"/>
      <c r="M553" s="8"/>
      <c r="N553" s="8"/>
      <c r="O553" s="8"/>
      <c r="P553" s="8"/>
      <c r="Q553" s="8"/>
      <c r="R553" s="8"/>
      <c r="S553" s="8"/>
      <c r="T553" s="8"/>
      <c r="U553" s="8"/>
      <c r="V553" s="8"/>
      <c r="W553" s="8"/>
      <c r="X553" s="8"/>
      <c r="Y553" s="8"/>
      <c r="Z553" s="8"/>
      <c r="AA553" s="8"/>
      <c r="AB553" s="8"/>
      <c r="AC553" s="8"/>
      <c r="AD553" s="8"/>
      <c r="AE553" s="8"/>
      <c r="AF553" s="8"/>
      <c r="AG553" s="8"/>
      <c r="AH553" s="8"/>
      <c r="AI553" s="8"/>
      <c r="AJ553" s="8"/>
      <c r="AK553" s="8"/>
      <c r="AL553" s="8"/>
      <c r="AM553" s="8"/>
      <c r="AN553" s="8"/>
      <c r="AO553" s="8"/>
      <c r="AP553" s="8"/>
      <c r="AQ553" s="8"/>
      <c r="AR553" s="8"/>
      <c r="AS553" s="8"/>
      <c r="AT553" s="8"/>
      <c r="AU553" s="8"/>
      <c r="AV553" s="8"/>
      <c r="AW553" s="8"/>
      <c r="AX553" s="8"/>
      <c r="AY553" s="8"/>
      <c r="AZ553" s="8"/>
      <c r="BA553" s="8"/>
      <c r="BB553" s="8"/>
      <c r="BC553" s="8"/>
      <c r="BD553" s="8"/>
      <c r="BE553" s="8"/>
      <c r="BF553" s="8"/>
      <c r="BG553" s="8"/>
      <c r="BH553" s="8"/>
      <c r="BI553" s="8"/>
      <c r="BJ553" s="8"/>
      <c r="BK553" s="8"/>
      <c r="BL553" s="8"/>
      <c r="BM553" s="8"/>
    </row>
    <row r="554" spans="2:65" ht="15.3">
      <c r="B554" s="79"/>
      <c r="C554" s="100"/>
      <c r="D554" s="79"/>
      <c r="E554" s="79"/>
      <c r="F554" s="8"/>
      <c r="G554" s="99"/>
      <c r="H554" s="8"/>
      <c r="I554" s="8"/>
      <c r="J554" s="8"/>
      <c r="K554" s="8"/>
      <c r="L554" s="8"/>
      <c r="M554" s="8"/>
      <c r="N554" s="8"/>
      <c r="O554" s="8"/>
      <c r="P554" s="8"/>
      <c r="Q554" s="8"/>
      <c r="R554" s="8"/>
      <c r="S554" s="8"/>
      <c r="T554" s="8"/>
      <c r="U554" s="8"/>
      <c r="V554" s="8"/>
      <c r="W554" s="8"/>
      <c r="X554" s="8"/>
      <c r="Y554" s="8"/>
      <c r="Z554" s="8"/>
      <c r="AA554" s="8"/>
      <c r="AB554" s="8"/>
      <c r="AC554" s="8"/>
      <c r="AD554" s="8"/>
      <c r="AE554" s="8"/>
      <c r="AF554" s="8"/>
      <c r="AG554" s="8"/>
      <c r="AH554" s="8"/>
      <c r="AI554" s="8"/>
      <c r="AJ554" s="8"/>
      <c r="AK554" s="8"/>
      <c r="AL554" s="8"/>
      <c r="AM554" s="8"/>
      <c r="AN554" s="8"/>
      <c r="AO554" s="8"/>
      <c r="AP554" s="8"/>
      <c r="AQ554" s="8"/>
      <c r="AR554" s="8"/>
      <c r="AS554" s="8"/>
      <c r="AT554" s="8"/>
      <c r="AU554" s="8"/>
      <c r="AV554" s="8"/>
      <c r="AW554" s="8"/>
      <c r="AX554" s="8"/>
      <c r="AY554" s="8"/>
      <c r="AZ554" s="8"/>
      <c r="BA554" s="8"/>
      <c r="BB554" s="8"/>
      <c r="BC554" s="8"/>
      <c r="BD554" s="8"/>
      <c r="BE554" s="8"/>
      <c r="BF554" s="8"/>
      <c r="BG554" s="8"/>
      <c r="BH554" s="8"/>
      <c r="BI554" s="8"/>
      <c r="BJ554" s="8"/>
      <c r="BK554" s="8"/>
      <c r="BL554" s="8"/>
      <c r="BM554" s="8"/>
    </row>
    <row r="555" spans="2:65" ht="15.3">
      <c r="B555" s="79"/>
      <c r="C555" s="100"/>
      <c r="D555" s="79"/>
      <c r="E555" s="79"/>
      <c r="F555" s="8"/>
      <c r="G555" s="99"/>
      <c r="H555" s="8"/>
      <c r="I555" s="8"/>
      <c r="J555" s="8"/>
      <c r="K555" s="8"/>
      <c r="L555" s="8"/>
      <c r="M555" s="8"/>
      <c r="N555" s="8"/>
      <c r="O555" s="8"/>
      <c r="P555" s="8"/>
      <c r="Q555" s="8"/>
      <c r="R555" s="8"/>
      <c r="S555" s="8"/>
      <c r="T555" s="8"/>
      <c r="U555" s="8"/>
      <c r="V555" s="8"/>
      <c r="W555" s="8"/>
      <c r="X555" s="8"/>
      <c r="Y555" s="8"/>
      <c r="Z555" s="8"/>
      <c r="AA555" s="8"/>
      <c r="AB555" s="8"/>
      <c r="AC555" s="8"/>
      <c r="AD555" s="8"/>
      <c r="AE555" s="8"/>
      <c r="AF555" s="8"/>
      <c r="AG555" s="8"/>
      <c r="AH555" s="8"/>
      <c r="AI555" s="8"/>
      <c r="AJ555" s="8"/>
      <c r="AK555" s="8"/>
      <c r="AL555" s="8"/>
      <c r="AM555" s="8"/>
      <c r="AN555" s="8"/>
      <c r="AO555" s="8"/>
      <c r="AP555" s="8"/>
      <c r="AQ555" s="8"/>
      <c r="AR555" s="8"/>
      <c r="AS555" s="8"/>
      <c r="AT555" s="8"/>
      <c r="AU555" s="8"/>
      <c r="AV555" s="8"/>
      <c r="AW555" s="8"/>
      <c r="AX555" s="8"/>
      <c r="AY555" s="8"/>
      <c r="AZ555" s="8"/>
      <c r="BA555" s="8"/>
      <c r="BB555" s="8"/>
      <c r="BC555" s="8"/>
      <c r="BD555" s="8"/>
      <c r="BE555" s="8"/>
      <c r="BF555" s="8"/>
      <c r="BG555" s="8"/>
      <c r="BH555" s="8"/>
      <c r="BI555" s="8"/>
      <c r="BJ555" s="8"/>
      <c r="BK555" s="8"/>
      <c r="BL555" s="8"/>
      <c r="BM555" s="8"/>
    </row>
    <row r="556" spans="2:65" ht="15.3">
      <c r="B556" s="79"/>
      <c r="C556" s="100"/>
      <c r="D556" s="79"/>
      <c r="E556" s="79"/>
      <c r="F556" s="8"/>
      <c r="G556" s="99"/>
      <c r="H556" s="8"/>
      <c r="I556" s="8"/>
      <c r="J556" s="8"/>
      <c r="K556" s="8"/>
      <c r="L556" s="8"/>
      <c r="M556" s="8"/>
      <c r="N556" s="8"/>
      <c r="O556" s="8"/>
      <c r="P556" s="8"/>
      <c r="Q556" s="8"/>
      <c r="R556" s="8"/>
      <c r="S556" s="8"/>
      <c r="T556" s="8"/>
      <c r="U556" s="8"/>
      <c r="V556" s="8"/>
      <c r="W556" s="8"/>
      <c r="X556" s="8"/>
      <c r="Y556" s="8"/>
      <c r="Z556" s="8"/>
      <c r="AA556" s="8"/>
      <c r="AB556" s="8"/>
      <c r="AC556" s="8"/>
      <c r="AD556" s="8"/>
      <c r="AE556" s="8"/>
      <c r="AF556" s="8"/>
      <c r="AG556" s="8"/>
      <c r="AH556" s="8"/>
      <c r="AI556" s="8"/>
      <c r="AJ556" s="8"/>
      <c r="AK556" s="8"/>
      <c r="AL556" s="8"/>
      <c r="AM556" s="8"/>
      <c r="AN556" s="8"/>
      <c r="AO556" s="8"/>
      <c r="AP556" s="8"/>
      <c r="AQ556" s="8"/>
      <c r="AR556" s="8"/>
      <c r="AS556" s="8"/>
      <c r="AT556" s="8"/>
      <c r="AU556" s="8"/>
      <c r="AV556" s="8"/>
      <c r="AW556" s="8"/>
      <c r="AX556" s="8"/>
      <c r="AY556" s="8"/>
      <c r="AZ556" s="8"/>
      <c r="BA556" s="8"/>
      <c r="BB556" s="8"/>
      <c r="BC556" s="8"/>
      <c r="BD556" s="8"/>
      <c r="BE556" s="8"/>
      <c r="BF556" s="8"/>
      <c r="BG556" s="8"/>
      <c r="BH556" s="8"/>
      <c r="BI556" s="8"/>
      <c r="BJ556" s="8"/>
      <c r="BK556" s="8"/>
      <c r="BL556" s="8"/>
      <c r="BM556" s="8"/>
    </row>
    <row r="557" spans="2:65" ht="15.3">
      <c r="B557" s="79"/>
      <c r="C557" s="100"/>
      <c r="D557" s="79"/>
      <c r="E557" s="79"/>
      <c r="F557" s="8"/>
      <c r="G557" s="99"/>
      <c r="H557" s="8"/>
      <c r="I557" s="8"/>
      <c r="J557" s="8"/>
      <c r="K557" s="8"/>
      <c r="L557" s="8"/>
      <c r="M557" s="8"/>
      <c r="N557" s="8"/>
      <c r="O557" s="8"/>
      <c r="P557" s="8"/>
      <c r="Q557" s="8"/>
      <c r="R557" s="8"/>
      <c r="S557" s="8"/>
      <c r="T557" s="8"/>
      <c r="U557" s="8"/>
      <c r="V557" s="8"/>
      <c r="W557" s="8"/>
      <c r="X557" s="8"/>
      <c r="Y557" s="8"/>
      <c r="Z557" s="8"/>
      <c r="AA557" s="8"/>
      <c r="AB557" s="8"/>
      <c r="AC557" s="8"/>
      <c r="AD557" s="8"/>
      <c r="AE557" s="8"/>
      <c r="AF557" s="8"/>
      <c r="AG557" s="8"/>
      <c r="AH557" s="8"/>
      <c r="AI557" s="8"/>
      <c r="AJ557" s="8"/>
      <c r="AK557" s="8"/>
      <c r="AL557" s="8"/>
      <c r="AM557" s="8"/>
      <c r="AN557" s="8"/>
      <c r="AO557" s="8"/>
      <c r="AP557" s="8"/>
      <c r="AQ557" s="8"/>
      <c r="AR557" s="8"/>
      <c r="AS557" s="8"/>
      <c r="AT557" s="8"/>
      <c r="AU557" s="8"/>
      <c r="AV557" s="8"/>
      <c r="AW557" s="8"/>
      <c r="AX557" s="8"/>
      <c r="AY557" s="8"/>
      <c r="AZ557" s="8"/>
      <c r="BA557" s="8"/>
      <c r="BB557" s="8"/>
      <c r="BC557" s="8"/>
      <c r="BD557" s="8"/>
      <c r="BE557" s="8"/>
      <c r="BF557" s="8"/>
      <c r="BG557" s="8"/>
      <c r="BH557" s="8"/>
      <c r="BI557" s="8"/>
      <c r="BJ557" s="8"/>
      <c r="BK557" s="8"/>
      <c r="BL557" s="8"/>
      <c r="BM557" s="8"/>
    </row>
    <row r="558" spans="2:65" ht="15.3">
      <c r="B558" s="79"/>
      <c r="C558" s="100"/>
      <c r="D558" s="79"/>
      <c r="E558" s="79"/>
      <c r="F558" s="8"/>
      <c r="G558" s="99"/>
      <c r="H558" s="8"/>
      <c r="I558" s="8"/>
      <c r="J558" s="8"/>
      <c r="K558" s="8"/>
      <c r="L558" s="8"/>
      <c r="M558" s="8"/>
      <c r="N558" s="8"/>
      <c r="O558" s="8"/>
      <c r="P558" s="8"/>
      <c r="Q558" s="8"/>
      <c r="R558" s="8"/>
      <c r="S558" s="8"/>
      <c r="T558" s="8"/>
      <c r="U558" s="8"/>
      <c r="V558" s="8"/>
      <c r="W558" s="8"/>
      <c r="X558" s="8"/>
      <c r="Y558" s="8"/>
      <c r="Z558" s="8"/>
      <c r="AA558" s="8"/>
      <c r="AB558" s="8"/>
      <c r="AC558" s="8"/>
      <c r="AD558" s="8"/>
      <c r="AE558" s="8"/>
      <c r="AF558" s="8"/>
      <c r="AG558" s="8"/>
      <c r="AH558" s="8"/>
      <c r="AI558" s="8"/>
      <c r="AJ558" s="8"/>
      <c r="AK558" s="8"/>
      <c r="AL558" s="8"/>
      <c r="AM558" s="8"/>
      <c r="AN558" s="8"/>
      <c r="AO558" s="8"/>
      <c r="AP558" s="8"/>
      <c r="AQ558" s="8"/>
      <c r="AR558" s="8"/>
      <c r="AS558" s="8"/>
      <c r="AT558" s="8"/>
      <c r="AU558" s="8"/>
      <c r="AV558" s="8"/>
      <c r="AW558" s="8"/>
      <c r="AX558" s="8"/>
      <c r="AY558" s="8"/>
      <c r="AZ558" s="8"/>
      <c r="BA558" s="8"/>
      <c r="BB558" s="8"/>
      <c r="BC558" s="8"/>
      <c r="BD558" s="8"/>
      <c r="BE558" s="8"/>
      <c r="BF558" s="8"/>
      <c r="BG558" s="8"/>
      <c r="BH558" s="8"/>
      <c r="BI558" s="8"/>
      <c r="BJ558" s="8"/>
      <c r="BK558" s="8"/>
      <c r="BL558" s="8"/>
      <c r="BM558" s="8"/>
    </row>
    <row r="559" spans="2:65" ht="15.3">
      <c r="B559" s="79"/>
      <c r="C559" s="100"/>
      <c r="D559" s="79"/>
      <c r="E559" s="79"/>
      <c r="F559" s="8"/>
      <c r="G559" s="99"/>
      <c r="H559" s="8"/>
      <c r="I559" s="8"/>
      <c r="J559" s="8"/>
      <c r="K559" s="8"/>
      <c r="L559" s="8"/>
      <c r="M559" s="8"/>
      <c r="N559" s="8"/>
      <c r="O559" s="8"/>
      <c r="P559" s="8"/>
      <c r="Q559" s="8"/>
      <c r="R559" s="8"/>
      <c r="S559" s="8"/>
      <c r="T559" s="8"/>
      <c r="U559" s="8"/>
      <c r="V559" s="8"/>
      <c r="W559" s="8"/>
      <c r="X559" s="8"/>
      <c r="Y559" s="8"/>
      <c r="Z559" s="8"/>
      <c r="AA559" s="8"/>
      <c r="AB559" s="8"/>
      <c r="AC559" s="8"/>
      <c r="AD559" s="8"/>
      <c r="AE559" s="8"/>
      <c r="AF559" s="8"/>
      <c r="AG559" s="8"/>
      <c r="AH559" s="8"/>
      <c r="AI559" s="8"/>
      <c r="AJ559" s="8"/>
      <c r="AK559" s="8"/>
      <c r="AL559" s="8"/>
      <c r="AM559" s="8"/>
      <c r="AN559" s="8"/>
      <c r="AO559" s="8"/>
      <c r="AP559" s="8"/>
      <c r="AQ559" s="8"/>
      <c r="AR559" s="8"/>
      <c r="AS559" s="8"/>
      <c r="AT559" s="8"/>
      <c r="AU559" s="8"/>
      <c r="AV559" s="8"/>
      <c r="AW559" s="8"/>
      <c r="AX559" s="8"/>
      <c r="AY559" s="8"/>
      <c r="AZ559" s="8"/>
      <c r="BA559" s="8"/>
      <c r="BB559" s="8"/>
      <c r="BC559" s="8"/>
      <c r="BD559" s="8"/>
      <c r="BE559" s="8"/>
      <c r="BF559" s="8"/>
      <c r="BG559" s="8"/>
      <c r="BH559" s="8"/>
      <c r="BI559" s="8"/>
      <c r="BJ559" s="8"/>
      <c r="BK559" s="8"/>
      <c r="BL559" s="8"/>
      <c r="BM559" s="8"/>
    </row>
    <row r="560" spans="2:65" ht="15.3">
      <c r="B560" s="79"/>
      <c r="C560" s="100"/>
      <c r="D560" s="79"/>
      <c r="E560" s="79"/>
      <c r="F560" s="8"/>
      <c r="G560" s="99"/>
      <c r="H560" s="8"/>
      <c r="I560" s="8"/>
      <c r="J560" s="8"/>
      <c r="K560" s="8"/>
      <c r="L560" s="8"/>
      <c r="M560" s="8"/>
      <c r="N560" s="8"/>
      <c r="O560" s="8"/>
      <c r="P560" s="8"/>
      <c r="Q560" s="8"/>
      <c r="R560" s="8"/>
      <c r="S560" s="8"/>
      <c r="T560" s="8"/>
      <c r="U560" s="8"/>
      <c r="V560" s="8"/>
      <c r="W560" s="8"/>
      <c r="X560" s="8"/>
      <c r="Y560" s="8"/>
      <c r="Z560" s="8"/>
      <c r="AA560" s="8"/>
      <c r="AB560" s="8"/>
      <c r="AC560" s="8"/>
      <c r="AD560" s="8"/>
      <c r="AE560" s="8"/>
      <c r="AF560" s="8"/>
      <c r="AG560" s="8"/>
      <c r="AH560" s="8"/>
      <c r="AI560" s="8"/>
      <c r="AJ560" s="8"/>
      <c r="AK560" s="8"/>
      <c r="AL560" s="8"/>
      <c r="AM560" s="8"/>
      <c r="AN560" s="8"/>
      <c r="AO560" s="8"/>
      <c r="AP560" s="8"/>
      <c r="AQ560" s="8"/>
      <c r="AR560" s="8"/>
      <c r="AS560" s="8"/>
      <c r="AT560" s="8"/>
      <c r="AU560" s="8"/>
      <c r="AV560" s="8"/>
      <c r="AW560" s="8"/>
      <c r="AX560" s="8"/>
      <c r="AY560" s="8"/>
      <c r="AZ560" s="8"/>
      <c r="BA560" s="8"/>
      <c r="BB560" s="8"/>
      <c r="BC560" s="8"/>
      <c r="BD560" s="8"/>
      <c r="BE560" s="8"/>
      <c r="BF560" s="8"/>
      <c r="BG560" s="8"/>
      <c r="BH560" s="8"/>
      <c r="BI560" s="8"/>
      <c r="BJ560" s="8"/>
      <c r="BK560" s="8"/>
      <c r="BL560" s="8"/>
      <c r="BM560" s="8"/>
    </row>
    <row r="561" spans="2:65" ht="15.3">
      <c r="B561" s="79"/>
      <c r="C561" s="100"/>
      <c r="D561" s="79"/>
      <c r="E561" s="79"/>
      <c r="F561" s="8"/>
      <c r="G561" s="99"/>
      <c r="H561" s="8"/>
      <c r="I561" s="8"/>
      <c r="J561" s="8"/>
      <c r="K561" s="8"/>
      <c r="L561" s="8"/>
      <c r="M561" s="8"/>
      <c r="N561" s="8"/>
      <c r="O561" s="8"/>
      <c r="P561" s="8"/>
      <c r="Q561" s="8"/>
      <c r="R561" s="8"/>
      <c r="S561" s="8"/>
      <c r="T561" s="8"/>
      <c r="U561" s="8"/>
      <c r="V561" s="8"/>
      <c r="W561" s="8"/>
      <c r="X561" s="8"/>
      <c r="Y561" s="8"/>
      <c r="Z561" s="8"/>
      <c r="AA561" s="8"/>
      <c r="AB561" s="8"/>
      <c r="AC561" s="8"/>
      <c r="AD561" s="8"/>
      <c r="AE561" s="8"/>
      <c r="AF561" s="8"/>
      <c r="AG561" s="8"/>
      <c r="AH561" s="8"/>
      <c r="AI561" s="8"/>
      <c r="AJ561" s="8"/>
      <c r="AK561" s="8"/>
      <c r="AL561" s="8"/>
      <c r="AM561" s="8"/>
      <c r="AN561" s="8"/>
      <c r="AO561" s="8"/>
      <c r="AP561" s="8"/>
      <c r="AQ561" s="8"/>
      <c r="AR561" s="8"/>
      <c r="AS561" s="8"/>
      <c r="AT561" s="8"/>
      <c r="AU561" s="8"/>
      <c r="AV561" s="8"/>
      <c r="AW561" s="8"/>
      <c r="AX561" s="8"/>
      <c r="AY561" s="8"/>
      <c r="AZ561" s="8"/>
      <c r="BA561" s="8"/>
      <c r="BB561" s="8"/>
      <c r="BC561" s="8"/>
      <c r="BD561" s="8"/>
      <c r="BE561" s="8"/>
      <c r="BF561" s="8"/>
      <c r="BG561" s="8"/>
      <c r="BH561" s="8"/>
      <c r="BI561" s="8"/>
      <c r="BJ561" s="8"/>
      <c r="BK561" s="8"/>
      <c r="BL561" s="8"/>
      <c r="BM561" s="8"/>
    </row>
    <row r="562" spans="2:65" ht="15.3">
      <c r="B562" s="79"/>
      <c r="C562" s="100"/>
      <c r="D562" s="79"/>
      <c r="E562" s="79"/>
      <c r="F562" s="8"/>
      <c r="G562" s="99"/>
      <c r="H562" s="8"/>
      <c r="I562" s="8"/>
      <c r="J562" s="8"/>
      <c r="K562" s="8"/>
      <c r="L562" s="8"/>
      <c r="M562" s="8"/>
      <c r="N562" s="8"/>
      <c r="O562" s="8"/>
      <c r="P562" s="8"/>
      <c r="Q562" s="8"/>
      <c r="R562" s="8"/>
      <c r="S562" s="8"/>
      <c r="T562" s="8"/>
      <c r="U562" s="8"/>
      <c r="V562" s="8"/>
      <c r="W562" s="8"/>
      <c r="X562" s="8"/>
      <c r="Y562" s="8"/>
      <c r="Z562" s="8"/>
      <c r="AA562" s="8"/>
      <c r="AB562" s="8"/>
      <c r="AC562" s="8"/>
      <c r="AD562" s="8"/>
      <c r="AE562" s="8"/>
      <c r="AF562" s="8"/>
      <c r="AG562" s="8"/>
      <c r="AH562" s="8"/>
      <c r="AI562" s="8"/>
      <c r="AJ562" s="8"/>
      <c r="AK562" s="8"/>
      <c r="AL562" s="8"/>
      <c r="AM562" s="8"/>
      <c r="AN562" s="8"/>
      <c r="AO562" s="8"/>
      <c r="AP562" s="8"/>
      <c r="AQ562" s="8"/>
      <c r="AR562" s="8"/>
      <c r="AS562" s="8"/>
      <c r="AT562" s="8"/>
      <c r="AU562" s="8"/>
      <c r="AV562" s="8"/>
      <c r="AW562" s="8"/>
      <c r="AX562" s="8"/>
      <c r="AY562" s="8"/>
      <c r="AZ562" s="8"/>
      <c r="BA562" s="8"/>
      <c r="BB562" s="8"/>
      <c r="BC562" s="8"/>
      <c r="BD562" s="8"/>
      <c r="BE562" s="8"/>
      <c r="BF562" s="8"/>
      <c r="BG562" s="8"/>
      <c r="BH562" s="8"/>
      <c r="BI562" s="8"/>
      <c r="BJ562" s="8"/>
      <c r="BK562" s="8"/>
      <c r="BL562" s="8"/>
      <c r="BM562" s="8"/>
    </row>
    <row r="563" spans="2:65" ht="15.3">
      <c r="B563" s="79"/>
      <c r="C563" s="100"/>
      <c r="D563" s="79"/>
      <c r="E563" s="79"/>
      <c r="F563" s="8"/>
      <c r="G563" s="99"/>
      <c r="H563" s="8"/>
      <c r="I563" s="8"/>
      <c r="J563" s="8"/>
      <c r="K563" s="8"/>
      <c r="L563" s="8"/>
      <c r="M563" s="8"/>
      <c r="N563" s="8"/>
      <c r="O563" s="8"/>
      <c r="P563" s="8"/>
      <c r="Q563" s="8"/>
      <c r="R563" s="8"/>
      <c r="S563" s="8"/>
      <c r="T563" s="8"/>
      <c r="U563" s="8"/>
      <c r="V563" s="8"/>
      <c r="W563" s="8"/>
      <c r="X563" s="8"/>
      <c r="Y563" s="8"/>
      <c r="Z563" s="8"/>
      <c r="AA563" s="8"/>
      <c r="AB563" s="8"/>
      <c r="AC563" s="8"/>
      <c r="AD563" s="8"/>
      <c r="AE563" s="8"/>
      <c r="AF563" s="8"/>
      <c r="AG563" s="8"/>
      <c r="AH563" s="8"/>
      <c r="AI563" s="8"/>
      <c r="AJ563" s="8"/>
      <c r="AK563" s="8"/>
      <c r="AL563" s="8"/>
      <c r="AM563" s="8"/>
      <c r="AN563" s="8"/>
      <c r="AO563" s="8"/>
      <c r="AP563" s="8"/>
      <c r="AQ563" s="8"/>
      <c r="AR563" s="8"/>
      <c r="AS563" s="8"/>
      <c r="AT563" s="8"/>
      <c r="AU563" s="8"/>
      <c r="AV563" s="8"/>
      <c r="AW563" s="8"/>
      <c r="AX563" s="8"/>
      <c r="AY563" s="8"/>
      <c r="AZ563" s="8"/>
      <c r="BA563" s="8"/>
      <c r="BB563" s="8"/>
      <c r="BC563" s="8"/>
      <c r="BD563" s="8"/>
      <c r="BE563" s="8"/>
      <c r="BF563" s="8"/>
      <c r="BG563" s="8"/>
      <c r="BH563" s="8"/>
      <c r="BI563" s="8"/>
      <c r="BJ563" s="8"/>
      <c r="BK563" s="8"/>
      <c r="BL563" s="8"/>
      <c r="BM563" s="8"/>
    </row>
    <row r="564" spans="2:65" ht="15.3">
      <c r="B564" s="79"/>
      <c r="C564" s="100"/>
      <c r="D564" s="79"/>
      <c r="E564" s="79"/>
      <c r="F564" s="8"/>
      <c r="G564" s="99"/>
      <c r="H564" s="8"/>
      <c r="I564" s="8"/>
      <c r="J564" s="8"/>
      <c r="K564" s="8"/>
      <c r="L564" s="8"/>
      <c r="M564" s="8"/>
      <c r="N564" s="8"/>
      <c r="O564" s="8"/>
      <c r="P564" s="8"/>
      <c r="Q564" s="8"/>
      <c r="R564" s="8"/>
      <c r="S564" s="8"/>
      <c r="T564" s="8"/>
      <c r="U564" s="8"/>
      <c r="V564" s="8"/>
      <c r="W564" s="8"/>
      <c r="X564" s="8"/>
      <c r="Y564" s="8"/>
      <c r="Z564" s="8"/>
      <c r="AA564" s="8"/>
      <c r="AB564" s="8"/>
      <c r="AC564" s="8"/>
      <c r="AD564" s="8"/>
      <c r="AE564" s="8"/>
      <c r="AF564" s="8"/>
      <c r="AG564" s="8"/>
      <c r="AH564" s="8"/>
      <c r="AI564" s="8"/>
      <c r="AJ564" s="8"/>
      <c r="AK564" s="8"/>
      <c r="AL564" s="8"/>
      <c r="AM564" s="8"/>
      <c r="AN564" s="8"/>
      <c r="AO564" s="8"/>
      <c r="AP564" s="8"/>
      <c r="AQ564" s="8"/>
      <c r="AR564" s="8"/>
      <c r="AS564" s="8"/>
      <c r="AT564" s="8"/>
      <c r="AU564" s="8"/>
      <c r="AV564" s="8"/>
      <c r="AW564" s="8"/>
      <c r="AX564" s="8"/>
      <c r="AY564" s="8"/>
      <c r="AZ564" s="8"/>
      <c r="BA564" s="8"/>
      <c r="BB564" s="8"/>
      <c r="BC564" s="8"/>
      <c r="BD564" s="8"/>
      <c r="BE564" s="8"/>
      <c r="BF564" s="8"/>
      <c r="BG564" s="8"/>
      <c r="BH564" s="8"/>
      <c r="BI564" s="8"/>
      <c r="BJ564" s="8"/>
      <c r="BK564" s="8"/>
      <c r="BL564" s="8"/>
      <c r="BM564" s="8"/>
    </row>
    <row r="565" spans="2:65" ht="15.3">
      <c r="B565" s="79"/>
      <c r="C565" s="100"/>
      <c r="D565" s="79"/>
      <c r="E565" s="79"/>
      <c r="F565" s="8"/>
      <c r="G565" s="99"/>
      <c r="H565" s="8"/>
      <c r="I565" s="8"/>
      <c r="J565" s="8"/>
      <c r="K565" s="8"/>
      <c r="L565" s="8"/>
      <c r="M565" s="8"/>
      <c r="N565" s="8"/>
      <c r="O565" s="8"/>
      <c r="P565" s="8"/>
      <c r="Q565" s="8"/>
      <c r="R565" s="8"/>
      <c r="S565" s="8"/>
      <c r="T565" s="8"/>
      <c r="U565" s="8"/>
      <c r="V565" s="8"/>
      <c r="W565" s="8"/>
      <c r="X565" s="8"/>
      <c r="Y565" s="8"/>
      <c r="Z565" s="8"/>
      <c r="AA565" s="8"/>
      <c r="AB565" s="8"/>
      <c r="AC565" s="8"/>
      <c r="AD565" s="8"/>
      <c r="AE565" s="8"/>
      <c r="AF565" s="8"/>
      <c r="AG565" s="8"/>
      <c r="AH565" s="8"/>
      <c r="AI565" s="8"/>
      <c r="AJ565" s="8"/>
      <c r="AK565" s="8"/>
      <c r="AL565" s="8"/>
      <c r="AM565" s="8"/>
      <c r="AN565" s="8"/>
      <c r="AO565" s="8"/>
      <c r="AP565" s="8"/>
      <c r="AQ565" s="8"/>
      <c r="AR565" s="8"/>
      <c r="AS565" s="8"/>
      <c r="AT565" s="8"/>
      <c r="AU565" s="8"/>
      <c r="AV565" s="8"/>
      <c r="AW565" s="8"/>
      <c r="AX565" s="8"/>
      <c r="AY565" s="8"/>
      <c r="AZ565" s="8"/>
      <c r="BA565" s="8"/>
      <c r="BB565" s="8"/>
      <c r="BC565" s="8"/>
      <c r="BD565" s="8"/>
      <c r="BE565" s="8"/>
      <c r="BF565" s="8"/>
      <c r="BG565" s="8"/>
      <c r="BH565" s="8"/>
      <c r="BI565" s="8"/>
      <c r="BJ565" s="8"/>
      <c r="BK565" s="8"/>
      <c r="BL565" s="8"/>
      <c r="BM565" s="8"/>
    </row>
    <row r="566" spans="2:65" ht="15.3">
      <c r="B566" s="79"/>
      <c r="C566" s="100"/>
      <c r="D566" s="79"/>
      <c r="E566" s="79"/>
      <c r="F566" s="8"/>
      <c r="G566" s="99"/>
      <c r="H566" s="8"/>
      <c r="I566" s="8"/>
      <c r="J566" s="8"/>
      <c r="K566" s="8"/>
      <c r="L566" s="8"/>
      <c r="M566" s="8"/>
      <c r="N566" s="8"/>
      <c r="O566" s="8"/>
      <c r="P566" s="8"/>
      <c r="Q566" s="8"/>
      <c r="R566" s="8"/>
      <c r="S566" s="8"/>
      <c r="T566" s="8"/>
      <c r="U566" s="8"/>
      <c r="V566" s="8"/>
      <c r="W566" s="8"/>
      <c r="X566" s="8"/>
      <c r="Y566" s="8"/>
      <c r="Z566" s="8"/>
      <c r="AA566" s="8"/>
      <c r="AB566" s="8"/>
      <c r="AC566" s="8"/>
      <c r="AD566" s="8"/>
      <c r="AE566" s="8"/>
      <c r="AF566" s="8"/>
      <c r="AG566" s="8"/>
      <c r="AH566" s="8"/>
      <c r="AI566" s="8"/>
      <c r="AJ566" s="8"/>
      <c r="AK566" s="8"/>
      <c r="AL566" s="8"/>
      <c r="AM566" s="8"/>
      <c r="AN566" s="8"/>
      <c r="AO566" s="8"/>
      <c r="AP566" s="8"/>
      <c r="AQ566" s="8"/>
      <c r="AR566" s="8"/>
      <c r="AS566" s="8"/>
      <c r="AT566" s="8"/>
      <c r="AU566" s="8"/>
      <c r="AV566" s="8"/>
      <c r="AW566" s="8"/>
      <c r="AX566" s="8"/>
      <c r="AY566" s="8"/>
      <c r="AZ566" s="8"/>
      <c r="BA566" s="8"/>
      <c r="BB566" s="8"/>
      <c r="BC566" s="8"/>
      <c r="BD566" s="8"/>
      <c r="BE566" s="8"/>
      <c r="BF566" s="8"/>
      <c r="BG566" s="8"/>
      <c r="BH566" s="8"/>
      <c r="BI566" s="8"/>
      <c r="BJ566" s="8"/>
      <c r="BK566" s="8"/>
      <c r="BL566" s="8"/>
      <c r="BM566" s="8"/>
    </row>
    <row r="567" spans="2:65" ht="15.3">
      <c r="B567" s="79"/>
      <c r="C567" s="100"/>
      <c r="D567" s="79"/>
      <c r="E567" s="79"/>
      <c r="F567" s="8"/>
      <c r="G567" s="99"/>
      <c r="H567" s="8"/>
      <c r="I567" s="8"/>
      <c r="J567" s="8"/>
      <c r="K567" s="8"/>
      <c r="L567" s="8"/>
      <c r="M567" s="8"/>
      <c r="N567" s="8"/>
      <c r="O567" s="8"/>
      <c r="P567" s="8"/>
      <c r="Q567" s="8"/>
      <c r="R567" s="8"/>
      <c r="S567" s="8"/>
      <c r="T567" s="8"/>
      <c r="U567" s="8"/>
      <c r="V567" s="8"/>
      <c r="W567" s="8"/>
      <c r="X567" s="8"/>
      <c r="Y567" s="8"/>
      <c r="Z567" s="8"/>
      <c r="AA567" s="8"/>
      <c r="AB567" s="8"/>
      <c r="AC567" s="8"/>
      <c r="AD567" s="8"/>
      <c r="AE567" s="8"/>
      <c r="AF567" s="8"/>
      <c r="AG567" s="8"/>
      <c r="AH567" s="8"/>
      <c r="AI567" s="8"/>
      <c r="AJ567" s="8"/>
      <c r="AK567" s="8"/>
      <c r="AL567" s="8"/>
      <c r="AM567" s="8"/>
      <c r="AN567" s="8"/>
      <c r="AO567" s="8"/>
      <c r="AP567" s="8"/>
      <c r="AQ567" s="8"/>
      <c r="AR567" s="8"/>
      <c r="AS567" s="8"/>
      <c r="AT567" s="8"/>
      <c r="AU567" s="8"/>
      <c r="AV567" s="8"/>
      <c r="AW567" s="8"/>
      <c r="AX567" s="8"/>
      <c r="AY567" s="8"/>
      <c r="AZ567" s="8"/>
      <c r="BA567" s="8"/>
      <c r="BB567" s="8"/>
      <c r="BC567" s="8"/>
      <c r="BD567" s="8"/>
      <c r="BE567" s="8"/>
      <c r="BF567" s="8"/>
      <c r="BG567" s="8"/>
      <c r="BH567" s="8"/>
      <c r="BI567" s="8"/>
      <c r="BJ567" s="8"/>
      <c r="BK567" s="8"/>
      <c r="BL567" s="8"/>
      <c r="BM567" s="8"/>
    </row>
    <row r="568" spans="2:65" ht="15.3">
      <c r="B568" s="79"/>
      <c r="C568" s="100"/>
      <c r="D568" s="79"/>
      <c r="E568" s="79"/>
      <c r="F568" s="8"/>
      <c r="G568" s="99"/>
      <c r="H568" s="8"/>
      <c r="I568" s="8"/>
      <c r="J568" s="8"/>
      <c r="K568" s="8"/>
      <c r="L568" s="8"/>
      <c r="M568" s="8"/>
      <c r="N568" s="8"/>
      <c r="O568" s="8"/>
      <c r="P568" s="8"/>
      <c r="Q568" s="8"/>
      <c r="R568" s="8"/>
      <c r="S568" s="8"/>
      <c r="T568" s="8"/>
      <c r="U568" s="8"/>
      <c r="V568" s="8"/>
      <c r="W568" s="8"/>
      <c r="X568" s="8"/>
      <c r="Y568" s="8"/>
      <c r="Z568" s="8"/>
      <c r="AA568" s="8"/>
      <c r="AB568" s="8"/>
      <c r="AC568" s="8"/>
      <c r="AD568" s="8"/>
      <c r="AE568" s="8"/>
      <c r="AF568" s="8"/>
      <c r="AG568" s="8"/>
      <c r="AH568" s="8"/>
      <c r="AI568" s="8"/>
      <c r="AJ568" s="8"/>
      <c r="AK568" s="8"/>
      <c r="AL568" s="8"/>
      <c r="AM568" s="8"/>
      <c r="AN568" s="8"/>
      <c r="AO568" s="8"/>
      <c r="AP568" s="8"/>
      <c r="AQ568" s="8"/>
      <c r="AR568" s="8"/>
      <c r="AS568" s="8"/>
      <c r="AT568" s="8"/>
      <c r="AU568" s="8"/>
      <c r="AV568" s="8"/>
      <c r="AW568" s="8"/>
      <c r="AX568" s="8"/>
      <c r="AY568" s="8"/>
      <c r="AZ568" s="8"/>
      <c r="BA568" s="8"/>
      <c r="BB568" s="8"/>
      <c r="BC568" s="8"/>
      <c r="BD568" s="8"/>
      <c r="BE568" s="8"/>
      <c r="BF568" s="8"/>
      <c r="BG568" s="8"/>
      <c r="BH568" s="8"/>
      <c r="BI568" s="8"/>
      <c r="BJ568" s="8"/>
      <c r="BK568" s="8"/>
      <c r="BL568" s="8"/>
      <c r="BM568" s="8"/>
    </row>
    <row r="569" spans="2:65" ht="15.3">
      <c r="B569" s="79"/>
      <c r="C569" s="100"/>
      <c r="D569" s="79"/>
      <c r="E569" s="79"/>
      <c r="F569" s="8"/>
      <c r="G569" s="99"/>
      <c r="H569" s="8"/>
      <c r="I569" s="8"/>
      <c r="J569" s="8"/>
      <c r="K569" s="8"/>
      <c r="L569" s="8"/>
      <c r="M569" s="8"/>
      <c r="N569" s="8"/>
      <c r="O569" s="8"/>
      <c r="P569" s="8"/>
      <c r="Q569" s="8"/>
      <c r="R569" s="8"/>
      <c r="S569" s="8"/>
      <c r="T569" s="8"/>
      <c r="U569" s="8"/>
      <c r="V569" s="8"/>
      <c r="W569" s="8"/>
      <c r="X569" s="8"/>
      <c r="Y569" s="8"/>
      <c r="Z569" s="8"/>
      <c r="AA569" s="8"/>
      <c r="AB569" s="8"/>
      <c r="AC569" s="8"/>
      <c r="AD569" s="8"/>
      <c r="AE569" s="8"/>
      <c r="AF569" s="8"/>
      <c r="AG569" s="8"/>
      <c r="AH569" s="8"/>
      <c r="AI569" s="8"/>
      <c r="AJ569" s="8"/>
      <c r="AK569" s="8"/>
      <c r="AL569" s="8"/>
      <c r="AM569" s="8"/>
      <c r="AN569" s="8"/>
      <c r="AO569" s="8"/>
      <c r="AP569" s="8"/>
      <c r="AQ569" s="8"/>
      <c r="AR569" s="8"/>
      <c r="AS569" s="8"/>
      <c r="AT569" s="8"/>
      <c r="AU569" s="8"/>
      <c r="AV569" s="8"/>
      <c r="AW569" s="8"/>
      <c r="AX569" s="8"/>
      <c r="AY569" s="8"/>
      <c r="AZ569" s="8"/>
      <c r="BA569" s="8"/>
      <c r="BB569" s="8"/>
      <c r="BC569" s="8"/>
      <c r="BD569" s="8"/>
      <c r="BE569" s="8"/>
      <c r="BF569" s="8"/>
      <c r="BG569" s="8"/>
      <c r="BH569" s="8"/>
      <c r="BI569" s="8"/>
      <c r="BJ569" s="8"/>
      <c r="BK569" s="8"/>
      <c r="BL569" s="8"/>
      <c r="BM569" s="8"/>
    </row>
    <row r="570" spans="2:65" ht="15.3">
      <c r="B570" s="79"/>
      <c r="C570" s="100"/>
      <c r="D570" s="79"/>
      <c r="E570" s="79"/>
      <c r="F570" s="8"/>
      <c r="G570" s="99"/>
      <c r="H570" s="8"/>
      <c r="I570" s="8"/>
      <c r="J570" s="8"/>
      <c r="K570" s="8"/>
      <c r="L570" s="8"/>
      <c r="M570" s="8"/>
      <c r="N570" s="8"/>
      <c r="O570" s="8"/>
      <c r="P570" s="8"/>
      <c r="Q570" s="8"/>
      <c r="R570" s="8"/>
      <c r="S570" s="8"/>
      <c r="T570" s="8"/>
      <c r="U570" s="8"/>
      <c r="V570" s="8"/>
      <c r="W570" s="8"/>
      <c r="X570" s="8"/>
      <c r="Y570" s="8"/>
      <c r="Z570" s="8"/>
      <c r="AA570" s="8"/>
      <c r="AB570" s="8"/>
      <c r="AC570" s="8"/>
      <c r="AD570" s="8"/>
      <c r="AE570" s="8"/>
      <c r="AF570" s="8"/>
      <c r="AG570" s="8"/>
      <c r="AH570" s="8"/>
      <c r="AI570" s="8"/>
      <c r="AJ570" s="8"/>
      <c r="AK570" s="8"/>
      <c r="AL570" s="8"/>
      <c r="AM570" s="8"/>
      <c r="AN570" s="8"/>
      <c r="AO570" s="8"/>
      <c r="AP570" s="8"/>
      <c r="AQ570" s="8"/>
      <c r="AR570" s="8"/>
      <c r="AS570" s="8"/>
      <c r="AT570" s="8"/>
      <c r="AU570" s="8"/>
      <c r="AV570" s="8"/>
      <c r="AW570" s="8"/>
      <c r="AX570" s="8"/>
      <c r="AY570" s="8"/>
      <c r="AZ570" s="8"/>
      <c r="BA570" s="8"/>
      <c r="BB570" s="8"/>
      <c r="BC570" s="8"/>
      <c r="BD570" s="8"/>
      <c r="BE570" s="8"/>
      <c r="BF570" s="8"/>
      <c r="BG570" s="8"/>
      <c r="BH570" s="8"/>
      <c r="BI570" s="8"/>
      <c r="BJ570" s="8"/>
      <c r="BK570" s="8"/>
      <c r="BL570" s="8"/>
      <c r="BM570" s="8"/>
    </row>
    <row r="571" spans="2:65" ht="15.3">
      <c r="B571" s="79"/>
      <c r="C571" s="100"/>
      <c r="D571" s="79"/>
      <c r="E571" s="79"/>
      <c r="F571" s="8"/>
      <c r="G571" s="99"/>
      <c r="H571" s="8"/>
      <c r="I571" s="8"/>
      <c r="J571" s="8"/>
      <c r="K571" s="8"/>
      <c r="L571" s="8"/>
      <c r="M571" s="8"/>
      <c r="N571" s="8"/>
      <c r="O571" s="8"/>
      <c r="P571" s="8"/>
      <c r="Q571" s="8"/>
      <c r="R571" s="8"/>
      <c r="S571" s="8"/>
      <c r="T571" s="8"/>
      <c r="U571" s="8"/>
      <c r="V571" s="8"/>
      <c r="W571" s="8"/>
      <c r="X571" s="8"/>
      <c r="Y571" s="8"/>
      <c r="Z571" s="8"/>
      <c r="AA571" s="8"/>
      <c r="AB571" s="8"/>
      <c r="AC571" s="8"/>
      <c r="AD571" s="8"/>
      <c r="AE571" s="8"/>
      <c r="AF571" s="8"/>
      <c r="AG571" s="8"/>
      <c r="AH571" s="8"/>
      <c r="AI571" s="8"/>
      <c r="AJ571" s="8"/>
      <c r="AK571" s="8"/>
      <c r="AL571" s="8"/>
      <c r="AM571" s="8"/>
      <c r="AN571" s="8"/>
      <c r="AO571" s="8"/>
      <c r="AP571" s="8"/>
      <c r="AQ571" s="8"/>
      <c r="AR571" s="8"/>
      <c r="AS571" s="8"/>
      <c r="AT571" s="8"/>
      <c r="AU571" s="8"/>
      <c r="AV571" s="8"/>
      <c r="AW571" s="8"/>
      <c r="AX571" s="8"/>
      <c r="AY571" s="8"/>
      <c r="AZ571" s="8"/>
      <c r="BA571" s="8"/>
      <c r="BB571" s="8"/>
      <c r="BC571" s="8"/>
      <c r="BD571" s="8"/>
      <c r="BE571" s="8"/>
      <c r="BF571" s="8"/>
      <c r="BG571" s="8"/>
      <c r="BH571" s="8"/>
      <c r="BI571" s="8"/>
      <c r="BJ571" s="8"/>
      <c r="BK571" s="8"/>
      <c r="BL571" s="8"/>
      <c r="BM571" s="8"/>
    </row>
    <row r="572" spans="2:65" ht="15.3">
      <c r="B572" s="79"/>
      <c r="C572" s="100"/>
      <c r="D572" s="79"/>
      <c r="E572" s="79"/>
      <c r="F572" s="8"/>
      <c r="G572" s="99"/>
      <c r="H572" s="8"/>
      <c r="I572" s="8"/>
      <c r="J572" s="8"/>
      <c r="K572" s="8"/>
      <c r="L572" s="8"/>
      <c r="M572" s="8"/>
      <c r="N572" s="8"/>
      <c r="O572" s="8"/>
      <c r="P572" s="8"/>
      <c r="Q572" s="8"/>
      <c r="R572" s="8"/>
      <c r="S572" s="8"/>
      <c r="T572" s="8"/>
      <c r="U572" s="8"/>
      <c r="V572" s="8"/>
      <c r="W572" s="8"/>
      <c r="X572" s="8"/>
      <c r="Y572" s="8"/>
      <c r="Z572" s="8"/>
      <c r="AA572" s="8"/>
      <c r="AB572" s="8"/>
      <c r="AC572" s="8"/>
      <c r="AD572" s="8"/>
      <c r="AE572" s="8"/>
      <c r="AF572" s="8"/>
      <c r="AG572" s="8"/>
      <c r="AH572" s="8"/>
      <c r="AI572" s="8"/>
      <c r="AJ572" s="8"/>
      <c r="AK572" s="8"/>
      <c r="AL572" s="8"/>
      <c r="AM572" s="8"/>
      <c r="AN572" s="8"/>
      <c r="AO572" s="8"/>
      <c r="AP572" s="8"/>
      <c r="AQ572" s="8"/>
      <c r="AR572" s="8"/>
      <c r="AS572" s="8"/>
      <c r="AT572" s="8"/>
      <c r="AU572" s="8"/>
      <c r="AV572" s="8"/>
      <c r="AW572" s="8"/>
      <c r="AX572" s="8"/>
      <c r="AY572" s="8"/>
      <c r="AZ572" s="8"/>
      <c r="BA572" s="8"/>
      <c r="BB572" s="8"/>
      <c r="BC572" s="8"/>
      <c r="BD572" s="8"/>
      <c r="BE572" s="8"/>
      <c r="BF572" s="8"/>
      <c r="BG572" s="8"/>
      <c r="BH572" s="8"/>
      <c r="BI572" s="8"/>
      <c r="BJ572" s="8"/>
      <c r="BK572" s="8"/>
      <c r="BL572" s="8"/>
      <c r="BM572" s="8"/>
    </row>
    <row r="573" spans="2:65" ht="15.3">
      <c r="B573" s="79"/>
      <c r="C573" s="100"/>
      <c r="D573" s="79"/>
      <c r="E573" s="79"/>
      <c r="F573" s="8"/>
      <c r="G573" s="99"/>
      <c r="H573" s="8"/>
      <c r="I573" s="8"/>
      <c r="J573" s="8"/>
      <c r="K573" s="8"/>
      <c r="L573" s="8"/>
      <c r="M573" s="8"/>
      <c r="N573" s="8"/>
      <c r="O573" s="8"/>
      <c r="P573" s="8"/>
      <c r="Q573" s="8"/>
      <c r="R573" s="8"/>
      <c r="S573" s="8"/>
      <c r="T573" s="8"/>
      <c r="U573" s="8"/>
      <c r="V573" s="8"/>
      <c r="W573" s="8"/>
      <c r="X573" s="8"/>
      <c r="Y573" s="8"/>
      <c r="Z573" s="8"/>
      <c r="AA573" s="8"/>
      <c r="AB573" s="8"/>
      <c r="AC573" s="8"/>
      <c r="AD573" s="8"/>
      <c r="AE573" s="8"/>
      <c r="AF573" s="8"/>
      <c r="AG573" s="8"/>
      <c r="AH573" s="8"/>
      <c r="AI573" s="8"/>
      <c r="AJ573" s="8"/>
      <c r="AK573" s="8"/>
      <c r="AL573" s="8"/>
      <c r="AM573" s="8"/>
      <c r="AN573" s="8"/>
      <c r="AO573" s="8"/>
      <c r="AP573" s="8"/>
      <c r="AQ573" s="8"/>
      <c r="AR573" s="8"/>
      <c r="AS573" s="8"/>
      <c r="AT573" s="8"/>
      <c r="AU573" s="8"/>
      <c r="AV573" s="8"/>
      <c r="AW573" s="8"/>
      <c r="AX573" s="8"/>
      <c r="AY573" s="8"/>
      <c r="AZ573" s="8"/>
      <c r="BA573" s="8"/>
      <c r="BB573" s="8"/>
      <c r="BC573" s="8"/>
      <c r="BD573" s="8"/>
      <c r="BE573" s="8"/>
      <c r="BF573" s="8"/>
      <c r="BG573" s="8"/>
      <c r="BH573" s="8"/>
      <c r="BI573" s="8"/>
      <c r="BJ573" s="8"/>
      <c r="BK573" s="8"/>
      <c r="BL573" s="8"/>
      <c r="BM573" s="8"/>
    </row>
    <row r="574" spans="2:65" ht="15.3">
      <c r="B574" s="79"/>
      <c r="C574" s="100"/>
      <c r="D574" s="79"/>
      <c r="E574" s="79"/>
      <c r="F574" s="8"/>
      <c r="G574" s="99"/>
      <c r="H574" s="8"/>
      <c r="I574" s="8"/>
      <c r="J574" s="8"/>
      <c r="K574" s="8"/>
      <c r="L574" s="8"/>
      <c r="M574" s="8"/>
      <c r="N574" s="8"/>
      <c r="O574" s="8"/>
      <c r="P574" s="8"/>
      <c r="Q574" s="8"/>
      <c r="R574" s="8"/>
      <c r="S574" s="8"/>
      <c r="T574" s="8"/>
      <c r="U574" s="8"/>
      <c r="V574" s="8"/>
      <c r="W574" s="8"/>
      <c r="X574" s="8"/>
      <c r="Y574" s="8"/>
      <c r="Z574" s="8"/>
      <c r="AA574" s="8"/>
      <c r="AB574" s="8"/>
      <c r="AC574" s="8"/>
      <c r="AD574" s="8"/>
      <c r="AE574" s="8"/>
      <c r="AF574" s="8"/>
      <c r="AG574" s="8"/>
      <c r="AH574" s="8"/>
      <c r="AI574" s="8"/>
      <c r="AJ574" s="8"/>
      <c r="AK574" s="8"/>
      <c r="AL574" s="8"/>
      <c r="AM574" s="8"/>
      <c r="AN574" s="8"/>
      <c r="AO574" s="8"/>
      <c r="AP574" s="8"/>
      <c r="AQ574" s="8"/>
      <c r="AR574" s="8"/>
      <c r="AS574" s="8"/>
      <c r="AT574" s="8"/>
      <c r="AU574" s="8"/>
      <c r="AV574" s="8"/>
      <c r="AW574" s="8"/>
      <c r="AX574" s="8"/>
      <c r="AY574" s="8"/>
      <c r="AZ574" s="8"/>
      <c r="BA574" s="8"/>
      <c r="BB574" s="8"/>
      <c r="BC574" s="8"/>
      <c r="BD574" s="8"/>
      <c r="BE574" s="8"/>
      <c r="BF574" s="8"/>
      <c r="BG574" s="8"/>
      <c r="BH574" s="8"/>
      <c r="BI574" s="8"/>
      <c r="BJ574" s="8"/>
      <c r="BK574" s="8"/>
      <c r="BL574" s="8"/>
      <c r="BM574" s="8"/>
    </row>
    <row r="575" spans="2:65" ht="15.3">
      <c r="B575" s="79"/>
      <c r="C575" s="100"/>
      <c r="D575" s="79"/>
      <c r="E575" s="79"/>
      <c r="F575" s="8"/>
      <c r="G575" s="99"/>
      <c r="H575" s="8"/>
      <c r="I575" s="8"/>
      <c r="J575" s="8"/>
      <c r="K575" s="8"/>
      <c r="L575" s="8"/>
      <c r="M575" s="8"/>
      <c r="N575" s="8"/>
      <c r="O575" s="8"/>
      <c r="P575" s="8"/>
      <c r="Q575" s="8"/>
      <c r="R575" s="8"/>
      <c r="S575" s="8"/>
      <c r="T575" s="8"/>
      <c r="U575" s="8"/>
      <c r="V575" s="8"/>
      <c r="W575" s="8"/>
      <c r="X575" s="8"/>
      <c r="Y575" s="8"/>
      <c r="Z575" s="8"/>
      <c r="AA575" s="8"/>
      <c r="AB575" s="8"/>
      <c r="AC575" s="8"/>
      <c r="AD575" s="8"/>
      <c r="AE575" s="8"/>
      <c r="AF575" s="8"/>
      <c r="AG575" s="8"/>
      <c r="AH575" s="8"/>
      <c r="AI575" s="8"/>
      <c r="AJ575" s="8"/>
      <c r="AK575" s="8"/>
      <c r="AL575" s="8"/>
      <c r="AM575" s="8"/>
      <c r="AN575" s="8"/>
      <c r="AO575" s="8"/>
      <c r="AP575" s="8"/>
      <c r="AQ575" s="8"/>
      <c r="AR575" s="8"/>
      <c r="AS575" s="8"/>
      <c r="AT575" s="8"/>
      <c r="AU575" s="8"/>
      <c r="AV575" s="8"/>
      <c r="AW575" s="8"/>
      <c r="AX575" s="8"/>
      <c r="AY575" s="8"/>
      <c r="AZ575" s="8"/>
      <c r="BA575" s="8"/>
      <c r="BB575" s="8"/>
      <c r="BC575" s="8"/>
      <c r="BD575" s="8"/>
      <c r="BE575" s="8"/>
      <c r="BF575" s="8"/>
      <c r="BG575" s="8"/>
      <c r="BH575" s="8"/>
      <c r="BI575" s="8"/>
      <c r="BJ575" s="8"/>
      <c r="BK575" s="8"/>
      <c r="BL575" s="8"/>
      <c r="BM575" s="8"/>
    </row>
    <row r="576" spans="2:65" ht="15.3">
      <c r="B576" s="79"/>
      <c r="C576" s="100"/>
      <c r="D576" s="79"/>
      <c r="E576" s="79"/>
      <c r="F576" s="8"/>
      <c r="G576" s="99"/>
      <c r="H576" s="8"/>
      <c r="I576" s="8"/>
      <c r="J576" s="8"/>
      <c r="K576" s="8"/>
      <c r="L576" s="8"/>
      <c r="M576" s="8"/>
      <c r="N576" s="8"/>
      <c r="O576" s="8"/>
      <c r="P576" s="8"/>
      <c r="Q576" s="8"/>
      <c r="R576" s="8"/>
      <c r="S576" s="8"/>
      <c r="T576" s="8"/>
      <c r="U576" s="8"/>
      <c r="V576" s="8"/>
      <c r="W576" s="8"/>
      <c r="X576" s="8"/>
      <c r="Y576" s="8"/>
      <c r="Z576" s="8"/>
      <c r="AA576" s="8"/>
      <c r="AB576" s="8"/>
      <c r="AC576" s="8"/>
      <c r="AD576" s="8"/>
      <c r="AE576" s="8"/>
      <c r="AF576" s="8"/>
      <c r="AG576" s="8"/>
      <c r="AH576" s="8"/>
      <c r="AI576" s="8"/>
      <c r="AJ576" s="8"/>
      <c r="AK576" s="8"/>
      <c r="AL576" s="8"/>
      <c r="AM576" s="8"/>
      <c r="AN576" s="8"/>
      <c r="AO576" s="8"/>
      <c r="AP576" s="8"/>
      <c r="AQ576" s="8"/>
      <c r="AR576" s="8"/>
      <c r="AS576" s="8"/>
      <c r="AT576" s="8"/>
      <c r="AU576" s="8"/>
      <c r="AV576" s="8"/>
      <c r="AW576" s="8"/>
      <c r="AX576" s="8"/>
      <c r="AY576" s="8"/>
      <c r="AZ576" s="8"/>
      <c r="BA576" s="8"/>
      <c r="BB576" s="8"/>
      <c r="BC576" s="8"/>
      <c r="BD576" s="8"/>
      <c r="BE576" s="8"/>
      <c r="BF576" s="8"/>
      <c r="BG576" s="8"/>
      <c r="BH576" s="8"/>
      <c r="BI576" s="8"/>
      <c r="BJ576" s="8"/>
      <c r="BK576" s="8"/>
      <c r="BL576" s="8"/>
      <c r="BM576" s="8"/>
    </row>
    <row r="577" spans="2:65" ht="15.3">
      <c r="B577" s="79"/>
      <c r="C577" s="100"/>
      <c r="D577" s="79"/>
      <c r="E577" s="79"/>
      <c r="F577" s="8"/>
      <c r="G577" s="99"/>
      <c r="H577" s="8"/>
      <c r="I577" s="8"/>
      <c r="J577" s="8"/>
      <c r="K577" s="8"/>
      <c r="L577" s="8"/>
      <c r="M577" s="8"/>
      <c r="N577" s="8"/>
      <c r="O577" s="8"/>
      <c r="P577" s="8"/>
      <c r="Q577" s="8"/>
      <c r="R577" s="8"/>
      <c r="S577" s="8"/>
      <c r="T577" s="8"/>
      <c r="U577" s="8"/>
      <c r="V577" s="8"/>
      <c r="W577" s="8"/>
      <c r="X577" s="8"/>
      <c r="Y577" s="8"/>
      <c r="Z577" s="8"/>
      <c r="AA577" s="8"/>
      <c r="AB577" s="8"/>
      <c r="AC577" s="8"/>
      <c r="AD577" s="8"/>
      <c r="AE577" s="8"/>
      <c r="AF577" s="8"/>
      <c r="AG577" s="8"/>
      <c r="AH577" s="8"/>
      <c r="AI577" s="8"/>
      <c r="AJ577" s="8"/>
      <c r="AK577" s="8"/>
      <c r="AL577" s="8"/>
      <c r="AM577" s="8"/>
      <c r="AN577" s="8"/>
      <c r="AO577" s="8"/>
      <c r="AP577" s="8"/>
      <c r="AQ577" s="8"/>
      <c r="AR577" s="8"/>
      <c r="AS577" s="8"/>
      <c r="AT577" s="8"/>
      <c r="AU577" s="8"/>
      <c r="AV577" s="8"/>
      <c r="AW577" s="8"/>
      <c r="AX577" s="8"/>
      <c r="AY577" s="8"/>
      <c r="AZ577" s="8"/>
      <c r="BA577" s="8"/>
      <c r="BB577" s="8"/>
      <c r="BC577" s="8"/>
      <c r="BD577" s="8"/>
      <c r="BE577" s="8"/>
      <c r="BF577" s="8"/>
      <c r="BG577" s="8"/>
      <c r="BH577" s="8"/>
      <c r="BI577" s="8"/>
      <c r="BJ577" s="8"/>
      <c r="BK577" s="8"/>
      <c r="BL577" s="8"/>
      <c r="BM577" s="8"/>
    </row>
    <row r="578" spans="2:65" ht="15.3">
      <c r="B578" s="79"/>
      <c r="C578" s="100"/>
      <c r="D578" s="79"/>
      <c r="E578" s="79"/>
      <c r="F578" s="8"/>
      <c r="G578" s="99"/>
      <c r="H578" s="8"/>
      <c r="I578" s="8"/>
      <c r="J578" s="8"/>
      <c r="K578" s="8"/>
      <c r="L578" s="8"/>
      <c r="M578" s="8"/>
      <c r="N578" s="8"/>
      <c r="O578" s="8"/>
      <c r="P578" s="8"/>
      <c r="Q578" s="8"/>
      <c r="R578" s="8"/>
      <c r="S578" s="8"/>
      <c r="T578" s="8"/>
      <c r="U578" s="8"/>
      <c r="V578" s="8"/>
      <c r="W578" s="8"/>
      <c r="X578" s="8"/>
      <c r="Y578" s="8"/>
      <c r="Z578" s="8"/>
      <c r="AA578" s="8"/>
      <c r="AB578" s="8"/>
      <c r="AC578" s="8"/>
      <c r="AD578" s="8"/>
      <c r="AE578" s="8"/>
      <c r="AF578" s="8"/>
      <c r="AG578" s="8"/>
      <c r="AH578" s="8"/>
      <c r="AI578" s="8"/>
      <c r="AJ578" s="8"/>
      <c r="AK578" s="8"/>
      <c r="AL578" s="8"/>
      <c r="AM578" s="8"/>
      <c r="AN578" s="8"/>
      <c r="AO578" s="8"/>
      <c r="AP578" s="8"/>
      <c r="AQ578" s="8"/>
      <c r="AR578" s="8"/>
      <c r="AS578" s="8"/>
      <c r="AT578" s="8"/>
      <c r="AU578" s="8"/>
      <c r="AV578" s="8"/>
      <c r="AW578" s="8"/>
      <c r="AX578" s="8"/>
      <c r="AY578" s="8"/>
      <c r="AZ578" s="8"/>
      <c r="BA578" s="8"/>
      <c r="BB578" s="8"/>
      <c r="BC578" s="8"/>
      <c r="BD578" s="8"/>
      <c r="BE578" s="8"/>
      <c r="BF578" s="8"/>
      <c r="BG578" s="8"/>
      <c r="BH578" s="8"/>
      <c r="BI578" s="8"/>
      <c r="BJ578" s="8"/>
      <c r="BK578" s="8"/>
      <c r="BL578" s="8"/>
      <c r="BM578" s="8"/>
    </row>
    <row r="579" spans="2:65" ht="15.3">
      <c r="B579" s="79"/>
      <c r="C579" s="100"/>
      <c r="D579" s="79"/>
      <c r="E579" s="79"/>
      <c r="F579" s="8"/>
      <c r="G579" s="99"/>
      <c r="H579" s="8"/>
      <c r="I579" s="8"/>
      <c r="J579" s="8"/>
      <c r="K579" s="8"/>
      <c r="L579" s="8"/>
      <c r="M579" s="8"/>
      <c r="N579" s="8"/>
      <c r="O579" s="8"/>
      <c r="P579" s="8"/>
      <c r="Q579" s="8"/>
      <c r="R579" s="8"/>
      <c r="S579" s="8"/>
      <c r="T579" s="8"/>
      <c r="U579" s="8"/>
      <c r="V579" s="8"/>
      <c r="W579" s="8"/>
      <c r="X579" s="8"/>
      <c r="Y579" s="8"/>
      <c r="Z579" s="8"/>
      <c r="AA579" s="8"/>
      <c r="AB579" s="8"/>
      <c r="AC579" s="8"/>
      <c r="AD579" s="8"/>
      <c r="AE579" s="8"/>
      <c r="AF579" s="8"/>
      <c r="AG579" s="8"/>
      <c r="AH579" s="8"/>
      <c r="AI579" s="8"/>
      <c r="AJ579" s="8"/>
      <c r="AK579" s="8"/>
      <c r="AL579" s="8"/>
      <c r="AM579" s="8"/>
      <c r="AN579" s="8"/>
      <c r="AO579" s="8"/>
      <c r="AP579" s="8"/>
      <c r="AQ579" s="8"/>
      <c r="AR579" s="8"/>
      <c r="AS579" s="8"/>
      <c r="AT579" s="8"/>
      <c r="AU579" s="8"/>
      <c r="AV579" s="8"/>
      <c r="AW579" s="8"/>
      <c r="AX579" s="8"/>
      <c r="AY579" s="8"/>
      <c r="AZ579" s="8"/>
      <c r="BA579" s="8"/>
      <c r="BB579" s="8"/>
      <c r="BC579" s="8"/>
      <c r="BD579" s="8"/>
      <c r="BE579" s="8"/>
      <c r="BF579" s="8"/>
      <c r="BG579" s="8"/>
      <c r="BH579" s="8"/>
      <c r="BI579" s="8"/>
      <c r="BJ579" s="8"/>
      <c r="BK579" s="8"/>
      <c r="BL579" s="8"/>
      <c r="BM579" s="8"/>
    </row>
    <row r="580" spans="2:65" ht="15.3">
      <c r="B580" s="79"/>
      <c r="C580" s="100"/>
      <c r="D580" s="79"/>
      <c r="E580" s="79"/>
      <c r="F580" s="8"/>
      <c r="G580" s="99"/>
      <c r="H580" s="8"/>
      <c r="I580" s="8"/>
      <c r="J580" s="8"/>
      <c r="K580" s="8"/>
      <c r="L580" s="8"/>
      <c r="M580" s="8"/>
      <c r="N580" s="8"/>
      <c r="O580" s="8"/>
      <c r="P580" s="8"/>
      <c r="Q580" s="8"/>
      <c r="R580" s="8"/>
      <c r="S580" s="8"/>
      <c r="T580" s="8"/>
      <c r="U580" s="8"/>
      <c r="V580" s="8"/>
      <c r="W580" s="8"/>
      <c r="X580" s="8"/>
      <c r="Y580" s="8"/>
      <c r="Z580" s="8"/>
      <c r="AA580" s="8"/>
      <c r="AB580" s="8"/>
      <c r="AC580" s="8"/>
      <c r="AD580" s="8"/>
      <c r="AE580" s="8"/>
      <c r="AF580" s="8"/>
      <c r="AG580" s="8"/>
      <c r="AH580" s="8"/>
      <c r="AI580" s="8"/>
      <c r="AJ580" s="8"/>
      <c r="AK580" s="8"/>
      <c r="AL580" s="8"/>
      <c r="AM580" s="8"/>
      <c r="AN580" s="8"/>
      <c r="AO580" s="8"/>
      <c r="AP580" s="8"/>
      <c r="AQ580" s="8"/>
      <c r="AR580" s="8"/>
      <c r="AS580" s="8"/>
      <c r="AT580" s="8"/>
      <c r="AU580" s="8"/>
      <c r="AV580" s="8"/>
      <c r="AW580" s="8"/>
      <c r="AX580" s="8"/>
      <c r="AY580" s="8"/>
      <c r="AZ580" s="8"/>
      <c r="BA580" s="8"/>
      <c r="BB580" s="8"/>
      <c r="BC580" s="8"/>
      <c r="BD580" s="8"/>
      <c r="BE580" s="8"/>
      <c r="BF580" s="8"/>
      <c r="BG580" s="8"/>
      <c r="BH580" s="8"/>
      <c r="BI580" s="8"/>
      <c r="BJ580" s="8"/>
      <c r="BK580" s="8"/>
      <c r="BL580" s="8"/>
      <c r="BM580" s="8"/>
    </row>
    <row r="581" spans="2:65" ht="15.3">
      <c r="B581" s="79"/>
      <c r="C581" s="100"/>
      <c r="D581" s="79"/>
      <c r="E581" s="79"/>
      <c r="F581" s="8"/>
      <c r="G581" s="99"/>
      <c r="H581" s="8"/>
      <c r="I581" s="8"/>
      <c r="J581" s="8"/>
      <c r="K581" s="8"/>
      <c r="L581" s="8"/>
      <c r="M581" s="8"/>
      <c r="N581" s="8"/>
      <c r="O581" s="8"/>
      <c r="P581" s="8"/>
      <c r="Q581" s="8"/>
      <c r="R581" s="8"/>
      <c r="S581" s="8"/>
      <c r="T581" s="8"/>
      <c r="U581" s="8"/>
      <c r="V581" s="8"/>
      <c r="W581" s="8"/>
      <c r="X581" s="8"/>
      <c r="Y581" s="8"/>
      <c r="Z581" s="8"/>
      <c r="AA581" s="8"/>
      <c r="AB581" s="8"/>
      <c r="AC581" s="8"/>
      <c r="AD581" s="8"/>
      <c r="AE581" s="8"/>
      <c r="AF581" s="8"/>
      <c r="AG581" s="8"/>
      <c r="AH581" s="8"/>
      <c r="AI581" s="8"/>
      <c r="AJ581" s="8"/>
      <c r="AK581" s="8"/>
      <c r="AL581" s="8"/>
      <c r="AM581" s="8"/>
      <c r="AN581" s="8"/>
      <c r="AO581" s="8"/>
      <c r="AP581" s="8"/>
      <c r="AQ581" s="8"/>
      <c r="AR581" s="8"/>
      <c r="AS581" s="8"/>
      <c r="AT581" s="8"/>
      <c r="AU581" s="8"/>
      <c r="AV581" s="8"/>
      <c r="AW581" s="8"/>
      <c r="AX581" s="8"/>
      <c r="AY581" s="8"/>
      <c r="AZ581" s="8"/>
      <c r="BA581" s="8"/>
      <c r="BB581" s="8"/>
      <c r="BC581" s="8"/>
      <c r="BD581" s="8"/>
      <c r="BE581" s="8"/>
      <c r="BF581" s="8"/>
      <c r="BG581" s="8"/>
      <c r="BH581" s="8"/>
      <c r="BI581" s="8"/>
      <c r="BJ581" s="8"/>
      <c r="BK581" s="8"/>
      <c r="BL581" s="8"/>
      <c r="BM581" s="8"/>
    </row>
    <row r="582" spans="2:65" ht="15.3">
      <c r="B582" s="79"/>
      <c r="C582" s="100"/>
      <c r="D582" s="79"/>
      <c r="E582" s="79"/>
      <c r="F582" s="8"/>
      <c r="G582" s="99"/>
      <c r="H582" s="8"/>
      <c r="I582" s="8"/>
      <c r="J582" s="8"/>
      <c r="K582" s="8"/>
      <c r="L582" s="8"/>
      <c r="M582" s="8"/>
      <c r="N582" s="8"/>
      <c r="O582" s="8"/>
      <c r="P582" s="8"/>
      <c r="Q582" s="8"/>
      <c r="R582" s="8"/>
      <c r="S582" s="8"/>
      <c r="T582" s="8"/>
      <c r="U582" s="8"/>
      <c r="V582" s="8"/>
      <c r="W582" s="8"/>
      <c r="X582" s="8"/>
      <c r="Y582" s="8"/>
      <c r="Z582" s="8"/>
      <c r="AA582" s="8"/>
      <c r="AB582" s="8"/>
      <c r="AC582" s="8"/>
      <c r="AD582" s="8"/>
      <c r="AE582" s="8"/>
      <c r="AF582" s="8"/>
      <c r="AG582" s="8"/>
      <c r="AH582" s="8"/>
      <c r="AI582" s="8"/>
      <c r="AJ582" s="8"/>
      <c r="AK582" s="8"/>
      <c r="AL582" s="8"/>
      <c r="AM582" s="8"/>
      <c r="AN582" s="8"/>
      <c r="AO582" s="8"/>
      <c r="AP582" s="8"/>
      <c r="AQ582" s="8"/>
      <c r="AR582" s="8"/>
      <c r="AS582" s="8"/>
      <c r="AT582" s="8"/>
      <c r="AU582" s="8"/>
      <c r="AV582" s="8"/>
      <c r="AW582" s="8"/>
      <c r="AX582" s="8"/>
      <c r="AY582" s="8"/>
      <c r="AZ582" s="8"/>
      <c r="BA582" s="8"/>
      <c r="BB582" s="8"/>
      <c r="BC582" s="8"/>
      <c r="BD582" s="8"/>
      <c r="BE582" s="8"/>
      <c r="BF582" s="8"/>
      <c r="BG582" s="8"/>
      <c r="BH582" s="8"/>
      <c r="BI582" s="8"/>
      <c r="BJ582" s="8"/>
      <c r="BK582" s="8"/>
      <c r="BL582" s="8"/>
      <c r="BM582" s="8"/>
    </row>
    <row r="583" spans="2:65" ht="15.3">
      <c r="B583" s="79"/>
      <c r="C583" s="100"/>
      <c r="D583" s="79"/>
      <c r="E583" s="79"/>
      <c r="F583" s="8"/>
      <c r="G583" s="99"/>
      <c r="H583" s="8"/>
      <c r="I583" s="8"/>
      <c r="J583" s="8"/>
      <c r="K583" s="8"/>
      <c r="L583" s="8"/>
      <c r="M583" s="8"/>
      <c r="N583" s="8"/>
      <c r="O583" s="8"/>
      <c r="P583" s="8"/>
      <c r="Q583" s="8"/>
      <c r="R583" s="8"/>
      <c r="S583" s="8"/>
      <c r="T583" s="8"/>
      <c r="U583" s="8"/>
      <c r="V583" s="8"/>
      <c r="W583" s="8"/>
      <c r="X583" s="8"/>
      <c r="Y583" s="8"/>
      <c r="Z583" s="8"/>
      <c r="AA583" s="8"/>
      <c r="AB583" s="8"/>
      <c r="AC583" s="8"/>
      <c r="AD583" s="8"/>
      <c r="AE583" s="8"/>
      <c r="AF583" s="8"/>
      <c r="AG583" s="8"/>
      <c r="AH583" s="8"/>
      <c r="AI583" s="8"/>
      <c r="AJ583" s="8"/>
      <c r="AK583" s="8"/>
      <c r="AL583" s="8"/>
      <c r="AM583" s="8"/>
      <c r="AN583" s="8"/>
      <c r="AO583" s="8"/>
      <c r="AP583" s="8"/>
      <c r="AQ583" s="8"/>
      <c r="AR583" s="8"/>
      <c r="AS583" s="8"/>
      <c r="AT583" s="8"/>
      <c r="AU583" s="8"/>
      <c r="AV583" s="8"/>
      <c r="AW583" s="8"/>
      <c r="AX583" s="8"/>
      <c r="AY583" s="8"/>
      <c r="AZ583" s="8"/>
      <c r="BA583" s="8"/>
      <c r="BB583" s="8"/>
      <c r="BC583" s="8"/>
      <c r="BD583" s="8"/>
      <c r="BE583" s="8"/>
      <c r="BF583" s="8"/>
      <c r="BG583" s="8"/>
      <c r="BH583" s="8"/>
      <c r="BI583" s="8"/>
      <c r="BJ583" s="8"/>
      <c r="BK583" s="8"/>
      <c r="BL583" s="8"/>
      <c r="BM583" s="8"/>
    </row>
    <row r="584" spans="2:65" ht="15.3">
      <c r="B584" s="79"/>
      <c r="C584" s="100"/>
      <c r="D584" s="79"/>
      <c r="E584" s="79"/>
      <c r="F584" s="8"/>
      <c r="G584" s="99"/>
      <c r="H584" s="8"/>
      <c r="I584" s="8"/>
      <c r="J584" s="8"/>
      <c r="K584" s="8"/>
      <c r="L584" s="8"/>
      <c r="M584" s="8"/>
      <c r="N584" s="8"/>
      <c r="O584" s="8"/>
      <c r="P584" s="8"/>
      <c r="Q584" s="8"/>
      <c r="R584" s="8"/>
      <c r="S584" s="8"/>
      <c r="T584" s="8"/>
      <c r="U584" s="8"/>
      <c r="V584" s="8"/>
      <c r="W584" s="8"/>
      <c r="X584" s="8"/>
      <c r="Y584" s="8"/>
      <c r="Z584" s="8"/>
      <c r="AA584" s="8"/>
      <c r="AB584" s="8"/>
      <c r="AC584" s="8"/>
      <c r="AD584" s="8"/>
      <c r="AE584" s="8"/>
      <c r="AF584" s="8"/>
      <c r="AG584" s="8"/>
      <c r="AH584" s="8"/>
      <c r="AI584" s="8"/>
      <c r="AJ584" s="8"/>
      <c r="AK584" s="8"/>
      <c r="AL584" s="8"/>
      <c r="AM584" s="8"/>
      <c r="AN584" s="8"/>
      <c r="AO584" s="8"/>
      <c r="AP584" s="8"/>
      <c r="AQ584" s="8"/>
      <c r="AR584" s="8"/>
      <c r="AS584" s="8"/>
      <c r="AT584" s="8"/>
      <c r="AU584" s="8"/>
      <c r="AV584" s="8"/>
      <c r="AW584" s="8"/>
      <c r="AX584" s="8"/>
      <c r="AY584" s="8"/>
      <c r="AZ584" s="8"/>
      <c r="BA584" s="8"/>
      <c r="BB584" s="8"/>
      <c r="BC584" s="8"/>
      <c r="BD584" s="8"/>
      <c r="BE584" s="8"/>
      <c r="BF584" s="8"/>
      <c r="BG584" s="8"/>
      <c r="BH584" s="8"/>
      <c r="BI584" s="8"/>
      <c r="BJ584" s="8"/>
      <c r="BK584" s="8"/>
      <c r="BL584" s="8"/>
      <c r="BM584" s="8"/>
    </row>
    <row r="585" spans="2:65" ht="15.3">
      <c r="B585" s="79"/>
      <c r="C585" s="100"/>
      <c r="D585" s="79"/>
      <c r="E585" s="79"/>
      <c r="F585" s="8"/>
      <c r="G585" s="99"/>
      <c r="H585" s="8"/>
      <c r="I585" s="8"/>
      <c r="J585" s="8"/>
      <c r="K585" s="8"/>
      <c r="L585" s="8"/>
      <c r="M585" s="8"/>
      <c r="N585" s="8"/>
      <c r="O585" s="8"/>
      <c r="P585" s="8"/>
      <c r="Q585" s="8"/>
      <c r="R585" s="8"/>
      <c r="S585" s="8"/>
      <c r="T585" s="8"/>
      <c r="U585" s="8"/>
      <c r="V585" s="8"/>
      <c r="W585" s="8"/>
      <c r="X585" s="8"/>
      <c r="Y585" s="8"/>
      <c r="Z585" s="8"/>
      <c r="AA585" s="8"/>
      <c r="AB585" s="8"/>
      <c r="AC585" s="8"/>
      <c r="AD585" s="8"/>
      <c r="AE585" s="8"/>
      <c r="AF585" s="8"/>
      <c r="AG585" s="8"/>
      <c r="AH585" s="8"/>
      <c r="AI585" s="8"/>
      <c r="AJ585" s="8"/>
      <c r="AK585" s="8"/>
      <c r="AL585" s="8"/>
      <c r="AM585" s="8"/>
      <c r="AN585" s="8"/>
      <c r="AO585" s="8"/>
      <c r="AP585" s="8"/>
      <c r="AQ585" s="8"/>
      <c r="AR585" s="8"/>
      <c r="AS585" s="8"/>
      <c r="AT585" s="8"/>
      <c r="AU585" s="8"/>
      <c r="AV585" s="8"/>
      <c r="AW585" s="8"/>
      <c r="AX585" s="8"/>
      <c r="AY585" s="8"/>
      <c r="AZ585" s="8"/>
      <c r="BA585" s="8"/>
      <c r="BB585" s="8"/>
      <c r="BC585" s="8"/>
      <c r="BD585" s="8"/>
      <c r="BE585" s="8"/>
      <c r="BF585" s="8"/>
      <c r="BG585" s="8"/>
      <c r="BH585" s="8"/>
      <c r="BI585" s="8"/>
      <c r="BJ585" s="8"/>
      <c r="BK585" s="8"/>
      <c r="BL585" s="8"/>
      <c r="BM585" s="8"/>
    </row>
    <row r="586" spans="2:65" ht="15.3">
      <c r="B586" s="79"/>
      <c r="C586" s="100"/>
      <c r="D586" s="79"/>
      <c r="E586" s="79"/>
      <c r="F586" s="8"/>
      <c r="G586" s="99"/>
      <c r="H586" s="8"/>
      <c r="I586" s="8"/>
      <c r="J586" s="8"/>
      <c r="K586" s="8"/>
      <c r="L586" s="8"/>
      <c r="M586" s="8"/>
      <c r="N586" s="8"/>
      <c r="O586" s="8"/>
      <c r="P586" s="8"/>
      <c r="Q586" s="8"/>
      <c r="R586" s="8"/>
      <c r="S586" s="8"/>
      <c r="T586" s="8"/>
      <c r="U586" s="8"/>
      <c r="V586" s="8"/>
      <c r="W586" s="8"/>
      <c r="X586" s="8"/>
      <c r="Y586" s="8"/>
      <c r="Z586" s="8"/>
      <c r="AA586" s="8"/>
      <c r="AB586" s="8"/>
      <c r="AC586" s="8"/>
      <c r="AD586" s="8"/>
      <c r="AE586" s="8"/>
      <c r="AF586" s="8"/>
      <c r="AG586" s="8"/>
      <c r="AH586" s="8"/>
      <c r="AI586" s="8"/>
      <c r="AJ586" s="8"/>
      <c r="AK586" s="8"/>
      <c r="AL586" s="8"/>
      <c r="AM586" s="8"/>
      <c r="AN586" s="8"/>
      <c r="AO586" s="8"/>
      <c r="AP586" s="8"/>
      <c r="AQ586" s="8"/>
      <c r="AR586" s="8"/>
      <c r="AS586" s="8"/>
      <c r="AT586" s="8"/>
      <c r="AU586" s="8"/>
      <c r="AV586" s="8"/>
      <c r="AW586" s="8"/>
      <c r="AX586" s="8"/>
      <c r="AY586" s="8"/>
      <c r="AZ586" s="8"/>
      <c r="BA586" s="8"/>
      <c r="BB586" s="8"/>
      <c r="BC586" s="8"/>
      <c r="BD586" s="8"/>
      <c r="BE586" s="8"/>
      <c r="BF586" s="8"/>
      <c r="BG586" s="8"/>
      <c r="BH586" s="8"/>
      <c r="BI586" s="8"/>
      <c r="BJ586" s="8"/>
      <c r="BK586" s="8"/>
      <c r="BL586" s="8"/>
      <c r="BM586" s="8"/>
    </row>
    <row r="587" spans="2:65" ht="15.3">
      <c r="B587" s="79"/>
      <c r="C587" s="100"/>
      <c r="D587" s="79"/>
      <c r="E587" s="79"/>
      <c r="F587" s="8"/>
      <c r="G587" s="99"/>
      <c r="H587" s="8"/>
      <c r="I587" s="8"/>
      <c r="J587" s="8"/>
      <c r="K587" s="8"/>
      <c r="L587" s="8"/>
      <c r="M587" s="8"/>
      <c r="N587" s="8"/>
      <c r="O587" s="8"/>
      <c r="P587" s="8"/>
      <c r="Q587" s="8"/>
      <c r="R587" s="8"/>
      <c r="S587" s="8"/>
      <c r="T587" s="8"/>
      <c r="U587" s="8"/>
      <c r="V587" s="8"/>
      <c r="W587" s="8"/>
      <c r="X587" s="8"/>
      <c r="Y587" s="8"/>
      <c r="Z587" s="8"/>
      <c r="AA587" s="8"/>
      <c r="AB587" s="8"/>
      <c r="AC587" s="8"/>
      <c r="AD587" s="8"/>
      <c r="AE587" s="8"/>
      <c r="AF587" s="8"/>
      <c r="AG587" s="8"/>
      <c r="AH587" s="8"/>
      <c r="AI587" s="8"/>
      <c r="AJ587" s="8"/>
      <c r="AK587" s="8"/>
      <c r="AL587" s="8"/>
      <c r="AM587" s="8"/>
      <c r="AN587" s="8"/>
      <c r="AO587" s="8"/>
      <c r="AP587" s="8"/>
      <c r="AQ587" s="8"/>
      <c r="AR587" s="8"/>
      <c r="AS587" s="8"/>
      <c r="AT587" s="8"/>
      <c r="AU587" s="8"/>
      <c r="AV587" s="8"/>
      <c r="AW587" s="8"/>
      <c r="AX587" s="8"/>
      <c r="AY587" s="8"/>
      <c r="AZ587" s="8"/>
      <c r="BA587" s="8"/>
      <c r="BB587" s="8"/>
      <c r="BC587" s="8"/>
      <c r="BD587" s="8"/>
      <c r="BE587" s="8"/>
      <c r="BF587" s="8"/>
      <c r="BG587" s="8"/>
      <c r="BH587" s="8"/>
      <c r="BI587" s="8"/>
      <c r="BJ587" s="8"/>
      <c r="BK587" s="8"/>
      <c r="BL587" s="8"/>
      <c r="BM587" s="8"/>
    </row>
    <row r="588" spans="2:65" ht="15.3">
      <c r="B588" s="79"/>
      <c r="C588" s="100"/>
      <c r="D588" s="79"/>
      <c r="E588" s="79"/>
      <c r="F588" s="8"/>
      <c r="G588" s="99"/>
      <c r="H588" s="8"/>
      <c r="I588" s="8"/>
      <c r="J588" s="8"/>
      <c r="K588" s="8"/>
      <c r="L588" s="8"/>
      <c r="M588" s="8"/>
      <c r="N588" s="8"/>
      <c r="O588" s="8"/>
      <c r="P588" s="8"/>
      <c r="Q588" s="8"/>
      <c r="R588" s="8"/>
      <c r="S588" s="8"/>
      <c r="T588" s="8"/>
      <c r="U588" s="8"/>
      <c r="V588" s="8"/>
      <c r="W588" s="8"/>
      <c r="X588" s="8"/>
      <c r="Y588" s="8"/>
      <c r="Z588" s="8"/>
      <c r="AA588" s="8"/>
      <c r="AB588" s="8"/>
      <c r="AC588" s="8"/>
      <c r="AD588" s="8"/>
      <c r="AE588" s="8"/>
      <c r="AF588" s="8"/>
      <c r="AG588" s="8"/>
      <c r="AH588" s="8"/>
      <c r="AI588" s="8"/>
      <c r="AJ588" s="8"/>
      <c r="AK588" s="8"/>
      <c r="AL588" s="8"/>
      <c r="AM588" s="8"/>
      <c r="AN588" s="8"/>
      <c r="AO588" s="8"/>
      <c r="AP588" s="8"/>
      <c r="AQ588" s="8"/>
      <c r="AR588" s="8"/>
      <c r="AS588" s="8"/>
      <c r="AT588" s="8"/>
      <c r="AU588" s="8"/>
      <c r="AV588" s="8"/>
      <c r="AW588" s="8"/>
      <c r="AX588" s="8"/>
      <c r="AY588" s="8"/>
      <c r="AZ588" s="8"/>
      <c r="BA588" s="8"/>
      <c r="BB588" s="8"/>
      <c r="BC588" s="8"/>
      <c r="BD588" s="8"/>
      <c r="BE588" s="8"/>
      <c r="BF588" s="8"/>
      <c r="BG588" s="8"/>
      <c r="BH588" s="8"/>
      <c r="BI588" s="8"/>
      <c r="BJ588" s="8"/>
      <c r="BK588" s="8"/>
      <c r="BL588" s="8"/>
      <c r="BM588" s="8"/>
    </row>
    <row r="589" spans="2:65" ht="15.3">
      <c r="B589" s="79"/>
      <c r="C589" s="100"/>
      <c r="D589" s="79"/>
      <c r="E589" s="79"/>
      <c r="F589" s="8"/>
      <c r="G589" s="99"/>
      <c r="H589" s="8"/>
      <c r="I589" s="8"/>
      <c r="J589" s="8"/>
      <c r="K589" s="8"/>
      <c r="L589" s="8"/>
      <c r="M589" s="8"/>
      <c r="N589" s="8"/>
      <c r="O589" s="8"/>
      <c r="P589" s="8"/>
      <c r="Q589" s="8"/>
      <c r="R589" s="8"/>
      <c r="S589" s="8"/>
      <c r="T589" s="8"/>
      <c r="U589" s="8"/>
      <c r="V589" s="8"/>
      <c r="W589" s="8"/>
      <c r="X589" s="8"/>
      <c r="Y589" s="8"/>
      <c r="Z589" s="8"/>
      <c r="AA589" s="8"/>
      <c r="AB589" s="8"/>
      <c r="AC589" s="8"/>
      <c r="AD589" s="8"/>
      <c r="AE589" s="8"/>
      <c r="AF589" s="8"/>
      <c r="AG589" s="8"/>
      <c r="AH589" s="8"/>
      <c r="AI589" s="8"/>
      <c r="AJ589" s="8"/>
      <c r="AK589" s="8"/>
      <c r="AL589" s="8"/>
      <c r="AM589" s="8"/>
      <c r="AN589" s="8"/>
      <c r="AO589" s="8"/>
      <c r="AP589" s="8"/>
      <c r="AQ589" s="8"/>
      <c r="AR589" s="8"/>
      <c r="AS589" s="8"/>
      <c r="AT589" s="8"/>
      <c r="AU589" s="8"/>
      <c r="AV589" s="8"/>
      <c r="AW589" s="8"/>
      <c r="AX589" s="8"/>
      <c r="AY589" s="8"/>
      <c r="AZ589" s="8"/>
      <c r="BA589" s="8"/>
      <c r="BB589" s="8"/>
      <c r="BC589" s="8"/>
      <c r="BD589" s="8"/>
      <c r="BE589" s="8"/>
      <c r="BF589" s="8"/>
      <c r="BG589" s="8"/>
      <c r="BH589" s="8"/>
      <c r="BI589" s="8"/>
      <c r="BJ589" s="8"/>
      <c r="BK589" s="8"/>
      <c r="BL589" s="8"/>
      <c r="BM589" s="8"/>
    </row>
    <row r="590" spans="2:65" ht="15.3">
      <c r="B590" s="79"/>
      <c r="C590" s="100"/>
      <c r="D590" s="79"/>
      <c r="E590" s="79"/>
      <c r="F590" s="8"/>
      <c r="G590" s="99"/>
      <c r="H590" s="8"/>
      <c r="I590" s="8"/>
      <c r="J590" s="8"/>
      <c r="K590" s="8"/>
      <c r="L590" s="8"/>
      <c r="M590" s="8"/>
      <c r="N590" s="8"/>
      <c r="O590" s="8"/>
      <c r="P590" s="8"/>
      <c r="Q590" s="8"/>
      <c r="R590" s="8"/>
      <c r="S590" s="8"/>
      <c r="T590" s="8"/>
      <c r="U590" s="8"/>
      <c r="V590" s="8"/>
      <c r="W590" s="8"/>
      <c r="X590" s="8"/>
      <c r="Y590" s="8"/>
      <c r="Z590" s="8"/>
      <c r="AA590" s="8"/>
      <c r="AB590" s="8"/>
      <c r="AC590" s="8"/>
      <c r="AD590" s="8"/>
      <c r="AE590" s="8"/>
      <c r="AF590" s="8"/>
      <c r="AG590" s="8"/>
      <c r="AH590" s="8"/>
      <c r="AI590" s="8"/>
      <c r="AJ590" s="8"/>
      <c r="AK590" s="8"/>
      <c r="AL590" s="8"/>
      <c r="AM590" s="8"/>
      <c r="AN590" s="8"/>
      <c r="AO590" s="8"/>
      <c r="AP590" s="8"/>
      <c r="AQ590" s="8"/>
      <c r="AR590" s="8"/>
      <c r="AS590" s="8"/>
      <c r="AT590" s="8"/>
      <c r="AU590" s="8"/>
      <c r="AV590" s="8"/>
      <c r="AW590" s="8"/>
      <c r="AX590" s="8"/>
      <c r="AY590" s="8"/>
      <c r="AZ590" s="8"/>
      <c r="BA590" s="8"/>
      <c r="BB590" s="8"/>
      <c r="BC590" s="8"/>
      <c r="BD590" s="8"/>
      <c r="BE590" s="8"/>
      <c r="BF590" s="8"/>
      <c r="BG590" s="8"/>
      <c r="BH590" s="8"/>
      <c r="BI590" s="8"/>
      <c r="BJ590" s="8"/>
      <c r="BK590" s="8"/>
      <c r="BL590" s="8"/>
      <c r="BM590" s="8"/>
    </row>
    <row r="591" spans="2:65" ht="15.3">
      <c r="B591" s="79"/>
      <c r="C591" s="100"/>
      <c r="D591" s="79"/>
      <c r="E591" s="79"/>
      <c r="F591" s="8"/>
      <c r="G591" s="99"/>
      <c r="H591" s="8"/>
      <c r="I591" s="8"/>
      <c r="J591" s="8"/>
      <c r="K591" s="8"/>
      <c r="L591" s="8"/>
      <c r="M591" s="8"/>
      <c r="N591" s="8"/>
      <c r="O591" s="8"/>
      <c r="P591" s="8"/>
      <c r="Q591" s="8"/>
      <c r="R591" s="8"/>
      <c r="S591" s="8"/>
      <c r="T591" s="8"/>
      <c r="U591" s="8"/>
      <c r="V591" s="8"/>
      <c r="W591" s="8"/>
      <c r="X591" s="8"/>
      <c r="Y591" s="8"/>
      <c r="Z591" s="8"/>
      <c r="AA591" s="8"/>
      <c r="AB591" s="8"/>
      <c r="AC591" s="8"/>
      <c r="AD591" s="8"/>
      <c r="AE591" s="8"/>
      <c r="AF591" s="8"/>
      <c r="AG591" s="8"/>
      <c r="AH591" s="8"/>
      <c r="AI591" s="8"/>
      <c r="AJ591" s="8"/>
      <c r="AK591" s="8"/>
      <c r="AL591" s="8"/>
      <c r="AM591" s="8"/>
      <c r="AN591" s="8"/>
      <c r="AO591" s="8"/>
      <c r="AP591" s="8"/>
      <c r="AQ591" s="8"/>
      <c r="AR591" s="8"/>
      <c r="AS591" s="8"/>
      <c r="AT591" s="8"/>
      <c r="AU591" s="8"/>
      <c r="AV591" s="8"/>
      <c r="AW591" s="8"/>
      <c r="AX591" s="8"/>
      <c r="AY591" s="8"/>
      <c r="AZ591" s="8"/>
      <c r="BA591" s="8"/>
      <c r="BB591" s="8"/>
      <c r="BC591" s="8"/>
      <c r="BD591" s="8"/>
      <c r="BE591" s="8"/>
      <c r="BF591" s="8"/>
      <c r="BG591" s="8"/>
      <c r="BH591" s="8"/>
      <c r="BI591" s="8"/>
      <c r="BJ591" s="8"/>
      <c r="BK591" s="8"/>
      <c r="BL591" s="8"/>
      <c r="BM591" s="8"/>
    </row>
    <row r="592" spans="2:65" ht="15.3">
      <c r="B592" s="79"/>
      <c r="C592" s="100"/>
      <c r="D592" s="79"/>
      <c r="E592" s="79"/>
      <c r="F592" s="8"/>
      <c r="G592" s="99"/>
      <c r="H592" s="8"/>
      <c r="I592" s="8"/>
      <c r="J592" s="8"/>
      <c r="K592" s="8"/>
      <c r="L592" s="8"/>
      <c r="M592" s="8"/>
      <c r="N592" s="8"/>
      <c r="O592" s="8"/>
      <c r="P592" s="8"/>
      <c r="Q592" s="8"/>
      <c r="R592" s="8"/>
      <c r="S592" s="8"/>
      <c r="T592" s="8"/>
      <c r="U592" s="8"/>
      <c r="V592" s="8"/>
      <c r="W592" s="8"/>
      <c r="X592" s="8"/>
      <c r="Y592" s="8"/>
      <c r="Z592" s="8"/>
      <c r="AA592" s="8"/>
      <c r="AB592" s="8"/>
      <c r="AC592" s="8"/>
      <c r="AD592" s="8"/>
      <c r="AE592" s="8"/>
      <c r="AF592" s="8"/>
      <c r="AG592" s="8"/>
      <c r="AH592" s="8"/>
      <c r="AI592" s="8"/>
      <c r="AJ592" s="8"/>
      <c r="AK592" s="8"/>
      <c r="AL592" s="8"/>
      <c r="AM592" s="8"/>
      <c r="AN592" s="8"/>
      <c r="AO592" s="8"/>
      <c r="AP592" s="8"/>
      <c r="AQ592" s="8"/>
      <c r="AR592" s="8"/>
      <c r="AS592" s="8"/>
      <c r="AT592" s="8"/>
      <c r="AU592" s="8"/>
      <c r="AV592" s="8"/>
      <c r="AW592" s="8"/>
      <c r="AX592" s="8"/>
      <c r="AY592" s="8"/>
      <c r="AZ592" s="8"/>
      <c r="BA592" s="8"/>
      <c r="BB592" s="8"/>
      <c r="BC592" s="8"/>
      <c r="BD592" s="8"/>
      <c r="BE592" s="8"/>
      <c r="BF592" s="8"/>
      <c r="BG592" s="8"/>
      <c r="BH592" s="8"/>
      <c r="BI592" s="8"/>
      <c r="BJ592" s="8"/>
      <c r="BK592" s="8"/>
      <c r="BL592" s="8"/>
      <c r="BM592" s="8"/>
    </row>
    <row r="593" spans="2:65" ht="15.3">
      <c r="B593" s="79"/>
      <c r="C593" s="100"/>
      <c r="D593" s="79"/>
      <c r="E593" s="79"/>
      <c r="F593" s="8"/>
      <c r="G593" s="99"/>
      <c r="H593" s="8"/>
      <c r="I593" s="8"/>
      <c r="J593" s="8"/>
      <c r="K593" s="8"/>
      <c r="L593" s="8"/>
      <c r="M593" s="8"/>
      <c r="N593" s="8"/>
      <c r="O593" s="8"/>
      <c r="P593" s="8"/>
      <c r="Q593" s="8"/>
      <c r="R593" s="8"/>
      <c r="S593" s="8"/>
      <c r="T593" s="8"/>
      <c r="U593" s="8"/>
      <c r="V593" s="8"/>
      <c r="W593" s="8"/>
      <c r="X593" s="8"/>
      <c r="Y593" s="8"/>
      <c r="Z593" s="8"/>
      <c r="AA593" s="8"/>
      <c r="AB593" s="8"/>
      <c r="AC593" s="8"/>
      <c r="AD593" s="8"/>
      <c r="AE593" s="8"/>
      <c r="AF593" s="8"/>
      <c r="AG593" s="8"/>
      <c r="AH593" s="8"/>
      <c r="AI593" s="8"/>
      <c r="AJ593" s="8"/>
      <c r="AK593" s="8"/>
      <c r="AL593" s="8"/>
      <c r="AM593" s="8"/>
      <c r="AN593" s="8"/>
      <c r="AO593" s="8"/>
      <c r="AP593" s="8"/>
      <c r="AQ593" s="8"/>
      <c r="AR593" s="8"/>
      <c r="AS593" s="8"/>
      <c r="AT593" s="8"/>
      <c r="AU593" s="8"/>
      <c r="AV593" s="8"/>
      <c r="AW593" s="8"/>
      <c r="AX593" s="8"/>
      <c r="AY593" s="8"/>
      <c r="AZ593" s="8"/>
      <c r="BA593" s="8"/>
      <c r="BB593" s="8"/>
      <c r="BC593" s="8"/>
      <c r="BD593" s="8"/>
      <c r="BE593" s="8"/>
      <c r="BF593" s="8"/>
      <c r="BG593" s="8"/>
      <c r="BH593" s="8"/>
      <c r="BI593" s="8"/>
      <c r="BJ593" s="8"/>
      <c r="BK593" s="8"/>
      <c r="BL593" s="8"/>
      <c r="BM593" s="8"/>
    </row>
    <row r="594" spans="2:65" ht="15.6">
      <c r="B594" s="79"/>
      <c r="C594" s="100"/>
      <c r="D594" s="79"/>
      <c r="E594" s="79"/>
      <c r="F594" s="79"/>
      <c r="G594" s="100"/>
      <c r="H594" s="79"/>
      <c r="I594" s="79"/>
      <c r="J594" s="79"/>
      <c r="K594" s="79"/>
      <c r="L594" s="79"/>
      <c r="M594" s="79"/>
      <c r="N594" s="79"/>
      <c r="O594" s="79"/>
      <c r="P594" s="79"/>
      <c r="Q594" s="79"/>
      <c r="R594" s="79"/>
      <c r="S594" s="79"/>
      <c r="T594" s="79"/>
      <c r="U594" s="79"/>
      <c r="V594" s="79"/>
      <c r="W594" s="79"/>
      <c r="X594" s="79"/>
      <c r="Y594" s="79"/>
      <c r="Z594" s="79"/>
      <c r="AA594" s="79"/>
      <c r="AB594" s="79"/>
      <c r="AC594" s="79"/>
      <c r="AD594" s="79"/>
      <c r="AE594" s="79"/>
      <c r="AF594" s="79"/>
      <c r="AG594" s="79"/>
      <c r="AH594" s="79"/>
      <c r="AI594" s="79"/>
      <c r="AJ594" s="79"/>
      <c r="AK594" s="79"/>
      <c r="AL594" s="9"/>
      <c r="AM594" s="9"/>
      <c r="AN594" s="9"/>
      <c r="AO594" s="9"/>
      <c r="AP594" s="9"/>
      <c r="AQ594" s="9"/>
      <c r="AR594" s="9"/>
      <c r="AS594" s="9"/>
      <c r="AT594" s="9"/>
    </row>
    <row r="595" spans="2:65" ht="15.6">
      <c r="B595" s="79"/>
      <c r="C595" s="100"/>
      <c r="D595" s="79"/>
      <c r="E595" s="79"/>
      <c r="F595" s="79"/>
      <c r="G595" s="100"/>
      <c r="H595" s="79"/>
      <c r="I595" s="79"/>
      <c r="J595" s="79"/>
      <c r="K595" s="79"/>
      <c r="L595" s="79"/>
      <c r="M595" s="79"/>
      <c r="N595" s="79"/>
      <c r="O595" s="79"/>
      <c r="P595" s="79"/>
      <c r="Q595" s="79"/>
      <c r="R595" s="79"/>
      <c r="S595" s="79"/>
      <c r="T595" s="79"/>
      <c r="U595" s="79"/>
      <c r="V595" s="79"/>
      <c r="W595" s="79"/>
      <c r="X595" s="79"/>
      <c r="Y595" s="79"/>
      <c r="Z595" s="79"/>
      <c r="AA595" s="79"/>
      <c r="AB595" s="79"/>
      <c r="AC595" s="79"/>
      <c r="AD595" s="79"/>
      <c r="AE595" s="79"/>
      <c r="AF595" s="79"/>
      <c r="AG595" s="79"/>
      <c r="AH595" s="79"/>
      <c r="AI595" s="79"/>
      <c r="AJ595" s="79"/>
      <c r="AK595" s="79"/>
      <c r="AL595" s="9"/>
      <c r="AM595" s="9"/>
      <c r="AN595" s="9"/>
      <c r="AO595" s="9"/>
      <c r="AP595" s="9"/>
      <c r="AQ595" s="9"/>
      <c r="AR595" s="9"/>
      <c r="AS595" s="9"/>
      <c r="AT595" s="9"/>
    </row>
    <row r="596" spans="2:65" ht="15.6">
      <c r="B596" s="79"/>
      <c r="C596" s="100"/>
      <c r="D596" s="79"/>
      <c r="E596" s="79"/>
      <c r="F596" s="79"/>
      <c r="G596" s="100"/>
      <c r="H596" s="79"/>
      <c r="I596" s="79"/>
      <c r="J596" s="79"/>
      <c r="K596" s="79"/>
      <c r="L596" s="79"/>
      <c r="M596" s="79"/>
      <c r="N596" s="79"/>
      <c r="O596" s="79"/>
      <c r="P596" s="79"/>
      <c r="Q596" s="79"/>
      <c r="R596" s="79"/>
      <c r="S596" s="79"/>
      <c r="T596" s="79"/>
      <c r="U596" s="79"/>
      <c r="V596" s="79"/>
      <c r="W596" s="79"/>
      <c r="X596" s="79"/>
      <c r="Y596" s="79"/>
      <c r="Z596" s="79"/>
      <c r="AA596" s="79"/>
      <c r="AB596" s="79"/>
      <c r="AC596" s="79"/>
      <c r="AD596" s="79"/>
      <c r="AE596" s="79"/>
      <c r="AF596" s="79"/>
      <c r="AG596" s="79"/>
      <c r="AH596" s="79"/>
      <c r="AI596" s="79"/>
      <c r="AJ596" s="79"/>
      <c r="AK596" s="79"/>
      <c r="AL596" s="9"/>
      <c r="AM596" s="9"/>
      <c r="AN596" s="9"/>
      <c r="AO596" s="9"/>
      <c r="AP596" s="9"/>
      <c r="AQ596" s="9"/>
      <c r="AR596" s="9"/>
      <c r="AS596" s="9"/>
      <c r="AT596" s="9"/>
    </row>
    <row r="597" spans="2:65" ht="15.6">
      <c r="B597" s="79"/>
      <c r="C597" s="100"/>
      <c r="D597" s="79"/>
      <c r="E597" s="79"/>
      <c r="F597" s="79"/>
      <c r="G597" s="100"/>
      <c r="H597" s="79"/>
      <c r="I597" s="79"/>
      <c r="J597" s="79"/>
      <c r="K597" s="79"/>
      <c r="L597" s="79"/>
      <c r="M597" s="79"/>
      <c r="N597" s="79"/>
      <c r="O597" s="79"/>
      <c r="P597" s="79"/>
      <c r="Q597" s="79"/>
      <c r="R597" s="79"/>
      <c r="S597" s="79"/>
      <c r="T597" s="79"/>
      <c r="U597" s="79"/>
      <c r="V597" s="79"/>
      <c r="W597" s="79"/>
      <c r="X597" s="79"/>
      <c r="Y597" s="79"/>
      <c r="Z597" s="79"/>
      <c r="AA597" s="79"/>
      <c r="AB597" s="79"/>
      <c r="AC597" s="79"/>
      <c r="AD597" s="79"/>
      <c r="AE597" s="79"/>
      <c r="AF597" s="79"/>
      <c r="AG597" s="79"/>
      <c r="AH597" s="79"/>
      <c r="AI597" s="79"/>
      <c r="AJ597" s="79"/>
      <c r="AK597" s="79"/>
      <c r="AL597" s="9"/>
      <c r="AM597" s="9"/>
      <c r="AN597" s="9"/>
      <c r="AO597" s="9"/>
      <c r="AP597" s="9"/>
      <c r="AQ597" s="9"/>
      <c r="AR597" s="9"/>
      <c r="AS597" s="9"/>
      <c r="AT597" s="9"/>
    </row>
    <row r="598" spans="2:65" ht="15.6">
      <c r="B598" s="79"/>
      <c r="C598" s="100"/>
      <c r="D598" s="79"/>
      <c r="E598" s="79"/>
      <c r="F598" s="79"/>
      <c r="G598" s="100"/>
      <c r="H598" s="79"/>
      <c r="I598" s="79"/>
      <c r="J598" s="79"/>
      <c r="K598" s="79"/>
      <c r="L598" s="79"/>
      <c r="M598" s="79"/>
      <c r="N598" s="79"/>
      <c r="O598" s="79"/>
      <c r="P598" s="79"/>
      <c r="Q598" s="79"/>
      <c r="R598" s="79"/>
      <c r="S598" s="79"/>
      <c r="T598" s="79"/>
      <c r="U598" s="79"/>
      <c r="V598" s="79"/>
      <c r="W598" s="79"/>
      <c r="X598" s="79"/>
      <c r="Y598" s="79"/>
      <c r="Z598" s="79"/>
      <c r="AA598" s="79"/>
      <c r="AB598" s="79"/>
      <c r="AC598" s="79"/>
      <c r="AD598" s="79"/>
      <c r="AE598" s="79"/>
      <c r="AF598" s="79"/>
      <c r="AG598" s="79"/>
      <c r="AH598" s="79"/>
      <c r="AI598" s="79"/>
      <c r="AJ598" s="79"/>
      <c r="AK598" s="79"/>
      <c r="AL598" s="9"/>
      <c r="AM598" s="9"/>
      <c r="AN598" s="9"/>
      <c r="AO598" s="9"/>
      <c r="AP598" s="9"/>
      <c r="AQ598" s="9"/>
      <c r="AR598" s="9"/>
      <c r="AS598" s="9"/>
      <c r="AT598" s="9"/>
    </row>
    <row r="599" spans="2:65" ht="15.6">
      <c r="B599" s="79"/>
      <c r="C599" s="100"/>
      <c r="D599" s="79"/>
      <c r="E599" s="79"/>
      <c r="F599" s="79"/>
      <c r="G599" s="100"/>
      <c r="H599" s="79"/>
      <c r="I599" s="79"/>
      <c r="J599" s="79"/>
      <c r="K599" s="79"/>
      <c r="L599" s="79"/>
      <c r="M599" s="79"/>
      <c r="N599" s="79"/>
      <c r="O599" s="79"/>
      <c r="P599" s="79"/>
      <c r="Q599" s="79"/>
      <c r="R599" s="79"/>
      <c r="S599" s="79"/>
      <c r="T599" s="79"/>
      <c r="U599" s="79"/>
      <c r="V599" s="79"/>
      <c r="W599" s="79"/>
      <c r="X599" s="79"/>
      <c r="Y599" s="79"/>
      <c r="Z599" s="79"/>
      <c r="AA599" s="79"/>
      <c r="AB599" s="79"/>
      <c r="AC599" s="79"/>
      <c r="AD599" s="79"/>
      <c r="AE599" s="79"/>
      <c r="AF599" s="79"/>
      <c r="AG599" s="79"/>
      <c r="AH599" s="79"/>
      <c r="AI599" s="79"/>
      <c r="AJ599" s="79"/>
      <c r="AK599" s="79"/>
      <c r="AL599" s="9"/>
      <c r="AM599" s="9"/>
      <c r="AN599" s="9"/>
      <c r="AO599" s="9"/>
      <c r="AP599" s="9"/>
      <c r="AQ599" s="9"/>
      <c r="AR599" s="9"/>
      <c r="AS599" s="9"/>
      <c r="AT599" s="9"/>
    </row>
    <row r="600" spans="2:65" ht="15.6">
      <c r="B600" s="79"/>
      <c r="C600" s="100"/>
      <c r="D600" s="79"/>
      <c r="E600" s="79"/>
      <c r="F600" s="79"/>
      <c r="G600" s="100"/>
      <c r="H600" s="79"/>
      <c r="I600" s="79"/>
      <c r="J600" s="79"/>
      <c r="K600" s="79"/>
      <c r="L600" s="79"/>
      <c r="M600" s="79"/>
      <c r="N600" s="79"/>
      <c r="O600" s="79"/>
      <c r="P600" s="79"/>
      <c r="Q600" s="79"/>
      <c r="R600" s="79"/>
      <c r="S600" s="79"/>
      <c r="T600" s="79"/>
      <c r="U600" s="79"/>
      <c r="V600" s="79"/>
      <c r="W600" s="79"/>
      <c r="X600" s="79"/>
      <c r="Y600" s="79"/>
      <c r="Z600" s="79"/>
      <c r="AA600" s="79"/>
      <c r="AB600" s="79"/>
      <c r="AC600" s="79"/>
      <c r="AD600" s="79"/>
      <c r="AE600" s="79"/>
      <c r="AF600" s="79"/>
      <c r="AG600" s="79"/>
      <c r="AH600" s="79"/>
      <c r="AI600" s="79"/>
      <c r="AJ600" s="79"/>
      <c r="AK600" s="79"/>
      <c r="AL600" s="9"/>
      <c r="AM600" s="9"/>
      <c r="AN600" s="9"/>
      <c r="AO600" s="9"/>
      <c r="AP600" s="9"/>
      <c r="AQ600" s="9"/>
      <c r="AR600" s="9"/>
      <c r="AS600" s="9"/>
      <c r="AT600" s="9"/>
    </row>
    <row r="601" spans="2:65" ht="15.6">
      <c r="B601" s="79"/>
      <c r="C601" s="100"/>
      <c r="D601" s="79"/>
      <c r="E601" s="79"/>
      <c r="F601" s="79"/>
      <c r="G601" s="100"/>
      <c r="H601" s="79"/>
      <c r="I601" s="79"/>
      <c r="J601" s="79"/>
      <c r="K601" s="79"/>
      <c r="L601" s="79"/>
      <c r="M601" s="79"/>
      <c r="N601" s="79"/>
      <c r="O601" s="79"/>
      <c r="P601" s="79"/>
      <c r="Q601" s="79"/>
      <c r="R601" s="79"/>
      <c r="S601" s="79"/>
      <c r="T601" s="79"/>
      <c r="U601" s="79"/>
      <c r="V601" s="79"/>
      <c r="W601" s="79"/>
      <c r="X601" s="79"/>
      <c r="Y601" s="79"/>
      <c r="Z601" s="79"/>
      <c r="AA601" s="79"/>
      <c r="AB601" s="79"/>
      <c r="AC601" s="79"/>
      <c r="AD601" s="79"/>
      <c r="AE601" s="79"/>
      <c r="AF601" s="79"/>
      <c r="AG601" s="79"/>
      <c r="AH601" s="79"/>
      <c r="AI601" s="79"/>
      <c r="AJ601" s="79"/>
      <c r="AK601" s="79"/>
      <c r="AL601" s="9"/>
      <c r="AM601" s="9"/>
      <c r="AN601" s="9"/>
      <c r="AO601" s="9"/>
      <c r="AP601" s="9"/>
      <c r="AQ601" s="9"/>
      <c r="AR601" s="9"/>
      <c r="AS601" s="9"/>
      <c r="AT601" s="9"/>
    </row>
    <row r="602" spans="2:65" ht="15.6">
      <c r="B602" s="79"/>
      <c r="C602" s="100"/>
      <c r="D602" s="79"/>
      <c r="E602" s="79"/>
      <c r="F602" s="79"/>
      <c r="G602" s="100"/>
      <c r="H602" s="79"/>
      <c r="I602" s="79"/>
      <c r="J602" s="79"/>
      <c r="K602" s="79"/>
      <c r="L602" s="79"/>
      <c r="M602" s="79"/>
      <c r="N602" s="79"/>
      <c r="O602" s="79"/>
      <c r="P602" s="79"/>
      <c r="Q602" s="79"/>
      <c r="R602" s="79"/>
      <c r="S602" s="79"/>
      <c r="T602" s="79"/>
      <c r="U602" s="79"/>
      <c r="V602" s="79"/>
      <c r="W602" s="79"/>
      <c r="X602" s="79"/>
      <c r="Y602" s="79"/>
      <c r="Z602" s="79"/>
      <c r="AA602" s="79"/>
      <c r="AB602" s="79"/>
      <c r="AC602" s="79"/>
      <c r="AD602" s="79"/>
      <c r="AE602" s="79"/>
      <c r="AF602" s="79"/>
      <c r="AG602" s="79"/>
      <c r="AH602" s="79"/>
      <c r="AI602" s="79"/>
      <c r="AJ602" s="79"/>
      <c r="AK602" s="79"/>
      <c r="AL602" s="9"/>
      <c r="AM602" s="9"/>
      <c r="AN602" s="9"/>
      <c r="AO602" s="9"/>
      <c r="AP602" s="9"/>
      <c r="AQ602" s="9"/>
      <c r="AR602" s="9"/>
      <c r="AS602" s="9"/>
      <c r="AT602" s="9"/>
    </row>
    <row r="603" spans="2:65" ht="15.6">
      <c r="B603" s="79"/>
      <c r="C603" s="100"/>
      <c r="D603" s="79"/>
      <c r="E603" s="79"/>
      <c r="F603" s="79"/>
      <c r="G603" s="100"/>
      <c r="H603" s="79"/>
      <c r="I603" s="79"/>
      <c r="J603" s="79"/>
      <c r="K603" s="79"/>
      <c r="L603" s="79"/>
      <c r="M603" s="79"/>
      <c r="N603" s="79"/>
      <c r="O603" s="79"/>
      <c r="P603" s="79"/>
      <c r="Q603" s="79"/>
      <c r="R603" s="79"/>
      <c r="S603" s="79"/>
      <c r="T603" s="79"/>
      <c r="U603" s="79"/>
      <c r="V603" s="79"/>
      <c r="W603" s="79"/>
      <c r="X603" s="79"/>
      <c r="Y603" s="79"/>
      <c r="Z603" s="79"/>
      <c r="AA603" s="79"/>
      <c r="AB603" s="79"/>
      <c r="AC603" s="79"/>
      <c r="AD603" s="79"/>
      <c r="AE603" s="79"/>
      <c r="AF603" s="79"/>
      <c r="AG603" s="79"/>
      <c r="AH603" s="79"/>
      <c r="AI603" s="79"/>
      <c r="AJ603" s="79"/>
      <c r="AK603" s="79"/>
      <c r="AL603" s="9"/>
      <c r="AM603" s="9"/>
      <c r="AN603" s="9"/>
      <c r="AO603" s="9"/>
      <c r="AP603" s="9"/>
      <c r="AQ603" s="9"/>
      <c r="AR603" s="9"/>
      <c r="AS603" s="9"/>
      <c r="AT603" s="9"/>
    </row>
    <row r="604" spans="2:65" ht="15.6">
      <c r="B604" s="79"/>
      <c r="C604" s="100"/>
      <c r="D604" s="79"/>
      <c r="E604" s="79"/>
      <c r="F604" s="79"/>
      <c r="G604" s="100"/>
      <c r="H604" s="79"/>
      <c r="I604" s="79"/>
      <c r="J604" s="79"/>
      <c r="K604" s="79"/>
      <c r="L604" s="79"/>
      <c r="M604" s="79"/>
      <c r="N604" s="79"/>
      <c r="O604" s="79"/>
      <c r="P604" s="79"/>
      <c r="Q604" s="79"/>
      <c r="R604" s="79"/>
      <c r="S604" s="79"/>
      <c r="T604" s="79"/>
      <c r="U604" s="79"/>
      <c r="V604" s="79"/>
      <c r="W604" s="79"/>
      <c r="X604" s="79"/>
      <c r="Y604" s="79"/>
      <c r="Z604" s="79"/>
      <c r="AA604" s="79"/>
      <c r="AB604" s="79"/>
      <c r="AC604" s="79"/>
      <c r="AD604" s="79"/>
      <c r="AE604" s="79"/>
      <c r="AF604" s="79"/>
      <c r="AG604" s="79"/>
      <c r="AH604" s="79"/>
      <c r="AI604" s="79"/>
      <c r="AJ604" s="79"/>
      <c r="AK604" s="79"/>
      <c r="AL604" s="9"/>
      <c r="AM604" s="9"/>
      <c r="AN604" s="9"/>
      <c r="AO604" s="9"/>
      <c r="AP604" s="9"/>
      <c r="AQ604" s="9"/>
      <c r="AR604" s="9"/>
      <c r="AS604" s="9"/>
      <c r="AT604" s="9"/>
    </row>
    <row r="605" spans="2:65" ht="15.6">
      <c r="B605" s="79"/>
      <c r="C605" s="100"/>
      <c r="D605" s="79"/>
      <c r="E605" s="79"/>
      <c r="F605" s="79"/>
      <c r="G605" s="100"/>
      <c r="H605" s="79"/>
      <c r="I605" s="79"/>
      <c r="J605" s="79"/>
      <c r="K605" s="79"/>
      <c r="L605" s="79"/>
      <c r="M605" s="79"/>
      <c r="N605" s="79"/>
      <c r="O605" s="79"/>
      <c r="P605" s="79"/>
      <c r="Q605" s="79"/>
      <c r="R605" s="79"/>
      <c r="S605" s="79"/>
      <c r="T605" s="79"/>
      <c r="U605" s="79"/>
      <c r="V605" s="79"/>
      <c r="W605" s="79"/>
      <c r="X605" s="79"/>
      <c r="Y605" s="79"/>
      <c r="Z605" s="79"/>
      <c r="AA605" s="79"/>
      <c r="AB605" s="79"/>
      <c r="AC605" s="79"/>
      <c r="AD605" s="79"/>
      <c r="AE605" s="79"/>
      <c r="AF605" s="79"/>
      <c r="AG605" s="79"/>
      <c r="AH605" s="79"/>
      <c r="AI605" s="79"/>
      <c r="AJ605" s="79"/>
      <c r="AK605" s="79"/>
      <c r="AL605" s="9"/>
      <c r="AM605" s="9"/>
      <c r="AN605" s="9"/>
      <c r="AO605" s="9"/>
      <c r="AP605" s="9"/>
      <c r="AQ605" s="9"/>
      <c r="AR605" s="9"/>
      <c r="AS605" s="9"/>
      <c r="AT605" s="9"/>
    </row>
    <row r="606" spans="2:65" ht="15.6">
      <c r="B606" s="79"/>
      <c r="C606" s="100"/>
      <c r="D606" s="79"/>
      <c r="E606" s="79"/>
      <c r="F606" s="79"/>
      <c r="G606" s="100"/>
      <c r="H606" s="79"/>
      <c r="I606" s="79"/>
      <c r="J606" s="79"/>
      <c r="K606" s="79"/>
      <c r="L606" s="79"/>
      <c r="M606" s="79"/>
      <c r="N606" s="79"/>
      <c r="O606" s="79"/>
      <c r="P606" s="79"/>
      <c r="Q606" s="79"/>
      <c r="R606" s="79"/>
      <c r="S606" s="79"/>
      <c r="T606" s="79"/>
      <c r="U606" s="79"/>
      <c r="V606" s="79"/>
      <c r="W606" s="79"/>
      <c r="X606" s="79"/>
      <c r="Y606" s="79"/>
      <c r="Z606" s="79"/>
      <c r="AA606" s="79"/>
      <c r="AB606" s="79"/>
      <c r="AC606" s="79"/>
      <c r="AD606" s="79"/>
      <c r="AE606" s="79"/>
      <c r="AF606" s="79"/>
      <c r="AG606" s="79"/>
      <c r="AH606" s="79"/>
      <c r="AI606" s="79"/>
      <c r="AJ606" s="79"/>
      <c r="AK606" s="79"/>
      <c r="AL606" s="9"/>
      <c r="AM606" s="9"/>
      <c r="AN606" s="9"/>
      <c r="AO606" s="9"/>
      <c r="AP606" s="9"/>
      <c r="AQ606" s="9"/>
      <c r="AR606" s="9"/>
      <c r="AS606" s="9"/>
      <c r="AT606" s="9"/>
    </row>
    <row r="607" spans="2:65" ht="15.6">
      <c r="B607" s="79"/>
      <c r="C607" s="100"/>
      <c r="D607" s="79"/>
      <c r="E607" s="79"/>
      <c r="F607" s="79"/>
      <c r="G607" s="100"/>
      <c r="H607" s="79"/>
      <c r="I607" s="79"/>
      <c r="J607" s="79"/>
      <c r="K607" s="79"/>
      <c r="L607" s="79"/>
      <c r="M607" s="79"/>
      <c r="N607" s="79"/>
      <c r="O607" s="79"/>
      <c r="P607" s="79"/>
      <c r="Q607" s="79"/>
      <c r="R607" s="79"/>
      <c r="S607" s="79"/>
      <c r="T607" s="79"/>
      <c r="U607" s="79"/>
      <c r="V607" s="79"/>
      <c r="W607" s="79"/>
      <c r="X607" s="79"/>
      <c r="Y607" s="79"/>
      <c r="Z607" s="79"/>
      <c r="AA607" s="79"/>
      <c r="AB607" s="79"/>
      <c r="AC607" s="79"/>
      <c r="AD607" s="79"/>
      <c r="AE607" s="79"/>
      <c r="AF607" s="79"/>
      <c r="AG607" s="79"/>
      <c r="AH607" s="79"/>
      <c r="AI607" s="79"/>
      <c r="AJ607" s="79"/>
      <c r="AK607" s="79"/>
      <c r="AL607" s="9"/>
      <c r="AM607" s="9"/>
      <c r="AN607" s="9"/>
      <c r="AO607" s="9"/>
      <c r="AP607" s="9"/>
      <c r="AQ607" s="9"/>
      <c r="AR607" s="9"/>
      <c r="AS607" s="9"/>
      <c r="AT607" s="9"/>
    </row>
    <row r="608" spans="2:65" ht="15.6">
      <c r="B608" s="79"/>
      <c r="C608" s="100"/>
      <c r="D608" s="79"/>
      <c r="E608" s="79"/>
      <c r="F608" s="79"/>
      <c r="G608" s="100"/>
      <c r="H608" s="79"/>
      <c r="I608" s="79"/>
      <c r="J608" s="79"/>
      <c r="K608" s="79"/>
      <c r="L608" s="79"/>
      <c r="M608" s="79"/>
      <c r="N608" s="79"/>
      <c r="O608" s="79"/>
      <c r="P608" s="79"/>
      <c r="Q608" s="79"/>
      <c r="R608" s="79"/>
      <c r="S608" s="79"/>
      <c r="T608" s="79"/>
      <c r="U608" s="79"/>
      <c r="V608" s="79"/>
      <c r="W608" s="79"/>
      <c r="X608" s="79"/>
      <c r="Y608" s="79"/>
      <c r="Z608" s="79"/>
      <c r="AA608" s="79"/>
      <c r="AB608" s="79"/>
      <c r="AC608" s="79"/>
      <c r="AD608" s="79"/>
      <c r="AE608" s="79"/>
      <c r="AF608" s="79"/>
      <c r="AG608" s="79"/>
      <c r="AH608" s="79"/>
      <c r="AI608" s="79"/>
      <c r="AJ608" s="79"/>
      <c r="AK608" s="79"/>
      <c r="AL608" s="9"/>
      <c r="AM608" s="9"/>
      <c r="AN608" s="9"/>
      <c r="AO608" s="9"/>
      <c r="AP608" s="9"/>
      <c r="AQ608" s="9"/>
      <c r="AR608" s="9"/>
      <c r="AS608" s="9"/>
      <c r="AT608" s="9"/>
    </row>
    <row r="609" spans="2:46" ht="15.6">
      <c r="B609" s="79"/>
      <c r="C609" s="100"/>
      <c r="D609" s="79"/>
      <c r="E609" s="79"/>
      <c r="F609" s="79"/>
      <c r="G609" s="100"/>
      <c r="H609" s="79"/>
      <c r="I609" s="79"/>
      <c r="J609" s="79"/>
      <c r="K609" s="79"/>
      <c r="L609" s="79"/>
      <c r="M609" s="79"/>
      <c r="N609" s="79"/>
      <c r="O609" s="79"/>
      <c r="P609" s="79"/>
      <c r="Q609" s="79"/>
      <c r="R609" s="79"/>
      <c r="S609" s="79"/>
      <c r="T609" s="79"/>
      <c r="U609" s="79"/>
      <c r="V609" s="79"/>
      <c r="W609" s="79"/>
      <c r="X609" s="79"/>
      <c r="Y609" s="79"/>
      <c r="Z609" s="79"/>
      <c r="AA609" s="79"/>
      <c r="AB609" s="79"/>
      <c r="AC609" s="79"/>
      <c r="AD609" s="79"/>
      <c r="AE609" s="79"/>
      <c r="AF609" s="79"/>
      <c r="AG609" s="79"/>
      <c r="AH609" s="79"/>
      <c r="AI609" s="79"/>
      <c r="AJ609" s="79"/>
      <c r="AK609" s="79"/>
      <c r="AL609" s="9"/>
      <c r="AM609" s="9"/>
      <c r="AN609" s="9"/>
      <c r="AO609" s="9"/>
      <c r="AP609" s="9"/>
      <c r="AQ609" s="9"/>
      <c r="AR609" s="9"/>
      <c r="AS609" s="9"/>
      <c r="AT609" s="9"/>
    </row>
    <row r="610" spans="2:46" ht="15.6">
      <c r="B610" s="79"/>
      <c r="C610" s="100"/>
      <c r="D610" s="79"/>
      <c r="E610" s="79"/>
      <c r="F610" s="79"/>
      <c r="G610" s="100"/>
      <c r="H610" s="79"/>
      <c r="I610" s="79"/>
      <c r="J610" s="79"/>
      <c r="K610" s="79"/>
      <c r="L610" s="79"/>
      <c r="M610" s="79"/>
      <c r="N610" s="79"/>
      <c r="O610" s="79"/>
      <c r="P610" s="79"/>
      <c r="Q610" s="79"/>
      <c r="R610" s="79"/>
      <c r="S610" s="79"/>
      <c r="T610" s="79"/>
      <c r="U610" s="79"/>
      <c r="V610" s="79"/>
      <c r="W610" s="79"/>
      <c r="X610" s="79"/>
      <c r="Y610" s="79"/>
      <c r="Z610" s="79"/>
      <c r="AA610" s="79"/>
      <c r="AB610" s="79"/>
      <c r="AC610" s="79"/>
      <c r="AD610" s="79"/>
      <c r="AE610" s="79"/>
      <c r="AF610" s="79"/>
      <c r="AG610" s="79"/>
      <c r="AH610" s="79"/>
      <c r="AI610" s="79"/>
      <c r="AJ610" s="79"/>
      <c r="AK610" s="79"/>
      <c r="AL610" s="9"/>
      <c r="AM610" s="9"/>
      <c r="AN610" s="9"/>
      <c r="AO610" s="9"/>
      <c r="AP610" s="9"/>
      <c r="AQ610" s="9"/>
      <c r="AR610" s="9"/>
      <c r="AS610" s="9"/>
      <c r="AT610" s="9"/>
    </row>
    <row r="611" spans="2:46" ht="15.6">
      <c r="B611" s="79"/>
      <c r="C611" s="100"/>
      <c r="D611" s="79"/>
      <c r="E611" s="79"/>
      <c r="F611" s="79"/>
      <c r="G611" s="100"/>
      <c r="H611" s="79"/>
      <c r="I611" s="79"/>
      <c r="J611" s="79"/>
      <c r="K611" s="79"/>
      <c r="L611" s="79"/>
      <c r="M611" s="79"/>
      <c r="N611" s="79"/>
      <c r="O611" s="79"/>
      <c r="P611" s="79"/>
      <c r="Q611" s="79"/>
      <c r="R611" s="79"/>
      <c r="S611" s="79"/>
      <c r="T611" s="79"/>
      <c r="U611" s="79"/>
      <c r="V611" s="79"/>
      <c r="W611" s="79"/>
      <c r="X611" s="79"/>
      <c r="Y611" s="79"/>
      <c r="Z611" s="79"/>
      <c r="AA611" s="79"/>
      <c r="AB611" s="79"/>
      <c r="AC611" s="79"/>
      <c r="AD611" s="79"/>
      <c r="AE611" s="79"/>
      <c r="AF611" s="79"/>
      <c r="AG611" s="79"/>
      <c r="AH611" s="79"/>
      <c r="AI611" s="79"/>
      <c r="AJ611" s="79"/>
      <c r="AK611" s="79"/>
      <c r="AL611" s="9"/>
      <c r="AM611" s="9"/>
      <c r="AN611" s="9"/>
      <c r="AO611" s="9"/>
      <c r="AP611" s="9"/>
      <c r="AQ611" s="9"/>
      <c r="AR611" s="9"/>
      <c r="AS611" s="9"/>
      <c r="AT611" s="9"/>
    </row>
    <row r="612" spans="2:46" ht="15.6">
      <c r="B612" s="79"/>
      <c r="C612" s="100"/>
      <c r="D612" s="79"/>
      <c r="E612" s="79"/>
      <c r="F612" s="79"/>
      <c r="G612" s="100"/>
      <c r="H612" s="79"/>
      <c r="I612" s="79"/>
      <c r="J612" s="79"/>
      <c r="K612" s="79"/>
      <c r="L612" s="79"/>
      <c r="M612" s="79"/>
      <c r="N612" s="79"/>
      <c r="O612" s="79"/>
      <c r="P612" s="79"/>
      <c r="Q612" s="79"/>
      <c r="R612" s="79"/>
      <c r="S612" s="79"/>
      <c r="T612" s="79"/>
      <c r="U612" s="79"/>
      <c r="V612" s="79"/>
      <c r="W612" s="79"/>
      <c r="X612" s="79"/>
      <c r="Y612" s="79"/>
      <c r="Z612" s="79"/>
      <c r="AA612" s="79"/>
      <c r="AB612" s="79"/>
      <c r="AC612" s="79"/>
      <c r="AD612" s="79"/>
      <c r="AE612" s="79"/>
      <c r="AF612" s="79"/>
      <c r="AG612" s="79"/>
      <c r="AH612" s="79"/>
      <c r="AI612" s="79"/>
      <c r="AJ612" s="79"/>
      <c r="AK612" s="79"/>
      <c r="AL612" s="9"/>
      <c r="AM612" s="9"/>
      <c r="AN612" s="9"/>
      <c r="AO612" s="9"/>
      <c r="AP612" s="9"/>
      <c r="AQ612" s="9"/>
      <c r="AR612" s="9"/>
      <c r="AS612" s="9"/>
      <c r="AT612" s="9"/>
    </row>
    <row r="613" spans="2:46" ht="15.6">
      <c r="B613" s="79"/>
      <c r="C613" s="100"/>
      <c r="D613" s="79"/>
      <c r="E613" s="79"/>
      <c r="F613" s="79"/>
      <c r="G613" s="100"/>
      <c r="H613" s="79"/>
      <c r="I613" s="79"/>
      <c r="J613" s="79"/>
      <c r="K613" s="79"/>
      <c r="L613" s="79"/>
      <c r="M613" s="79"/>
      <c r="N613" s="79"/>
      <c r="O613" s="79"/>
      <c r="P613" s="79"/>
      <c r="Q613" s="79"/>
      <c r="R613" s="79"/>
      <c r="S613" s="79"/>
      <c r="T613" s="79"/>
      <c r="U613" s="79"/>
      <c r="V613" s="79"/>
      <c r="W613" s="79"/>
      <c r="X613" s="79"/>
      <c r="Y613" s="79"/>
      <c r="Z613" s="79"/>
      <c r="AA613" s="79"/>
      <c r="AB613" s="79"/>
      <c r="AC613" s="79"/>
      <c r="AD613" s="79"/>
      <c r="AE613" s="79"/>
      <c r="AF613" s="79"/>
      <c r="AG613" s="79"/>
      <c r="AH613" s="79"/>
      <c r="AI613" s="79"/>
      <c r="AJ613" s="79"/>
      <c r="AK613" s="79"/>
      <c r="AL613" s="9"/>
      <c r="AM613" s="9"/>
      <c r="AN613" s="9"/>
      <c r="AO613" s="9"/>
      <c r="AP613" s="9"/>
      <c r="AQ613" s="9"/>
      <c r="AR613" s="9"/>
      <c r="AS613" s="9"/>
      <c r="AT613" s="9"/>
    </row>
    <row r="614" spans="2:46" ht="15.6">
      <c r="B614" s="79"/>
      <c r="C614" s="100"/>
      <c r="D614" s="79"/>
      <c r="E614" s="79"/>
      <c r="F614" s="79"/>
      <c r="G614" s="100"/>
      <c r="H614" s="79"/>
      <c r="I614" s="79"/>
      <c r="J614" s="79"/>
      <c r="K614" s="79"/>
      <c r="L614" s="79"/>
      <c r="M614" s="79"/>
      <c r="N614" s="79"/>
      <c r="O614" s="79"/>
      <c r="P614" s="79"/>
      <c r="Q614" s="79"/>
      <c r="R614" s="79"/>
      <c r="S614" s="79"/>
      <c r="T614" s="79"/>
      <c r="U614" s="79"/>
      <c r="V614" s="79"/>
      <c r="W614" s="79"/>
      <c r="X614" s="79"/>
      <c r="Y614" s="79"/>
      <c r="Z614" s="79"/>
      <c r="AA614" s="79"/>
      <c r="AB614" s="79"/>
      <c r="AC614" s="79"/>
      <c r="AD614" s="79"/>
      <c r="AE614" s="79"/>
      <c r="AF614" s="79"/>
      <c r="AG614" s="79"/>
      <c r="AH614" s="79"/>
      <c r="AI614" s="79"/>
      <c r="AJ614" s="79"/>
      <c r="AK614" s="79"/>
      <c r="AL614" s="9"/>
      <c r="AM614" s="9"/>
      <c r="AN614" s="9"/>
      <c r="AO614" s="9"/>
      <c r="AP614" s="9"/>
      <c r="AQ614" s="9"/>
      <c r="AR614" s="9"/>
      <c r="AS614" s="9"/>
      <c r="AT614" s="9"/>
    </row>
    <row r="615" spans="2:46" ht="15.6">
      <c r="B615" s="79"/>
      <c r="C615" s="100"/>
      <c r="D615" s="79"/>
      <c r="E615" s="79"/>
      <c r="F615" s="79"/>
      <c r="G615" s="100"/>
      <c r="H615" s="79"/>
      <c r="I615" s="79"/>
      <c r="J615" s="79"/>
      <c r="K615" s="79"/>
      <c r="L615" s="79"/>
      <c r="M615" s="79"/>
      <c r="N615" s="79"/>
      <c r="O615" s="79"/>
      <c r="P615" s="79"/>
      <c r="Q615" s="79"/>
      <c r="R615" s="79"/>
      <c r="S615" s="79"/>
      <c r="T615" s="79"/>
      <c r="U615" s="79"/>
      <c r="V615" s="79"/>
      <c r="W615" s="79"/>
      <c r="X615" s="79"/>
      <c r="Y615" s="79"/>
      <c r="Z615" s="79"/>
      <c r="AA615" s="79"/>
      <c r="AB615" s="79"/>
      <c r="AC615" s="79"/>
      <c r="AD615" s="79"/>
      <c r="AE615" s="79"/>
      <c r="AF615" s="79"/>
      <c r="AG615" s="79"/>
      <c r="AH615" s="79"/>
      <c r="AI615" s="79"/>
      <c r="AJ615" s="79"/>
      <c r="AK615" s="79"/>
      <c r="AL615" s="9"/>
      <c r="AM615" s="9"/>
      <c r="AN615" s="9"/>
      <c r="AO615" s="9"/>
      <c r="AP615" s="9"/>
      <c r="AQ615" s="9"/>
      <c r="AR615" s="9"/>
      <c r="AS615" s="9"/>
      <c r="AT615" s="9"/>
    </row>
    <row r="616" spans="2:46" ht="15.6">
      <c r="B616" s="79"/>
      <c r="C616" s="100"/>
      <c r="D616" s="79"/>
      <c r="E616" s="79"/>
      <c r="F616" s="79"/>
      <c r="G616" s="100"/>
      <c r="H616" s="79"/>
      <c r="I616" s="79"/>
      <c r="J616" s="79"/>
      <c r="K616" s="79"/>
      <c r="L616" s="79"/>
      <c r="M616" s="79"/>
      <c r="N616" s="79"/>
      <c r="O616" s="79"/>
      <c r="P616" s="79"/>
      <c r="Q616" s="79"/>
      <c r="R616" s="79"/>
      <c r="S616" s="79"/>
      <c r="T616" s="79"/>
      <c r="U616" s="79"/>
      <c r="V616" s="79"/>
      <c r="W616" s="79"/>
      <c r="X616" s="79"/>
      <c r="Y616" s="79"/>
      <c r="Z616" s="79"/>
      <c r="AA616" s="79"/>
      <c r="AB616" s="79"/>
      <c r="AC616" s="79"/>
      <c r="AD616" s="79"/>
      <c r="AE616" s="79"/>
      <c r="AF616" s="79"/>
      <c r="AG616" s="79"/>
      <c r="AH616" s="79"/>
      <c r="AI616" s="79"/>
      <c r="AJ616" s="79"/>
      <c r="AK616" s="79"/>
      <c r="AL616" s="9"/>
      <c r="AM616" s="9"/>
      <c r="AN616" s="9"/>
      <c r="AO616" s="9"/>
      <c r="AP616" s="9"/>
      <c r="AQ616" s="9"/>
      <c r="AR616" s="9"/>
      <c r="AS616" s="9"/>
      <c r="AT616" s="9"/>
    </row>
    <row r="617" spans="2:46" ht="15.6">
      <c r="B617" s="79"/>
      <c r="C617" s="100"/>
      <c r="D617" s="79"/>
      <c r="E617" s="79"/>
      <c r="F617" s="79"/>
      <c r="G617" s="100"/>
      <c r="H617" s="79"/>
      <c r="I617" s="79"/>
      <c r="J617" s="79"/>
      <c r="K617" s="79"/>
      <c r="L617" s="79"/>
      <c r="M617" s="79"/>
      <c r="N617" s="79"/>
      <c r="O617" s="79"/>
      <c r="P617" s="79"/>
      <c r="Q617" s="79"/>
      <c r="R617" s="79"/>
      <c r="S617" s="79"/>
      <c r="T617" s="79"/>
      <c r="U617" s="79"/>
      <c r="V617" s="79"/>
      <c r="W617" s="79"/>
      <c r="X617" s="79"/>
      <c r="Y617" s="79"/>
      <c r="Z617" s="79"/>
      <c r="AA617" s="79"/>
      <c r="AB617" s="79"/>
      <c r="AC617" s="79"/>
      <c r="AD617" s="79"/>
      <c r="AE617" s="79"/>
      <c r="AF617" s="79"/>
      <c r="AG617" s="79"/>
      <c r="AH617" s="79"/>
      <c r="AI617" s="79"/>
      <c r="AJ617" s="79"/>
      <c r="AK617" s="79"/>
      <c r="AL617" s="9"/>
      <c r="AM617" s="9"/>
      <c r="AN617" s="9"/>
      <c r="AO617" s="9"/>
      <c r="AP617" s="9"/>
      <c r="AQ617" s="9"/>
      <c r="AR617" s="9"/>
      <c r="AS617" s="9"/>
      <c r="AT617" s="9"/>
    </row>
    <row r="618" spans="2:46" ht="15.6">
      <c r="B618" s="79"/>
      <c r="C618" s="100"/>
      <c r="D618" s="79"/>
      <c r="E618" s="79"/>
      <c r="F618" s="79"/>
      <c r="G618" s="100"/>
      <c r="H618" s="79"/>
      <c r="I618" s="79"/>
      <c r="J618" s="79"/>
      <c r="K618" s="79"/>
      <c r="L618" s="79"/>
      <c r="M618" s="79"/>
      <c r="N618" s="79"/>
      <c r="O618" s="79"/>
      <c r="P618" s="79"/>
      <c r="Q618" s="79"/>
      <c r="R618" s="79"/>
      <c r="S618" s="79"/>
      <c r="T618" s="79"/>
      <c r="U618" s="79"/>
      <c r="V618" s="79"/>
      <c r="W618" s="79"/>
      <c r="X618" s="79"/>
      <c r="Y618" s="79"/>
      <c r="Z618" s="79"/>
      <c r="AA618" s="79"/>
      <c r="AB618" s="79"/>
      <c r="AC618" s="79"/>
      <c r="AD618" s="79"/>
      <c r="AE618" s="79"/>
      <c r="AF618" s="79"/>
      <c r="AG618" s="79"/>
      <c r="AH618" s="79"/>
      <c r="AI618" s="79"/>
      <c r="AJ618" s="79"/>
      <c r="AK618" s="79"/>
      <c r="AL618" s="9"/>
      <c r="AM618" s="9"/>
      <c r="AN618" s="9"/>
      <c r="AO618" s="9"/>
      <c r="AP618" s="9"/>
      <c r="AQ618" s="9"/>
      <c r="AR618" s="9"/>
      <c r="AS618" s="9"/>
      <c r="AT618" s="9"/>
    </row>
    <row r="619" spans="2:46" ht="15.6">
      <c r="B619" s="79"/>
      <c r="C619" s="100"/>
      <c r="D619" s="79"/>
      <c r="E619" s="79"/>
      <c r="F619" s="79"/>
      <c r="G619" s="100"/>
      <c r="H619" s="79"/>
      <c r="I619" s="79"/>
      <c r="J619" s="79"/>
      <c r="K619" s="79"/>
      <c r="L619" s="79"/>
      <c r="M619" s="79"/>
      <c r="N619" s="79"/>
      <c r="O619" s="79"/>
      <c r="P619" s="79"/>
      <c r="Q619" s="79"/>
      <c r="R619" s="79"/>
      <c r="S619" s="79"/>
      <c r="T619" s="79"/>
      <c r="U619" s="79"/>
      <c r="V619" s="79"/>
      <c r="W619" s="79"/>
      <c r="X619" s="79"/>
      <c r="Y619" s="79"/>
      <c r="Z619" s="79"/>
      <c r="AA619" s="79"/>
      <c r="AB619" s="79"/>
      <c r="AC619" s="79"/>
      <c r="AD619" s="79"/>
      <c r="AE619" s="79"/>
      <c r="AF619" s="79"/>
      <c r="AG619" s="79"/>
      <c r="AH619" s="79"/>
      <c r="AI619" s="79"/>
      <c r="AJ619" s="79"/>
      <c r="AK619" s="79"/>
      <c r="AL619" s="9"/>
      <c r="AM619" s="9"/>
      <c r="AN619" s="9"/>
      <c r="AO619" s="9"/>
      <c r="AP619" s="9"/>
      <c r="AQ619" s="9"/>
      <c r="AR619" s="9"/>
      <c r="AS619" s="9"/>
      <c r="AT619" s="9"/>
    </row>
    <row r="620" spans="2:46" ht="15.6">
      <c r="B620" s="79"/>
      <c r="C620" s="100"/>
      <c r="D620" s="79"/>
      <c r="E620" s="79"/>
      <c r="F620" s="79"/>
      <c r="G620" s="100"/>
      <c r="H620" s="79"/>
      <c r="I620" s="79"/>
      <c r="J620" s="79"/>
      <c r="K620" s="79"/>
      <c r="L620" s="79"/>
      <c r="M620" s="79"/>
      <c r="N620" s="79"/>
      <c r="O620" s="79"/>
      <c r="P620" s="79"/>
      <c r="Q620" s="79"/>
      <c r="R620" s="79"/>
      <c r="S620" s="79"/>
      <c r="T620" s="79"/>
      <c r="U620" s="79"/>
      <c r="V620" s="79"/>
      <c r="W620" s="79"/>
      <c r="X620" s="79"/>
      <c r="Y620" s="79"/>
      <c r="Z620" s="79"/>
      <c r="AA620" s="79"/>
      <c r="AB620" s="79"/>
      <c r="AC620" s="79"/>
      <c r="AD620" s="79"/>
      <c r="AE620" s="79"/>
      <c r="AF620" s="79"/>
      <c r="AG620" s="79"/>
      <c r="AH620" s="79"/>
      <c r="AI620" s="79"/>
      <c r="AJ620" s="79"/>
      <c r="AK620" s="79"/>
      <c r="AL620" s="9"/>
      <c r="AM620" s="9"/>
      <c r="AN620" s="9"/>
      <c r="AO620" s="9"/>
      <c r="AP620" s="9"/>
      <c r="AQ620" s="9"/>
      <c r="AR620" s="9"/>
      <c r="AS620" s="9"/>
      <c r="AT620" s="9"/>
    </row>
    <row r="621" spans="2:46" ht="15.6">
      <c r="B621" s="79"/>
      <c r="C621" s="100"/>
      <c r="D621" s="79"/>
      <c r="E621" s="79"/>
      <c r="F621" s="79"/>
      <c r="G621" s="100"/>
      <c r="H621" s="79"/>
      <c r="I621" s="79"/>
      <c r="J621" s="79"/>
      <c r="K621" s="79"/>
      <c r="L621" s="79"/>
      <c r="M621" s="79"/>
      <c r="N621" s="79"/>
      <c r="O621" s="79"/>
      <c r="P621" s="79"/>
      <c r="Q621" s="79"/>
      <c r="R621" s="79"/>
      <c r="S621" s="79"/>
      <c r="T621" s="79"/>
      <c r="U621" s="79"/>
      <c r="V621" s="79"/>
      <c r="W621" s="79"/>
      <c r="X621" s="79"/>
      <c r="Y621" s="79"/>
      <c r="Z621" s="79"/>
      <c r="AA621" s="79"/>
      <c r="AB621" s="79"/>
      <c r="AC621" s="79"/>
      <c r="AD621" s="79"/>
      <c r="AE621" s="79"/>
      <c r="AF621" s="79"/>
      <c r="AG621" s="79"/>
      <c r="AH621" s="79"/>
      <c r="AI621" s="79"/>
      <c r="AJ621" s="79"/>
      <c r="AK621" s="79"/>
      <c r="AL621" s="9"/>
      <c r="AM621" s="9"/>
      <c r="AN621" s="9"/>
      <c r="AO621" s="9"/>
      <c r="AP621" s="9"/>
      <c r="AQ621" s="9"/>
      <c r="AR621" s="9"/>
      <c r="AS621" s="9"/>
      <c r="AT621" s="9"/>
    </row>
    <row r="622" spans="2:46" ht="15.6">
      <c r="B622" s="79"/>
      <c r="C622" s="100"/>
      <c r="D622" s="79"/>
      <c r="E622" s="79"/>
      <c r="F622" s="79"/>
      <c r="G622" s="100"/>
      <c r="H622" s="79"/>
      <c r="I622" s="79"/>
      <c r="J622" s="79"/>
      <c r="K622" s="79"/>
      <c r="L622" s="79"/>
      <c r="M622" s="79"/>
      <c r="N622" s="79"/>
      <c r="O622" s="79"/>
      <c r="P622" s="79"/>
      <c r="Q622" s="79"/>
      <c r="R622" s="79"/>
      <c r="S622" s="79"/>
      <c r="T622" s="79"/>
      <c r="U622" s="79"/>
      <c r="V622" s="79"/>
      <c r="W622" s="79"/>
      <c r="X622" s="79"/>
      <c r="Y622" s="79"/>
      <c r="Z622" s="79"/>
      <c r="AA622" s="79"/>
      <c r="AB622" s="79"/>
      <c r="AC622" s="79"/>
      <c r="AD622" s="79"/>
      <c r="AE622" s="79"/>
      <c r="AF622" s="79"/>
      <c r="AG622" s="79"/>
      <c r="AH622" s="79"/>
      <c r="AI622" s="79"/>
      <c r="AJ622" s="79"/>
      <c r="AK622" s="79"/>
      <c r="AL622" s="9"/>
      <c r="AM622" s="9"/>
      <c r="AN622" s="9"/>
      <c r="AO622" s="9"/>
      <c r="AP622" s="9"/>
      <c r="AQ622" s="9"/>
      <c r="AR622" s="9"/>
      <c r="AS622" s="9"/>
      <c r="AT622" s="9"/>
    </row>
    <row r="623" spans="2:46" ht="15.6">
      <c r="B623" s="79"/>
      <c r="C623" s="100"/>
      <c r="D623" s="79"/>
      <c r="E623" s="79"/>
      <c r="F623" s="79"/>
      <c r="G623" s="100"/>
      <c r="H623" s="79"/>
      <c r="I623" s="79"/>
      <c r="J623" s="79"/>
      <c r="K623" s="79"/>
      <c r="L623" s="79"/>
      <c r="M623" s="79"/>
      <c r="N623" s="79"/>
      <c r="O623" s="79"/>
      <c r="P623" s="79"/>
      <c r="Q623" s="79"/>
      <c r="R623" s="79"/>
      <c r="S623" s="79"/>
      <c r="T623" s="79"/>
      <c r="U623" s="79"/>
      <c r="V623" s="79"/>
      <c r="W623" s="79"/>
      <c r="X623" s="79"/>
      <c r="Y623" s="79"/>
      <c r="Z623" s="79"/>
      <c r="AA623" s="79"/>
      <c r="AB623" s="79"/>
      <c r="AC623" s="79"/>
      <c r="AD623" s="79"/>
      <c r="AE623" s="79"/>
      <c r="AF623" s="79"/>
      <c r="AG623" s="79"/>
      <c r="AH623" s="79"/>
      <c r="AI623" s="79"/>
      <c r="AJ623" s="79"/>
      <c r="AK623" s="79"/>
      <c r="AL623" s="9"/>
      <c r="AM623" s="9"/>
      <c r="AN623" s="9"/>
      <c r="AO623" s="9"/>
      <c r="AP623" s="9"/>
      <c r="AQ623" s="9"/>
      <c r="AR623" s="9"/>
      <c r="AS623" s="9"/>
      <c r="AT623" s="9"/>
    </row>
    <row r="624" spans="2:46" ht="15.6">
      <c r="B624" s="79"/>
      <c r="C624" s="100"/>
      <c r="D624" s="79"/>
      <c r="E624" s="79"/>
      <c r="F624" s="79"/>
      <c r="G624" s="100"/>
      <c r="H624" s="79"/>
      <c r="I624" s="79"/>
      <c r="J624" s="79"/>
      <c r="K624" s="79"/>
      <c r="L624" s="79"/>
      <c r="M624" s="79"/>
      <c r="N624" s="79"/>
      <c r="O624" s="79"/>
      <c r="P624" s="79"/>
      <c r="Q624" s="79"/>
      <c r="R624" s="79"/>
      <c r="S624" s="79"/>
      <c r="T624" s="79"/>
      <c r="U624" s="79"/>
      <c r="V624" s="79"/>
      <c r="W624" s="79"/>
      <c r="X624" s="79"/>
      <c r="Y624" s="79"/>
      <c r="Z624" s="79"/>
      <c r="AA624" s="79"/>
      <c r="AB624" s="79"/>
      <c r="AC624" s="79"/>
      <c r="AD624" s="79"/>
      <c r="AE624" s="79"/>
      <c r="AF624" s="79"/>
      <c r="AG624" s="79"/>
      <c r="AH624" s="79"/>
      <c r="AI624" s="79"/>
      <c r="AJ624" s="79"/>
      <c r="AK624" s="79"/>
      <c r="AL624" s="9"/>
      <c r="AM624" s="9"/>
      <c r="AN624" s="9"/>
      <c r="AO624" s="9"/>
      <c r="AP624" s="9"/>
      <c r="AQ624" s="9"/>
      <c r="AR624" s="9"/>
      <c r="AS624" s="9"/>
      <c r="AT624" s="9"/>
    </row>
    <row r="625" spans="2:46" ht="15.6">
      <c r="B625" s="79"/>
      <c r="C625" s="100"/>
      <c r="D625" s="79"/>
      <c r="E625" s="79"/>
      <c r="F625" s="79"/>
      <c r="G625" s="100"/>
      <c r="H625" s="79"/>
      <c r="I625" s="79"/>
      <c r="J625" s="79"/>
      <c r="K625" s="79"/>
      <c r="L625" s="79"/>
      <c r="M625" s="79"/>
      <c r="N625" s="79"/>
      <c r="O625" s="79"/>
      <c r="P625" s="79"/>
      <c r="Q625" s="79"/>
      <c r="R625" s="79"/>
      <c r="S625" s="79"/>
      <c r="T625" s="79"/>
      <c r="U625" s="79"/>
      <c r="V625" s="79"/>
      <c r="W625" s="79"/>
      <c r="X625" s="79"/>
      <c r="Y625" s="79"/>
      <c r="Z625" s="79"/>
      <c r="AA625" s="79"/>
      <c r="AB625" s="79"/>
      <c r="AC625" s="79"/>
      <c r="AD625" s="79"/>
      <c r="AE625" s="79"/>
      <c r="AF625" s="79"/>
      <c r="AG625" s="79"/>
      <c r="AH625" s="79"/>
      <c r="AI625" s="79"/>
      <c r="AJ625" s="79"/>
      <c r="AK625" s="79"/>
      <c r="AL625" s="9"/>
      <c r="AM625" s="9"/>
      <c r="AN625" s="9"/>
      <c r="AO625" s="9"/>
      <c r="AP625" s="9"/>
      <c r="AQ625" s="9"/>
      <c r="AR625" s="9"/>
      <c r="AS625" s="9"/>
      <c r="AT625" s="9"/>
    </row>
    <row r="626" spans="2:46" ht="15.6">
      <c r="B626" s="79"/>
      <c r="C626" s="100"/>
      <c r="D626" s="79"/>
      <c r="E626" s="79"/>
      <c r="F626" s="79"/>
      <c r="G626" s="100"/>
      <c r="H626" s="79"/>
      <c r="I626" s="79"/>
      <c r="J626" s="79"/>
      <c r="K626" s="79"/>
      <c r="L626" s="79"/>
      <c r="M626" s="79"/>
      <c r="N626" s="79"/>
      <c r="O626" s="79"/>
      <c r="P626" s="79"/>
      <c r="Q626" s="79"/>
      <c r="R626" s="79"/>
      <c r="S626" s="79"/>
      <c r="T626" s="79"/>
      <c r="U626" s="79"/>
      <c r="V626" s="79"/>
      <c r="W626" s="79"/>
      <c r="X626" s="79"/>
      <c r="Y626" s="79"/>
      <c r="Z626" s="79"/>
      <c r="AA626" s="79"/>
      <c r="AB626" s="79"/>
      <c r="AC626" s="79"/>
      <c r="AD626" s="79"/>
      <c r="AE626" s="79"/>
      <c r="AF626" s="79"/>
      <c r="AG626" s="79"/>
      <c r="AH626" s="79"/>
      <c r="AI626" s="79"/>
      <c r="AJ626" s="79"/>
      <c r="AK626" s="79"/>
      <c r="AL626" s="9"/>
      <c r="AM626" s="9"/>
      <c r="AN626" s="9"/>
      <c r="AO626" s="9"/>
      <c r="AP626" s="9"/>
      <c r="AQ626" s="9"/>
      <c r="AR626" s="9"/>
      <c r="AS626" s="9"/>
      <c r="AT626" s="9"/>
    </row>
    <row r="627" spans="2:46" ht="15.6">
      <c r="B627" s="79"/>
      <c r="C627" s="100"/>
      <c r="D627" s="79"/>
      <c r="E627" s="79"/>
      <c r="F627" s="79"/>
      <c r="G627" s="100"/>
      <c r="H627" s="79"/>
      <c r="I627" s="79"/>
      <c r="J627" s="79"/>
      <c r="K627" s="79"/>
      <c r="L627" s="79"/>
      <c r="M627" s="79"/>
      <c r="N627" s="79"/>
      <c r="O627" s="79"/>
      <c r="P627" s="79"/>
      <c r="Q627" s="79"/>
      <c r="R627" s="79"/>
      <c r="S627" s="79"/>
      <c r="T627" s="79"/>
      <c r="U627" s="79"/>
      <c r="V627" s="79"/>
      <c r="W627" s="79"/>
      <c r="X627" s="79"/>
      <c r="Y627" s="79"/>
      <c r="Z627" s="79"/>
      <c r="AA627" s="79"/>
      <c r="AB627" s="79"/>
      <c r="AC627" s="79"/>
      <c r="AD627" s="79"/>
      <c r="AE627" s="79"/>
      <c r="AF627" s="79"/>
      <c r="AG627" s="79"/>
      <c r="AH627" s="79"/>
      <c r="AI627" s="79"/>
      <c r="AJ627" s="79"/>
      <c r="AK627" s="79"/>
      <c r="AL627" s="9"/>
      <c r="AM627" s="9"/>
      <c r="AN627" s="9"/>
      <c r="AO627" s="9"/>
      <c r="AP627" s="9"/>
      <c r="AQ627" s="9"/>
      <c r="AR627" s="9"/>
      <c r="AS627" s="9"/>
      <c r="AT627" s="9"/>
    </row>
    <row r="628" spans="2:46" ht="15.6">
      <c r="B628" s="79"/>
      <c r="C628" s="100"/>
      <c r="D628" s="79"/>
      <c r="E628" s="79"/>
      <c r="F628" s="79"/>
      <c r="G628" s="100"/>
      <c r="H628" s="79"/>
      <c r="I628" s="79"/>
      <c r="J628" s="79"/>
      <c r="K628" s="79"/>
      <c r="L628" s="79"/>
      <c r="M628" s="79"/>
      <c r="N628" s="79"/>
      <c r="O628" s="79"/>
      <c r="P628" s="79"/>
      <c r="Q628" s="79"/>
      <c r="R628" s="79"/>
      <c r="S628" s="79"/>
      <c r="T628" s="79"/>
      <c r="U628" s="79"/>
      <c r="V628" s="79"/>
      <c r="W628" s="79"/>
      <c r="X628" s="79"/>
      <c r="Y628" s="79"/>
      <c r="Z628" s="79"/>
      <c r="AA628" s="79"/>
      <c r="AB628" s="79"/>
      <c r="AC628" s="79"/>
      <c r="AD628" s="79"/>
      <c r="AE628" s="79"/>
      <c r="AF628" s="79"/>
      <c r="AG628" s="79"/>
      <c r="AH628" s="79"/>
      <c r="AI628" s="79"/>
      <c r="AJ628" s="79"/>
      <c r="AK628" s="79"/>
      <c r="AL628" s="9"/>
      <c r="AM628" s="9"/>
      <c r="AN628" s="9"/>
      <c r="AO628" s="9"/>
      <c r="AP628" s="9"/>
      <c r="AQ628" s="9"/>
      <c r="AR628" s="9"/>
      <c r="AS628" s="9"/>
      <c r="AT628" s="9"/>
    </row>
    <row r="629" spans="2:46" ht="15.6">
      <c r="B629" s="79"/>
      <c r="C629" s="100"/>
      <c r="D629" s="79"/>
      <c r="E629" s="79"/>
      <c r="F629" s="79"/>
      <c r="G629" s="100"/>
      <c r="H629" s="79"/>
      <c r="I629" s="79"/>
      <c r="J629" s="79"/>
      <c r="K629" s="79"/>
      <c r="L629" s="79"/>
      <c r="M629" s="79"/>
      <c r="N629" s="79"/>
      <c r="O629" s="79"/>
      <c r="P629" s="79"/>
      <c r="Q629" s="79"/>
      <c r="R629" s="79"/>
      <c r="S629" s="79"/>
      <c r="T629" s="79"/>
      <c r="U629" s="79"/>
      <c r="V629" s="79"/>
      <c r="W629" s="79"/>
      <c r="X629" s="79"/>
      <c r="Y629" s="79"/>
      <c r="Z629" s="79"/>
      <c r="AA629" s="79"/>
      <c r="AB629" s="79"/>
      <c r="AC629" s="79"/>
      <c r="AD629" s="79"/>
      <c r="AE629" s="79"/>
      <c r="AF629" s="79"/>
      <c r="AG629" s="79"/>
      <c r="AH629" s="79"/>
      <c r="AI629" s="79"/>
      <c r="AJ629" s="79"/>
      <c r="AK629" s="79"/>
      <c r="AL629" s="9"/>
      <c r="AM629" s="9"/>
      <c r="AN629" s="9"/>
      <c r="AO629" s="9"/>
      <c r="AP629" s="9"/>
      <c r="AQ629" s="9"/>
      <c r="AR629" s="9"/>
      <c r="AS629" s="9"/>
      <c r="AT629" s="9"/>
    </row>
    <row r="630" spans="2:46" ht="15.6">
      <c r="B630" s="79"/>
      <c r="C630" s="100"/>
      <c r="D630" s="79"/>
      <c r="E630" s="79"/>
      <c r="F630" s="79"/>
      <c r="G630" s="100"/>
      <c r="H630" s="79"/>
      <c r="I630" s="79"/>
      <c r="J630" s="79"/>
      <c r="K630" s="79"/>
      <c r="L630" s="79"/>
      <c r="M630" s="79"/>
      <c r="N630" s="79"/>
      <c r="O630" s="79"/>
      <c r="P630" s="79"/>
      <c r="Q630" s="79"/>
      <c r="R630" s="79"/>
      <c r="S630" s="79"/>
      <c r="T630" s="79"/>
      <c r="U630" s="79"/>
      <c r="V630" s="79"/>
      <c r="W630" s="79"/>
      <c r="X630" s="79"/>
      <c r="Y630" s="79"/>
      <c r="Z630" s="79"/>
      <c r="AA630" s="79"/>
      <c r="AB630" s="79"/>
      <c r="AC630" s="79"/>
      <c r="AD630" s="79"/>
      <c r="AE630" s="79"/>
      <c r="AF630" s="79"/>
      <c r="AG630" s="79"/>
      <c r="AH630" s="79"/>
      <c r="AI630" s="79"/>
      <c r="AJ630" s="79"/>
      <c r="AK630" s="79"/>
      <c r="AL630" s="9"/>
      <c r="AM630" s="9"/>
      <c r="AN630" s="9"/>
      <c r="AO630" s="9"/>
      <c r="AP630" s="9"/>
      <c r="AQ630" s="9"/>
      <c r="AR630" s="9"/>
      <c r="AS630" s="9"/>
      <c r="AT630" s="9"/>
    </row>
    <row r="631" spans="2:46" ht="15.6">
      <c r="B631" s="79"/>
      <c r="C631" s="100"/>
      <c r="D631" s="79"/>
      <c r="E631" s="79"/>
      <c r="F631" s="79"/>
      <c r="G631" s="100"/>
      <c r="H631" s="79"/>
      <c r="I631" s="79"/>
      <c r="J631" s="79"/>
      <c r="K631" s="79"/>
      <c r="L631" s="79"/>
      <c r="M631" s="79"/>
      <c r="N631" s="79"/>
      <c r="O631" s="79"/>
      <c r="P631" s="79"/>
      <c r="Q631" s="79"/>
      <c r="R631" s="79"/>
      <c r="S631" s="79"/>
      <c r="T631" s="79"/>
      <c r="U631" s="79"/>
      <c r="V631" s="79"/>
      <c r="W631" s="79"/>
      <c r="X631" s="79"/>
      <c r="Y631" s="79"/>
      <c r="Z631" s="79"/>
      <c r="AA631" s="79"/>
      <c r="AB631" s="79"/>
      <c r="AC631" s="79"/>
      <c r="AD631" s="79"/>
      <c r="AE631" s="79"/>
      <c r="AF631" s="79"/>
      <c r="AG631" s="79"/>
      <c r="AH631" s="79"/>
      <c r="AI631" s="79"/>
      <c r="AJ631" s="79"/>
      <c r="AK631" s="79"/>
      <c r="AL631" s="9"/>
      <c r="AM631" s="9"/>
      <c r="AN631" s="9"/>
      <c r="AO631" s="9"/>
      <c r="AP631" s="9"/>
      <c r="AQ631" s="9"/>
      <c r="AR631" s="9"/>
      <c r="AS631" s="9"/>
      <c r="AT631" s="9"/>
    </row>
    <row r="632" spans="2:46" ht="15.6">
      <c r="B632" s="79"/>
      <c r="C632" s="100"/>
      <c r="D632" s="79"/>
      <c r="E632" s="79"/>
      <c r="F632" s="79"/>
      <c r="G632" s="100"/>
      <c r="H632" s="79"/>
      <c r="I632" s="79"/>
      <c r="J632" s="79"/>
      <c r="K632" s="79"/>
      <c r="L632" s="79"/>
      <c r="M632" s="79"/>
      <c r="N632" s="79"/>
      <c r="O632" s="79"/>
      <c r="P632" s="79"/>
      <c r="Q632" s="79"/>
      <c r="R632" s="79"/>
      <c r="S632" s="79"/>
      <c r="T632" s="79"/>
      <c r="U632" s="79"/>
      <c r="V632" s="79"/>
      <c r="W632" s="79"/>
      <c r="X632" s="79"/>
      <c r="Y632" s="79"/>
      <c r="Z632" s="79"/>
      <c r="AA632" s="79"/>
      <c r="AB632" s="79"/>
      <c r="AC632" s="79"/>
      <c r="AD632" s="79"/>
      <c r="AE632" s="79"/>
      <c r="AF632" s="79"/>
      <c r="AG632" s="79"/>
      <c r="AH632" s="79"/>
      <c r="AI632" s="79"/>
      <c r="AJ632" s="79"/>
      <c r="AK632" s="79"/>
      <c r="AL632" s="9"/>
      <c r="AM632" s="9"/>
      <c r="AN632" s="9"/>
      <c r="AO632" s="9"/>
      <c r="AP632" s="9"/>
      <c r="AQ632" s="9"/>
      <c r="AR632" s="9"/>
      <c r="AS632" s="9"/>
      <c r="AT632" s="9"/>
    </row>
    <row r="633" spans="2:46" ht="15.6">
      <c r="B633" s="79"/>
      <c r="C633" s="100"/>
      <c r="D633" s="79"/>
      <c r="E633" s="79"/>
      <c r="F633" s="79"/>
      <c r="G633" s="100"/>
      <c r="H633" s="79"/>
      <c r="I633" s="79"/>
      <c r="J633" s="79"/>
      <c r="K633" s="79"/>
      <c r="L633" s="79"/>
      <c r="M633" s="79"/>
      <c r="N633" s="79"/>
      <c r="O633" s="79"/>
      <c r="P633" s="79"/>
      <c r="Q633" s="79"/>
      <c r="R633" s="79"/>
      <c r="S633" s="79"/>
      <c r="T633" s="79"/>
      <c r="U633" s="79"/>
      <c r="V633" s="79"/>
      <c r="W633" s="79"/>
      <c r="X633" s="79"/>
      <c r="Y633" s="79"/>
      <c r="Z633" s="79"/>
      <c r="AA633" s="79"/>
      <c r="AB633" s="79"/>
      <c r="AC633" s="79"/>
      <c r="AD633" s="79"/>
      <c r="AE633" s="79"/>
      <c r="AF633" s="79"/>
      <c r="AG633" s="79"/>
      <c r="AH633" s="79"/>
      <c r="AI633" s="79"/>
      <c r="AJ633" s="79"/>
      <c r="AK633" s="79"/>
      <c r="AL633" s="9"/>
      <c r="AM633" s="9"/>
      <c r="AN633" s="9"/>
      <c r="AO633" s="9"/>
      <c r="AP633" s="9"/>
      <c r="AQ633" s="9"/>
      <c r="AR633" s="9"/>
      <c r="AS633" s="9"/>
      <c r="AT633" s="9"/>
    </row>
    <row r="634" spans="2:46" ht="15.6">
      <c r="B634" s="79"/>
      <c r="C634" s="100"/>
      <c r="D634" s="79"/>
      <c r="E634" s="79"/>
      <c r="F634" s="79"/>
      <c r="G634" s="100"/>
      <c r="H634" s="79"/>
      <c r="I634" s="79"/>
      <c r="J634" s="79"/>
      <c r="K634" s="79"/>
      <c r="L634" s="79"/>
      <c r="M634" s="79"/>
      <c r="N634" s="79"/>
      <c r="O634" s="79"/>
      <c r="P634" s="79"/>
      <c r="Q634" s="79"/>
      <c r="R634" s="79"/>
      <c r="S634" s="79"/>
      <c r="T634" s="79"/>
      <c r="U634" s="79"/>
      <c r="V634" s="79"/>
      <c r="W634" s="79"/>
      <c r="X634" s="79"/>
      <c r="Y634" s="79"/>
      <c r="Z634" s="79"/>
      <c r="AA634" s="79"/>
      <c r="AB634" s="79"/>
      <c r="AC634" s="79"/>
      <c r="AD634" s="79"/>
      <c r="AE634" s="79"/>
      <c r="AF634" s="79"/>
      <c r="AG634" s="79"/>
      <c r="AH634" s="79"/>
      <c r="AI634" s="79"/>
      <c r="AJ634" s="79"/>
      <c r="AK634" s="79"/>
      <c r="AL634" s="9"/>
      <c r="AM634" s="9"/>
      <c r="AN634" s="9"/>
      <c r="AO634" s="9"/>
      <c r="AP634" s="9"/>
      <c r="AQ634" s="9"/>
      <c r="AR634" s="9"/>
      <c r="AS634" s="9"/>
      <c r="AT634" s="9"/>
    </row>
    <row r="635" spans="2:46" ht="15.6">
      <c r="B635" s="79"/>
      <c r="C635" s="100"/>
      <c r="D635" s="79"/>
      <c r="E635" s="79"/>
      <c r="F635" s="79"/>
      <c r="G635" s="100"/>
      <c r="H635" s="79"/>
      <c r="I635" s="79"/>
      <c r="J635" s="79"/>
      <c r="K635" s="79"/>
      <c r="L635" s="79"/>
      <c r="M635" s="79"/>
      <c r="N635" s="79"/>
      <c r="O635" s="79"/>
      <c r="P635" s="79"/>
      <c r="Q635" s="79"/>
      <c r="R635" s="79"/>
      <c r="S635" s="79"/>
      <c r="T635" s="79"/>
      <c r="U635" s="79"/>
      <c r="V635" s="79"/>
      <c r="W635" s="79"/>
      <c r="X635" s="79"/>
      <c r="Y635" s="79"/>
      <c r="Z635" s="79"/>
      <c r="AA635" s="79"/>
      <c r="AB635" s="79"/>
      <c r="AC635" s="79"/>
      <c r="AD635" s="79"/>
      <c r="AE635" s="79"/>
      <c r="AF635" s="79"/>
      <c r="AG635" s="79"/>
      <c r="AH635" s="79"/>
      <c r="AI635" s="79"/>
      <c r="AJ635" s="79"/>
      <c r="AK635" s="79"/>
      <c r="AL635" s="9"/>
      <c r="AM635" s="9"/>
      <c r="AN635" s="9"/>
      <c r="AO635" s="9"/>
      <c r="AP635" s="9"/>
      <c r="AQ635" s="9"/>
      <c r="AR635" s="9"/>
      <c r="AS635" s="9"/>
      <c r="AT635" s="9"/>
    </row>
    <row r="636" spans="2:46" ht="15.3">
      <c r="B636" s="79"/>
      <c r="C636" s="100"/>
      <c r="D636" s="79"/>
      <c r="E636" s="79"/>
      <c r="F636" s="79"/>
      <c r="G636" s="100"/>
      <c r="H636" s="79"/>
      <c r="I636" s="79"/>
      <c r="J636" s="79"/>
      <c r="K636" s="79"/>
      <c r="L636" s="79"/>
      <c r="M636" s="79"/>
      <c r="N636" s="79"/>
      <c r="O636" s="79"/>
      <c r="P636" s="79"/>
      <c r="Q636" s="79"/>
      <c r="R636" s="79"/>
      <c r="S636" s="79"/>
      <c r="T636" s="79"/>
      <c r="U636" s="79"/>
      <c r="V636" s="79"/>
      <c r="W636" s="79"/>
      <c r="X636" s="79"/>
      <c r="Y636" s="79"/>
      <c r="Z636" s="79"/>
      <c r="AA636" s="79"/>
      <c r="AB636" s="79"/>
      <c r="AC636" s="79"/>
      <c r="AD636" s="79"/>
      <c r="AE636" s="79"/>
      <c r="AF636" s="79"/>
      <c r="AG636" s="79"/>
      <c r="AH636" s="79"/>
      <c r="AI636" s="79"/>
      <c r="AJ636" s="79"/>
      <c r="AK636" s="79"/>
    </row>
    <row r="637" spans="2:46" ht="15.3">
      <c r="B637" s="79"/>
      <c r="C637" s="100"/>
      <c r="D637" s="79"/>
      <c r="E637" s="79"/>
      <c r="F637" s="79"/>
      <c r="G637" s="100"/>
      <c r="H637" s="79"/>
      <c r="I637" s="79"/>
      <c r="J637" s="79"/>
      <c r="K637" s="79"/>
      <c r="L637" s="79"/>
      <c r="M637" s="79"/>
      <c r="N637" s="79"/>
      <c r="O637" s="79"/>
      <c r="P637" s="79"/>
      <c r="Q637" s="79"/>
      <c r="R637" s="79"/>
      <c r="S637" s="79"/>
      <c r="T637" s="79"/>
      <c r="U637" s="79"/>
      <c r="V637" s="79"/>
      <c r="W637" s="79"/>
      <c r="X637" s="79"/>
      <c r="Y637" s="79"/>
      <c r="Z637" s="79"/>
      <c r="AA637" s="79"/>
      <c r="AB637" s="79"/>
      <c r="AC637" s="79"/>
      <c r="AD637" s="79"/>
      <c r="AE637" s="79"/>
      <c r="AF637" s="79"/>
      <c r="AG637" s="79"/>
      <c r="AH637" s="79"/>
      <c r="AI637" s="79"/>
      <c r="AJ637" s="79"/>
      <c r="AK637" s="79"/>
    </row>
    <row r="638" spans="2:46" ht="15.3">
      <c r="B638" s="79"/>
      <c r="C638" s="100"/>
      <c r="D638" s="79"/>
      <c r="E638" s="79"/>
      <c r="F638" s="79"/>
      <c r="G638" s="100"/>
      <c r="H638" s="79"/>
      <c r="I638" s="79"/>
      <c r="J638" s="79"/>
      <c r="K638" s="79"/>
      <c r="L638" s="79"/>
      <c r="M638" s="79"/>
      <c r="N638" s="79"/>
      <c r="O638" s="79"/>
      <c r="P638" s="79"/>
      <c r="Q638" s="79"/>
      <c r="R638" s="79"/>
      <c r="S638" s="79"/>
      <c r="T638" s="79"/>
      <c r="U638" s="79"/>
      <c r="V638" s="79"/>
      <c r="W638" s="79"/>
      <c r="X638" s="79"/>
      <c r="Y638" s="79"/>
      <c r="Z638" s="79"/>
      <c r="AA638" s="79"/>
      <c r="AB638" s="79"/>
      <c r="AC638" s="79"/>
      <c r="AD638" s="79"/>
      <c r="AE638" s="79"/>
      <c r="AF638" s="79"/>
      <c r="AG638" s="79"/>
      <c r="AH638" s="79"/>
      <c r="AI638" s="79"/>
      <c r="AJ638" s="79"/>
      <c r="AK638" s="79"/>
    </row>
    <row r="639" spans="2:46" ht="15.3">
      <c r="B639" s="79"/>
      <c r="C639" s="100"/>
      <c r="D639" s="79"/>
      <c r="E639" s="79"/>
      <c r="F639" s="79"/>
      <c r="G639" s="100"/>
      <c r="H639" s="79"/>
      <c r="I639" s="79"/>
      <c r="J639" s="79"/>
      <c r="K639" s="79"/>
      <c r="L639" s="79"/>
      <c r="M639" s="79"/>
      <c r="N639" s="79"/>
      <c r="O639" s="79"/>
      <c r="P639" s="79"/>
      <c r="Q639" s="79"/>
      <c r="R639" s="79"/>
      <c r="S639" s="79"/>
      <c r="T639" s="79"/>
      <c r="U639" s="79"/>
      <c r="V639" s="79"/>
      <c r="W639" s="79"/>
      <c r="X639" s="79"/>
      <c r="Y639" s="79"/>
      <c r="Z639" s="79"/>
      <c r="AA639" s="79"/>
      <c r="AB639" s="79"/>
      <c r="AC639" s="79"/>
      <c r="AD639" s="79"/>
      <c r="AE639" s="79"/>
      <c r="AF639" s="79"/>
      <c r="AG639" s="79"/>
      <c r="AH639" s="79"/>
      <c r="AI639" s="79"/>
      <c r="AJ639" s="79"/>
      <c r="AK639" s="79"/>
    </row>
    <row r="640" spans="2:46" ht="15.3">
      <c r="B640" s="79"/>
      <c r="C640" s="100"/>
      <c r="D640" s="79"/>
      <c r="E640" s="79"/>
      <c r="F640" s="79"/>
      <c r="G640" s="100"/>
      <c r="H640" s="79"/>
      <c r="I640" s="79"/>
      <c r="J640" s="79"/>
      <c r="K640" s="79"/>
      <c r="L640" s="79"/>
      <c r="M640" s="79"/>
      <c r="N640" s="79"/>
      <c r="O640" s="79"/>
      <c r="P640" s="79"/>
      <c r="Q640" s="79"/>
      <c r="R640" s="79"/>
      <c r="S640" s="79"/>
      <c r="T640" s="79"/>
      <c r="U640" s="79"/>
      <c r="V640" s="79"/>
      <c r="W640" s="79"/>
      <c r="X640" s="79"/>
      <c r="Y640" s="79"/>
      <c r="Z640" s="79"/>
      <c r="AA640" s="79"/>
      <c r="AB640" s="79"/>
      <c r="AC640" s="79"/>
      <c r="AD640" s="79"/>
      <c r="AE640" s="79"/>
      <c r="AF640" s="79"/>
      <c r="AG640" s="79"/>
      <c r="AH640" s="79"/>
      <c r="AI640" s="79"/>
      <c r="AJ640" s="79"/>
      <c r="AK640" s="79"/>
    </row>
    <row r="641" spans="2:37" ht="15.3">
      <c r="B641" s="79"/>
      <c r="C641" s="100"/>
      <c r="D641" s="79"/>
      <c r="E641" s="79"/>
      <c r="F641" s="79"/>
      <c r="G641" s="100"/>
      <c r="H641" s="79"/>
      <c r="I641" s="79"/>
      <c r="J641" s="79"/>
      <c r="K641" s="79"/>
      <c r="L641" s="79"/>
      <c r="M641" s="79"/>
      <c r="N641" s="79"/>
      <c r="O641" s="79"/>
      <c r="P641" s="79"/>
      <c r="Q641" s="79"/>
      <c r="R641" s="79"/>
      <c r="S641" s="79"/>
      <c r="T641" s="79"/>
      <c r="U641" s="79"/>
      <c r="V641" s="79"/>
      <c r="W641" s="79"/>
      <c r="X641" s="79"/>
      <c r="Y641" s="79"/>
      <c r="Z641" s="79"/>
      <c r="AA641" s="79"/>
      <c r="AB641" s="79"/>
      <c r="AC641" s="79"/>
      <c r="AD641" s="79"/>
      <c r="AE641" s="79"/>
      <c r="AF641" s="79"/>
      <c r="AG641" s="79"/>
      <c r="AH641" s="79"/>
      <c r="AI641" s="79"/>
      <c r="AJ641" s="79"/>
      <c r="AK641" s="79"/>
    </row>
    <row r="642" spans="2:37" ht="15.3">
      <c r="B642" s="79"/>
      <c r="C642" s="100"/>
      <c r="D642" s="79"/>
      <c r="E642" s="79"/>
      <c r="F642" s="79"/>
      <c r="G642" s="100"/>
      <c r="H642" s="79"/>
      <c r="I642" s="79"/>
      <c r="J642" s="79"/>
      <c r="K642" s="79"/>
      <c r="L642" s="79"/>
      <c r="M642" s="79"/>
      <c r="N642" s="79"/>
      <c r="O642" s="79"/>
      <c r="P642" s="79"/>
      <c r="Q642" s="79"/>
      <c r="R642" s="79"/>
      <c r="S642" s="79"/>
      <c r="T642" s="79"/>
      <c r="U642" s="79"/>
      <c r="V642" s="79"/>
      <c r="W642" s="79"/>
      <c r="X642" s="79"/>
      <c r="Y642" s="79"/>
      <c r="Z642" s="79"/>
      <c r="AA642" s="79"/>
      <c r="AB642" s="79"/>
      <c r="AC642" s="79"/>
      <c r="AD642" s="79"/>
      <c r="AE642" s="79"/>
      <c r="AF642" s="79"/>
      <c r="AG642" s="79"/>
      <c r="AH642" s="79"/>
      <c r="AI642" s="79"/>
      <c r="AJ642" s="79"/>
      <c r="AK642" s="79"/>
    </row>
    <row r="643" spans="2:37" ht="15.3">
      <c r="B643" s="79"/>
      <c r="C643" s="100"/>
      <c r="D643" s="79"/>
      <c r="E643" s="79"/>
      <c r="F643" s="79"/>
      <c r="G643" s="100"/>
      <c r="H643" s="79"/>
      <c r="I643" s="79"/>
      <c r="J643" s="79"/>
      <c r="K643" s="79"/>
      <c r="L643" s="79"/>
      <c r="M643" s="79"/>
      <c r="N643" s="79"/>
      <c r="O643" s="79"/>
      <c r="P643" s="79"/>
      <c r="Q643" s="79"/>
      <c r="R643" s="79"/>
      <c r="S643" s="79"/>
      <c r="T643" s="79"/>
      <c r="U643" s="79"/>
      <c r="V643" s="79"/>
      <c r="W643" s="79"/>
      <c r="X643" s="79"/>
      <c r="Y643" s="79"/>
      <c r="Z643" s="79"/>
      <c r="AA643" s="79"/>
      <c r="AB643" s="79"/>
      <c r="AC643" s="79"/>
      <c r="AD643" s="79"/>
      <c r="AE643" s="79"/>
      <c r="AF643" s="79"/>
      <c r="AG643" s="79"/>
      <c r="AH643" s="79"/>
      <c r="AI643" s="79"/>
      <c r="AJ643" s="79"/>
      <c r="AK643" s="79"/>
    </row>
    <row r="644" spans="2:37" ht="15.3">
      <c r="B644" s="79"/>
      <c r="C644" s="100"/>
      <c r="D644" s="79"/>
      <c r="E644" s="79"/>
      <c r="F644" s="79"/>
      <c r="G644" s="100"/>
      <c r="H644" s="79"/>
      <c r="I644" s="79"/>
      <c r="J644" s="79"/>
      <c r="K644" s="79"/>
      <c r="L644" s="79"/>
      <c r="M644" s="79"/>
      <c r="N644" s="79"/>
      <c r="O644" s="79"/>
      <c r="P644" s="79"/>
      <c r="Q644" s="79"/>
      <c r="R644" s="79"/>
      <c r="S644" s="79"/>
      <c r="T644" s="79"/>
      <c r="U644" s="79"/>
      <c r="V644" s="79"/>
      <c r="W644" s="79"/>
      <c r="X644" s="79"/>
      <c r="Y644" s="79"/>
      <c r="Z644" s="79"/>
      <c r="AA644" s="79"/>
      <c r="AB644" s="79"/>
      <c r="AC644" s="79"/>
      <c r="AD644" s="79"/>
      <c r="AE644" s="79"/>
      <c r="AF644" s="79"/>
      <c r="AG644" s="79"/>
      <c r="AH644" s="79"/>
      <c r="AI644" s="79"/>
      <c r="AJ644" s="79"/>
      <c r="AK644" s="79"/>
    </row>
    <row r="645" spans="2:37" ht="15.3">
      <c r="B645" s="79"/>
      <c r="C645" s="100"/>
      <c r="D645" s="79"/>
      <c r="E645" s="79"/>
      <c r="F645" s="79"/>
      <c r="G645" s="100"/>
      <c r="H645" s="79"/>
      <c r="I645" s="79"/>
      <c r="J645" s="79"/>
      <c r="K645" s="79"/>
      <c r="L645" s="79"/>
      <c r="M645" s="79"/>
      <c r="N645" s="79"/>
      <c r="O645" s="79"/>
      <c r="P645" s="79"/>
      <c r="Q645" s="79"/>
      <c r="R645" s="79"/>
      <c r="S645" s="79"/>
      <c r="T645" s="79"/>
      <c r="U645" s="79"/>
      <c r="V645" s="79"/>
      <c r="W645" s="79"/>
      <c r="X645" s="79"/>
      <c r="Y645" s="79"/>
      <c r="Z645" s="79"/>
      <c r="AA645" s="79"/>
      <c r="AB645" s="79"/>
      <c r="AC645" s="79"/>
      <c r="AD645" s="79"/>
      <c r="AE645" s="79"/>
      <c r="AF645" s="79"/>
      <c r="AG645" s="79"/>
      <c r="AH645" s="79"/>
      <c r="AI645" s="79"/>
      <c r="AJ645" s="79"/>
      <c r="AK645" s="79"/>
    </row>
    <row r="646" spans="2:37" ht="15.3">
      <c r="B646" s="79"/>
      <c r="C646" s="100"/>
      <c r="D646" s="79"/>
      <c r="E646" s="79"/>
      <c r="F646" s="79"/>
      <c r="G646" s="100"/>
      <c r="H646" s="79"/>
      <c r="I646" s="79"/>
      <c r="J646" s="79"/>
      <c r="K646" s="79"/>
      <c r="L646" s="79"/>
      <c r="M646" s="79"/>
      <c r="N646" s="79"/>
      <c r="O646" s="79"/>
      <c r="P646" s="79"/>
      <c r="Q646" s="79"/>
      <c r="R646" s="79"/>
      <c r="S646" s="79"/>
      <c r="T646" s="79"/>
      <c r="U646" s="79"/>
      <c r="V646" s="79"/>
      <c r="W646" s="79"/>
      <c r="X646" s="79"/>
      <c r="Y646" s="79"/>
      <c r="Z646" s="79"/>
      <c r="AA646" s="79"/>
      <c r="AB646" s="79"/>
      <c r="AC646" s="79"/>
      <c r="AD646" s="79"/>
      <c r="AE646" s="79"/>
      <c r="AF646" s="79"/>
      <c r="AG646" s="79"/>
      <c r="AH646" s="79"/>
      <c r="AI646" s="79"/>
      <c r="AJ646" s="79"/>
      <c r="AK646" s="79"/>
    </row>
    <row r="647" spans="2:37" ht="15.3">
      <c r="B647" s="79"/>
      <c r="C647" s="100"/>
      <c r="D647" s="79"/>
      <c r="E647" s="79"/>
      <c r="F647" s="79"/>
      <c r="G647" s="100"/>
      <c r="H647" s="79"/>
      <c r="I647" s="79"/>
      <c r="J647" s="79"/>
      <c r="K647" s="79"/>
      <c r="L647" s="79"/>
      <c r="M647" s="79"/>
      <c r="N647" s="79"/>
      <c r="O647" s="79"/>
      <c r="P647" s="79"/>
      <c r="Q647" s="79"/>
      <c r="R647" s="79"/>
      <c r="S647" s="79"/>
      <c r="T647" s="79"/>
      <c r="U647" s="79"/>
      <c r="V647" s="79"/>
      <c r="W647" s="79"/>
      <c r="X647" s="79"/>
      <c r="Y647" s="79"/>
      <c r="Z647" s="79"/>
      <c r="AA647" s="79"/>
      <c r="AB647" s="79"/>
      <c r="AC647" s="79"/>
      <c r="AD647" s="79"/>
      <c r="AE647" s="79"/>
      <c r="AF647" s="79"/>
      <c r="AG647" s="79"/>
      <c r="AH647" s="79"/>
      <c r="AI647" s="79"/>
      <c r="AJ647" s="79"/>
      <c r="AK647" s="79"/>
    </row>
    <row r="648" spans="2:37" ht="15.3">
      <c r="B648" s="79"/>
      <c r="C648" s="100"/>
      <c r="D648" s="79"/>
      <c r="E648" s="79"/>
      <c r="F648" s="79"/>
      <c r="G648" s="100"/>
      <c r="H648" s="79"/>
      <c r="I648" s="79"/>
      <c r="J648" s="79"/>
      <c r="K648" s="79"/>
      <c r="L648" s="79"/>
      <c r="M648" s="79"/>
      <c r="N648" s="79"/>
      <c r="O648" s="79"/>
      <c r="P648" s="79"/>
      <c r="Q648" s="79"/>
      <c r="R648" s="79"/>
      <c r="S648" s="79"/>
      <c r="T648" s="79"/>
      <c r="U648" s="79"/>
      <c r="V648" s="79"/>
      <c r="W648" s="79"/>
      <c r="X648" s="79"/>
      <c r="Y648" s="79"/>
      <c r="Z648" s="79"/>
      <c r="AA648" s="79"/>
      <c r="AB648" s="79"/>
      <c r="AC648" s="79"/>
      <c r="AD648" s="79"/>
      <c r="AE648" s="79"/>
      <c r="AF648" s="79"/>
      <c r="AG648" s="79"/>
      <c r="AH648" s="79"/>
      <c r="AI648" s="79"/>
      <c r="AJ648" s="79"/>
      <c r="AK648" s="79"/>
    </row>
    <row r="649" spans="2:37" ht="15.3">
      <c r="B649" s="79"/>
      <c r="C649" s="100"/>
      <c r="D649" s="79"/>
      <c r="E649" s="79"/>
      <c r="F649" s="79"/>
      <c r="G649" s="100"/>
      <c r="H649" s="79"/>
      <c r="I649" s="79"/>
      <c r="J649" s="79"/>
      <c r="K649" s="79"/>
      <c r="L649" s="79"/>
      <c r="M649" s="79"/>
      <c r="N649" s="79"/>
      <c r="O649" s="79"/>
      <c r="P649" s="79"/>
      <c r="Q649" s="79"/>
      <c r="R649" s="79"/>
      <c r="S649" s="79"/>
      <c r="T649" s="79"/>
      <c r="U649" s="79"/>
      <c r="V649" s="79"/>
      <c r="W649" s="79"/>
      <c r="X649" s="79"/>
      <c r="Y649" s="79"/>
      <c r="Z649" s="79"/>
      <c r="AA649" s="79"/>
      <c r="AB649" s="79"/>
      <c r="AC649" s="79"/>
      <c r="AD649" s="79"/>
      <c r="AE649" s="79"/>
      <c r="AF649" s="79"/>
      <c r="AG649" s="79"/>
      <c r="AH649" s="79"/>
      <c r="AI649" s="79"/>
      <c r="AJ649" s="79"/>
      <c r="AK649" s="79"/>
    </row>
    <row r="650" spans="2:37" ht="15.3">
      <c r="B650" s="79"/>
      <c r="C650" s="100"/>
      <c r="D650" s="79"/>
      <c r="E650" s="79"/>
      <c r="F650" s="79"/>
      <c r="G650" s="100"/>
      <c r="H650" s="79"/>
      <c r="I650" s="79"/>
      <c r="J650" s="79"/>
      <c r="K650" s="79"/>
      <c r="L650" s="79"/>
      <c r="M650" s="79"/>
      <c r="N650" s="79"/>
      <c r="O650" s="79"/>
      <c r="P650" s="79"/>
      <c r="Q650" s="79"/>
      <c r="R650" s="79"/>
      <c r="S650" s="79"/>
      <c r="T650" s="79"/>
      <c r="U650" s="79"/>
      <c r="V650" s="79"/>
      <c r="W650" s="79"/>
      <c r="X650" s="79"/>
      <c r="Y650" s="79"/>
      <c r="Z650" s="79"/>
      <c r="AA650" s="79"/>
      <c r="AB650" s="79"/>
      <c r="AC650" s="79"/>
      <c r="AD650" s="79"/>
      <c r="AE650" s="79"/>
      <c r="AF650" s="79"/>
      <c r="AG650" s="79"/>
      <c r="AH650" s="79"/>
      <c r="AI650" s="79"/>
      <c r="AJ650" s="79"/>
      <c r="AK650" s="79"/>
    </row>
    <row r="651" spans="2:37" ht="15.3">
      <c r="B651" s="79"/>
      <c r="C651" s="100"/>
      <c r="D651" s="79"/>
      <c r="E651" s="79"/>
      <c r="F651" s="79"/>
      <c r="G651" s="100"/>
      <c r="H651" s="79"/>
      <c r="I651" s="79"/>
      <c r="J651" s="79"/>
      <c r="K651" s="79"/>
      <c r="L651" s="79"/>
      <c r="M651" s="79"/>
      <c r="N651" s="79"/>
      <c r="O651" s="79"/>
      <c r="P651" s="79"/>
      <c r="Q651" s="79"/>
      <c r="R651" s="79"/>
      <c r="S651" s="79"/>
      <c r="T651" s="79"/>
      <c r="U651" s="79"/>
      <c r="V651" s="79"/>
      <c r="W651" s="79"/>
      <c r="X651" s="79"/>
      <c r="Y651" s="79"/>
      <c r="Z651" s="79"/>
      <c r="AA651" s="79"/>
      <c r="AB651" s="79"/>
      <c r="AC651" s="79"/>
      <c r="AD651" s="79"/>
      <c r="AE651" s="79"/>
      <c r="AF651" s="79"/>
      <c r="AG651" s="79"/>
      <c r="AH651" s="79"/>
      <c r="AI651" s="79"/>
      <c r="AJ651" s="79"/>
      <c r="AK651" s="79"/>
    </row>
    <row r="652" spans="2:37" ht="15.3">
      <c r="B652" s="79"/>
      <c r="C652" s="100"/>
      <c r="D652" s="79"/>
      <c r="E652" s="79"/>
      <c r="F652" s="79"/>
      <c r="G652" s="100"/>
      <c r="H652" s="79"/>
      <c r="I652" s="79"/>
      <c r="J652" s="79"/>
      <c r="K652" s="79"/>
      <c r="L652" s="79"/>
      <c r="M652" s="79"/>
      <c r="N652" s="79"/>
      <c r="O652" s="79"/>
      <c r="P652" s="79"/>
      <c r="Q652" s="79"/>
      <c r="R652" s="79"/>
      <c r="S652" s="79"/>
      <c r="T652" s="79"/>
      <c r="U652" s="79"/>
      <c r="V652" s="79"/>
      <c r="W652" s="79"/>
      <c r="X652" s="79"/>
      <c r="Y652" s="79"/>
      <c r="Z652" s="79"/>
      <c r="AA652" s="79"/>
      <c r="AB652" s="79"/>
      <c r="AC652" s="79"/>
      <c r="AD652" s="79"/>
      <c r="AE652" s="79"/>
      <c r="AF652" s="79"/>
      <c r="AG652" s="79"/>
      <c r="AH652" s="79"/>
      <c r="AI652" s="79"/>
      <c r="AJ652" s="79"/>
      <c r="AK652" s="79"/>
    </row>
    <row r="653" spans="2:37" ht="15.3">
      <c r="B653" s="79"/>
      <c r="C653" s="100"/>
      <c r="D653" s="79"/>
      <c r="E653" s="79"/>
      <c r="F653" s="79"/>
      <c r="G653" s="100"/>
      <c r="H653" s="79"/>
      <c r="I653" s="79"/>
      <c r="J653" s="79"/>
      <c r="K653" s="79"/>
      <c r="L653" s="79"/>
      <c r="M653" s="79"/>
      <c r="N653" s="79"/>
      <c r="O653" s="79"/>
      <c r="P653" s="79"/>
      <c r="Q653" s="79"/>
      <c r="R653" s="79"/>
      <c r="S653" s="79"/>
      <c r="T653" s="79"/>
      <c r="U653" s="79"/>
      <c r="V653" s="79"/>
      <c r="W653" s="79"/>
      <c r="X653" s="79"/>
      <c r="Y653" s="79"/>
      <c r="Z653" s="79"/>
      <c r="AA653" s="79"/>
      <c r="AB653" s="79"/>
      <c r="AC653" s="79"/>
      <c r="AD653" s="79"/>
      <c r="AE653" s="79"/>
      <c r="AF653" s="79"/>
      <c r="AG653" s="79"/>
      <c r="AH653" s="79"/>
      <c r="AI653" s="79"/>
      <c r="AJ653" s="79"/>
      <c r="AK653" s="79"/>
    </row>
    <row r="654" spans="2:37" ht="15.3">
      <c r="B654" s="79"/>
      <c r="C654" s="100"/>
      <c r="D654" s="79"/>
      <c r="E654" s="79"/>
      <c r="F654" s="79"/>
      <c r="G654" s="100"/>
      <c r="H654" s="79"/>
      <c r="I654" s="79"/>
      <c r="J654" s="79"/>
      <c r="K654" s="79"/>
      <c r="L654" s="79"/>
      <c r="M654" s="79"/>
      <c r="N654" s="79"/>
      <c r="O654" s="79"/>
      <c r="P654" s="79"/>
      <c r="Q654" s="79"/>
      <c r="R654" s="79"/>
      <c r="S654" s="79"/>
      <c r="T654" s="79"/>
      <c r="U654" s="79"/>
      <c r="V654" s="79"/>
      <c r="W654" s="79"/>
      <c r="X654" s="79"/>
      <c r="Y654" s="79"/>
      <c r="Z654" s="79"/>
      <c r="AA654" s="79"/>
      <c r="AB654" s="79"/>
      <c r="AC654" s="79"/>
      <c r="AD654" s="79"/>
      <c r="AE654" s="79"/>
      <c r="AF654" s="79"/>
      <c r="AG654" s="79"/>
      <c r="AH654" s="79"/>
      <c r="AI654" s="79"/>
      <c r="AJ654" s="79"/>
      <c r="AK654" s="79"/>
    </row>
    <row r="655" spans="2:37" ht="15.3">
      <c r="B655" s="79"/>
      <c r="C655" s="100"/>
      <c r="D655" s="79"/>
      <c r="E655" s="79"/>
      <c r="F655" s="79"/>
      <c r="G655" s="100"/>
      <c r="H655" s="79"/>
      <c r="I655" s="79"/>
      <c r="J655" s="79"/>
      <c r="K655" s="79"/>
      <c r="L655" s="79"/>
      <c r="M655" s="79"/>
      <c r="N655" s="79"/>
      <c r="O655" s="79"/>
      <c r="P655" s="79"/>
      <c r="Q655" s="79"/>
      <c r="R655" s="79"/>
      <c r="S655" s="79"/>
      <c r="T655" s="79"/>
      <c r="U655" s="79"/>
      <c r="V655" s="79"/>
      <c r="W655" s="79"/>
      <c r="X655" s="79"/>
      <c r="Y655" s="79"/>
      <c r="Z655" s="79"/>
      <c r="AA655" s="79"/>
      <c r="AB655" s="79"/>
      <c r="AC655" s="79"/>
      <c r="AD655" s="79"/>
      <c r="AE655" s="79"/>
      <c r="AF655" s="79"/>
      <c r="AG655" s="79"/>
      <c r="AH655" s="79"/>
      <c r="AI655" s="79"/>
      <c r="AJ655" s="79"/>
      <c r="AK655" s="79"/>
    </row>
    <row r="656" spans="2:37" ht="15.3">
      <c r="B656" s="79"/>
      <c r="C656" s="100"/>
      <c r="D656" s="79"/>
      <c r="E656" s="79"/>
      <c r="F656" s="79"/>
      <c r="G656" s="100"/>
      <c r="H656" s="79"/>
      <c r="I656" s="79"/>
      <c r="J656" s="79"/>
      <c r="K656" s="79"/>
      <c r="L656" s="79"/>
      <c r="M656" s="79"/>
      <c r="N656" s="79"/>
      <c r="O656" s="79"/>
      <c r="P656" s="79"/>
      <c r="Q656" s="79"/>
      <c r="R656" s="79"/>
      <c r="S656" s="79"/>
      <c r="T656" s="79"/>
      <c r="U656" s="79"/>
      <c r="V656" s="79"/>
      <c r="W656" s="79"/>
      <c r="X656" s="79"/>
      <c r="Y656" s="79"/>
      <c r="Z656" s="79"/>
      <c r="AA656" s="79"/>
      <c r="AB656" s="79"/>
      <c r="AC656" s="79"/>
      <c r="AD656" s="79"/>
      <c r="AE656" s="79"/>
      <c r="AF656" s="79"/>
      <c r="AG656" s="79"/>
      <c r="AH656" s="79"/>
      <c r="AI656" s="79"/>
      <c r="AJ656" s="79"/>
      <c r="AK656" s="79"/>
    </row>
    <row r="657" spans="2:37" ht="15.3">
      <c r="B657" s="79"/>
      <c r="C657" s="100"/>
      <c r="D657" s="79"/>
      <c r="E657" s="79"/>
      <c r="F657" s="79"/>
      <c r="G657" s="100"/>
      <c r="H657" s="79"/>
      <c r="I657" s="79"/>
      <c r="J657" s="79"/>
      <c r="K657" s="79"/>
      <c r="L657" s="79"/>
      <c r="M657" s="79"/>
      <c r="N657" s="79"/>
      <c r="O657" s="79"/>
      <c r="P657" s="79"/>
      <c r="Q657" s="79"/>
      <c r="R657" s="79"/>
      <c r="S657" s="79"/>
      <c r="T657" s="79"/>
      <c r="U657" s="79"/>
      <c r="V657" s="79"/>
      <c r="W657" s="79"/>
      <c r="X657" s="79"/>
      <c r="Y657" s="79"/>
      <c r="Z657" s="79"/>
      <c r="AA657" s="79"/>
      <c r="AB657" s="79"/>
      <c r="AC657" s="79"/>
      <c r="AD657" s="79"/>
      <c r="AE657" s="79"/>
      <c r="AF657" s="79"/>
      <c r="AG657" s="79"/>
      <c r="AH657" s="79"/>
      <c r="AI657" s="79"/>
      <c r="AJ657" s="79"/>
      <c r="AK657" s="79"/>
    </row>
    <row r="658" spans="2:37" ht="15.3">
      <c r="B658" s="79"/>
      <c r="C658" s="100"/>
      <c r="D658" s="79"/>
      <c r="E658" s="79"/>
      <c r="F658" s="79"/>
      <c r="G658" s="100"/>
      <c r="H658" s="79"/>
      <c r="I658" s="79"/>
      <c r="J658" s="79"/>
      <c r="K658" s="79"/>
      <c r="L658" s="79"/>
      <c r="M658" s="79"/>
      <c r="N658" s="79"/>
      <c r="O658" s="79"/>
      <c r="P658" s="79"/>
      <c r="Q658" s="79"/>
      <c r="R658" s="79"/>
      <c r="S658" s="79"/>
      <c r="T658" s="79"/>
      <c r="U658" s="79"/>
      <c r="V658" s="79"/>
      <c r="W658" s="79"/>
      <c r="X658" s="79"/>
      <c r="Y658" s="79"/>
      <c r="Z658" s="79"/>
      <c r="AA658" s="79"/>
      <c r="AB658" s="79"/>
      <c r="AC658" s="79"/>
      <c r="AD658" s="79"/>
      <c r="AE658" s="79"/>
      <c r="AF658" s="79"/>
      <c r="AG658" s="79"/>
      <c r="AH658" s="79"/>
      <c r="AI658" s="79"/>
      <c r="AJ658" s="79"/>
      <c r="AK658" s="79"/>
    </row>
    <row r="659" spans="2:37" ht="15.3">
      <c r="B659" s="79"/>
      <c r="C659" s="100"/>
      <c r="D659" s="79"/>
      <c r="E659" s="79"/>
      <c r="F659" s="79"/>
      <c r="G659" s="100"/>
      <c r="H659" s="79"/>
      <c r="I659" s="79"/>
      <c r="J659" s="79"/>
      <c r="K659" s="79"/>
      <c r="L659" s="79"/>
      <c r="M659" s="79"/>
      <c r="N659" s="79"/>
      <c r="O659" s="79"/>
      <c r="P659" s="79"/>
      <c r="Q659" s="79"/>
      <c r="R659" s="79"/>
      <c r="S659" s="79"/>
      <c r="T659" s="79"/>
      <c r="U659" s="79"/>
      <c r="V659" s="79"/>
      <c r="W659" s="79"/>
      <c r="X659" s="79"/>
      <c r="Y659" s="79"/>
      <c r="Z659" s="79"/>
      <c r="AA659" s="79"/>
      <c r="AB659" s="79"/>
      <c r="AC659" s="79"/>
      <c r="AD659" s="79"/>
      <c r="AE659" s="79"/>
      <c r="AF659" s="79"/>
      <c r="AG659" s="79"/>
      <c r="AH659" s="79"/>
      <c r="AI659" s="79"/>
      <c r="AJ659" s="79"/>
      <c r="AK659" s="79"/>
    </row>
    <row r="660" spans="2:37" ht="15.3">
      <c r="B660" s="79"/>
      <c r="C660" s="100"/>
      <c r="D660" s="79"/>
      <c r="E660" s="79"/>
      <c r="F660" s="79"/>
      <c r="G660" s="100"/>
      <c r="H660" s="79"/>
      <c r="I660" s="79"/>
      <c r="J660" s="79"/>
      <c r="K660" s="79"/>
      <c r="L660" s="79"/>
      <c r="M660" s="79"/>
      <c r="N660" s="79"/>
      <c r="O660" s="79"/>
      <c r="P660" s="79"/>
      <c r="Q660" s="79"/>
      <c r="R660" s="79"/>
      <c r="S660" s="79"/>
      <c r="T660" s="79"/>
      <c r="U660" s="79"/>
      <c r="V660" s="79"/>
      <c r="W660" s="79"/>
      <c r="X660" s="79"/>
      <c r="Y660" s="79"/>
      <c r="Z660" s="79"/>
      <c r="AA660" s="79"/>
      <c r="AB660" s="79"/>
      <c r="AC660" s="79"/>
      <c r="AD660" s="79"/>
      <c r="AE660" s="79"/>
      <c r="AF660" s="79"/>
      <c r="AG660" s="79"/>
      <c r="AH660" s="79"/>
      <c r="AI660" s="79"/>
      <c r="AJ660" s="79"/>
      <c r="AK660" s="79"/>
    </row>
    <row r="661" spans="2:37" ht="15.3">
      <c r="B661" s="79"/>
      <c r="C661" s="100"/>
      <c r="D661" s="79"/>
      <c r="E661" s="79"/>
      <c r="F661" s="79"/>
      <c r="G661" s="100"/>
      <c r="H661" s="79"/>
      <c r="I661" s="79"/>
      <c r="J661" s="79"/>
      <c r="K661" s="79"/>
      <c r="L661" s="79"/>
      <c r="M661" s="79"/>
      <c r="N661" s="79"/>
      <c r="O661" s="79"/>
      <c r="P661" s="79"/>
      <c r="Q661" s="79"/>
      <c r="R661" s="79"/>
      <c r="S661" s="79"/>
      <c r="T661" s="79"/>
      <c r="U661" s="79"/>
      <c r="V661" s="79"/>
      <c r="W661" s="79"/>
      <c r="X661" s="79"/>
      <c r="Y661" s="79"/>
      <c r="Z661" s="79"/>
      <c r="AA661" s="79"/>
      <c r="AB661" s="79"/>
      <c r="AC661" s="79"/>
      <c r="AD661" s="79"/>
      <c r="AE661" s="79"/>
      <c r="AF661" s="79"/>
      <c r="AG661" s="79"/>
      <c r="AH661" s="79"/>
      <c r="AI661" s="79"/>
      <c r="AJ661" s="79"/>
      <c r="AK661" s="79"/>
    </row>
    <row r="662" spans="2:37" ht="15.3">
      <c r="B662" s="79"/>
      <c r="C662" s="100"/>
      <c r="D662" s="79"/>
      <c r="E662" s="79"/>
      <c r="F662" s="79"/>
      <c r="G662" s="100"/>
      <c r="H662" s="79"/>
      <c r="I662" s="79"/>
      <c r="J662" s="79"/>
      <c r="K662" s="79"/>
      <c r="L662" s="79"/>
      <c r="M662" s="79"/>
      <c r="N662" s="79"/>
      <c r="O662" s="79"/>
      <c r="P662" s="79"/>
      <c r="Q662" s="79"/>
      <c r="R662" s="79"/>
      <c r="S662" s="79"/>
      <c r="T662" s="79"/>
      <c r="U662" s="79"/>
      <c r="V662" s="79"/>
      <c r="W662" s="79"/>
      <c r="X662" s="79"/>
      <c r="Y662" s="79"/>
      <c r="Z662" s="79"/>
      <c r="AA662" s="79"/>
      <c r="AB662" s="79"/>
      <c r="AC662" s="79"/>
      <c r="AD662" s="79"/>
      <c r="AE662" s="79"/>
      <c r="AF662" s="79"/>
      <c r="AG662" s="79"/>
      <c r="AH662" s="79"/>
      <c r="AI662" s="79"/>
      <c r="AJ662" s="79"/>
      <c r="AK662" s="79"/>
    </row>
    <row r="663" spans="2:37" ht="15.3">
      <c r="B663" s="79"/>
      <c r="C663" s="100"/>
      <c r="D663" s="79"/>
      <c r="E663" s="79"/>
      <c r="F663" s="79"/>
      <c r="G663" s="100"/>
      <c r="H663" s="79"/>
      <c r="I663" s="79"/>
      <c r="J663" s="79"/>
      <c r="K663" s="79"/>
      <c r="L663" s="79"/>
      <c r="M663" s="79"/>
      <c r="N663" s="79"/>
      <c r="O663" s="79"/>
      <c r="P663" s="79"/>
      <c r="Q663" s="79"/>
      <c r="R663" s="79"/>
      <c r="S663" s="79"/>
      <c r="T663" s="79"/>
      <c r="U663" s="79"/>
      <c r="V663" s="79"/>
      <c r="W663" s="79"/>
      <c r="X663" s="79"/>
      <c r="Y663" s="79"/>
      <c r="Z663" s="79"/>
      <c r="AA663" s="79"/>
      <c r="AB663" s="79"/>
      <c r="AC663" s="79"/>
      <c r="AD663" s="79"/>
      <c r="AE663" s="79"/>
      <c r="AF663" s="79"/>
      <c r="AG663" s="79"/>
      <c r="AH663" s="79"/>
      <c r="AI663" s="79"/>
      <c r="AJ663" s="79"/>
      <c r="AK663" s="79"/>
    </row>
    <row r="664" spans="2:37" ht="15.3">
      <c r="B664" s="79"/>
      <c r="C664" s="100"/>
      <c r="D664" s="79"/>
      <c r="E664" s="79"/>
      <c r="F664" s="79"/>
      <c r="G664" s="100"/>
      <c r="H664" s="79"/>
      <c r="I664" s="79"/>
      <c r="J664" s="79"/>
      <c r="K664" s="79"/>
      <c r="L664" s="79"/>
      <c r="M664" s="79"/>
      <c r="N664" s="79"/>
      <c r="O664" s="79"/>
      <c r="P664" s="79"/>
      <c r="Q664" s="79"/>
      <c r="R664" s="79"/>
      <c r="S664" s="79"/>
      <c r="T664" s="79"/>
      <c r="U664" s="79"/>
      <c r="V664" s="79"/>
      <c r="W664" s="79"/>
      <c r="X664" s="79"/>
      <c r="Y664" s="79"/>
      <c r="Z664" s="79"/>
      <c r="AA664" s="79"/>
      <c r="AB664" s="79"/>
      <c r="AC664" s="79"/>
      <c r="AD664" s="79"/>
      <c r="AE664" s="79"/>
      <c r="AF664" s="79"/>
      <c r="AG664" s="79"/>
      <c r="AH664" s="79"/>
      <c r="AI664" s="79"/>
      <c r="AJ664" s="79"/>
      <c r="AK664" s="79"/>
    </row>
    <row r="665" spans="2:37" ht="15.3">
      <c r="B665" s="79"/>
      <c r="C665" s="100"/>
      <c r="D665" s="79"/>
      <c r="E665" s="79"/>
      <c r="F665" s="79"/>
      <c r="G665" s="100"/>
      <c r="H665" s="79"/>
      <c r="I665" s="79"/>
      <c r="J665" s="79"/>
      <c r="K665" s="79"/>
      <c r="L665" s="79"/>
      <c r="M665" s="79"/>
      <c r="N665" s="79"/>
      <c r="O665" s="79"/>
      <c r="P665" s="79"/>
      <c r="Q665" s="79"/>
      <c r="R665" s="79"/>
      <c r="S665" s="79"/>
      <c r="T665" s="79"/>
      <c r="U665" s="79"/>
      <c r="V665" s="79"/>
      <c r="W665" s="79"/>
      <c r="X665" s="79"/>
      <c r="Y665" s="79"/>
      <c r="Z665" s="79"/>
      <c r="AA665" s="79"/>
      <c r="AB665" s="79"/>
      <c r="AC665" s="79"/>
      <c r="AD665" s="79"/>
      <c r="AE665" s="79"/>
      <c r="AF665" s="79"/>
      <c r="AG665" s="79"/>
      <c r="AH665" s="79"/>
      <c r="AI665" s="79"/>
      <c r="AJ665" s="79"/>
      <c r="AK665" s="79"/>
    </row>
    <row r="666" spans="2:37" ht="15.3">
      <c r="B666" s="79"/>
      <c r="C666" s="100"/>
      <c r="D666" s="79"/>
      <c r="E666" s="79"/>
      <c r="F666" s="79"/>
      <c r="G666" s="100"/>
      <c r="H666" s="79"/>
      <c r="I666" s="79"/>
      <c r="J666" s="79"/>
      <c r="K666" s="79"/>
      <c r="L666" s="79"/>
      <c r="M666" s="79"/>
      <c r="N666" s="79"/>
      <c r="O666" s="79"/>
      <c r="P666" s="79"/>
      <c r="Q666" s="79"/>
      <c r="R666" s="79"/>
      <c r="S666" s="79"/>
      <c r="T666" s="79"/>
      <c r="U666" s="79"/>
      <c r="V666" s="79"/>
      <c r="W666" s="79"/>
      <c r="X666" s="79"/>
      <c r="Y666" s="79"/>
      <c r="Z666" s="79"/>
      <c r="AA666" s="79"/>
      <c r="AB666" s="79"/>
      <c r="AC666" s="79"/>
      <c r="AD666" s="79"/>
      <c r="AE666" s="79"/>
      <c r="AF666" s="79"/>
      <c r="AG666" s="79"/>
      <c r="AH666" s="79"/>
      <c r="AI666" s="79"/>
      <c r="AJ666" s="79"/>
      <c r="AK666" s="79"/>
    </row>
    <row r="667" spans="2:37" ht="15.3">
      <c r="B667" s="79"/>
      <c r="C667" s="100"/>
      <c r="D667" s="79"/>
      <c r="E667" s="79"/>
      <c r="F667" s="79"/>
      <c r="G667" s="100"/>
      <c r="H667" s="79"/>
      <c r="I667" s="79"/>
      <c r="J667" s="79"/>
      <c r="K667" s="79"/>
      <c r="L667" s="79"/>
      <c r="M667" s="79"/>
      <c r="N667" s="79"/>
      <c r="O667" s="79"/>
      <c r="P667" s="79"/>
      <c r="Q667" s="79"/>
      <c r="R667" s="79"/>
      <c r="S667" s="79"/>
      <c r="T667" s="79"/>
      <c r="U667" s="79"/>
      <c r="V667" s="79"/>
      <c r="W667" s="79"/>
      <c r="X667" s="79"/>
      <c r="Y667" s="79"/>
      <c r="Z667" s="79"/>
      <c r="AA667" s="79"/>
      <c r="AB667" s="79"/>
      <c r="AC667" s="79"/>
      <c r="AD667" s="79"/>
      <c r="AE667" s="79"/>
      <c r="AF667" s="79"/>
      <c r="AG667" s="79"/>
      <c r="AH667" s="79"/>
      <c r="AI667" s="79"/>
      <c r="AJ667" s="79"/>
      <c r="AK667" s="79"/>
    </row>
    <row r="668" spans="2:37" ht="15.3">
      <c r="B668" s="79"/>
      <c r="C668" s="100"/>
      <c r="D668" s="79"/>
      <c r="E668" s="79"/>
      <c r="F668" s="79"/>
      <c r="G668" s="100"/>
      <c r="H668" s="79"/>
      <c r="I668" s="79"/>
      <c r="J668" s="79"/>
      <c r="K668" s="79"/>
      <c r="L668" s="79"/>
      <c r="M668" s="79"/>
      <c r="N668" s="79"/>
      <c r="O668" s="79"/>
      <c r="P668" s="79"/>
      <c r="Q668" s="79"/>
      <c r="R668" s="79"/>
      <c r="S668" s="79"/>
      <c r="T668" s="79"/>
      <c r="U668" s="79"/>
      <c r="V668" s="79"/>
      <c r="W668" s="79"/>
      <c r="X668" s="79"/>
      <c r="Y668" s="79"/>
      <c r="Z668" s="79"/>
      <c r="AA668" s="79"/>
      <c r="AB668" s="79"/>
      <c r="AC668" s="79"/>
      <c r="AD668" s="79"/>
      <c r="AE668" s="79"/>
      <c r="AF668" s="79"/>
      <c r="AG668" s="79"/>
      <c r="AH668" s="79"/>
      <c r="AI668" s="79"/>
      <c r="AJ668" s="79"/>
      <c r="AK668" s="79"/>
    </row>
    <row r="669" spans="2:37">
      <c r="B669" s="80"/>
      <c r="C669" s="101"/>
      <c r="D669" s="80"/>
      <c r="E669" s="80"/>
      <c r="F669" s="80"/>
      <c r="G669" s="101"/>
      <c r="H669" s="80"/>
      <c r="I669" s="80"/>
      <c r="J669" s="80"/>
      <c r="K669" s="80"/>
    </row>
    <row r="670" spans="2:37">
      <c r="B670" s="80"/>
      <c r="C670" s="101"/>
      <c r="D670" s="80"/>
      <c r="E670" s="80"/>
      <c r="F670" s="80"/>
      <c r="G670" s="101"/>
      <c r="H670" s="80"/>
      <c r="I670" s="80"/>
      <c r="J670" s="80"/>
      <c r="K670" s="80"/>
    </row>
    <row r="671" spans="2:37">
      <c r="B671" s="80"/>
      <c r="C671" s="101"/>
      <c r="D671" s="80"/>
      <c r="E671" s="80"/>
      <c r="F671" s="80"/>
      <c r="G671" s="101"/>
      <c r="H671" s="80"/>
      <c r="I671" s="80"/>
      <c r="J671" s="80"/>
      <c r="K671" s="80"/>
    </row>
    <row r="672" spans="2:37">
      <c r="B672" s="80"/>
      <c r="C672" s="101"/>
      <c r="D672" s="80"/>
      <c r="E672" s="80"/>
      <c r="F672" s="80"/>
      <c r="G672" s="101"/>
      <c r="H672" s="80"/>
      <c r="I672" s="80"/>
      <c r="J672" s="80"/>
      <c r="K672" s="80"/>
    </row>
    <row r="673" spans="2:11">
      <c r="B673" s="80"/>
      <c r="C673" s="101"/>
      <c r="D673" s="80"/>
      <c r="E673" s="80"/>
      <c r="F673" s="80"/>
      <c r="G673" s="101"/>
      <c r="H673" s="80"/>
      <c r="I673" s="80"/>
      <c r="J673" s="80"/>
      <c r="K673" s="80"/>
    </row>
    <row r="674" spans="2:11">
      <c r="B674" s="80"/>
      <c r="C674" s="101"/>
      <c r="D674" s="80"/>
      <c r="E674" s="80"/>
      <c r="F674" s="80"/>
      <c r="G674" s="101"/>
      <c r="H674" s="80"/>
      <c r="I674" s="80"/>
      <c r="J674" s="80"/>
      <c r="K674" s="80"/>
    </row>
    <row r="675" spans="2:11">
      <c r="B675" s="80"/>
      <c r="C675" s="101"/>
      <c r="D675" s="80"/>
      <c r="E675" s="80"/>
      <c r="F675" s="80"/>
      <c r="G675" s="101"/>
      <c r="H675" s="80"/>
      <c r="I675" s="80"/>
      <c r="J675" s="80"/>
      <c r="K675" s="80"/>
    </row>
    <row r="676" spans="2:11">
      <c r="B676" s="80"/>
      <c r="C676" s="101"/>
      <c r="D676" s="80"/>
      <c r="E676" s="80"/>
      <c r="F676" s="80"/>
      <c r="G676" s="101"/>
      <c r="H676" s="80"/>
      <c r="I676" s="80"/>
      <c r="J676" s="80"/>
      <c r="K676" s="80"/>
    </row>
    <row r="677" spans="2:11">
      <c r="B677" s="80"/>
      <c r="C677" s="101"/>
      <c r="D677" s="80"/>
      <c r="E677" s="80"/>
      <c r="F677" s="80"/>
      <c r="G677" s="101"/>
      <c r="H677" s="80"/>
      <c r="I677" s="80"/>
      <c r="J677" s="80"/>
      <c r="K677" s="80"/>
    </row>
    <row r="678" spans="2:11">
      <c r="B678" s="80"/>
      <c r="C678" s="101"/>
      <c r="D678" s="80"/>
      <c r="E678" s="80"/>
      <c r="F678" s="80"/>
      <c r="G678" s="101"/>
      <c r="H678" s="80"/>
      <c r="I678" s="80"/>
      <c r="J678" s="80"/>
      <c r="K678" s="80"/>
    </row>
    <row r="679" spans="2:11">
      <c r="B679" s="80"/>
      <c r="C679" s="101"/>
      <c r="D679" s="80"/>
      <c r="E679" s="80"/>
      <c r="F679" s="80"/>
      <c r="G679" s="101"/>
      <c r="H679" s="80"/>
      <c r="I679" s="80"/>
      <c r="J679" s="80"/>
      <c r="K679" s="80"/>
    </row>
    <row r="680" spans="2:11">
      <c r="B680" s="80"/>
      <c r="C680" s="101"/>
      <c r="D680" s="80"/>
      <c r="E680" s="80"/>
      <c r="F680" s="80"/>
      <c r="G680" s="101"/>
      <c r="H680" s="80"/>
      <c r="I680" s="80"/>
      <c r="J680" s="80"/>
      <c r="K680" s="80"/>
    </row>
    <row r="681" spans="2:11">
      <c r="B681" s="80"/>
      <c r="C681" s="101"/>
      <c r="D681" s="80"/>
      <c r="E681" s="80"/>
      <c r="F681" s="80"/>
      <c r="G681" s="101"/>
      <c r="H681" s="80"/>
      <c r="I681" s="80"/>
      <c r="J681" s="80"/>
      <c r="K681" s="80"/>
    </row>
    <row r="682" spans="2:11">
      <c r="B682" s="80"/>
      <c r="C682" s="101"/>
      <c r="D682" s="80"/>
      <c r="E682" s="80"/>
      <c r="F682" s="80"/>
      <c r="G682" s="101"/>
      <c r="H682" s="80"/>
      <c r="I682" s="80"/>
      <c r="J682" s="80"/>
      <c r="K682" s="80"/>
    </row>
    <row r="683" spans="2:11">
      <c r="B683" s="80"/>
      <c r="C683" s="101"/>
      <c r="D683" s="80"/>
      <c r="E683" s="80"/>
      <c r="F683" s="80"/>
      <c r="G683" s="101"/>
      <c r="H683" s="80"/>
      <c r="I683" s="80"/>
      <c r="J683" s="80"/>
      <c r="K683" s="80"/>
    </row>
    <row r="684" spans="2:11">
      <c r="B684" s="80"/>
      <c r="C684" s="101"/>
      <c r="D684" s="80"/>
      <c r="E684" s="80"/>
      <c r="F684" s="80"/>
      <c r="G684" s="101"/>
      <c r="H684" s="80"/>
      <c r="I684" s="80"/>
      <c r="J684" s="80"/>
      <c r="K684" s="80"/>
    </row>
    <row r="685" spans="2:11">
      <c r="B685" s="80"/>
      <c r="C685" s="101"/>
      <c r="D685" s="80"/>
      <c r="E685" s="80"/>
      <c r="F685" s="80"/>
      <c r="G685" s="101"/>
      <c r="H685" s="80"/>
      <c r="I685" s="80"/>
      <c r="J685" s="80"/>
      <c r="K685" s="80"/>
    </row>
    <row r="686" spans="2:11">
      <c r="B686" s="80"/>
      <c r="C686" s="101"/>
      <c r="D686" s="80"/>
      <c r="E686" s="80"/>
      <c r="F686" s="80"/>
      <c r="G686" s="101"/>
      <c r="H686" s="80"/>
      <c r="I686" s="80"/>
      <c r="J686" s="80"/>
      <c r="K686" s="80"/>
    </row>
    <row r="687" spans="2:11">
      <c r="B687" s="80"/>
      <c r="C687" s="101"/>
      <c r="D687" s="80"/>
      <c r="E687" s="80"/>
      <c r="F687" s="80"/>
      <c r="G687" s="101"/>
      <c r="H687" s="80"/>
      <c r="I687" s="80"/>
      <c r="J687" s="80"/>
      <c r="K687" s="80"/>
    </row>
    <row r="688" spans="2:11">
      <c r="B688" s="80"/>
      <c r="C688" s="101"/>
      <c r="D688" s="80"/>
      <c r="E688" s="80"/>
      <c r="F688" s="80"/>
      <c r="G688" s="101"/>
      <c r="H688" s="80"/>
      <c r="I688" s="80"/>
      <c r="J688" s="80"/>
      <c r="K688" s="80"/>
    </row>
    <row r="689" spans="2:11">
      <c r="B689" s="80"/>
      <c r="C689" s="101"/>
      <c r="D689" s="80"/>
      <c r="E689" s="80"/>
      <c r="F689" s="80"/>
      <c r="G689" s="101"/>
      <c r="H689" s="80"/>
      <c r="I689" s="80"/>
      <c r="J689" s="80"/>
      <c r="K689" s="80"/>
    </row>
    <row r="690" spans="2:11">
      <c r="B690" s="80"/>
      <c r="C690" s="101"/>
      <c r="D690" s="80"/>
      <c r="E690" s="80"/>
      <c r="F690" s="80"/>
      <c r="G690" s="101"/>
      <c r="H690" s="80"/>
      <c r="I690" s="80"/>
      <c r="J690" s="80"/>
      <c r="K690" s="80"/>
    </row>
    <row r="691" spans="2:11">
      <c r="B691" s="80"/>
      <c r="C691" s="101"/>
      <c r="D691" s="80"/>
      <c r="E691" s="80"/>
      <c r="F691" s="80"/>
      <c r="G691" s="101"/>
      <c r="H691" s="80"/>
      <c r="I691" s="80"/>
      <c r="J691" s="80"/>
      <c r="K691" s="80"/>
    </row>
    <row r="692" spans="2:11">
      <c r="B692" s="80"/>
      <c r="C692" s="101"/>
      <c r="D692" s="80"/>
      <c r="E692" s="80"/>
      <c r="F692" s="80"/>
      <c r="G692" s="101"/>
      <c r="H692" s="80"/>
      <c r="I692" s="80"/>
      <c r="J692" s="80"/>
      <c r="K692" s="80"/>
    </row>
    <row r="693" spans="2:11">
      <c r="B693" s="80"/>
      <c r="C693" s="101"/>
      <c r="D693" s="80"/>
      <c r="E693" s="80"/>
      <c r="F693" s="80"/>
      <c r="G693" s="101"/>
      <c r="H693" s="80"/>
      <c r="I693" s="80"/>
      <c r="J693" s="80"/>
      <c r="K693" s="80"/>
    </row>
    <row r="694" spans="2:11">
      <c r="B694" s="80"/>
      <c r="C694" s="101"/>
      <c r="D694" s="80"/>
      <c r="E694" s="80"/>
      <c r="F694" s="80"/>
      <c r="G694" s="101"/>
      <c r="H694" s="80"/>
      <c r="I694" s="80"/>
      <c r="J694" s="80"/>
      <c r="K694" s="80"/>
    </row>
    <row r="695" spans="2:11">
      <c r="B695" s="80"/>
      <c r="C695" s="101"/>
      <c r="D695" s="80"/>
      <c r="E695" s="80"/>
      <c r="F695" s="80"/>
      <c r="G695" s="101"/>
      <c r="H695" s="80"/>
      <c r="I695" s="80"/>
      <c r="J695" s="80"/>
      <c r="K695" s="80"/>
    </row>
    <row r="696" spans="2:11">
      <c r="B696" s="80"/>
      <c r="C696" s="101"/>
      <c r="D696" s="80"/>
      <c r="E696" s="80"/>
      <c r="F696" s="80"/>
      <c r="G696" s="101"/>
      <c r="H696" s="80"/>
      <c r="I696" s="80"/>
      <c r="J696" s="80"/>
      <c r="K696" s="80"/>
    </row>
    <row r="697" spans="2:11">
      <c r="B697" s="80"/>
      <c r="C697" s="101"/>
      <c r="D697" s="80"/>
      <c r="E697" s="80"/>
      <c r="F697" s="80"/>
      <c r="G697" s="101"/>
      <c r="H697" s="80"/>
      <c r="I697" s="80"/>
      <c r="J697" s="80"/>
      <c r="K697" s="80"/>
    </row>
    <row r="698" spans="2:11">
      <c r="B698" s="80"/>
      <c r="C698" s="101"/>
      <c r="D698" s="80"/>
      <c r="E698" s="80"/>
      <c r="F698" s="80"/>
      <c r="G698" s="101"/>
      <c r="H698" s="80"/>
      <c r="I698" s="80"/>
      <c r="J698" s="80"/>
      <c r="K698" s="80"/>
    </row>
    <row r="699" spans="2:11">
      <c r="B699" s="80"/>
      <c r="C699" s="101"/>
      <c r="D699" s="80"/>
      <c r="E699" s="80"/>
      <c r="F699" s="80"/>
      <c r="G699" s="101"/>
      <c r="H699" s="80"/>
      <c r="I699" s="80"/>
      <c r="J699" s="80"/>
      <c r="K699" s="80"/>
    </row>
    <row r="700" spans="2:11">
      <c r="B700" s="80"/>
      <c r="C700" s="101"/>
      <c r="D700" s="80"/>
      <c r="E700" s="80"/>
      <c r="F700" s="80"/>
      <c r="G700" s="101"/>
      <c r="H700" s="80"/>
      <c r="I700" s="80"/>
      <c r="J700" s="80"/>
      <c r="K700" s="80"/>
    </row>
    <row r="701" spans="2:11">
      <c r="B701" s="80"/>
      <c r="C701" s="101"/>
      <c r="D701" s="80"/>
      <c r="E701" s="80"/>
      <c r="F701" s="80"/>
      <c r="G701" s="101"/>
      <c r="H701" s="80"/>
      <c r="I701" s="80"/>
      <c r="J701" s="80"/>
      <c r="K701" s="80"/>
    </row>
    <row r="702" spans="2:11">
      <c r="B702" s="80"/>
      <c r="C702" s="101"/>
      <c r="D702" s="80"/>
      <c r="E702" s="80"/>
      <c r="F702" s="80"/>
      <c r="G702" s="101"/>
      <c r="H702" s="80"/>
      <c r="I702" s="80"/>
      <c r="J702" s="80"/>
      <c r="K702" s="80"/>
    </row>
    <row r="703" spans="2:11">
      <c r="B703" s="80"/>
      <c r="C703" s="101"/>
      <c r="D703" s="80"/>
      <c r="E703" s="80"/>
      <c r="F703" s="80"/>
      <c r="G703" s="101"/>
      <c r="H703" s="80"/>
      <c r="I703" s="80"/>
      <c r="J703" s="80"/>
      <c r="K703" s="80"/>
    </row>
    <row r="704" spans="2:11">
      <c r="B704" s="80"/>
      <c r="C704" s="101"/>
      <c r="D704" s="80"/>
      <c r="E704" s="80"/>
      <c r="F704" s="80"/>
      <c r="G704" s="101"/>
      <c r="H704" s="80"/>
      <c r="I704" s="80"/>
      <c r="J704" s="80"/>
      <c r="K704" s="80"/>
    </row>
    <row r="705" spans="2:11">
      <c r="B705" s="80"/>
      <c r="C705" s="101"/>
      <c r="D705" s="80"/>
      <c r="E705" s="80"/>
      <c r="F705" s="80"/>
      <c r="G705" s="101"/>
      <c r="H705" s="80"/>
      <c r="I705" s="80"/>
      <c r="J705" s="80"/>
      <c r="K705" s="80"/>
    </row>
    <row r="706" spans="2:11">
      <c r="B706" s="80"/>
      <c r="C706" s="101"/>
      <c r="D706" s="80"/>
      <c r="E706" s="80"/>
      <c r="F706" s="80"/>
      <c r="G706" s="101"/>
      <c r="H706" s="80"/>
      <c r="I706" s="80"/>
      <c r="J706" s="80"/>
      <c r="K706" s="80"/>
    </row>
    <row r="707" spans="2:11">
      <c r="B707" s="80"/>
      <c r="C707" s="101"/>
      <c r="D707" s="80"/>
      <c r="E707" s="80"/>
      <c r="F707" s="80"/>
      <c r="G707" s="101"/>
      <c r="H707" s="80"/>
      <c r="I707" s="80"/>
      <c r="J707" s="80"/>
      <c r="K707" s="80"/>
    </row>
    <row r="708" spans="2:11">
      <c r="B708" s="80"/>
      <c r="C708" s="101"/>
      <c r="D708" s="80"/>
      <c r="E708" s="80"/>
      <c r="F708" s="80"/>
      <c r="G708" s="101"/>
      <c r="H708" s="80"/>
      <c r="I708" s="80"/>
      <c r="J708" s="80"/>
      <c r="K708" s="80"/>
    </row>
    <row r="709" spans="2:11">
      <c r="B709" s="80"/>
      <c r="C709" s="101"/>
      <c r="D709" s="80"/>
      <c r="E709" s="80"/>
      <c r="F709" s="80"/>
      <c r="G709" s="101"/>
      <c r="H709" s="80"/>
      <c r="I709" s="80"/>
      <c r="J709" s="80"/>
      <c r="K709" s="80"/>
    </row>
    <row r="710" spans="2:11">
      <c r="B710" s="80"/>
      <c r="C710" s="101"/>
      <c r="D710" s="80"/>
      <c r="E710" s="80"/>
      <c r="F710" s="80"/>
      <c r="G710" s="101"/>
      <c r="H710" s="80"/>
      <c r="I710" s="80"/>
      <c r="J710" s="80"/>
      <c r="K710" s="80"/>
    </row>
    <row r="711" spans="2:11">
      <c r="B711" s="80"/>
      <c r="C711" s="101"/>
      <c r="D711" s="80"/>
      <c r="E711" s="80"/>
      <c r="F711" s="80"/>
      <c r="G711" s="101"/>
      <c r="H711" s="80"/>
      <c r="I711" s="80"/>
      <c r="J711" s="80"/>
      <c r="K711" s="80"/>
    </row>
    <row r="712" spans="2:11">
      <c r="B712" s="80"/>
      <c r="C712" s="101"/>
      <c r="D712" s="80"/>
      <c r="E712" s="80"/>
      <c r="F712" s="80"/>
      <c r="G712" s="101"/>
      <c r="H712" s="80"/>
      <c r="I712" s="80"/>
      <c r="J712" s="80"/>
      <c r="K712" s="80"/>
    </row>
    <row r="713" spans="2:11">
      <c r="B713" s="80"/>
      <c r="C713" s="101"/>
      <c r="D713" s="80"/>
      <c r="E713" s="80"/>
      <c r="F713" s="80"/>
      <c r="G713" s="101"/>
      <c r="H713" s="80"/>
      <c r="I713" s="80"/>
      <c r="J713" s="80"/>
      <c r="K713" s="80"/>
    </row>
    <row r="714" spans="2:11">
      <c r="B714" s="80"/>
      <c r="C714" s="101"/>
      <c r="D714" s="80"/>
      <c r="E714" s="80"/>
      <c r="F714" s="80"/>
      <c r="G714" s="101"/>
      <c r="H714" s="80"/>
      <c r="I714" s="80"/>
      <c r="J714" s="80"/>
      <c r="K714" s="80"/>
    </row>
    <row r="715" spans="2:11">
      <c r="B715" s="80"/>
      <c r="C715" s="101"/>
      <c r="D715" s="80"/>
      <c r="E715" s="80"/>
      <c r="F715" s="80"/>
      <c r="G715" s="101"/>
      <c r="H715" s="80"/>
      <c r="I715" s="80"/>
      <c r="J715" s="80"/>
      <c r="K715" s="80"/>
    </row>
    <row r="716" spans="2:11">
      <c r="B716" s="80"/>
      <c r="C716" s="101"/>
      <c r="D716" s="80"/>
      <c r="E716" s="80"/>
      <c r="F716" s="80"/>
      <c r="G716" s="101"/>
      <c r="H716" s="80"/>
      <c r="I716" s="80"/>
      <c r="J716" s="80"/>
      <c r="K716" s="80"/>
    </row>
    <row r="717" spans="2:11">
      <c r="B717" s="80"/>
      <c r="C717" s="101"/>
      <c r="D717" s="80"/>
      <c r="E717" s="80"/>
      <c r="F717" s="80"/>
      <c r="G717" s="101"/>
      <c r="H717" s="80"/>
      <c r="I717" s="80"/>
      <c r="J717" s="80"/>
      <c r="K717" s="80"/>
    </row>
    <row r="718" spans="2:11">
      <c r="B718" s="80"/>
      <c r="C718" s="101"/>
      <c r="D718" s="80"/>
      <c r="E718" s="80"/>
      <c r="F718" s="80"/>
      <c r="G718" s="101"/>
      <c r="H718" s="80"/>
      <c r="I718" s="80"/>
      <c r="J718" s="80"/>
      <c r="K718" s="80"/>
    </row>
    <row r="719" spans="2:11">
      <c r="B719" s="80"/>
      <c r="C719" s="101"/>
      <c r="D719" s="80"/>
      <c r="E719" s="80"/>
      <c r="F719" s="80"/>
      <c r="G719" s="101"/>
      <c r="H719" s="80"/>
      <c r="I719" s="80"/>
      <c r="J719" s="80"/>
      <c r="K719" s="80"/>
    </row>
    <row r="720" spans="2:11">
      <c r="B720" s="80"/>
      <c r="C720" s="101"/>
      <c r="D720" s="80"/>
      <c r="E720" s="80"/>
      <c r="F720" s="80"/>
      <c r="G720" s="101"/>
      <c r="H720" s="80"/>
      <c r="I720" s="80"/>
      <c r="J720" s="80"/>
      <c r="K720" s="80"/>
    </row>
    <row r="721" spans="2:11">
      <c r="B721" s="80"/>
      <c r="C721" s="101"/>
      <c r="D721" s="80"/>
      <c r="E721" s="80"/>
      <c r="F721" s="80"/>
      <c r="G721" s="101"/>
      <c r="H721" s="80"/>
      <c r="I721" s="80"/>
      <c r="J721" s="80"/>
      <c r="K721" s="80"/>
    </row>
    <row r="722" spans="2:11">
      <c r="B722" s="80"/>
      <c r="C722" s="101"/>
      <c r="D722" s="80"/>
      <c r="E722" s="80"/>
      <c r="F722" s="80"/>
      <c r="G722" s="101"/>
      <c r="H722" s="80"/>
      <c r="I722" s="80"/>
      <c r="J722" s="80"/>
      <c r="K722" s="80"/>
    </row>
    <row r="723" spans="2:11">
      <c r="B723" s="80"/>
      <c r="C723" s="101"/>
      <c r="D723" s="80"/>
      <c r="E723" s="80"/>
      <c r="F723" s="80"/>
      <c r="G723" s="101"/>
      <c r="H723" s="80"/>
      <c r="I723" s="80"/>
      <c r="J723" s="80"/>
      <c r="K723" s="80"/>
    </row>
    <row r="724" spans="2:11">
      <c r="B724" s="80"/>
      <c r="C724" s="101"/>
      <c r="D724" s="80"/>
      <c r="E724" s="80"/>
      <c r="F724" s="80"/>
      <c r="G724" s="101"/>
      <c r="H724" s="80"/>
      <c r="I724" s="80"/>
      <c r="J724" s="80"/>
      <c r="K724" s="80"/>
    </row>
    <row r="725" spans="2:11">
      <c r="B725" s="80"/>
      <c r="C725" s="101"/>
      <c r="D725" s="80"/>
      <c r="E725" s="80"/>
      <c r="F725" s="80"/>
      <c r="G725" s="101"/>
      <c r="H725" s="80"/>
      <c r="I725" s="80"/>
      <c r="J725" s="80"/>
      <c r="K725" s="80"/>
    </row>
    <row r="726" spans="2:11">
      <c r="B726" s="80"/>
      <c r="C726" s="101"/>
      <c r="D726" s="80"/>
      <c r="E726" s="80"/>
      <c r="F726" s="80"/>
      <c r="G726" s="101"/>
      <c r="H726" s="80"/>
      <c r="I726" s="80"/>
      <c r="J726" s="80"/>
      <c r="K726" s="80"/>
    </row>
    <row r="727" spans="2:11">
      <c r="B727" s="80"/>
      <c r="C727" s="101"/>
      <c r="D727" s="80"/>
      <c r="E727" s="80"/>
      <c r="F727" s="80"/>
      <c r="G727" s="101"/>
      <c r="H727" s="80"/>
      <c r="I727" s="80"/>
      <c r="J727" s="80"/>
      <c r="K727" s="80"/>
    </row>
    <row r="728" spans="2:11">
      <c r="B728" s="80"/>
      <c r="C728" s="101"/>
      <c r="D728" s="80"/>
      <c r="E728" s="80"/>
      <c r="F728" s="80"/>
      <c r="G728" s="101"/>
      <c r="H728" s="80"/>
      <c r="I728" s="80"/>
      <c r="J728" s="80"/>
      <c r="K728" s="80"/>
    </row>
    <row r="729" spans="2:11">
      <c r="B729" s="80"/>
      <c r="C729" s="101"/>
      <c r="D729" s="80"/>
      <c r="E729" s="80"/>
      <c r="F729" s="80"/>
      <c r="G729" s="101"/>
      <c r="H729" s="80"/>
      <c r="I729" s="80"/>
      <c r="J729" s="80"/>
      <c r="K729" s="80"/>
    </row>
    <row r="730" spans="2:11">
      <c r="B730" s="80"/>
      <c r="C730" s="101"/>
      <c r="D730" s="80"/>
      <c r="E730" s="80"/>
      <c r="F730" s="80"/>
      <c r="G730" s="101"/>
      <c r="H730" s="80"/>
      <c r="I730" s="80"/>
      <c r="J730" s="80"/>
      <c r="K730" s="80"/>
    </row>
    <row r="731" spans="2:11">
      <c r="B731" s="80"/>
      <c r="C731" s="101"/>
      <c r="D731" s="80"/>
      <c r="E731" s="80"/>
      <c r="F731" s="80"/>
      <c r="G731" s="101"/>
      <c r="H731" s="80"/>
      <c r="I731" s="80"/>
      <c r="J731" s="80"/>
      <c r="K731" s="80"/>
    </row>
    <row r="732" spans="2:11">
      <c r="B732" s="80"/>
      <c r="C732" s="101"/>
      <c r="D732" s="80"/>
      <c r="E732" s="80"/>
      <c r="F732" s="80"/>
      <c r="G732" s="101"/>
      <c r="H732" s="80"/>
      <c r="I732" s="80"/>
      <c r="J732" s="80"/>
      <c r="K732" s="80"/>
    </row>
    <row r="733" spans="2:11">
      <c r="B733" s="80"/>
      <c r="C733" s="101"/>
      <c r="D733" s="80"/>
      <c r="E733" s="80"/>
      <c r="F733" s="80"/>
      <c r="G733" s="101"/>
      <c r="H733" s="80"/>
      <c r="I733" s="80"/>
      <c r="J733" s="80"/>
      <c r="K733" s="80"/>
    </row>
    <row r="734" spans="2:11">
      <c r="B734" s="80"/>
      <c r="C734" s="101"/>
      <c r="D734" s="80"/>
      <c r="E734" s="80"/>
      <c r="F734" s="80"/>
      <c r="G734" s="101"/>
      <c r="H734" s="80"/>
      <c r="I734" s="80"/>
      <c r="J734" s="80"/>
      <c r="K734" s="80"/>
    </row>
    <row r="735" spans="2:11">
      <c r="B735" s="80"/>
      <c r="C735" s="101"/>
      <c r="D735" s="80"/>
      <c r="E735" s="80"/>
      <c r="F735" s="80"/>
      <c r="G735" s="101"/>
      <c r="H735" s="80"/>
      <c r="I735" s="80"/>
      <c r="J735" s="80"/>
      <c r="K735" s="80"/>
    </row>
    <row r="736" spans="2:11">
      <c r="B736" s="80"/>
      <c r="C736" s="101"/>
      <c r="D736" s="80"/>
      <c r="E736" s="80"/>
      <c r="F736" s="80"/>
      <c r="G736" s="101"/>
      <c r="H736" s="80"/>
      <c r="I736" s="80"/>
      <c r="J736" s="80"/>
      <c r="K736" s="80"/>
    </row>
    <row r="737" spans="2:11">
      <c r="B737" s="80"/>
      <c r="C737" s="101"/>
      <c r="D737" s="80"/>
      <c r="E737" s="80"/>
      <c r="F737" s="80"/>
      <c r="G737" s="101"/>
      <c r="H737" s="80"/>
      <c r="I737" s="80"/>
      <c r="J737" s="80"/>
      <c r="K737" s="80"/>
    </row>
    <row r="738" spans="2:11">
      <c r="B738" s="80"/>
      <c r="C738" s="101"/>
      <c r="D738" s="80"/>
      <c r="E738" s="80"/>
      <c r="F738" s="80"/>
      <c r="G738" s="101"/>
      <c r="H738" s="80"/>
      <c r="I738" s="80"/>
      <c r="J738" s="80"/>
      <c r="K738" s="80"/>
    </row>
    <row r="739" spans="2:11">
      <c r="B739" s="80"/>
      <c r="C739" s="101"/>
      <c r="D739" s="80"/>
      <c r="E739" s="80"/>
      <c r="F739" s="80"/>
      <c r="G739" s="101"/>
      <c r="H739" s="80"/>
      <c r="I739" s="80"/>
      <c r="J739" s="80"/>
      <c r="K739" s="80"/>
    </row>
    <row r="740" spans="2:11">
      <c r="B740" s="80"/>
      <c r="C740" s="101"/>
      <c r="D740" s="80"/>
      <c r="E740" s="80"/>
      <c r="F740" s="80"/>
      <c r="G740" s="101"/>
      <c r="H740" s="80"/>
      <c r="I740" s="80"/>
      <c r="J740" s="80"/>
      <c r="K740" s="80"/>
    </row>
    <row r="741" spans="2:11">
      <c r="B741" s="80"/>
      <c r="C741" s="101"/>
      <c r="D741" s="80"/>
      <c r="E741" s="80"/>
      <c r="F741" s="80"/>
      <c r="G741" s="101"/>
      <c r="H741" s="80"/>
      <c r="I741" s="80"/>
      <c r="J741" s="80"/>
      <c r="K741" s="80"/>
    </row>
    <row r="742" spans="2:11">
      <c r="B742" s="80"/>
      <c r="C742" s="101"/>
      <c r="D742" s="80"/>
      <c r="E742" s="80"/>
      <c r="F742" s="80"/>
      <c r="G742" s="101"/>
      <c r="H742" s="80"/>
      <c r="I742" s="80"/>
      <c r="J742" s="80"/>
      <c r="K742" s="80"/>
    </row>
    <row r="743" spans="2:11">
      <c r="B743" s="80"/>
      <c r="C743" s="101"/>
      <c r="D743" s="80"/>
      <c r="E743" s="80"/>
      <c r="F743" s="80"/>
      <c r="G743" s="101"/>
      <c r="H743" s="80"/>
      <c r="I743" s="80"/>
      <c r="J743" s="80"/>
      <c r="K743" s="80"/>
    </row>
    <row r="744" spans="2:11">
      <c r="B744" s="80"/>
      <c r="C744" s="101"/>
      <c r="D744" s="80"/>
      <c r="E744" s="80"/>
      <c r="F744" s="80"/>
      <c r="G744" s="101"/>
      <c r="H744" s="80"/>
      <c r="I744" s="80"/>
      <c r="J744" s="80"/>
      <c r="K744" s="80"/>
    </row>
    <row r="745" spans="2:11">
      <c r="B745" s="80"/>
      <c r="C745" s="101"/>
      <c r="D745" s="80"/>
      <c r="E745" s="80"/>
      <c r="F745" s="80"/>
      <c r="G745" s="101"/>
      <c r="H745" s="80"/>
      <c r="I745" s="80"/>
      <c r="J745" s="80"/>
      <c r="K745" s="80"/>
    </row>
    <row r="746" spans="2:11">
      <c r="B746" s="80"/>
      <c r="C746" s="101"/>
      <c r="D746" s="80"/>
      <c r="E746" s="80"/>
      <c r="F746" s="80"/>
      <c r="G746" s="101"/>
      <c r="H746" s="80"/>
      <c r="I746" s="80"/>
      <c r="J746" s="80"/>
      <c r="K746" s="80"/>
    </row>
    <row r="747" spans="2:11">
      <c r="B747" s="80"/>
      <c r="C747" s="101"/>
      <c r="D747" s="80"/>
      <c r="E747" s="80"/>
      <c r="F747" s="80"/>
      <c r="G747" s="101"/>
      <c r="H747" s="80"/>
      <c r="I747" s="80"/>
      <c r="J747" s="80"/>
      <c r="K747" s="80"/>
    </row>
    <row r="748" spans="2:11">
      <c r="B748" s="80"/>
      <c r="C748" s="101"/>
      <c r="D748" s="80"/>
      <c r="E748" s="80"/>
      <c r="F748" s="80"/>
      <c r="G748" s="101"/>
      <c r="H748" s="80"/>
      <c r="I748" s="80"/>
      <c r="J748" s="80"/>
      <c r="K748" s="80"/>
    </row>
    <row r="749" spans="2:11">
      <c r="B749" s="80"/>
      <c r="C749" s="101"/>
      <c r="D749" s="80"/>
      <c r="E749" s="80"/>
      <c r="F749" s="80"/>
      <c r="G749" s="101"/>
      <c r="H749" s="80"/>
      <c r="I749" s="80"/>
      <c r="J749" s="80"/>
      <c r="K749" s="80"/>
    </row>
    <row r="750" spans="2:11">
      <c r="B750" s="80"/>
      <c r="C750" s="101"/>
      <c r="D750" s="80"/>
      <c r="E750" s="80"/>
      <c r="F750" s="80"/>
      <c r="G750" s="101"/>
      <c r="H750" s="80"/>
      <c r="I750" s="80"/>
      <c r="J750" s="80"/>
      <c r="K750" s="80"/>
    </row>
    <row r="751" spans="2:11">
      <c r="B751" s="80"/>
      <c r="C751" s="101"/>
      <c r="D751" s="80"/>
      <c r="E751" s="80"/>
      <c r="F751" s="80"/>
      <c r="G751" s="101"/>
      <c r="H751" s="80"/>
      <c r="I751" s="80"/>
      <c r="J751" s="80"/>
      <c r="K751" s="80"/>
    </row>
    <row r="752" spans="2:11">
      <c r="B752" s="80"/>
      <c r="C752" s="101"/>
      <c r="D752" s="80"/>
      <c r="E752" s="80"/>
      <c r="F752" s="80"/>
      <c r="G752" s="101"/>
      <c r="H752" s="80"/>
      <c r="I752" s="80"/>
      <c r="J752" s="80"/>
      <c r="K752" s="80"/>
    </row>
    <row r="753" spans="2:11">
      <c r="B753" s="80"/>
      <c r="C753" s="101"/>
      <c r="D753" s="80"/>
      <c r="E753" s="80"/>
      <c r="F753" s="80"/>
      <c r="G753" s="101"/>
      <c r="H753" s="80"/>
      <c r="I753" s="80"/>
      <c r="J753" s="80"/>
      <c r="K753" s="80"/>
    </row>
    <row r="754" spans="2:11">
      <c r="B754" s="80"/>
      <c r="C754" s="101"/>
      <c r="D754" s="80"/>
      <c r="E754" s="80"/>
      <c r="F754" s="80"/>
      <c r="G754" s="101"/>
      <c r="H754" s="80"/>
      <c r="I754" s="80"/>
      <c r="J754" s="80"/>
      <c r="K754" s="80"/>
    </row>
    <row r="755" spans="2:11">
      <c r="B755" s="80"/>
      <c r="C755" s="101"/>
      <c r="D755" s="80"/>
      <c r="E755" s="80"/>
      <c r="F755" s="80"/>
      <c r="G755" s="101"/>
      <c r="H755" s="80"/>
      <c r="I755" s="80"/>
      <c r="J755" s="80"/>
      <c r="K755" s="80"/>
    </row>
    <row r="756" spans="2:11">
      <c r="B756" s="80"/>
      <c r="C756" s="101"/>
      <c r="D756" s="80"/>
      <c r="E756" s="80"/>
      <c r="F756" s="80"/>
      <c r="G756" s="101"/>
      <c r="H756" s="80"/>
      <c r="I756" s="80"/>
      <c r="J756" s="80"/>
      <c r="K756" s="80"/>
    </row>
    <row r="757" spans="2:11">
      <c r="B757" s="80"/>
      <c r="C757" s="101"/>
      <c r="D757" s="80"/>
      <c r="E757" s="80"/>
      <c r="F757" s="80"/>
      <c r="G757" s="101"/>
      <c r="H757" s="80"/>
      <c r="I757" s="80"/>
      <c r="J757" s="80"/>
      <c r="K757" s="80"/>
    </row>
    <row r="758" spans="2:11">
      <c r="B758" s="80"/>
      <c r="C758" s="101"/>
      <c r="D758" s="80"/>
      <c r="E758" s="80"/>
      <c r="F758" s="80"/>
      <c r="G758" s="101"/>
      <c r="H758" s="80"/>
      <c r="I758" s="80"/>
      <c r="J758" s="80"/>
      <c r="K758" s="80"/>
    </row>
    <row r="759" spans="2:11">
      <c r="B759" s="80"/>
      <c r="C759" s="101"/>
      <c r="D759" s="80"/>
      <c r="E759" s="80"/>
      <c r="F759" s="80"/>
      <c r="G759" s="101"/>
      <c r="H759" s="80"/>
      <c r="I759" s="80"/>
      <c r="J759" s="80"/>
      <c r="K759" s="80"/>
    </row>
    <row r="760" spans="2:11">
      <c r="B760" s="80"/>
      <c r="C760" s="101"/>
      <c r="D760" s="80"/>
      <c r="E760" s="80"/>
      <c r="F760" s="80"/>
      <c r="G760" s="101"/>
      <c r="H760" s="80"/>
      <c r="I760" s="80"/>
      <c r="J760" s="80"/>
      <c r="K760" s="80"/>
    </row>
    <row r="761" spans="2:11">
      <c r="B761" s="80"/>
      <c r="C761" s="101"/>
      <c r="D761" s="80"/>
      <c r="E761" s="80"/>
      <c r="F761" s="80"/>
      <c r="G761" s="101"/>
      <c r="H761" s="80"/>
      <c r="I761" s="80"/>
      <c r="J761" s="80"/>
      <c r="K761" s="80"/>
    </row>
    <row r="762" spans="2:11">
      <c r="B762" s="80"/>
      <c r="C762" s="101"/>
      <c r="D762" s="80"/>
      <c r="E762" s="80"/>
      <c r="F762" s="80"/>
      <c r="G762" s="101"/>
      <c r="H762" s="80"/>
      <c r="I762" s="80"/>
      <c r="J762" s="80"/>
      <c r="K762" s="80"/>
    </row>
    <row r="763" spans="2:11">
      <c r="B763" s="80"/>
      <c r="C763" s="101"/>
      <c r="D763" s="80"/>
      <c r="E763" s="80"/>
      <c r="F763" s="80"/>
      <c r="G763" s="101"/>
      <c r="H763" s="80"/>
      <c r="I763" s="80"/>
      <c r="J763" s="80"/>
      <c r="K763" s="80"/>
    </row>
    <row r="764" spans="2:11">
      <c r="B764" s="80"/>
      <c r="C764" s="101"/>
      <c r="D764" s="80"/>
      <c r="E764" s="80"/>
      <c r="F764" s="80"/>
      <c r="G764" s="101"/>
      <c r="H764" s="80"/>
      <c r="I764" s="80"/>
      <c r="J764" s="80"/>
      <c r="K764" s="80"/>
    </row>
    <row r="765" spans="2:11">
      <c r="B765" s="80"/>
      <c r="C765" s="101"/>
      <c r="D765" s="80"/>
      <c r="E765" s="80"/>
      <c r="F765" s="80"/>
      <c r="G765" s="101"/>
      <c r="H765" s="80"/>
      <c r="I765" s="80"/>
      <c r="J765" s="80"/>
      <c r="K765" s="80"/>
    </row>
    <row r="766" spans="2:11">
      <c r="B766" s="80"/>
      <c r="C766" s="101"/>
      <c r="D766" s="80"/>
      <c r="E766" s="80"/>
      <c r="F766" s="80"/>
      <c r="G766" s="101"/>
      <c r="H766" s="80"/>
      <c r="I766" s="80"/>
      <c r="J766" s="80"/>
      <c r="K766" s="80"/>
    </row>
    <row r="767" spans="2:11">
      <c r="B767" s="80"/>
      <c r="C767" s="101"/>
      <c r="D767" s="80"/>
      <c r="E767" s="80"/>
      <c r="F767" s="80"/>
      <c r="G767" s="101"/>
      <c r="H767" s="80"/>
      <c r="I767" s="80"/>
      <c r="J767" s="80"/>
      <c r="K767" s="80"/>
    </row>
    <row r="768" spans="2:11">
      <c r="B768" s="80"/>
      <c r="C768" s="101"/>
      <c r="D768" s="80"/>
      <c r="E768" s="80"/>
      <c r="F768" s="80"/>
      <c r="G768" s="101"/>
      <c r="H768" s="80"/>
      <c r="I768" s="80"/>
      <c r="J768" s="80"/>
      <c r="K768" s="80"/>
    </row>
    <row r="769" spans="2:11">
      <c r="B769" s="80"/>
      <c r="C769" s="101"/>
      <c r="D769" s="80"/>
      <c r="E769" s="80"/>
      <c r="F769" s="80"/>
      <c r="G769" s="101"/>
      <c r="H769" s="80"/>
      <c r="I769" s="80"/>
      <c r="J769" s="80"/>
      <c r="K769" s="80"/>
    </row>
    <row r="770" spans="2:11">
      <c r="B770" s="80"/>
      <c r="C770" s="101"/>
      <c r="D770" s="80"/>
      <c r="E770" s="80"/>
      <c r="F770" s="80"/>
      <c r="G770" s="101"/>
      <c r="H770" s="80"/>
      <c r="I770" s="80"/>
      <c r="J770" s="80"/>
      <c r="K770" s="80"/>
    </row>
    <row r="771" spans="2:11">
      <c r="B771" s="80"/>
      <c r="C771" s="101"/>
      <c r="D771" s="80"/>
      <c r="E771" s="80"/>
      <c r="F771" s="80"/>
      <c r="G771" s="101"/>
      <c r="H771" s="80"/>
      <c r="I771" s="80"/>
      <c r="J771" s="80"/>
      <c r="K771" s="80"/>
    </row>
    <row r="772" spans="2:11">
      <c r="B772" s="80"/>
      <c r="C772" s="101"/>
      <c r="D772" s="80"/>
      <c r="E772" s="80"/>
      <c r="F772" s="80"/>
      <c r="G772" s="101"/>
      <c r="H772" s="80"/>
      <c r="I772" s="80"/>
      <c r="J772" s="80"/>
      <c r="K772" s="80"/>
    </row>
    <row r="773" spans="2:11">
      <c r="B773" s="80"/>
      <c r="C773" s="101"/>
      <c r="D773" s="80"/>
      <c r="E773" s="80"/>
      <c r="F773" s="80"/>
      <c r="G773" s="101"/>
      <c r="H773" s="80"/>
      <c r="I773" s="80"/>
      <c r="J773" s="80"/>
      <c r="K773" s="80"/>
    </row>
    <row r="774" spans="2:11">
      <c r="B774" s="80"/>
      <c r="C774" s="101"/>
      <c r="D774" s="80"/>
      <c r="E774" s="80"/>
      <c r="F774" s="80"/>
      <c r="G774" s="101"/>
      <c r="H774" s="80"/>
      <c r="I774" s="80"/>
      <c r="J774" s="80"/>
      <c r="K774" s="80"/>
    </row>
    <row r="775" spans="2:11">
      <c r="B775" s="80"/>
      <c r="C775" s="101"/>
      <c r="D775" s="80"/>
      <c r="E775" s="80"/>
      <c r="F775" s="80"/>
      <c r="G775" s="101"/>
      <c r="H775" s="80"/>
      <c r="I775" s="80"/>
      <c r="J775" s="80"/>
      <c r="K775" s="80"/>
    </row>
    <row r="776" spans="2:11">
      <c r="B776" s="80"/>
      <c r="C776" s="101"/>
      <c r="D776" s="80"/>
      <c r="E776" s="80"/>
      <c r="F776" s="80"/>
      <c r="G776" s="101"/>
      <c r="H776" s="80"/>
      <c r="I776" s="80"/>
      <c r="J776" s="80"/>
      <c r="K776" s="80"/>
    </row>
    <row r="777" spans="2:11">
      <c r="B777" s="80"/>
      <c r="C777" s="101"/>
      <c r="D777" s="80"/>
      <c r="E777" s="80"/>
      <c r="F777" s="80"/>
      <c r="G777" s="101"/>
      <c r="H777" s="80"/>
      <c r="I777" s="80"/>
      <c r="J777" s="80"/>
      <c r="K777" s="80"/>
    </row>
    <row r="778" spans="2:11">
      <c r="B778" s="80"/>
      <c r="C778" s="101"/>
      <c r="D778" s="80"/>
      <c r="E778" s="80"/>
      <c r="F778" s="80"/>
      <c r="G778" s="101"/>
      <c r="H778" s="80"/>
      <c r="I778" s="80"/>
      <c r="J778" s="80"/>
      <c r="K778" s="80"/>
    </row>
    <row r="779" spans="2:11">
      <c r="B779" s="80"/>
      <c r="C779" s="101"/>
      <c r="D779" s="80"/>
      <c r="E779" s="80"/>
      <c r="F779" s="80"/>
      <c r="G779" s="101"/>
      <c r="H779" s="80"/>
      <c r="I779" s="80"/>
      <c r="J779" s="80"/>
      <c r="K779" s="80"/>
    </row>
    <row r="780" spans="2:11">
      <c r="B780" s="80"/>
      <c r="C780" s="101"/>
      <c r="D780" s="80"/>
      <c r="E780" s="80"/>
      <c r="F780" s="80"/>
      <c r="G780" s="101"/>
      <c r="H780" s="80"/>
      <c r="I780" s="80"/>
      <c r="J780" s="80"/>
      <c r="K780" s="80"/>
    </row>
    <row r="781" spans="2:11">
      <c r="B781" s="80"/>
      <c r="C781" s="101"/>
      <c r="D781" s="80"/>
      <c r="E781" s="80"/>
      <c r="F781" s="80"/>
      <c r="G781" s="101"/>
      <c r="H781" s="80"/>
      <c r="I781" s="80"/>
      <c r="J781" s="80"/>
      <c r="K781" s="80"/>
    </row>
    <row r="782" spans="2:11">
      <c r="B782" s="80"/>
      <c r="C782" s="101"/>
      <c r="D782" s="80"/>
      <c r="E782" s="80"/>
      <c r="F782" s="80"/>
      <c r="G782" s="101"/>
      <c r="H782" s="80"/>
      <c r="I782" s="80"/>
      <c r="J782" s="80"/>
      <c r="K782" s="80"/>
    </row>
    <row r="783" spans="2:11">
      <c r="B783" s="80"/>
      <c r="C783" s="101"/>
      <c r="D783" s="80"/>
      <c r="E783" s="80"/>
      <c r="F783" s="80"/>
      <c r="G783" s="101"/>
      <c r="H783" s="80"/>
      <c r="I783" s="80"/>
      <c r="J783" s="80"/>
      <c r="K783" s="80"/>
    </row>
    <row r="784" spans="2:11">
      <c r="B784" s="80"/>
      <c r="C784" s="101"/>
      <c r="D784" s="80"/>
      <c r="E784" s="80"/>
      <c r="F784" s="80"/>
      <c r="G784" s="101"/>
      <c r="H784" s="80"/>
      <c r="I784" s="80"/>
      <c r="J784" s="80"/>
      <c r="K784" s="80"/>
    </row>
    <row r="785" spans="2:11">
      <c r="B785" s="80"/>
      <c r="C785" s="101"/>
      <c r="D785" s="80"/>
      <c r="E785" s="80"/>
      <c r="F785" s="80"/>
      <c r="G785" s="101"/>
      <c r="H785" s="80"/>
      <c r="I785" s="80"/>
      <c r="J785" s="80"/>
      <c r="K785" s="80"/>
    </row>
    <row r="786" spans="2:11">
      <c r="B786" s="80"/>
      <c r="C786" s="101"/>
      <c r="D786" s="80"/>
      <c r="E786" s="80"/>
      <c r="F786" s="80"/>
      <c r="G786" s="101"/>
      <c r="H786" s="80"/>
      <c r="I786" s="80"/>
      <c r="J786" s="80"/>
      <c r="K786" s="80"/>
    </row>
    <row r="787" spans="2:11">
      <c r="B787" s="80"/>
      <c r="C787" s="101"/>
      <c r="D787" s="80"/>
      <c r="E787" s="80"/>
      <c r="F787" s="80"/>
      <c r="G787" s="101"/>
      <c r="H787" s="80"/>
      <c r="I787" s="80"/>
      <c r="J787" s="80"/>
      <c r="K787" s="80"/>
    </row>
    <row r="788" spans="2:11">
      <c r="B788" s="80"/>
      <c r="C788" s="101"/>
      <c r="D788" s="80"/>
      <c r="E788" s="80"/>
      <c r="F788" s="80"/>
      <c r="G788" s="101"/>
      <c r="H788" s="80"/>
      <c r="I788" s="80"/>
      <c r="J788" s="80"/>
      <c r="K788" s="80"/>
    </row>
    <row r="789" spans="2:11">
      <c r="B789" s="80"/>
      <c r="C789" s="101"/>
      <c r="D789" s="80"/>
      <c r="E789" s="80"/>
      <c r="F789" s="80"/>
      <c r="G789" s="101"/>
      <c r="H789" s="80"/>
      <c r="I789" s="80"/>
      <c r="J789" s="80"/>
      <c r="K789" s="80"/>
    </row>
    <row r="790" spans="2:11">
      <c r="B790" s="80"/>
      <c r="C790" s="101"/>
      <c r="D790" s="80"/>
      <c r="E790" s="80"/>
      <c r="F790" s="80"/>
      <c r="G790" s="101"/>
      <c r="H790" s="80"/>
      <c r="I790" s="80"/>
      <c r="J790" s="80"/>
      <c r="K790" s="80"/>
    </row>
    <row r="791" spans="2:11">
      <c r="B791" s="80"/>
      <c r="C791" s="101"/>
      <c r="D791" s="80"/>
      <c r="E791" s="80"/>
      <c r="F791" s="80"/>
      <c r="G791" s="101"/>
      <c r="H791" s="80"/>
      <c r="I791" s="80"/>
      <c r="J791" s="80"/>
      <c r="K791" s="80"/>
    </row>
    <row r="792" spans="2:11">
      <c r="B792" s="80"/>
      <c r="C792" s="101"/>
      <c r="D792" s="80"/>
      <c r="E792" s="80"/>
      <c r="F792" s="80"/>
      <c r="G792" s="101"/>
      <c r="H792" s="80"/>
      <c r="I792" s="80"/>
      <c r="J792" s="80"/>
      <c r="K792" s="80"/>
    </row>
    <row r="793" spans="2:11">
      <c r="B793" s="80"/>
      <c r="C793" s="101"/>
      <c r="D793" s="80"/>
      <c r="E793" s="80"/>
      <c r="F793" s="80"/>
      <c r="G793" s="101"/>
      <c r="H793" s="80"/>
      <c r="I793" s="80"/>
      <c r="J793" s="80"/>
      <c r="K793" s="80"/>
    </row>
    <row r="794" spans="2:11">
      <c r="B794" s="80"/>
      <c r="C794" s="101"/>
      <c r="D794" s="80"/>
      <c r="E794" s="80"/>
      <c r="F794" s="80"/>
      <c r="G794" s="101"/>
      <c r="H794" s="80"/>
      <c r="I794" s="80"/>
      <c r="J794" s="80"/>
      <c r="K794" s="80"/>
    </row>
    <row r="795" spans="2:11">
      <c r="B795" s="80"/>
      <c r="C795" s="101"/>
      <c r="D795" s="80"/>
      <c r="E795" s="80"/>
      <c r="F795" s="80"/>
      <c r="G795" s="101"/>
      <c r="H795" s="80"/>
      <c r="I795" s="80"/>
      <c r="J795" s="80"/>
      <c r="K795" s="80"/>
    </row>
    <row r="796" spans="2:11">
      <c r="B796" s="80"/>
      <c r="C796" s="101"/>
      <c r="D796" s="80"/>
      <c r="E796" s="80"/>
      <c r="F796" s="80"/>
      <c r="G796" s="101"/>
      <c r="H796" s="80"/>
      <c r="I796" s="80"/>
      <c r="J796" s="80"/>
      <c r="K796" s="80"/>
    </row>
    <row r="797" spans="2:11">
      <c r="B797" s="80"/>
      <c r="C797" s="101"/>
      <c r="D797" s="80"/>
      <c r="E797" s="80"/>
      <c r="F797" s="80"/>
      <c r="G797" s="101"/>
      <c r="H797" s="80"/>
      <c r="I797" s="80"/>
      <c r="J797" s="80"/>
      <c r="K797" s="80"/>
    </row>
    <row r="798" spans="2:11">
      <c r="B798" s="80"/>
      <c r="C798" s="101"/>
      <c r="D798" s="80"/>
      <c r="E798" s="80"/>
      <c r="F798" s="80"/>
      <c r="G798" s="101"/>
      <c r="H798" s="80"/>
      <c r="I798" s="80"/>
      <c r="J798" s="80"/>
      <c r="K798" s="80"/>
    </row>
    <row r="799" spans="2:11">
      <c r="B799" s="80"/>
      <c r="C799" s="101"/>
      <c r="D799" s="80"/>
      <c r="E799" s="80"/>
      <c r="F799" s="80"/>
      <c r="G799" s="101"/>
      <c r="H799" s="80"/>
      <c r="I799" s="80"/>
      <c r="J799" s="80"/>
      <c r="K799" s="80"/>
    </row>
    <row r="800" spans="2:11">
      <c r="B800" s="80"/>
      <c r="C800" s="101"/>
      <c r="D800" s="80"/>
      <c r="E800" s="80"/>
      <c r="F800" s="80"/>
      <c r="G800" s="101"/>
      <c r="H800" s="80"/>
      <c r="I800" s="80"/>
      <c r="J800" s="80"/>
      <c r="K800" s="80"/>
    </row>
    <row r="801" spans="2:11">
      <c r="B801" s="80"/>
      <c r="C801" s="101"/>
      <c r="D801" s="80"/>
      <c r="E801" s="80"/>
      <c r="F801" s="80"/>
      <c r="G801" s="101"/>
      <c r="H801" s="80"/>
      <c r="I801" s="80"/>
      <c r="J801" s="80"/>
      <c r="K801" s="80"/>
    </row>
    <row r="802" spans="2:11">
      <c r="B802" s="80"/>
      <c r="C802" s="101"/>
      <c r="D802" s="80"/>
      <c r="E802" s="80"/>
      <c r="F802" s="80"/>
      <c r="G802" s="101"/>
      <c r="H802" s="80"/>
      <c r="I802" s="80"/>
      <c r="J802" s="80"/>
      <c r="K802" s="80"/>
    </row>
    <row r="803" spans="2:11">
      <c r="B803" s="80"/>
      <c r="C803" s="101"/>
      <c r="D803" s="80"/>
      <c r="E803" s="80"/>
      <c r="F803" s="80"/>
      <c r="G803" s="101"/>
      <c r="H803" s="80"/>
      <c r="I803" s="80"/>
      <c r="J803" s="80"/>
      <c r="K803" s="80"/>
    </row>
    <row r="804" spans="2:11">
      <c r="B804" s="80"/>
      <c r="C804" s="101"/>
      <c r="D804" s="80"/>
      <c r="E804" s="80"/>
      <c r="F804" s="80"/>
      <c r="G804" s="101"/>
      <c r="H804" s="80"/>
      <c r="I804" s="80"/>
      <c r="J804" s="80"/>
      <c r="K804" s="80"/>
    </row>
    <row r="805" spans="2:11">
      <c r="B805" s="80"/>
      <c r="C805" s="101"/>
      <c r="D805" s="80"/>
      <c r="E805" s="80"/>
      <c r="F805" s="80"/>
      <c r="G805" s="101"/>
      <c r="H805" s="80"/>
      <c r="I805" s="80"/>
      <c r="J805" s="80"/>
      <c r="K805" s="80"/>
    </row>
    <row r="806" spans="2:11">
      <c r="B806" s="80"/>
      <c r="C806" s="101"/>
      <c r="D806" s="80"/>
      <c r="E806" s="80"/>
      <c r="F806" s="80"/>
      <c r="G806" s="101"/>
      <c r="H806" s="80"/>
      <c r="I806" s="80"/>
      <c r="J806" s="80"/>
      <c r="K806" s="80"/>
    </row>
    <row r="807" spans="2:11">
      <c r="B807" s="80"/>
      <c r="C807" s="101"/>
      <c r="D807" s="80"/>
      <c r="E807" s="80"/>
      <c r="F807" s="80"/>
      <c r="G807" s="101"/>
      <c r="H807" s="80"/>
      <c r="I807" s="80"/>
      <c r="J807" s="80"/>
      <c r="K807" s="80"/>
    </row>
    <row r="808" spans="2:11">
      <c r="B808" s="80"/>
      <c r="C808" s="101"/>
      <c r="D808" s="80"/>
      <c r="E808" s="80"/>
      <c r="F808" s="80"/>
      <c r="G808" s="101"/>
      <c r="H808" s="80"/>
      <c r="I808" s="80"/>
      <c r="J808" s="80"/>
      <c r="K808" s="80"/>
    </row>
    <row r="809" spans="2:11">
      <c r="B809" s="80"/>
      <c r="C809" s="101"/>
      <c r="D809" s="80"/>
      <c r="E809" s="80"/>
      <c r="F809" s="80"/>
      <c r="G809" s="101"/>
      <c r="H809" s="80"/>
      <c r="I809" s="80"/>
      <c r="J809" s="80"/>
      <c r="K809" s="80"/>
    </row>
    <row r="810" spans="2:11">
      <c r="B810" s="80"/>
      <c r="C810" s="101"/>
      <c r="D810" s="80"/>
      <c r="E810" s="80"/>
      <c r="F810" s="80"/>
      <c r="G810" s="101"/>
      <c r="H810" s="80"/>
      <c r="I810" s="80"/>
      <c r="J810" s="80"/>
      <c r="K810" s="80"/>
    </row>
    <row r="811" spans="2:11">
      <c r="B811" s="80"/>
      <c r="C811" s="101"/>
      <c r="D811" s="80"/>
      <c r="E811" s="80"/>
      <c r="F811" s="80"/>
      <c r="G811" s="101"/>
      <c r="H811" s="80"/>
      <c r="I811" s="80"/>
      <c r="J811" s="80"/>
      <c r="K811" s="80"/>
    </row>
    <row r="812" spans="2:11">
      <c r="B812" s="80"/>
      <c r="C812" s="101"/>
      <c r="D812" s="80"/>
      <c r="E812" s="80"/>
      <c r="F812" s="80"/>
      <c r="G812" s="101"/>
      <c r="H812" s="80"/>
      <c r="I812" s="80"/>
      <c r="J812" s="80"/>
      <c r="K812" s="80"/>
    </row>
    <row r="813" spans="2:11">
      <c r="B813" s="80"/>
      <c r="C813" s="101"/>
      <c r="D813" s="80"/>
      <c r="E813" s="80"/>
      <c r="F813" s="80"/>
      <c r="G813" s="101"/>
      <c r="H813" s="80"/>
      <c r="I813" s="80"/>
      <c r="J813" s="80"/>
      <c r="K813" s="80"/>
    </row>
    <row r="814" spans="2:11">
      <c r="B814" s="80"/>
      <c r="C814" s="101"/>
      <c r="D814" s="80"/>
      <c r="E814" s="80"/>
      <c r="F814" s="80"/>
      <c r="G814" s="101"/>
      <c r="H814" s="80"/>
      <c r="I814" s="80"/>
      <c r="J814" s="80"/>
      <c r="K814" s="80"/>
    </row>
    <row r="815" spans="2:11">
      <c r="B815" s="80"/>
      <c r="C815" s="101"/>
      <c r="D815" s="80"/>
      <c r="E815" s="80"/>
      <c r="F815" s="80"/>
      <c r="G815" s="101"/>
      <c r="H815" s="80"/>
      <c r="I815" s="80"/>
      <c r="J815" s="80"/>
      <c r="K815" s="80"/>
    </row>
    <row r="816" spans="2:11">
      <c r="B816" s="80"/>
      <c r="C816" s="101"/>
      <c r="D816" s="80"/>
      <c r="E816" s="80"/>
      <c r="F816" s="80"/>
      <c r="G816" s="101"/>
      <c r="H816" s="80"/>
      <c r="I816" s="80"/>
      <c r="J816" s="80"/>
      <c r="K816" s="80"/>
    </row>
    <row r="817" spans="2:11">
      <c r="B817" s="80"/>
      <c r="C817" s="101"/>
      <c r="D817" s="80"/>
      <c r="E817" s="80"/>
      <c r="F817" s="80"/>
      <c r="G817" s="101"/>
      <c r="H817" s="80"/>
      <c r="I817" s="80"/>
      <c r="J817" s="80"/>
      <c r="K817" s="80"/>
    </row>
    <row r="818" spans="2:11">
      <c r="B818" s="80"/>
      <c r="C818" s="101"/>
      <c r="D818" s="80"/>
      <c r="E818" s="80"/>
      <c r="F818" s="80"/>
      <c r="G818" s="101"/>
      <c r="H818" s="80"/>
      <c r="I818" s="80"/>
      <c r="J818" s="80"/>
      <c r="K818" s="80"/>
    </row>
    <row r="819" spans="2:11">
      <c r="B819" s="80"/>
      <c r="C819" s="101"/>
      <c r="D819" s="80"/>
      <c r="E819" s="80"/>
      <c r="F819" s="80"/>
      <c r="G819" s="101"/>
      <c r="H819" s="80"/>
      <c r="I819" s="80"/>
      <c r="J819" s="80"/>
      <c r="K819" s="80"/>
    </row>
    <row r="820" spans="2:11">
      <c r="B820" s="80"/>
      <c r="C820" s="101"/>
      <c r="D820" s="80"/>
      <c r="E820" s="80"/>
      <c r="F820" s="80"/>
      <c r="G820" s="101"/>
      <c r="H820" s="80"/>
      <c r="I820" s="80"/>
      <c r="J820" s="80"/>
      <c r="K820" s="80"/>
    </row>
    <row r="821" spans="2:11">
      <c r="B821" s="80"/>
      <c r="C821" s="101"/>
      <c r="D821" s="80"/>
      <c r="E821" s="80"/>
      <c r="F821" s="80"/>
      <c r="G821" s="101"/>
      <c r="H821" s="80"/>
      <c r="I821" s="80"/>
      <c r="J821" s="80"/>
      <c r="K821" s="80"/>
    </row>
    <row r="822" spans="2:11">
      <c r="B822" s="80"/>
      <c r="C822" s="101"/>
      <c r="D822" s="80"/>
      <c r="E822" s="80"/>
      <c r="F822" s="80"/>
      <c r="G822" s="101"/>
      <c r="H822" s="80"/>
      <c r="I822" s="80"/>
      <c r="J822" s="80"/>
      <c r="K822" s="80"/>
    </row>
    <row r="823" spans="2:11">
      <c r="B823" s="80"/>
      <c r="C823" s="101"/>
      <c r="D823" s="80"/>
      <c r="E823" s="80"/>
      <c r="F823" s="80"/>
      <c r="G823" s="101"/>
      <c r="H823" s="80"/>
      <c r="I823" s="80"/>
      <c r="J823" s="80"/>
      <c r="K823" s="80"/>
    </row>
    <row r="824" spans="2:11">
      <c r="B824" s="80"/>
      <c r="C824" s="101"/>
      <c r="D824" s="80"/>
      <c r="E824" s="80"/>
      <c r="F824" s="80"/>
      <c r="G824" s="101"/>
      <c r="H824" s="80"/>
      <c r="I824" s="80"/>
      <c r="J824" s="80"/>
      <c r="K824" s="80"/>
    </row>
    <row r="825" spans="2:11">
      <c r="B825" s="80"/>
      <c r="C825" s="101"/>
      <c r="D825" s="80"/>
      <c r="E825" s="80"/>
      <c r="F825" s="80"/>
      <c r="G825" s="101"/>
      <c r="H825" s="80"/>
      <c r="I825" s="80"/>
      <c r="J825" s="80"/>
      <c r="K825" s="80"/>
    </row>
    <row r="826" spans="2:11">
      <c r="B826" s="80"/>
      <c r="C826" s="101"/>
      <c r="D826" s="80"/>
      <c r="E826" s="80"/>
      <c r="F826" s="80"/>
      <c r="G826" s="101"/>
      <c r="H826" s="80"/>
      <c r="I826" s="80"/>
      <c r="J826" s="80"/>
      <c r="K826" s="80"/>
    </row>
    <row r="827" spans="2:11">
      <c r="B827" s="80"/>
      <c r="C827" s="101"/>
      <c r="D827" s="80"/>
      <c r="E827" s="80"/>
      <c r="F827" s="80"/>
      <c r="G827" s="101"/>
      <c r="H827" s="80"/>
      <c r="I827" s="80"/>
      <c r="J827" s="80"/>
      <c r="K827" s="80"/>
    </row>
    <row r="828" spans="2:11">
      <c r="B828" s="80"/>
      <c r="C828" s="101"/>
      <c r="D828" s="80"/>
      <c r="E828" s="80"/>
      <c r="F828" s="80"/>
      <c r="G828" s="101"/>
      <c r="H828" s="80"/>
      <c r="I828" s="80"/>
      <c r="J828" s="80"/>
      <c r="K828" s="80"/>
    </row>
    <row r="829" spans="2:11">
      <c r="B829" s="80"/>
      <c r="C829" s="101"/>
      <c r="D829" s="80"/>
      <c r="E829" s="80"/>
      <c r="F829" s="80"/>
      <c r="G829" s="101"/>
      <c r="H829" s="80"/>
      <c r="I829" s="80"/>
      <c r="J829" s="80"/>
      <c r="K829" s="80"/>
    </row>
    <row r="830" spans="2:11">
      <c r="B830" s="80"/>
      <c r="C830" s="101"/>
      <c r="D830" s="80"/>
      <c r="E830" s="80"/>
      <c r="F830" s="80"/>
      <c r="G830" s="101"/>
      <c r="H830" s="80"/>
      <c r="I830" s="80"/>
      <c r="J830" s="80"/>
      <c r="K830" s="80"/>
    </row>
    <row r="831" spans="2:11">
      <c r="B831" s="80"/>
      <c r="C831" s="101"/>
      <c r="D831" s="80"/>
      <c r="E831" s="80"/>
      <c r="F831" s="80"/>
      <c r="G831" s="101"/>
      <c r="H831" s="80"/>
      <c r="I831" s="80"/>
      <c r="J831" s="80"/>
      <c r="K831" s="80"/>
    </row>
    <row r="832" spans="2:11">
      <c r="B832" s="80"/>
      <c r="C832" s="101"/>
      <c r="D832" s="80"/>
      <c r="E832" s="80"/>
      <c r="F832" s="80"/>
      <c r="G832" s="101"/>
      <c r="H832" s="80"/>
      <c r="I832" s="80"/>
      <c r="J832" s="80"/>
      <c r="K832" s="80"/>
    </row>
    <row r="833" spans="2:11">
      <c r="B833" s="80"/>
      <c r="C833" s="101"/>
      <c r="D833" s="80"/>
      <c r="E833" s="80"/>
      <c r="F833" s="80"/>
      <c r="G833" s="101"/>
      <c r="H833" s="80"/>
      <c r="I833" s="80"/>
      <c r="J833" s="80"/>
      <c r="K833" s="80"/>
    </row>
    <row r="834" spans="2:11">
      <c r="B834" s="80"/>
      <c r="C834" s="101"/>
      <c r="D834" s="80"/>
      <c r="E834" s="80"/>
      <c r="F834" s="80"/>
      <c r="G834" s="101"/>
      <c r="H834" s="80"/>
      <c r="I834" s="80"/>
      <c r="J834" s="80"/>
      <c r="K834" s="80"/>
    </row>
    <row r="835" spans="2:11">
      <c r="B835" s="80"/>
      <c r="C835" s="101"/>
      <c r="D835" s="80"/>
      <c r="E835" s="80"/>
      <c r="F835" s="80"/>
      <c r="G835" s="101"/>
      <c r="H835" s="80"/>
      <c r="I835" s="80"/>
      <c r="J835" s="80"/>
      <c r="K835" s="80"/>
    </row>
    <row r="836" spans="2:11">
      <c r="B836" s="80"/>
      <c r="C836" s="101"/>
      <c r="D836" s="80"/>
      <c r="E836" s="80"/>
      <c r="F836" s="80"/>
      <c r="G836" s="101"/>
      <c r="H836" s="80"/>
      <c r="I836" s="80"/>
      <c r="J836" s="80"/>
      <c r="K836" s="80"/>
    </row>
    <row r="837" spans="2:11">
      <c r="B837" s="80"/>
      <c r="C837" s="101"/>
      <c r="D837" s="80"/>
      <c r="E837" s="80"/>
      <c r="F837" s="80"/>
      <c r="G837" s="101"/>
      <c r="H837" s="80"/>
      <c r="I837" s="80"/>
      <c r="J837" s="80"/>
      <c r="K837" s="80"/>
    </row>
    <row r="838" spans="2:11">
      <c r="B838" s="80"/>
      <c r="C838" s="101"/>
      <c r="D838" s="80"/>
      <c r="E838" s="80"/>
      <c r="F838" s="80"/>
      <c r="G838" s="101"/>
      <c r="H838" s="80"/>
      <c r="I838" s="80"/>
      <c r="J838" s="80"/>
      <c r="K838" s="80"/>
    </row>
    <row r="839" spans="2:11">
      <c r="B839" s="80"/>
      <c r="C839" s="101"/>
      <c r="D839" s="80"/>
      <c r="E839" s="80"/>
      <c r="F839" s="80"/>
      <c r="G839" s="101"/>
      <c r="H839" s="80"/>
      <c r="I839" s="80"/>
      <c r="J839" s="80"/>
      <c r="K839" s="80"/>
    </row>
    <row r="840" spans="2:11">
      <c r="B840" s="80"/>
      <c r="C840" s="101"/>
      <c r="D840" s="80"/>
      <c r="E840" s="80"/>
      <c r="F840" s="80"/>
      <c r="G840" s="101"/>
      <c r="H840" s="80"/>
      <c r="I840" s="80"/>
      <c r="J840" s="80"/>
      <c r="K840" s="80"/>
    </row>
    <row r="841" spans="2:11">
      <c r="B841" s="80"/>
      <c r="C841" s="101"/>
      <c r="D841" s="80"/>
      <c r="E841" s="80"/>
      <c r="F841" s="80"/>
      <c r="G841" s="101"/>
      <c r="H841" s="80"/>
      <c r="I841" s="80"/>
      <c r="J841" s="80"/>
      <c r="K841" s="80"/>
    </row>
    <row r="842" spans="2:11">
      <c r="B842" s="80"/>
      <c r="C842" s="101"/>
      <c r="D842" s="80"/>
      <c r="E842" s="80"/>
      <c r="F842" s="80"/>
      <c r="G842" s="101"/>
      <c r="H842" s="80"/>
      <c r="I842" s="80"/>
      <c r="J842" s="80"/>
      <c r="K842" s="80"/>
    </row>
    <row r="843" spans="2:11">
      <c r="B843" s="80"/>
      <c r="C843" s="101"/>
      <c r="D843" s="80"/>
      <c r="E843" s="80"/>
      <c r="F843" s="80"/>
      <c r="G843" s="101"/>
      <c r="H843" s="80"/>
      <c r="I843" s="80"/>
      <c r="J843" s="80"/>
      <c r="K843" s="80"/>
    </row>
    <row r="844" spans="2:11">
      <c r="B844" s="80"/>
      <c r="C844" s="101"/>
      <c r="D844" s="80"/>
      <c r="E844" s="80"/>
      <c r="F844" s="80"/>
      <c r="G844" s="101"/>
      <c r="H844" s="80"/>
      <c r="I844" s="80"/>
      <c r="J844" s="80"/>
      <c r="K844" s="80"/>
    </row>
    <row r="845" spans="2:11">
      <c r="B845" s="80"/>
      <c r="C845" s="101"/>
      <c r="D845" s="80"/>
      <c r="E845" s="80"/>
      <c r="F845" s="80"/>
      <c r="G845" s="101"/>
      <c r="H845" s="80"/>
      <c r="I845" s="80"/>
      <c r="J845" s="80"/>
      <c r="K845" s="80"/>
    </row>
    <row r="846" spans="2:11">
      <c r="B846" s="80"/>
      <c r="C846" s="101"/>
      <c r="D846" s="80"/>
      <c r="E846" s="80"/>
      <c r="F846" s="80"/>
      <c r="G846" s="101"/>
      <c r="H846" s="80"/>
      <c r="I846" s="80"/>
      <c r="J846" s="80"/>
      <c r="K846" s="80"/>
    </row>
    <row r="847" spans="2:11">
      <c r="B847" s="80"/>
      <c r="C847" s="101"/>
      <c r="D847" s="80"/>
      <c r="E847" s="80"/>
      <c r="F847" s="80"/>
      <c r="G847" s="101"/>
      <c r="H847" s="80"/>
      <c r="I847" s="80"/>
      <c r="J847" s="80"/>
      <c r="K847" s="80"/>
    </row>
    <row r="848" spans="2:11">
      <c r="B848" s="80"/>
      <c r="C848" s="101"/>
      <c r="D848" s="80"/>
      <c r="E848" s="80"/>
      <c r="F848" s="80"/>
      <c r="G848" s="101"/>
      <c r="H848" s="80"/>
      <c r="I848" s="80"/>
      <c r="J848" s="80"/>
      <c r="K848" s="80"/>
    </row>
    <row r="849" spans="2:11">
      <c r="B849" s="80"/>
      <c r="C849" s="101"/>
      <c r="D849" s="80"/>
      <c r="E849" s="80"/>
      <c r="F849" s="80"/>
      <c r="G849" s="101"/>
      <c r="H849" s="80"/>
      <c r="I849" s="80"/>
      <c r="J849" s="80"/>
      <c r="K849" s="80"/>
    </row>
    <row r="850" spans="2:11">
      <c r="B850" s="80"/>
      <c r="C850" s="101"/>
      <c r="D850" s="80"/>
      <c r="E850" s="80"/>
      <c r="F850" s="80"/>
      <c r="G850" s="101"/>
      <c r="H850" s="80"/>
      <c r="I850" s="80"/>
      <c r="J850" s="80"/>
      <c r="K850" s="80"/>
    </row>
    <row r="851" spans="2:11">
      <c r="B851" s="80"/>
      <c r="C851" s="101"/>
      <c r="D851" s="80"/>
      <c r="E851" s="80"/>
      <c r="F851" s="80"/>
      <c r="G851" s="101"/>
      <c r="H851" s="80"/>
      <c r="I851" s="80"/>
      <c r="J851" s="80"/>
      <c r="K851" s="80"/>
    </row>
    <row r="852" spans="2:11">
      <c r="B852" s="80"/>
      <c r="C852" s="101"/>
      <c r="D852" s="80"/>
      <c r="E852" s="80"/>
      <c r="F852" s="80"/>
      <c r="G852" s="101"/>
      <c r="H852" s="80"/>
      <c r="I852" s="80"/>
      <c r="J852" s="80"/>
      <c r="K852" s="80"/>
    </row>
    <row r="853" spans="2:11">
      <c r="B853" s="80"/>
      <c r="C853" s="101"/>
      <c r="D853" s="80"/>
      <c r="E853" s="80"/>
      <c r="F853" s="80"/>
      <c r="G853" s="101"/>
      <c r="H853" s="80"/>
      <c r="I853" s="80"/>
      <c r="J853" s="80"/>
      <c r="K853" s="80"/>
    </row>
    <row r="854" spans="2:11">
      <c r="B854" s="80"/>
      <c r="C854" s="101"/>
      <c r="D854" s="80"/>
      <c r="E854" s="80"/>
      <c r="F854" s="80"/>
      <c r="G854" s="101"/>
      <c r="H854" s="80"/>
      <c r="I854" s="80"/>
      <c r="J854" s="80"/>
      <c r="K854" s="80"/>
    </row>
    <row r="855" spans="2:11">
      <c r="B855" s="80"/>
      <c r="C855" s="101"/>
      <c r="D855" s="80"/>
      <c r="E855" s="80"/>
      <c r="F855" s="80"/>
      <c r="G855" s="101"/>
      <c r="H855" s="80"/>
      <c r="I855" s="80"/>
      <c r="J855" s="80"/>
      <c r="K855" s="80"/>
    </row>
    <row r="856" spans="2:11">
      <c r="B856" s="80"/>
      <c r="C856" s="101"/>
      <c r="D856" s="80"/>
      <c r="E856" s="80"/>
      <c r="F856" s="80"/>
      <c r="G856" s="101"/>
      <c r="H856" s="80"/>
      <c r="I856" s="80"/>
      <c r="J856" s="80"/>
      <c r="K856" s="80"/>
    </row>
    <row r="857" spans="2:11">
      <c r="B857" s="80"/>
      <c r="C857" s="101"/>
      <c r="D857" s="80"/>
      <c r="E857" s="80"/>
      <c r="F857" s="80"/>
      <c r="G857" s="101"/>
      <c r="H857" s="80"/>
      <c r="I857" s="80"/>
      <c r="J857" s="80"/>
      <c r="K857" s="80"/>
    </row>
    <row r="858" spans="2:11">
      <c r="B858" s="80"/>
      <c r="C858" s="101"/>
      <c r="D858" s="80"/>
      <c r="E858" s="80"/>
      <c r="F858" s="80"/>
      <c r="G858" s="101"/>
      <c r="H858" s="80"/>
      <c r="I858" s="80"/>
      <c r="J858" s="80"/>
      <c r="K858" s="80"/>
    </row>
    <row r="859" spans="2:11">
      <c r="B859" s="80"/>
      <c r="C859" s="101"/>
      <c r="D859" s="80"/>
      <c r="E859" s="80"/>
      <c r="F859" s="80"/>
      <c r="G859" s="101"/>
      <c r="H859" s="80"/>
      <c r="I859" s="80"/>
      <c r="J859" s="80"/>
      <c r="K859" s="80"/>
    </row>
    <row r="860" spans="2:11">
      <c r="B860" s="80"/>
      <c r="C860" s="101"/>
      <c r="D860" s="80"/>
      <c r="E860" s="80"/>
      <c r="F860" s="80"/>
      <c r="G860" s="101"/>
      <c r="H860" s="80"/>
      <c r="I860" s="80"/>
      <c r="J860" s="80"/>
      <c r="K860" s="80"/>
    </row>
    <row r="861" spans="2:11">
      <c r="B861" s="80"/>
      <c r="C861" s="101"/>
      <c r="D861" s="80"/>
      <c r="E861" s="80"/>
      <c r="F861" s="80"/>
      <c r="G861" s="101"/>
      <c r="H861" s="80"/>
      <c r="I861" s="80"/>
      <c r="J861" s="80"/>
      <c r="K861" s="80"/>
    </row>
    <row r="862" spans="2:11">
      <c r="B862" s="80"/>
      <c r="C862" s="101"/>
      <c r="D862" s="80"/>
      <c r="E862" s="80"/>
      <c r="F862" s="80"/>
      <c r="G862" s="101"/>
      <c r="H862" s="80"/>
      <c r="I862" s="80"/>
      <c r="J862" s="80"/>
      <c r="K862" s="80"/>
    </row>
    <row r="863" spans="2:11">
      <c r="B863" s="80"/>
      <c r="C863" s="101"/>
      <c r="D863" s="80"/>
      <c r="E863" s="80"/>
      <c r="F863" s="80"/>
      <c r="G863" s="101"/>
      <c r="H863" s="80"/>
      <c r="I863" s="80"/>
      <c r="J863" s="80"/>
      <c r="K863" s="80"/>
    </row>
    <row r="864" spans="2:11">
      <c r="B864" s="80"/>
      <c r="C864" s="101"/>
      <c r="D864" s="80"/>
      <c r="E864" s="80"/>
      <c r="F864" s="80"/>
      <c r="G864" s="101"/>
      <c r="H864" s="80"/>
      <c r="I864" s="80"/>
      <c r="J864" s="80"/>
      <c r="K864" s="80"/>
    </row>
    <row r="865" spans="2:11">
      <c r="B865" s="80"/>
      <c r="C865" s="101"/>
      <c r="D865" s="80"/>
      <c r="E865" s="80"/>
      <c r="F865" s="80"/>
      <c r="G865" s="101"/>
      <c r="H865" s="80"/>
      <c r="I865" s="80"/>
      <c r="J865" s="80"/>
      <c r="K865" s="80"/>
    </row>
    <row r="866" spans="2:11">
      <c r="B866" s="80"/>
      <c r="C866" s="101"/>
      <c r="D866" s="80"/>
      <c r="E866" s="80"/>
      <c r="F866" s="80"/>
      <c r="G866" s="101"/>
      <c r="H866" s="80"/>
      <c r="I866" s="80"/>
      <c r="J866" s="80"/>
      <c r="K866" s="80"/>
    </row>
    <row r="867" spans="2:11">
      <c r="B867" s="80"/>
      <c r="C867" s="101"/>
      <c r="D867" s="80"/>
      <c r="E867" s="80"/>
      <c r="F867" s="80"/>
      <c r="G867" s="101"/>
      <c r="H867" s="80"/>
      <c r="I867" s="80"/>
      <c r="J867" s="80"/>
      <c r="K867" s="80"/>
    </row>
    <row r="868" spans="2:11">
      <c r="B868" s="80"/>
      <c r="C868" s="101"/>
      <c r="D868" s="80"/>
      <c r="E868" s="80"/>
      <c r="F868" s="80"/>
      <c r="G868" s="101"/>
      <c r="H868" s="80"/>
      <c r="I868" s="80"/>
      <c r="J868" s="80"/>
      <c r="K868" s="80"/>
    </row>
    <row r="869" spans="2:11">
      <c r="B869" s="80"/>
      <c r="C869" s="101"/>
      <c r="D869" s="80"/>
      <c r="E869" s="80"/>
      <c r="F869" s="80"/>
      <c r="G869" s="101"/>
      <c r="H869" s="80"/>
      <c r="I869" s="80"/>
      <c r="J869" s="80"/>
      <c r="K869" s="80"/>
    </row>
    <row r="870" spans="2:11">
      <c r="B870" s="80"/>
      <c r="C870" s="101"/>
      <c r="D870" s="80"/>
      <c r="E870" s="80"/>
      <c r="F870" s="80"/>
      <c r="G870" s="101"/>
      <c r="H870" s="80"/>
      <c r="I870" s="80"/>
      <c r="J870" s="80"/>
      <c r="K870" s="80"/>
    </row>
    <row r="871" spans="2:11">
      <c r="B871" s="80"/>
      <c r="C871" s="101"/>
      <c r="D871" s="80"/>
      <c r="E871" s="80"/>
      <c r="F871" s="80"/>
      <c r="G871" s="101"/>
      <c r="H871" s="80"/>
      <c r="I871" s="80"/>
      <c r="J871" s="80"/>
      <c r="K871" s="80"/>
    </row>
    <row r="872" spans="2:11">
      <c r="B872" s="80"/>
      <c r="C872" s="101"/>
      <c r="D872" s="80"/>
      <c r="E872" s="80"/>
      <c r="F872" s="80"/>
      <c r="G872" s="101"/>
      <c r="H872" s="80"/>
      <c r="I872" s="80"/>
      <c r="J872" s="80"/>
      <c r="K872" s="80"/>
    </row>
    <row r="873" spans="2:11">
      <c r="B873" s="80"/>
      <c r="C873" s="101"/>
      <c r="D873" s="80"/>
      <c r="E873" s="80"/>
      <c r="F873" s="80"/>
      <c r="G873" s="101"/>
      <c r="H873" s="80"/>
      <c r="I873" s="80"/>
      <c r="J873" s="80"/>
      <c r="K873" s="80"/>
    </row>
    <row r="874" spans="2:11">
      <c r="B874" s="80"/>
      <c r="C874" s="101"/>
      <c r="D874" s="80"/>
      <c r="E874" s="80"/>
      <c r="F874" s="80"/>
      <c r="G874" s="101"/>
      <c r="H874" s="80"/>
      <c r="I874" s="80"/>
      <c r="J874" s="80"/>
      <c r="K874" s="80"/>
    </row>
    <row r="875" spans="2:11">
      <c r="B875" s="80"/>
      <c r="C875" s="101"/>
      <c r="D875" s="80"/>
      <c r="E875" s="80"/>
      <c r="F875" s="80"/>
      <c r="G875" s="101"/>
      <c r="H875" s="80"/>
      <c r="I875" s="80"/>
      <c r="J875" s="80"/>
      <c r="K875" s="80"/>
    </row>
    <row r="876" spans="2:11">
      <c r="B876" s="80"/>
      <c r="C876" s="101"/>
      <c r="D876" s="80"/>
      <c r="E876" s="80"/>
      <c r="F876" s="80"/>
      <c r="G876" s="101"/>
      <c r="H876" s="80"/>
      <c r="I876" s="80"/>
      <c r="J876" s="80"/>
      <c r="K876" s="80"/>
    </row>
    <row r="877" spans="2:11">
      <c r="B877" s="80"/>
      <c r="C877" s="101"/>
      <c r="D877" s="80"/>
      <c r="E877" s="80"/>
      <c r="F877" s="80"/>
      <c r="G877" s="101"/>
      <c r="H877" s="80"/>
      <c r="I877" s="80"/>
      <c r="J877" s="80"/>
      <c r="K877" s="80"/>
    </row>
    <row r="878" spans="2:11">
      <c r="B878" s="80"/>
      <c r="C878" s="101"/>
      <c r="D878" s="80"/>
      <c r="E878" s="80"/>
      <c r="F878" s="80"/>
      <c r="G878" s="101"/>
      <c r="H878" s="80"/>
      <c r="I878" s="80"/>
      <c r="J878" s="80"/>
      <c r="K878" s="80"/>
    </row>
    <row r="879" spans="2:11">
      <c r="B879" s="80"/>
      <c r="C879" s="101"/>
      <c r="D879" s="80"/>
      <c r="E879" s="80"/>
      <c r="F879" s="80"/>
      <c r="G879" s="101"/>
      <c r="H879" s="80"/>
      <c r="I879" s="80"/>
      <c r="J879" s="80"/>
      <c r="K879" s="80"/>
    </row>
    <row r="880" spans="2:11">
      <c r="B880" s="80"/>
      <c r="C880" s="101"/>
      <c r="D880" s="80"/>
      <c r="E880" s="80"/>
      <c r="F880" s="80"/>
      <c r="G880" s="101"/>
      <c r="H880" s="80"/>
      <c r="I880" s="80"/>
      <c r="J880" s="80"/>
      <c r="K880" s="80"/>
    </row>
    <row r="881" spans="2:11">
      <c r="B881" s="80"/>
      <c r="C881" s="101"/>
      <c r="D881" s="80"/>
      <c r="E881" s="80"/>
      <c r="F881" s="80"/>
      <c r="G881" s="101"/>
      <c r="H881" s="80"/>
      <c r="I881" s="80"/>
      <c r="J881" s="80"/>
      <c r="K881" s="80"/>
    </row>
    <row r="882" spans="2:11">
      <c r="B882" s="80"/>
      <c r="C882" s="101"/>
      <c r="D882" s="80"/>
      <c r="E882" s="80"/>
      <c r="F882" s="80"/>
      <c r="G882" s="101"/>
      <c r="H882" s="80"/>
      <c r="I882" s="80"/>
      <c r="J882" s="80"/>
      <c r="K882" s="80"/>
    </row>
    <row r="883" spans="2:11">
      <c r="B883" s="80"/>
      <c r="C883" s="101"/>
      <c r="D883" s="80"/>
      <c r="E883" s="80"/>
      <c r="F883" s="80"/>
      <c r="G883" s="101"/>
      <c r="H883" s="80"/>
      <c r="I883" s="80"/>
      <c r="J883" s="80"/>
      <c r="K883" s="80"/>
    </row>
    <row r="884" spans="2:11">
      <c r="B884" s="80"/>
      <c r="C884" s="101"/>
      <c r="D884" s="80"/>
      <c r="E884" s="80"/>
      <c r="F884" s="80"/>
      <c r="G884" s="101"/>
      <c r="H884" s="80"/>
      <c r="I884" s="80"/>
      <c r="J884" s="80"/>
      <c r="K884" s="80"/>
    </row>
    <row r="885" spans="2:11">
      <c r="B885" s="80"/>
      <c r="C885" s="101"/>
      <c r="D885" s="80"/>
      <c r="E885" s="80"/>
      <c r="F885" s="80"/>
      <c r="G885" s="101"/>
      <c r="H885" s="80"/>
      <c r="I885" s="80"/>
      <c r="J885" s="80"/>
      <c r="K885" s="80"/>
    </row>
    <row r="886" spans="2:11">
      <c r="B886" s="80"/>
      <c r="C886" s="101"/>
      <c r="D886" s="80"/>
      <c r="E886" s="80"/>
      <c r="F886" s="80"/>
      <c r="G886" s="101"/>
      <c r="H886" s="80"/>
      <c r="I886" s="80"/>
      <c r="J886" s="80"/>
      <c r="K886" s="80"/>
    </row>
    <row r="887" spans="2:11">
      <c r="B887" s="80"/>
      <c r="C887" s="101"/>
      <c r="D887" s="80"/>
      <c r="E887" s="80"/>
      <c r="F887" s="80"/>
      <c r="G887" s="101"/>
      <c r="H887" s="80"/>
      <c r="I887" s="80"/>
      <c r="J887" s="80"/>
      <c r="K887" s="80"/>
    </row>
    <row r="888" spans="2:11">
      <c r="B888" s="80"/>
      <c r="C888" s="101"/>
      <c r="D888" s="80"/>
      <c r="E888" s="80"/>
      <c r="F888" s="80"/>
      <c r="G888" s="101"/>
      <c r="H888" s="80"/>
      <c r="I888" s="80"/>
      <c r="J888" s="80"/>
      <c r="K888" s="80"/>
    </row>
    <row r="889" spans="2:11">
      <c r="B889" s="80"/>
      <c r="C889" s="101"/>
      <c r="D889" s="80"/>
      <c r="E889" s="80"/>
      <c r="F889" s="80"/>
      <c r="G889" s="101"/>
      <c r="H889" s="80"/>
      <c r="I889" s="80"/>
      <c r="J889" s="80"/>
      <c r="K889" s="80"/>
    </row>
    <row r="890" spans="2:11">
      <c r="B890" s="80"/>
      <c r="C890" s="101"/>
      <c r="D890" s="80"/>
      <c r="E890" s="80"/>
      <c r="F890" s="80"/>
      <c r="G890" s="101"/>
      <c r="H890" s="80"/>
      <c r="I890" s="80"/>
      <c r="J890" s="80"/>
      <c r="K890" s="80"/>
    </row>
    <row r="891" spans="2:11">
      <c r="B891" s="80"/>
      <c r="C891" s="101"/>
      <c r="D891" s="80"/>
      <c r="E891" s="80"/>
      <c r="F891" s="80"/>
      <c r="G891" s="101"/>
      <c r="H891" s="80"/>
      <c r="I891" s="80"/>
      <c r="J891" s="80"/>
      <c r="K891" s="80"/>
    </row>
    <row r="892" spans="2:11">
      <c r="B892" s="80"/>
      <c r="C892" s="101"/>
      <c r="D892" s="80"/>
      <c r="E892" s="80"/>
      <c r="F892" s="80"/>
      <c r="G892" s="101"/>
      <c r="H892" s="80"/>
      <c r="I892" s="80"/>
      <c r="J892" s="80"/>
      <c r="K892" s="80"/>
    </row>
    <row r="893" spans="2:11">
      <c r="B893" s="80"/>
      <c r="C893" s="101"/>
      <c r="D893" s="80"/>
      <c r="E893" s="80"/>
      <c r="F893" s="80"/>
      <c r="G893" s="101"/>
      <c r="H893" s="80"/>
      <c r="I893" s="80"/>
      <c r="J893" s="80"/>
      <c r="K893" s="80"/>
    </row>
    <row r="894" spans="2:11">
      <c r="B894" s="80"/>
      <c r="C894" s="101"/>
      <c r="D894" s="80"/>
      <c r="E894" s="80"/>
      <c r="F894" s="80"/>
      <c r="G894" s="101"/>
      <c r="H894" s="80"/>
      <c r="I894" s="80"/>
      <c r="J894" s="80"/>
      <c r="K894" s="80"/>
    </row>
    <row r="895" spans="2:11">
      <c r="B895" s="80"/>
      <c r="C895" s="101"/>
      <c r="D895" s="80"/>
      <c r="E895" s="80"/>
      <c r="F895" s="80"/>
      <c r="G895" s="101"/>
      <c r="H895" s="80"/>
      <c r="I895" s="80"/>
      <c r="J895" s="80"/>
      <c r="K895" s="80"/>
    </row>
    <row r="896" spans="2:11">
      <c r="B896" s="80"/>
      <c r="C896" s="101"/>
      <c r="D896" s="80"/>
      <c r="E896" s="80"/>
      <c r="F896" s="80"/>
      <c r="G896" s="101"/>
      <c r="H896" s="80"/>
      <c r="I896" s="80"/>
      <c r="J896" s="80"/>
      <c r="K896" s="80"/>
    </row>
    <row r="897" spans="2:11">
      <c r="B897" s="80"/>
      <c r="C897" s="101"/>
      <c r="D897" s="80"/>
      <c r="E897" s="80"/>
      <c r="F897" s="80"/>
      <c r="G897" s="101"/>
      <c r="H897" s="80"/>
      <c r="I897" s="80"/>
      <c r="J897" s="80"/>
      <c r="K897" s="80"/>
    </row>
    <row r="898" spans="2:11">
      <c r="B898" s="80"/>
      <c r="C898" s="101"/>
      <c r="D898" s="80"/>
      <c r="E898" s="80"/>
      <c r="F898" s="80"/>
      <c r="G898" s="101"/>
      <c r="H898" s="80"/>
      <c r="I898" s="80"/>
      <c r="J898" s="80"/>
      <c r="K898" s="80"/>
    </row>
    <row r="899" spans="2:11">
      <c r="B899" s="80"/>
      <c r="C899" s="101"/>
      <c r="D899" s="80"/>
      <c r="E899" s="80"/>
      <c r="F899" s="80"/>
      <c r="G899" s="101"/>
      <c r="H899" s="80"/>
      <c r="I899" s="80"/>
      <c r="J899" s="80"/>
      <c r="K899" s="80"/>
    </row>
    <row r="900" spans="2:11">
      <c r="B900" s="80"/>
      <c r="C900" s="101"/>
      <c r="D900" s="80"/>
      <c r="E900" s="80"/>
      <c r="F900" s="80"/>
      <c r="G900" s="101"/>
      <c r="H900" s="80"/>
      <c r="I900" s="80"/>
      <c r="J900" s="80"/>
      <c r="K900" s="80"/>
    </row>
    <row r="901" spans="2:11">
      <c r="B901" s="80"/>
      <c r="C901" s="101"/>
      <c r="D901" s="80"/>
      <c r="E901" s="80"/>
      <c r="F901" s="80"/>
      <c r="G901" s="101"/>
      <c r="H901" s="80"/>
      <c r="I901" s="80"/>
      <c r="J901" s="80"/>
      <c r="K901" s="80"/>
    </row>
    <row r="902" spans="2:11">
      <c r="B902" s="80"/>
      <c r="C902" s="101"/>
      <c r="D902" s="80"/>
      <c r="E902" s="80"/>
      <c r="F902" s="80"/>
      <c r="G902" s="101"/>
      <c r="H902" s="80"/>
      <c r="I902" s="80"/>
      <c r="J902" s="80"/>
      <c r="K902" s="80"/>
    </row>
    <row r="903" spans="2:11">
      <c r="B903" s="80"/>
      <c r="C903" s="101"/>
      <c r="D903" s="80"/>
      <c r="E903" s="80"/>
      <c r="F903" s="80"/>
      <c r="G903" s="101"/>
      <c r="H903" s="80"/>
      <c r="I903" s="80"/>
      <c r="J903" s="80"/>
      <c r="K903" s="80"/>
    </row>
    <row r="904" spans="2:11">
      <c r="B904" s="80"/>
      <c r="C904" s="101"/>
      <c r="D904" s="80"/>
      <c r="E904" s="80"/>
      <c r="F904" s="80"/>
      <c r="G904" s="101"/>
      <c r="H904" s="80"/>
      <c r="I904" s="80"/>
      <c r="J904" s="80"/>
      <c r="K904" s="80"/>
    </row>
    <row r="905" spans="2:11">
      <c r="B905" s="80"/>
      <c r="C905" s="101"/>
      <c r="D905" s="80"/>
      <c r="E905" s="80"/>
      <c r="F905" s="80"/>
      <c r="G905" s="101"/>
      <c r="H905" s="80"/>
      <c r="I905" s="80"/>
      <c r="J905" s="80"/>
      <c r="K905" s="80"/>
    </row>
    <row r="906" spans="2:11">
      <c r="B906" s="80"/>
      <c r="C906" s="101"/>
      <c r="D906" s="80"/>
      <c r="E906" s="80"/>
      <c r="F906" s="80"/>
      <c r="G906" s="101"/>
      <c r="H906" s="80"/>
      <c r="I906" s="80"/>
      <c r="J906" s="80"/>
      <c r="K906" s="80"/>
    </row>
    <row r="907" spans="2:11">
      <c r="B907" s="80"/>
      <c r="C907" s="101"/>
      <c r="D907" s="80"/>
      <c r="E907" s="80"/>
      <c r="F907" s="80"/>
      <c r="G907" s="101"/>
      <c r="H907" s="80"/>
      <c r="I907" s="80"/>
      <c r="J907" s="80"/>
      <c r="K907" s="80"/>
    </row>
    <row r="908" spans="2:11">
      <c r="B908" s="80"/>
      <c r="C908" s="101"/>
      <c r="D908" s="80"/>
      <c r="E908" s="80"/>
      <c r="F908" s="80"/>
      <c r="G908" s="101"/>
      <c r="H908" s="80"/>
      <c r="I908" s="80"/>
      <c r="J908" s="80"/>
      <c r="K908" s="80"/>
    </row>
    <row r="909" spans="2:11">
      <c r="B909" s="80"/>
      <c r="C909" s="101"/>
      <c r="D909" s="80"/>
      <c r="E909" s="80"/>
      <c r="F909" s="80"/>
      <c r="G909" s="101"/>
      <c r="H909" s="80"/>
      <c r="I909" s="80"/>
      <c r="J909" s="80"/>
      <c r="K909" s="80"/>
    </row>
    <row r="910" spans="2:11">
      <c r="B910" s="80"/>
      <c r="C910" s="101"/>
      <c r="D910" s="80"/>
      <c r="E910" s="80"/>
      <c r="F910" s="80"/>
      <c r="G910" s="101"/>
      <c r="H910" s="80"/>
      <c r="I910" s="80"/>
      <c r="J910" s="80"/>
      <c r="K910" s="80"/>
    </row>
    <row r="911" spans="2:11">
      <c r="B911" s="80"/>
      <c r="C911" s="101"/>
      <c r="D911" s="80"/>
      <c r="E911" s="80"/>
      <c r="F911" s="80"/>
      <c r="G911" s="101"/>
      <c r="H911" s="80"/>
      <c r="I911" s="80"/>
      <c r="J911" s="80"/>
      <c r="K911" s="80"/>
    </row>
    <row r="912" spans="2:11">
      <c r="B912" s="80"/>
      <c r="C912" s="101"/>
      <c r="D912" s="80"/>
      <c r="E912" s="80"/>
      <c r="F912" s="80"/>
      <c r="G912" s="101"/>
      <c r="H912" s="80"/>
      <c r="I912" s="80"/>
      <c r="J912" s="80"/>
      <c r="K912" s="80"/>
    </row>
    <row r="913" spans="2:11">
      <c r="B913" s="80"/>
      <c r="C913" s="101"/>
      <c r="D913" s="80"/>
      <c r="E913" s="80"/>
      <c r="F913" s="80"/>
      <c r="G913" s="101"/>
      <c r="H913" s="80"/>
      <c r="I913" s="80"/>
      <c r="J913" s="80"/>
      <c r="K913" s="80"/>
    </row>
    <row r="914" spans="2:11">
      <c r="B914" s="80"/>
      <c r="C914" s="101"/>
      <c r="D914" s="80"/>
      <c r="E914" s="80"/>
      <c r="F914" s="80"/>
      <c r="G914" s="101"/>
      <c r="H914" s="80"/>
      <c r="I914" s="80"/>
      <c r="J914" s="80"/>
      <c r="K914" s="80"/>
    </row>
    <row r="915" spans="2:11">
      <c r="B915" s="80"/>
      <c r="C915" s="101"/>
      <c r="D915" s="80"/>
      <c r="E915" s="80"/>
      <c r="F915" s="80"/>
      <c r="G915" s="101"/>
      <c r="H915" s="80"/>
      <c r="I915" s="80"/>
      <c r="J915" s="80"/>
      <c r="K915" s="80"/>
    </row>
    <row r="916" spans="2:11">
      <c r="B916" s="80"/>
      <c r="C916" s="101"/>
      <c r="D916" s="80"/>
      <c r="E916" s="80"/>
      <c r="F916" s="80"/>
      <c r="G916" s="101"/>
      <c r="H916" s="80"/>
      <c r="I916" s="80"/>
      <c r="J916" s="80"/>
      <c r="K916" s="80"/>
    </row>
    <row r="917" spans="2:11">
      <c r="B917" s="80"/>
      <c r="C917" s="101"/>
      <c r="D917" s="80"/>
      <c r="E917" s="80"/>
      <c r="F917" s="80"/>
      <c r="G917" s="101"/>
      <c r="H917" s="80"/>
      <c r="I917" s="80"/>
      <c r="J917" s="80"/>
      <c r="K917" s="80"/>
    </row>
    <row r="918" spans="2:11">
      <c r="B918" s="80"/>
      <c r="C918" s="101"/>
      <c r="D918" s="80"/>
      <c r="E918" s="80"/>
      <c r="F918" s="80"/>
      <c r="G918" s="101"/>
      <c r="H918" s="80"/>
      <c r="I918" s="80"/>
      <c r="J918" s="80"/>
      <c r="K918" s="80"/>
    </row>
    <row r="919" spans="2:11">
      <c r="B919" s="80"/>
      <c r="C919" s="101"/>
      <c r="D919" s="80"/>
      <c r="E919" s="80"/>
      <c r="F919" s="80"/>
      <c r="G919" s="101"/>
      <c r="H919" s="80"/>
      <c r="I919" s="80"/>
      <c r="J919" s="80"/>
      <c r="K919" s="80"/>
    </row>
    <row r="920" spans="2:11">
      <c r="B920" s="80"/>
      <c r="C920" s="101"/>
      <c r="D920" s="80"/>
      <c r="E920" s="80"/>
      <c r="F920" s="80"/>
      <c r="G920" s="101"/>
      <c r="H920" s="80"/>
      <c r="I920" s="80"/>
      <c r="J920" s="80"/>
      <c r="K920" s="80"/>
    </row>
    <row r="921" spans="2:11">
      <c r="B921" s="80"/>
      <c r="C921" s="101"/>
      <c r="D921" s="80"/>
      <c r="E921" s="80"/>
      <c r="F921" s="80"/>
      <c r="G921" s="101"/>
      <c r="H921" s="80"/>
      <c r="I921" s="80"/>
      <c r="J921" s="80"/>
      <c r="K921" s="80"/>
    </row>
    <row r="922" spans="2:11">
      <c r="B922" s="80"/>
      <c r="C922" s="101"/>
      <c r="D922" s="80"/>
      <c r="E922" s="80"/>
      <c r="F922" s="80"/>
      <c r="G922" s="101"/>
      <c r="H922" s="80"/>
      <c r="I922" s="80"/>
      <c r="J922" s="80"/>
      <c r="K922" s="80"/>
    </row>
    <row r="923" spans="2:11">
      <c r="B923" s="80"/>
      <c r="C923" s="101"/>
      <c r="D923" s="80"/>
      <c r="E923" s="80"/>
      <c r="F923" s="80"/>
      <c r="G923" s="101"/>
      <c r="H923" s="80"/>
      <c r="I923" s="80"/>
      <c r="J923" s="80"/>
      <c r="K923" s="80"/>
    </row>
    <row r="924" spans="2:11">
      <c r="B924" s="80"/>
      <c r="C924" s="101"/>
      <c r="D924" s="80"/>
      <c r="E924" s="80"/>
      <c r="F924" s="80"/>
      <c r="G924" s="101"/>
      <c r="H924" s="80"/>
      <c r="I924" s="80"/>
      <c r="J924" s="80"/>
      <c r="K924" s="80"/>
    </row>
    <row r="925" spans="2:11">
      <c r="B925" s="80"/>
      <c r="C925" s="101"/>
      <c r="D925" s="80"/>
      <c r="E925" s="80"/>
      <c r="F925" s="80"/>
      <c r="G925" s="101"/>
      <c r="H925" s="80"/>
      <c r="I925" s="80"/>
      <c r="J925" s="80"/>
      <c r="K925" s="80"/>
    </row>
    <row r="926" spans="2:11">
      <c r="B926" s="80"/>
      <c r="C926" s="101"/>
      <c r="D926" s="80"/>
      <c r="E926" s="80"/>
      <c r="F926" s="80"/>
      <c r="G926" s="101"/>
      <c r="H926" s="80"/>
      <c r="I926" s="80"/>
      <c r="J926" s="80"/>
      <c r="K926" s="80"/>
    </row>
    <row r="927" spans="2:11">
      <c r="B927" s="80"/>
      <c r="C927" s="101"/>
      <c r="D927" s="80"/>
      <c r="E927" s="80"/>
      <c r="F927" s="80"/>
      <c r="G927" s="101"/>
      <c r="H927" s="80"/>
      <c r="I927" s="80"/>
      <c r="J927" s="80"/>
      <c r="K927" s="80"/>
    </row>
    <row r="928" spans="2:11">
      <c r="B928" s="80"/>
      <c r="C928" s="101"/>
      <c r="D928" s="80"/>
      <c r="E928" s="80"/>
      <c r="F928" s="80"/>
      <c r="G928" s="101"/>
      <c r="H928" s="80"/>
      <c r="I928" s="80"/>
      <c r="J928" s="80"/>
      <c r="K928" s="80"/>
    </row>
    <row r="929" spans="2:11">
      <c r="B929" s="80"/>
      <c r="C929" s="101"/>
      <c r="D929" s="80"/>
      <c r="E929" s="80"/>
      <c r="F929" s="80"/>
      <c r="G929" s="101"/>
      <c r="H929" s="80"/>
      <c r="I929" s="80"/>
      <c r="J929" s="80"/>
      <c r="K929" s="80"/>
    </row>
    <row r="930" spans="2:11">
      <c r="B930" s="80"/>
      <c r="C930" s="101"/>
      <c r="D930" s="80"/>
      <c r="E930" s="80"/>
      <c r="F930" s="80"/>
      <c r="G930" s="101"/>
      <c r="H930" s="80"/>
      <c r="I930" s="80"/>
      <c r="J930" s="80"/>
      <c r="K930" s="80"/>
    </row>
    <row r="931" spans="2:11">
      <c r="B931" s="80"/>
      <c r="C931" s="101"/>
      <c r="D931" s="80"/>
      <c r="E931" s="80"/>
      <c r="F931" s="80"/>
      <c r="G931" s="101"/>
      <c r="H931" s="80"/>
      <c r="I931" s="80"/>
      <c r="J931" s="80"/>
      <c r="K931" s="80"/>
    </row>
    <row r="932" spans="2:11">
      <c r="B932" s="80"/>
      <c r="C932" s="101"/>
      <c r="D932" s="80"/>
      <c r="E932" s="80"/>
      <c r="F932" s="80"/>
      <c r="G932" s="101"/>
      <c r="H932" s="80"/>
      <c r="I932" s="80"/>
      <c r="J932" s="80"/>
      <c r="K932" s="80"/>
    </row>
    <row r="933" spans="2:11">
      <c r="B933" s="80"/>
      <c r="C933" s="101"/>
      <c r="D933" s="80"/>
      <c r="E933" s="80"/>
      <c r="F933" s="80"/>
      <c r="G933" s="101"/>
      <c r="H933" s="80"/>
      <c r="I933" s="80"/>
      <c r="J933" s="80"/>
      <c r="K933" s="80"/>
    </row>
    <row r="934" spans="2:11">
      <c r="B934" s="80"/>
      <c r="C934" s="101"/>
      <c r="D934" s="80"/>
      <c r="E934" s="80"/>
      <c r="F934" s="80"/>
      <c r="G934" s="101"/>
      <c r="H934" s="80"/>
      <c r="I934" s="80"/>
      <c r="J934" s="80"/>
      <c r="K934" s="80"/>
    </row>
    <row r="935" spans="2:11">
      <c r="B935" s="80"/>
      <c r="C935" s="101"/>
      <c r="D935" s="80"/>
      <c r="E935" s="80"/>
      <c r="F935" s="80"/>
      <c r="G935" s="101"/>
      <c r="H935" s="80"/>
      <c r="I935" s="80"/>
      <c r="J935" s="80"/>
      <c r="K935" s="80"/>
    </row>
    <row r="936" spans="2:11">
      <c r="B936" s="80"/>
      <c r="C936" s="101"/>
      <c r="D936" s="80"/>
      <c r="E936" s="80"/>
      <c r="F936" s="80"/>
      <c r="G936" s="101"/>
      <c r="H936" s="80"/>
      <c r="I936" s="80"/>
      <c r="J936" s="80"/>
      <c r="K936" s="80"/>
    </row>
    <row r="937" spans="2:11">
      <c r="B937" s="80"/>
      <c r="C937" s="101"/>
      <c r="D937" s="80"/>
      <c r="E937" s="80"/>
      <c r="F937" s="80"/>
      <c r="G937" s="101"/>
      <c r="H937" s="80"/>
      <c r="I937" s="80"/>
      <c r="J937" s="80"/>
      <c r="K937" s="80"/>
    </row>
    <row r="938" spans="2:11">
      <c r="B938" s="80"/>
      <c r="C938" s="101"/>
      <c r="D938" s="80"/>
      <c r="E938" s="80"/>
      <c r="F938" s="80"/>
      <c r="G938" s="101"/>
      <c r="H938" s="80"/>
      <c r="I938" s="80"/>
      <c r="J938" s="80"/>
      <c r="K938" s="80"/>
    </row>
    <row r="939" spans="2:11">
      <c r="B939" s="80"/>
      <c r="C939" s="101"/>
      <c r="D939" s="80"/>
      <c r="E939" s="80"/>
      <c r="F939" s="80"/>
      <c r="G939" s="101"/>
      <c r="H939" s="80"/>
      <c r="I939" s="80"/>
      <c r="J939" s="80"/>
      <c r="K939" s="80"/>
    </row>
    <row r="940" spans="2:11">
      <c r="B940" s="80"/>
      <c r="C940" s="101"/>
      <c r="D940" s="80"/>
      <c r="E940" s="80"/>
      <c r="F940" s="80"/>
      <c r="G940" s="101"/>
      <c r="H940" s="80"/>
      <c r="I940" s="80"/>
      <c r="J940" s="80"/>
      <c r="K940" s="80"/>
    </row>
    <row r="941" spans="2:11">
      <c r="B941" s="80"/>
      <c r="C941" s="101"/>
      <c r="D941" s="80"/>
      <c r="E941" s="80"/>
      <c r="F941" s="80"/>
      <c r="G941" s="101"/>
      <c r="H941" s="80"/>
      <c r="I941" s="80"/>
      <c r="J941" s="80"/>
      <c r="K941" s="80"/>
    </row>
    <row r="942" spans="2:11">
      <c r="B942" s="80"/>
      <c r="C942" s="101"/>
      <c r="D942" s="80"/>
      <c r="E942" s="80"/>
      <c r="F942" s="80"/>
      <c r="G942" s="101"/>
      <c r="H942" s="80"/>
      <c r="I942" s="80"/>
      <c r="J942" s="80"/>
      <c r="K942" s="80"/>
    </row>
    <row r="943" spans="2:11">
      <c r="B943" s="80"/>
      <c r="C943" s="101"/>
      <c r="D943" s="80"/>
      <c r="E943" s="80"/>
      <c r="F943" s="80"/>
      <c r="G943" s="101"/>
      <c r="H943" s="80"/>
      <c r="I943" s="80"/>
      <c r="J943" s="80"/>
      <c r="K943" s="80"/>
    </row>
    <row r="944" spans="2:11">
      <c r="B944" s="80"/>
      <c r="C944" s="101"/>
      <c r="D944" s="80"/>
      <c r="E944" s="80"/>
      <c r="F944" s="80"/>
      <c r="G944" s="101"/>
      <c r="H944" s="80"/>
      <c r="I944" s="80"/>
      <c r="J944" s="80"/>
      <c r="K944" s="80"/>
    </row>
    <row r="945" spans="2:11">
      <c r="B945" s="80"/>
      <c r="C945" s="101"/>
      <c r="D945" s="80"/>
      <c r="E945" s="80"/>
      <c r="F945" s="80"/>
      <c r="G945" s="101"/>
      <c r="H945" s="80"/>
      <c r="I945" s="80"/>
      <c r="J945" s="80"/>
      <c r="K945" s="80"/>
    </row>
    <row r="946" spans="2:11">
      <c r="B946" s="80"/>
      <c r="C946" s="101"/>
      <c r="D946" s="80"/>
      <c r="E946" s="80"/>
      <c r="F946" s="80"/>
      <c r="G946" s="101"/>
      <c r="H946" s="80"/>
      <c r="I946" s="80"/>
      <c r="J946" s="80"/>
      <c r="K946" s="80"/>
    </row>
    <row r="947" spans="2:11">
      <c r="B947" s="80"/>
      <c r="C947" s="101"/>
      <c r="D947" s="80"/>
      <c r="E947" s="80"/>
      <c r="F947" s="80"/>
      <c r="G947" s="101"/>
      <c r="H947" s="80"/>
      <c r="I947" s="80"/>
      <c r="J947" s="80"/>
      <c r="K947" s="80"/>
    </row>
    <row r="948" spans="2:11">
      <c r="B948" s="80"/>
      <c r="C948" s="101"/>
      <c r="D948" s="80"/>
      <c r="E948" s="80"/>
      <c r="F948" s="80"/>
      <c r="G948" s="101"/>
      <c r="H948" s="80"/>
      <c r="I948" s="80"/>
      <c r="J948" s="80"/>
      <c r="K948" s="80"/>
    </row>
    <row r="949" spans="2:11">
      <c r="B949" s="80"/>
      <c r="C949" s="101"/>
      <c r="D949" s="80"/>
      <c r="E949" s="80"/>
      <c r="F949" s="80"/>
      <c r="G949" s="101"/>
      <c r="H949" s="80"/>
      <c r="I949" s="80"/>
      <c r="J949" s="80"/>
      <c r="K949" s="80"/>
    </row>
    <row r="950" spans="2:11">
      <c r="B950" s="80"/>
      <c r="C950" s="101"/>
      <c r="D950" s="80"/>
      <c r="E950" s="80"/>
      <c r="F950" s="80"/>
      <c r="G950" s="101"/>
      <c r="H950" s="80"/>
      <c r="I950" s="80"/>
      <c r="J950" s="80"/>
      <c r="K950" s="80"/>
    </row>
    <row r="951" spans="2:11">
      <c r="B951" s="80"/>
      <c r="C951" s="101"/>
      <c r="D951" s="80"/>
      <c r="E951" s="80"/>
      <c r="F951" s="80"/>
      <c r="G951" s="101"/>
      <c r="H951" s="80"/>
      <c r="I951" s="80"/>
      <c r="J951" s="80"/>
      <c r="K951" s="80"/>
    </row>
    <row r="952" spans="2:11">
      <c r="B952" s="80"/>
      <c r="C952" s="101"/>
      <c r="D952" s="80"/>
      <c r="E952" s="80"/>
      <c r="F952" s="80"/>
      <c r="G952" s="101"/>
      <c r="H952" s="80"/>
      <c r="I952" s="80"/>
      <c r="J952" s="80"/>
      <c r="K952" s="80"/>
    </row>
    <row r="953" spans="2:11">
      <c r="B953" s="80"/>
      <c r="C953" s="101"/>
      <c r="D953" s="80"/>
      <c r="E953" s="80"/>
      <c r="F953" s="80"/>
      <c r="G953" s="101"/>
      <c r="H953" s="80"/>
      <c r="I953" s="80"/>
      <c r="J953" s="80"/>
      <c r="K953" s="80"/>
    </row>
    <row r="954" spans="2:11">
      <c r="B954" s="80"/>
      <c r="C954" s="101"/>
      <c r="D954" s="80"/>
      <c r="E954" s="80"/>
      <c r="F954" s="80"/>
      <c r="G954" s="101"/>
      <c r="H954" s="80"/>
      <c r="I954" s="80"/>
      <c r="J954" s="80"/>
      <c r="K954" s="80"/>
    </row>
    <row r="955" spans="2:11">
      <c r="B955" s="80"/>
      <c r="C955" s="101"/>
      <c r="D955" s="80"/>
      <c r="E955" s="80"/>
      <c r="F955" s="80"/>
      <c r="G955" s="101"/>
      <c r="H955" s="80"/>
      <c r="I955" s="80"/>
      <c r="J955" s="80"/>
      <c r="K955" s="80"/>
    </row>
    <row r="956" spans="2:11">
      <c r="B956" s="80"/>
      <c r="C956" s="101"/>
      <c r="D956" s="80"/>
      <c r="E956" s="80"/>
      <c r="F956" s="80"/>
      <c r="G956" s="101"/>
      <c r="H956" s="80"/>
      <c r="I956" s="80"/>
      <c r="J956" s="80"/>
      <c r="K956" s="80"/>
    </row>
    <row r="957" spans="2:11">
      <c r="B957" s="80"/>
      <c r="C957" s="101"/>
      <c r="D957" s="80"/>
      <c r="E957" s="80"/>
      <c r="F957" s="80"/>
      <c r="G957" s="101"/>
      <c r="H957" s="80"/>
      <c r="I957" s="80"/>
      <c r="J957" s="80"/>
      <c r="K957" s="80"/>
    </row>
    <row r="958" spans="2:11">
      <c r="B958" s="80"/>
      <c r="C958" s="101"/>
      <c r="D958" s="80"/>
      <c r="E958" s="80"/>
      <c r="F958" s="80"/>
      <c r="G958" s="101"/>
      <c r="H958" s="80"/>
      <c r="I958" s="80"/>
      <c r="J958" s="80"/>
      <c r="K958" s="80"/>
    </row>
    <row r="959" spans="2:11">
      <c r="B959" s="80"/>
      <c r="C959" s="101"/>
      <c r="D959" s="80"/>
      <c r="E959" s="80"/>
      <c r="F959" s="80"/>
      <c r="G959" s="101"/>
      <c r="H959" s="80"/>
      <c r="I959" s="80"/>
      <c r="J959" s="80"/>
      <c r="K959" s="80"/>
    </row>
    <row r="960" spans="2:11">
      <c r="B960" s="80"/>
      <c r="C960" s="101"/>
      <c r="D960" s="80"/>
      <c r="E960" s="80"/>
      <c r="F960" s="80"/>
      <c r="G960" s="101"/>
      <c r="H960" s="80"/>
      <c r="I960" s="80"/>
      <c r="J960" s="80"/>
      <c r="K960" s="80"/>
    </row>
    <row r="961" spans="2:11">
      <c r="B961" s="80"/>
      <c r="C961" s="101"/>
      <c r="D961" s="80"/>
      <c r="E961" s="80"/>
      <c r="F961" s="80"/>
      <c r="G961" s="101"/>
      <c r="H961" s="80"/>
      <c r="I961" s="80"/>
      <c r="J961" s="80"/>
      <c r="K961" s="80"/>
    </row>
    <row r="962" spans="2:11">
      <c r="B962" s="80"/>
      <c r="C962" s="101"/>
      <c r="D962" s="80"/>
      <c r="E962" s="80"/>
      <c r="F962" s="80"/>
      <c r="G962" s="101"/>
      <c r="H962" s="80"/>
      <c r="I962" s="80"/>
      <c r="J962" s="80"/>
      <c r="K962" s="80"/>
    </row>
    <row r="963" spans="2:11">
      <c r="B963" s="80"/>
      <c r="C963" s="101"/>
      <c r="D963" s="80"/>
      <c r="E963" s="80"/>
      <c r="F963" s="80"/>
      <c r="G963" s="101"/>
      <c r="H963" s="80"/>
      <c r="I963" s="80"/>
      <c r="J963" s="80"/>
      <c r="K963" s="80"/>
    </row>
    <row r="964" spans="2:11">
      <c r="B964" s="80"/>
      <c r="C964" s="101"/>
      <c r="D964" s="80"/>
      <c r="E964" s="80"/>
      <c r="F964" s="80"/>
      <c r="G964" s="101"/>
      <c r="H964" s="80"/>
      <c r="I964" s="80"/>
      <c r="J964" s="80"/>
      <c r="K964" s="80"/>
    </row>
    <row r="965" spans="2:11">
      <c r="B965" s="80"/>
      <c r="C965" s="101"/>
      <c r="D965" s="80"/>
      <c r="E965" s="80"/>
      <c r="F965" s="80"/>
      <c r="G965" s="101"/>
      <c r="H965" s="80"/>
      <c r="I965" s="80"/>
      <c r="J965" s="80"/>
      <c r="K965" s="80"/>
    </row>
    <row r="966" spans="2:11">
      <c r="B966" s="80"/>
      <c r="C966" s="101"/>
      <c r="D966" s="80"/>
      <c r="E966" s="80"/>
      <c r="F966" s="80"/>
      <c r="G966" s="101"/>
      <c r="H966" s="80"/>
      <c r="I966" s="80"/>
      <c r="J966" s="80"/>
      <c r="K966" s="80"/>
    </row>
    <row r="967" spans="2:11">
      <c r="B967" s="80"/>
      <c r="C967" s="101"/>
      <c r="D967" s="80"/>
      <c r="E967" s="80"/>
      <c r="F967" s="80"/>
      <c r="G967" s="101"/>
      <c r="H967" s="80"/>
      <c r="I967" s="80"/>
      <c r="J967" s="80"/>
      <c r="K967" s="80"/>
    </row>
    <row r="968" spans="2:11">
      <c r="B968" s="80"/>
      <c r="C968" s="101"/>
      <c r="D968" s="80"/>
      <c r="E968" s="80"/>
      <c r="F968" s="80"/>
      <c r="G968" s="101"/>
      <c r="H968" s="80"/>
      <c r="I968" s="80"/>
      <c r="J968" s="80"/>
      <c r="K968" s="80"/>
    </row>
    <row r="969" spans="2:11">
      <c r="B969" s="80"/>
      <c r="C969" s="101"/>
      <c r="D969" s="80"/>
      <c r="E969" s="80"/>
      <c r="F969" s="80"/>
      <c r="G969" s="101"/>
      <c r="H969" s="80"/>
      <c r="I969" s="80"/>
      <c r="J969" s="80"/>
      <c r="K969" s="80"/>
    </row>
    <row r="970" spans="2:11">
      <c r="B970" s="80"/>
      <c r="C970" s="101"/>
      <c r="D970" s="80"/>
      <c r="E970" s="80"/>
      <c r="F970" s="80"/>
      <c r="G970" s="101"/>
      <c r="H970" s="80"/>
      <c r="I970" s="80"/>
      <c r="J970" s="80"/>
      <c r="K970" s="80"/>
    </row>
    <row r="971" spans="2:11">
      <c r="B971" s="80"/>
      <c r="C971" s="101"/>
      <c r="D971" s="80"/>
      <c r="E971" s="80"/>
      <c r="F971" s="80"/>
      <c r="G971" s="101"/>
      <c r="H971" s="80"/>
      <c r="I971" s="80"/>
      <c r="J971" s="80"/>
      <c r="K971" s="80"/>
    </row>
    <row r="972" spans="2:11">
      <c r="B972" s="80"/>
      <c r="C972" s="101"/>
      <c r="D972" s="80"/>
      <c r="E972" s="80"/>
      <c r="F972" s="80"/>
      <c r="G972" s="101"/>
      <c r="H972" s="80"/>
      <c r="I972" s="80"/>
      <c r="J972" s="80"/>
      <c r="K972" s="80"/>
    </row>
    <row r="973" spans="2:11">
      <c r="B973" s="80"/>
      <c r="C973" s="101"/>
      <c r="D973" s="80"/>
      <c r="E973" s="80"/>
      <c r="F973" s="80"/>
      <c r="G973" s="101"/>
      <c r="H973" s="80"/>
      <c r="I973" s="80"/>
      <c r="J973" s="80"/>
      <c r="K973" s="80"/>
    </row>
    <row r="974" spans="2:11">
      <c r="B974" s="80"/>
      <c r="C974" s="101"/>
      <c r="D974" s="80"/>
      <c r="E974" s="80"/>
      <c r="F974" s="80"/>
      <c r="G974" s="101"/>
      <c r="H974" s="80"/>
      <c r="I974" s="80"/>
      <c r="J974" s="80"/>
      <c r="K974" s="80"/>
    </row>
    <row r="975" spans="2:11">
      <c r="B975" s="80"/>
      <c r="C975" s="101"/>
      <c r="D975" s="80"/>
      <c r="E975" s="80"/>
      <c r="F975" s="80"/>
      <c r="G975" s="101"/>
      <c r="H975" s="80"/>
      <c r="I975" s="80"/>
      <c r="J975" s="80"/>
      <c r="K975" s="80"/>
    </row>
    <row r="976" spans="2:11">
      <c r="B976" s="80"/>
      <c r="C976" s="101"/>
      <c r="D976" s="80"/>
      <c r="E976" s="80"/>
      <c r="F976" s="80"/>
      <c r="G976" s="101"/>
      <c r="H976" s="80"/>
      <c r="I976" s="80"/>
      <c r="J976" s="80"/>
      <c r="K976" s="80"/>
    </row>
    <row r="977" spans="2:11">
      <c r="B977" s="80"/>
      <c r="C977" s="101"/>
      <c r="D977" s="80"/>
      <c r="E977" s="80"/>
      <c r="F977" s="80"/>
      <c r="G977" s="101"/>
      <c r="H977" s="80"/>
      <c r="I977" s="80"/>
      <c r="J977" s="80"/>
      <c r="K977" s="80"/>
    </row>
    <row r="978" spans="2:11">
      <c r="B978" s="80"/>
      <c r="C978" s="101"/>
      <c r="D978" s="80"/>
      <c r="E978" s="80"/>
      <c r="F978" s="80"/>
      <c r="G978" s="101"/>
      <c r="H978" s="80"/>
      <c r="I978" s="80"/>
      <c r="J978" s="80"/>
      <c r="K978" s="80"/>
    </row>
    <row r="979" spans="2:11">
      <c r="B979" s="80"/>
      <c r="C979" s="101"/>
      <c r="D979" s="80"/>
      <c r="E979" s="80"/>
      <c r="F979" s="80"/>
      <c r="G979" s="101"/>
      <c r="H979" s="80"/>
      <c r="I979" s="80"/>
      <c r="J979" s="80"/>
      <c r="K979" s="80"/>
    </row>
    <row r="980" spans="2:11">
      <c r="B980" s="80"/>
      <c r="C980" s="101"/>
      <c r="D980" s="80"/>
      <c r="E980" s="80"/>
      <c r="F980" s="80"/>
      <c r="G980" s="101"/>
      <c r="H980" s="80"/>
      <c r="I980" s="80"/>
      <c r="J980" s="80"/>
      <c r="K980" s="80"/>
    </row>
    <row r="981" spans="2:11">
      <c r="B981" s="80"/>
      <c r="C981" s="101"/>
      <c r="D981" s="80"/>
      <c r="E981" s="80"/>
      <c r="F981" s="80"/>
      <c r="G981" s="101"/>
      <c r="H981" s="80"/>
      <c r="I981" s="80"/>
      <c r="J981" s="80"/>
      <c r="K981" s="80"/>
    </row>
    <row r="982" spans="2:11">
      <c r="B982" s="80"/>
      <c r="C982" s="101"/>
      <c r="D982" s="80"/>
      <c r="E982" s="80"/>
      <c r="F982" s="80"/>
      <c r="G982" s="101"/>
      <c r="H982" s="80"/>
      <c r="I982" s="80"/>
      <c r="J982" s="80"/>
      <c r="K982" s="80"/>
    </row>
    <row r="983" spans="2:11">
      <c r="B983" s="80"/>
      <c r="C983" s="101"/>
      <c r="D983" s="80"/>
      <c r="E983" s="80"/>
      <c r="F983" s="80"/>
      <c r="G983" s="101"/>
      <c r="H983" s="80"/>
      <c r="I983" s="80"/>
      <c r="J983" s="80"/>
      <c r="K983" s="80"/>
    </row>
    <row r="984" spans="2:11">
      <c r="B984" s="80"/>
      <c r="C984" s="101"/>
      <c r="D984" s="80"/>
      <c r="E984" s="80"/>
      <c r="F984" s="80"/>
      <c r="G984" s="101"/>
      <c r="H984" s="80"/>
      <c r="I984" s="80"/>
      <c r="J984" s="80"/>
      <c r="K984" s="80"/>
    </row>
    <row r="985" spans="2:11">
      <c r="B985" s="80"/>
      <c r="C985" s="101"/>
      <c r="D985" s="80"/>
      <c r="E985" s="80"/>
      <c r="F985" s="80"/>
      <c r="G985" s="101"/>
      <c r="H985" s="80"/>
      <c r="I985" s="80"/>
      <c r="J985" s="80"/>
      <c r="K985" s="80"/>
    </row>
    <row r="986" spans="2:11">
      <c r="B986" s="80"/>
      <c r="C986" s="101"/>
      <c r="D986" s="80"/>
      <c r="E986" s="80"/>
      <c r="F986" s="80"/>
      <c r="G986" s="101"/>
      <c r="H986" s="80"/>
      <c r="I986" s="80"/>
      <c r="J986" s="80"/>
      <c r="K986" s="80"/>
    </row>
    <row r="987" spans="2:11">
      <c r="B987" s="80"/>
      <c r="C987" s="101"/>
      <c r="D987" s="80"/>
      <c r="E987" s="80"/>
      <c r="F987" s="80"/>
      <c r="G987" s="101"/>
      <c r="H987" s="80"/>
      <c r="I987" s="80"/>
      <c r="J987" s="80"/>
      <c r="K987" s="80"/>
    </row>
    <row r="988" spans="2:11">
      <c r="B988" s="80"/>
      <c r="C988" s="101"/>
      <c r="D988" s="80"/>
      <c r="E988" s="80"/>
      <c r="F988" s="80"/>
      <c r="G988" s="101"/>
      <c r="H988" s="80"/>
      <c r="I988" s="80"/>
      <c r="J988" s="80"/>
      <c r="K988" s="80"/>
    </row>
    <row r="989" spans="2:11">
      <c r="B989" s="80"/>
      <c r="C989" s="101"/>
      <c r="D989" s="80"/>
      <c r="E989" s="80"/>
      <c r="F989" s="80"/>
      <c r="G989" s="101"/>
      <c r="H989" s="80"/>
      <c r="I989" s="80"/>
      <c r="J989" s="80"/>
      <c r="K989" s="80"/>
    </row>
    <row r="990" spans="2:11">
      <c r="B990" s="80"/>
      <c r="C990" s="101"/>
      <c r="D990" s="80"/>
      <c r="E990" s="80"/>
      <c r="F990" s="80"/>
      <c r="G990" s="101"/>
      <c r="H990" s="80"/>
      <c r="I990" s="80"/>
      <c r="J990" s="80"/>
      <c r="K990" s="80"/>
    </row>
    <row r="991" spans="2:11">
      <c r="B991" s="80"/>
      <c r="C991" s="101"/>
      <c r="D991" s="80"/>
      <c r="E991" s="80"/>
      <c r="F991" s="80"/>
      <c r="G991" s="101"/>
      <c r="H991" s="80"/>
      <c r="I991" s="80"/>
      <c r="J991" s="80"/>
      <c r="K991" s="80"/>
    </row>
    <row r="992" spans="2:11">
      <c r="B992" s="80"/>
      <c r="C992" s="101"/>
      <c r="D992" s="80"/>
      <c r="E992" s="80"/>
      <c r="F992" s="80"/>
      <c r="G992" s="101"/>
      <c r="H992" s="80"/>
      <c r="I992" s="80"/>
      <c r="J992" s="80"/>
      <c r="K992" s="80"/>
    </row>
    <row r="993" spans="2:11">
      <c r="B993" s="80"/>
      <c r="C993" s="101"/>
      <c r="D993" s="80"/>
      <c r="E993" s="80"/>
      <c r="F993" s="80"/>
      <c r="G993" s="101"/>
      <c r="H993" s="80"/>
      <c r="I993" s="80"/>
      <c r="J993" s="80"/>
      <c r="K993" s="80"/>
    </row>
    <row r="994" spans="2:11">
      <c r="B994" s="80"/>
      <c r="C994" s="101"/>
      <c r="D994" s="80"/>
      <c r="E994" s="80"/>
      <c r="F994" s="80"/>
      <c r="G994" s="101"/>
      <c r="H994" s="80"/>
      <c r="I994" s="80"/>
      <c r="J994" s="80"/>
      <c r="K994" s="80"/>
    </row>
    <row r="995" spans="2:11">
      <c r="B995" s="80"/>
      <c r="C995" s="101"/>
      <c r="D995" s="80"/>
      <c r="E995" s="80"/>
      <c r="F995" s="80"/>
      <c r="G995" s="101"/>
      <c r="H995" s="80"/>
      <c r="I995" s="80"/>
      <c r="J995" s="80"/>
      <c r="K995" s="80"/>
    </row>
    <row r="996" spans="2:11">
      <c r="B996" s="80"/>
      <c r="C996" s="101"/>
      <c r="D996" s="80"/>
      <c r="E996" s="80"/>
      <c r="F996" s="80"/>
      <c r="G996" s="101"/>
      <c r="H996" s="80"/>
      <c r="I996" s="80"/>
      <c r="J996" s="80"/>
      <c r="K996" s="80"/>
    </row>
    <row r="997" spans="2:11">
      <c r="B997" s="80"/>
      <c r="C997" s="101"/>
      <c r="D997" s="80"/>
      <c r="E997" s="80"/>
      <c r="F997" s="80"/>
      <c r="G997" s="101"/>
      <c r="H997" s="80"/>
      <c r="I997" s="80"/>
      <c r="J997" s="80"/>
      <c r="K997" s="80"/>
    </row>
    <row r="998" spans="2:11">
      <c r="B998" s="80"/>
      <c r="C998" s="101"/>
      <c r="D998" s="80"/>
      <c r="E998" s="80"/>
      <c r="F998" s="80"/>
      <c r="G998" s="101"/>
      <c r="H998" s="80"/>
      <c r="I998" s="80"/>
      <c r="J998" s="80"/>
      <c r="K998" s="80"/>
    </row>
    <row r="999" spans="2:11">
      <c r="B999" s="80"/>
      <c r="C999" s="101"/>
      <c r="D999" s="80"/>
      <c r="E999" s="80"/>
      <c r="F999" s="80"/>
      <c r="G999" s="101"/>
      <c r="H999" s="80"/>
      <c r="I999" s="80"/>
      <c r="J999" s="80"/>
      <c r="K999" s="80"/>
    </row>
    <row r="1000" spans="2:11">
      <c r="B1000" s="80"/>
      <c r="C1000" s="101"/>
      <c r="D1000" s="80"/>
      <c r="E1000" s="80"/>
      <c r="F1000" s="80"/>
      <c r="G1000" s="101"/>
      <c r="H1000" s="80"/>
      <c r="I1000" s="80"/>
      <c r="J1000" s="80"/>
      <c r="K1000" s="80"/>
    </row>
    <row r="1001" spans="2:11">
      <c r="B1001" s="80"/>
      <c r="C1001" s="101"/>
      <c r="D1001" s="80"/>
      <c r="E1001" s="80"/>
      <c r="F1001" s="80"/>
      <c r="G1001" s="101"/>
      <c r="H1001" s="80"/>
      <c r="I1001" s="80"/>
      <c r="J1001" s="80"/>
      <c r="K1001" s="80"/>
    </row>
    <row r="1002" spans="2:11">
      <c r="B1002" s="80"/>
      <c r="C1002" s="101"/>
      <c r="D1002" s="80"/>
      <c r="E1002" s="80"/>
      <c r="F1002" s="80"/>
      <c r="G1002" s="101"/>
      <c r="H1002" s="80"/>
      <c r="I1002" s="80"/>
      <c r="J1002" s="80"/>
      <c r="K1002" s="80"/>
    </row>
    <row r="1003" spans="2:11">
      <c r="B1003" s="80"/>
      <c r="C1003" s="101"/>
      <c r="D1003" s="80"/>
      <c r="E1003" s="80"/>
      <c r="F1003" s="80"/>
      <c r="G1003" s="101"/>
      <c r="H1003" s="80"/>
      <c r="I1003" s="80"/>
      <c r="J1003" s="80"/>
      <c r="K1003" s="80"/>
    </row>
    <row r="1004" spans="2:11">
      <c r="B1004" s="80"/>
      <c r="C1004" s="101"/>
      <c r="D1004" s="80"/>
      <c r="E1004" s="80"/>
      <c r="F1004" s="80"/>
      <c r="G1004" s="101"/>
      <c r="H1004" s="80"/>
      <c r="I1004" s="80"/>
      <c r="J1004" s="80"/>
      <c r="K1004" s="80"/>
    </row>
    <row r="1005" spans="2:11">
      <c r="B1005" s="80"/>
      <c r="C1005" s="101"/>
      <c r="D1005" s="80"/>
      <c r="E1005" s="80"/>
      <c r="F1005" s="80"/>
      <c r="G1005" s="101"/>
      <c r="H1005" s="80"/>
      <c r="I1005" s="80"/>
      <c r="J1005" s="80"/>
      <c r="K1005" s="80"/>
    </row>
    <row r="1006" spans="2:11">
      <c r="B1006" s="80"/>
      <c r="C1006" s="101"/>
      <c r="D1006" s="80"/>
      <c r="E1006" s="80"/>
      <c r="F1006" s="80"/>
      <c r="G1006" s="101"/>
      <c r="H1006" s="80"/>
      <c r="I1006" s="80"/>
      <c r="J1006" s="80"/>
      <c r="K1006" s="80"/>
    </row>
    <row r="1007" spans="2:11">
      <c r="B1007" s="80"/>
      <c r="C1007" s="101"/>
      <c r="D1007" s="80"/>
      <c r="E1007" s="80"/>
      <c r="F1007" s="80"/>
      <c r="G1007" s="101"/>
      <c r="H1007" s="80"/>
      <c r="I1007" s="80"/>
      <c r="J1007" s="80"/>
      <c r="K1007" s="80"/>
    </row>
    <row r="1008" spans="2:11">
      <c r="B1008" s="80"/>
      <c r="C1008" s="101"/>
      <c r="D1008" s="80"/>
      <c r="E1008" s="80"/>
      <c r="F1008" s="80"/>
      <c r="G1008" s="101"/>
      <c r="H1008" s="80"/>
      <c r="I1008" s="80"/>
      <c r="J1008" s="80"/>
      <c r="K1008" s="80"/>
    </row>
    <row r="1009" spans="2:11">
      <c r="B1009" s="80"/>
      <c r="C1009" s="101"/>
      <c r="D1009" s="80"/>
      <c r="E1009" s="80"/>
      <c r="F1009" s="80"/>
      <c r="G1009" s="101"/>
      <c r="H1009" s="80"/>
      <c r="I1009" s="80"/>
      <c r="J1009" s="80"/>
      <c r="K1009" s="80"/>
    </row>
    <row r="1010" spans="2:11">
      <c r="B1010" s="80"/>
      <c r="C1010" s="101"/>
      <c r="D1010" s="80"/>
      <c r="E1010" s="80"/>
      <c r="F1010" s="80"/>
      <c r="G1010" s="101"/>
      <c r="H1010" s="80"/>
      <c r="I1010" s="80"/>
      <c r="J1010" s="80"/>
      <c r="K1010" s="80"/>
    </row>
    <row r="1011" spans="2:11">
      <c r="B1011" s="80"/>
      <c r="C1011" s="101"/>
      <c r="D1011" s="80"/>
      <c r="E1011" s="80"/>
      <c r="F1011" s="80"/>
      <c r="G1011" s="101"/>
      <c r="H1011" s="80"/>
      <c r="I1011" s="80"/>
      <c r="J1011" s="80"/>
      <c r="K1011" s="80"/>
    </row>
    <row r="1012" spans="2:11">
      <c r="B1012" s="80"/>
      <c r="C1012" s="101"/>
      <c r="D1012" s="80"/>
      <c r="E1012" s="80"/>
      <c r="F1012" s="80"/>
      <c r="G1012" s="101"/>
      <c r="H1012" s="80"/>
      <c r="I1012" s="80"/>
      <c r="J1012" s="80"/>
      <c r="K1012" s="80"/>
    </row>
    <row r="1013" spans="2:11">
      <c r="B1013" s="80"/>
      <c r="C1013" s="101"/>
      <c r="D1013" s="80"/>
      <c r="E1013" s="80"/>
      <c r="F1013" s="80"/>
      <c r="G1013" s="101"/>
      <c r="H1013" s="80"/>
      <c r="I1013" s="80"/>
      <c r="J1013" s="80"/>
      <c r="K1013" s="80"/>
    </row>
    <row r="1014" spans="2:11">
      <c r="B1014" s="80"/>
      <c r="C1014" s="101"/>
      <c r="D1014" s="80"/>
      <c r="E1014" s="80"/>
      <c r="F1014" s="80"/>
      <c r="G1014" s="101"/>
      <c r="H1014" s="80"/>
      <c r="I1014" s="80"/>
      <c r="J1014" s="80"/>
      <c r="K1014" s="80"/>
    </row>
    <row r="1015" spans="2:11">
      <c r="B1015" s="80"/>
      <c r="C1015" s="101"/>
      <c r="D1015" s="80"/>
      <c r="E1015" s="80"/>
      <c r="F1015" s="80"/>
      <c r="G1015" s="101"/>
      <c r="H1015" s="80"/>
      <c r="I1015" s="80"/>
      <c r="J1015" s="80"/>
      <c r="K1015" s="80"/>
    </row>
    <row r="1016" spans="2:11">
      <c r="B1016" s="80"/>
      <c r="C1016" s="101"/>
      <c r="D1016" s="80"/>
      <c r="E1016" s="80"/>
      <c r="F1016" s="80"/>
      <c r="G1016" s="101"/>
      <c r="H1016" s="80"/>
      <c r="I1016" s="80"/>
      <c r="J1016" s="80"/>
      <c r="K1016" s="80"/>
    </row>
    <row r="1017" spans="2:11">
      <c r="B1017" s="80"/>
      <c r="C1017" s="101"/>
      <c r="D1017" s="80"/>
      <c r="E1017" s="80"/>
      <c r="F1017" s="80"/>
      <c r="G1017" s="101"/>
      <c r="H1017" s="80"/>
      <c r="I1017" s="80"/>
      <c r="J1017" s="80"/>
      <c r="K1017" s="80"/>
    </row>
    <row r="1018" spans="2:11">
      <c r="B1018" s="80"/>
      <c r="C1018" s="101"/>
      <c r="D1018" s="80"/>
      <c r="E1018" s="80"/>
      <c r="F1018" s="80"/>
      <c r="G1018" s="101"/>
      <c r="H1018" s="80"/>
      <c r="I1018" s="80"/>
      <c r="J1018" s="80"/>
      <c r="K1018" s="80"/>
    </row>
    <row r="1019" spans="2:11">
      <c r="B1019" s="80"/>
      <c r="C1019" s="101"/>
      <c r="D1019" s="80"/>
      <c r="E1019" s="80"/>
      <c r="F1019" s="80"/>
      <c r="G1019" s="101"/>
      <c r="H1019" s="80"/>
      <c r="I1019" s="80"/>
      <c r="J1019" s="80"/>
      <c r="K1019" s="80"/>
    </row>
    <row r="1020" spans="2:11">
      <c r="B1020" s="80"/>
      <c r="C1020" s="101"/>
      <c r="D1020" s="80"/>
      <c r="E1020" s="80"/>
      <c r="F1020" s="80"/>
      <c r="G1020" s="101"/>
      <c r="H1020" s="80"/>
      <c r="I1020" s="80"/>
      <c r="J1020" s="80"/>
      <c r="K1020" s="80"/>
    </row>
    <row r="1021" spans="2:11">
      <c r="B1021" s="80"/>
      <c r="C1021" s="101"/>
      <c r="D1021" s="80"/>
      <c r="E1021" s="80"/>
      <c r="F1021" s="80"/>
      <c r="G1021" s="101"/>
      <c r="H1021" s="80"/>
      <c r="I1021" s="80"/>
      <c r="J1021" s="80"/>
      <c r="K1021" s="80"/>
    </row>
    <row r="1022" spans="2:11">
      <c r="B1022" s="80"/>
      <c r="C1022" s="101"/>
      <c r="D1022" s="80"/>
      <c r="E1022" s="80"/>
      <c r="F1022" s="80"/>
      <c r="G1022" s="101"/>
      <c r="H1022" s="80"/>
      <c r="I1022" s="80"/>
      <c r="J1022" s="80"/>
      <c r="K1022" s="80"/>
    </row>
    <row r="1023" spans="2:11">
      <c r="B1023" s="80"/>
      <c r="C1023" s="101"/>
      <c r="D1023" s="80"/>
      <c r="E1023" s="80"/>
      <c r="F1023" s="80"/>
      <c r="G1023" s="101"/>
      <c r="H1023" s="80"/>
      <c r="I1023" s="80"/>
      <c r="J1023" s="80"/>
      <c r="K1023" s="80"/>
    </row>
    <row r="1024" spans="2:11">
      <c r="B1024" s="80"/>
      <c r="C1024" s="101"/>
      <c r="D1024" s="80"/>
      <c r="E1024" s="80"/>
      <c r="F1024" s="80"/>
      <c r="G1024" s="101"/>
      <c r="H1024" s="80"/>
      <c r="I1024" s="80"/>
      <c r="J1024" s="80"/>
      <c r="K1024" s="80"/>
    </row>
    <row r="1025" spans="2:11">
      <c r="B1025" s="80"/>
      <c r="C1025" s="101"/>
      <c r="D1025" s="80"/>
      <c r="E1025" s="80"/>
      <c r="F1025" s="80"/>
      <c r="G1025" s="101"/>
      <c r="H1025" s="80"/>
      <c r="I1025" s="80"/>
      <c r="J1025" s="80"/>
      <c r="K1025" s="80"/>
    </row>
    <row r="1026" spans="2:11">
      <c r="B1026" s="80"/>
      <c r="C1026" s="101"/>
      <c r="D1026" s="80"/>
      <c r="E1026" s="80"/>
      <c r="F1026" s="80"/>
      <c r="G1026" s="101"/>
      <c r="H1026" s="80"/>
      <c r="I1026" s="80"/>
      <c r="J1026" s="80"/>
      <c r="K1026" s="80"/>
    </row>
    <row r="1027" spans="2:11">
      <c r="B1027" s="80"/>
      <c r="C1027" s="101"/>
      <c r="D1027" s="80"/>
      <c r="E1027" s="80"/>
      <c r="F1027" s="80"/>
      <c r="G1027" s="101"/>
      <c r="H1027" s="80"/>
      <c r="I1027" s="80"/>
      <c r="J1027" s="80"/>
      <c r="K1027" s="80"/>
    </row>
    <row r="1028" spans="2:11">
      <c r="B1028" s="80"/>
      <c r="C1028" s="101"/>
      <c r="D1028" s="80"/>
      <c r="E1028" s="80"/>
      <c r="F1028" s="80"/>
      <c r="G1028" s="101"/>
      <c r="H1028" s="80"/>
      <c r="I1028" s="80"/>
      <c r="J1028" s="80"/>
      <c r="K1028" s="80"/>
    </row>
    <row r="1029" spans="2:11">
      <c r="B1029" s="80"/>
      <c r="C1029" s="101"/>
      <c r="D1029" s="80"/>
      <c r="E1029" s="80"/>
      <c r="F1029" s="80"/>
      <c r="G1029" s="101"/>
      <c r="H1029" s="80"/>
      <c r="I1029" s="80"/>
      <c r="J1029" s="80"/>
      <c r="K1029" s="80"/>
    </row>
    <row r="1030" spans="2:11">
      <c r="B1030" s="80"/>
      <c r="C1030" s="101"/>
      <c r="D1030" s="80"/>
      <c r="E1030" s="80"/>
      <c r="F1030" s="80"/>
      <c r="G1030" s="101"/>
      <c r="H1030" s="80"/>
      <c r="I1030" s="80"/>
      <c r="J1030" s="80"/>
      <c r="K1030" s="80"/>
    </row>
    <row r="1031" spans="2:11">
      <c r="B1031" s="80"/>
      <c r="C1031" s="101"/>
      <c r="D1031" s="80"/>
      <c r="E1031" s="80"/>
      <c r="F1031" s="80"/>
      <c r="G1031" s="101"/>
      <c r="H1031" s="80"/>
      <c r="I1031" s="80"/>
      <c r="J1031" s="80"/>
      <c r="K1031" s="80"/>
    </row>
    <row r="1032" spans="2:11">
      <c r="B1032" s="80"/>
      <c r="C1032" s="101"/>
      <c r="D1032" s="80"/>
      <c r="E1032" s="80"/>
      <c r="F1032" s="80"/>
      <c r="G1032" s="101"/>
      <c r="H1032" s="80"/>
      <c r="I1032" s="80"/>
      <c r="J1032" s="80"/>
      <c r="K1032" s="80"/>
    </row>
    <row r="1033" spans="2:11">
      <c r="B1033" s="80"/>
      <c r="C1033" s="101"/>
      <c r="D1033" s="80"/>
      <c r="E1033" s="80"/>
      <c r="F1033" s="80"/>
      <c r="G1033" s="101"/>
      <c r="H1033" s="80"/>
      <c r="I1033" s="80"/>
      <c r="J1033" s="80"/>
      <c r="K1033" s="80"/>
    </row>
    <row r="1034" spans="2:11">
      <c r="B1034" s="80"/>
      <c r="C1034" s="101"/>
      <c r="D1034" s="80"/>
      <c r="E1034" s="80"/>
      <c r="F1034" s="80"/>
      <c r="G1034" s="101"/>
      <c r="H1034" s="80"/>
      <c r="I1034" s="80"/>
      <c r="J1034" s="80"/>
      <c r="K1034" s="80"/>
    </row>
    <row r="1035" spans="2:11">
      <c r="B1035" s="80"/>
      <c r="C1035" s="101"/>
      <c r="D1035" s="80"/>
      <c r="E1035" s="80"/>
      <c r="F1035" s="80"/>
      <c r="G1035" s="101"/>
      <c r="H1035" s="80"/>
      <c r="I1035" s="80"/>
      <c r="J1035" s="80"/>
      <c r="K1035" s="80"/>
    </row>
    <row r="1036" spans="2:11">
      <c r="B1036" s="80"/>
      <c r="C1036" s="101"/>
      <c r="D1036" s="80"/>
      <c r="E1036" s="80"/>
      <c r="F1036" s="80"/>
      <c r="G1036" s="101"/>
      <c r="H1036" s="80"/>
      <c r="I1036" s="80"/>
      <c r="J1036" s="80"/>
      <c r="K1036" s="80"/>
    </row>
    <row r="1037" spans="2:11">
      <c r="B1037" s="80"/>
      <c r="C1037" s="101"/>
      <c r="D1037" s="80"/>
      <c r="E1037" s="80"/>
      <c r="F1037" s="80"/>
      <c r="G1037" s="101"/>
      <c r="H1037" s="80"/>
      <c r="I1037" s="80"/>
      <c r="J1037" s="80"/>
      <c r="K1037" s="80"/>
    </row>
    <row r="1038" spans="2:11">
      <c r="B1038" s="80"/>
      <c r="C1038" s="101"/>
      <c r="D1038" s="80"/>
      <c r="E1038" s="80"/>
      <c r="F1038" s="80"/>
      <c r="G1038" s="101"/>
      <c r="H1038" s="80"/>
      <c r="I1038" s="80"/>
      <c r="J1038" s="80"/>
      <c r="K1038" s="80"/>
    </row>
    <row r="1039" spans="2:11">
      <c r="B1039" s="80"/>
      <c r="C1039" s="101"/>
      <c r="D1039" s="80"/>
      <c r="E1039" s="80"/>
      <c r="F1039" s="80"/>
      <c r="G1039" s="101"/>
      <c r="H1039" s="80"/>
      <c r="I1039" s="80"/>
      <c r="J1039" s="80"/>
      <c r="K1039" s="80"/>
    </row>
    <row r="1040" spans="2:11">
      <c r="B1040" s="80"/>
      <c r="C1040" s="101"/>
      <c r="D1040" s="80"/>
      <c r="E1040" s="80"/>
      <c r="F1040" s="80"/>
      <c r="G1040" s="101"/>
      <c r="H1040" s="80"/>
      <c r="I1040" s="80"/>
      <c r="J1040" s="80"/>
      <c r="K1040" s="80"/>
    </row>
    <row r="1041" spans="2:11">
      <c r="B1041" s="80"/>
      <c r="C1041" s="101"/>
      <c r="D1041" s="80"/>
      <c r="E1041" s="80"/>
      <c r="F1041" s="80"/>
      <c r="G1041" s="101"/>
      <c r="H1041" s="80"/>
      <c r="I1041" s="80"/>
      <c r="J1041" s="80"/>
      <c r="K1041" s="80"/>
    </row>
    <row r="1042" spans="2:11">
      <c r="B1042" s="80"/>
      <c r="C1042" s="101"/>
      <c r="D1042" s="80"/>
      <c r="E1042" s="80"/>
      <c r="F1042" s="80"/>
      <c r="G1042" s="101"/>
      <c r="H1042" s="80"/>
      <c r="I1042" s="80"/>
      <c r="J1042" s="80"/>
      <c r="K1042" s="80"/>
    </row>
    <row r="1043" spans="2:11">
      <c r="B1043" s="80"/>
      <c r="C1043" s="101"/>
      <c r="D1043" s="80"/>
      <c r="E1043" s="80"/>
      <c r="F1043" s="80"/>
      <c r="G1043" s="101"/>
      <c r="H1043" s="80"/>
      <c r="I1043" s="80"/>
      <c r="J1043" s="80"/>
      <c r="K1043" s="80"/>
    </row>
    <row r="1044" spans="2:11">
      <c r="B1044" s="80"/>
      <c r="C1044" s="101"/>
      <c r="D1044" s="80"/>
      <c r="E1044" s="80"/>
      <c r="F1044" s="80"/>
      <c r="G1044" s="101"/>
      <c r="H1044" s="80"/>
      <c r="I1044" s="80"/>
      <c r="J1044" s="80"/>
      <c r="K1044" s="80"/>
    </row>
    <row r="1045" spans="2:11">
      <c r="B1045" s="80"/>
      <c r="C1045" s="101"/>
      <c r="D1045" s="80"/>
      <c r="E1045" s="80"/>
      <c r="F1045" s="80"/>
      <c r="G1045" s="101"/>
      <c r="H1045" s="80"/>
      <c r="I1045" s="80"/>
      <c r="J1045" s="80"/>
      <c r="K1045" s="80"/>
    </row>
    <row r="1046" spans="2:11">
      <c r="B1046" s="80"/>
      <c r="C1046" s="101"/>
      <c r="D1046" s="80"/>
      <c r="E1046" s="80"/>
      <c r="F1046" s="80"/>
      <c r="G1046" s="101"/>
      <c r="H1046" s="80"/>
      <c r="I1046" s="80"/>
      <c r="J1046" s="80"/>
      <c r="K1046" s="80"/>
    </row>
    <row r="1047" spans="2:11">
      <c r="B1047" s="80"/>
      <c r="C1047" s="101"/>
      <c r="D1047" s="80"/>
      <c r="E1047" s="80"/>
      <c r="F1047" s="80"/>
      <c r="G1047" s="101"/>
      <c r="H1047" s="80"/>
      <c r="I1047" s="80"/>
      <c r="J1047" s="80"/>
      <c r="K1047" s="80"/>
    </row>
    <row r="1048" spans="2:11">
      <c r="B1048" s="80"/>
      <c r="C1048" s="101"/>
      <c r="D1048" s="80"/>
      <c r="E1048" s="80"/>
      <c r="F1048" s="80"/>
      <c r="G1048" s="101"/>
      <c r="H1048" s="80"/>
      <c r="I1048" s="80"/>
      <c r="J1048" s="80"/>
      <c r="K1048" s="80"/>
    </row>
    <row r="1049" spans="2:11">
      <c r="B1049" s="80"/>
      <c r="C1049" s="101"/>
      <c r="D1049" s="80"/>
      <c r="E1049" s="80"/>
      <c r="F1049" s="80"/>
      <c r="G1049" s="101"/>
      <c r="H1049" s="80"/>
      <c r="I1049" s="80"/>
      <c r="J1049" s="80"/>
      <c r="K1049" s="80"/>
    </row>
    <row r="1050" spans="2:11">
      <c r="B1050" s="80"/>
      <c r="C1050" s="101"/>
      <c r="D1050" s="80"/>
      <c r="E1050" s="80"/>
      <c r="F1050" s="80"/>
      <c r="G1050" s="101"/>
      <c r="H1050" s="80"/>
      <c r="I1050" s="80"/>
      <c r="J1050" s="80"/>
      <c r="K1050" s="80"/>
    </row>
    <row r="1051" spans="2:11">
      <c r="B1051" s="80"/>
      <c r="C1051" s="101"/>
      <c r="D1051" s="80"/>
      <c r="E1051" s="80"/>
      <c r="F1051" s="80"/>
      <c r="G1051" s="101"/>
      <c r="H1051" s="80"/>
      <c r="I1051" s="80"/>
      <c r="J1051" s="80"/>
      <c r="K1051" s="80"/>
    </row>
    <row r="1052" spans="2:11">
      <c r="B1052" s="80"/>
      <c r="C1052" s="101"/>
      <c r="D1052" s="80"/>
      <c r="E1052" s="80"/>
      <c r="F1052" s="80"/>
      <c r="G1052" s="101"/>
      <c r="H1052" s="80"/>
      <c r="I1052" s="80"/>
      <c r="J1052" s="80"/>
      <c r="K1052" s="80"/>
    </row>
    <row r="1053" spans="2:11">
      <c r="B1053" s="80"/>
      <c r="C1053" s="101"/>
      <c r="D1053" s="80"/>
      <c r="E1053" s="80"/>
      <c r="F1053" s="80"/>
      <c r="G1053" s="101"/>
      <c r="H1053" s="80"/>
      <c r="I1053" s="80"/>
      <c r="J1053" s="80"/>
      <c r="K1053" s="80"/>
    </row>
    <row r="1054" spans="2:11">
      <c r="B1054" s="80"/>
      <c r="C1054" s="101"/>
      <c r="D1054" s="80"/>
      <c r="E1054" s="80"/>
      <c r="F1054" s="80"/>
      <c r="G1054" s="101"/>
      <c r="H1054" s="80"/>
      <c r="I1054" s="80"/>
      <c r="J1054" s="80"/>
      <c r="K1054" s="80"/>
    </row>
    <row r="1055" spans="2:11">
      <c r="B1055" s="80"/>
      <c r="C1055" s="101"/>
      <c r="D1055" s="80"/>
      <c r="E1055" s="80"/>
      <c r="F1055" s="80"/>
      <c r="G1055" s="101"/>
      <c r="H1055" s="80"/>
      <c r="I1055" s="80"/>
      <c r="J1055" s="80"/>
      <c r="K1055" s="80"/>
    </row>
    <row r="1056" spans="2:11">
      <c r="B1056" s="80"/>
      <c r="C1056" s="101"/>
      <c r="D1056" s="80"/>
      <c r="E1056" s="80"/>
      <c r="F1056" s="80"/>
      <c r="G1056" s="101"/>
      <c r="H1056" s="80"/>
      <c r="I1056" s="80"/>
      <c r="J1056" s="80"/>
      <c r="K1056" s="80"/>
    </row>
    <row r="1057" spans="2:11">
      <c r="B1057" s="80"/>
      <c r="C1057" s="101"/>
      <c r="D1057" s="80"/>
      <c r="E1057" s="80"/>
      <c r="F1057" s="80"/>
      <c r="G1057" s="101"/>
      <c r="H1057" s="80"/>
      <c r="I1057" s="80"/>
      <c r="J1057" s="80"/>
      <c r="K1057" s="80"/>
    </row>
    <row r="1058" spans="2:11">
      <c r="B1058" s="80"/>
      <c r="C1058" s="101"/>
      <c r="D1058" s="80"/>
      <c r="E1058" s="80"/>
      <c r="F1058" s="80"/>
      <c r="G1058" s="101"/>
      <c r="H1058" s="80"/>
      <c r="I1058" s="80"/>
      <c r="J1058" s="80"/>
      <c r="K1058" s="80"/>
    </row>
    <row r="1059" spans="2:11">
      <c r="B1059" s="80"/>
      <c r="C1059" s="101"/>
      <c r="D1059" s="80"/>
      <c r="E1059" s="80"/>
      <c r="F1059" s="80"/>
      <c r="G1059" s="101"/>
      <c r="H1059" s="80"/>
      <c r="I1059" s="80"/>
      <c r="J1059" s="80"/>
      <c r="K1059" s="80"/>
    </row>
    <row r="1060" spans="2:11">
      <c r="B1060" s="80"/>
      <c r="C1060" s="101"/>
      <c r="D1060" s="80"/>
      <c r="E1060" s="80"/>
      <c r="F1060" s="80"/>
      <c r="G1060" s="101"/>
      <c r="H1060" s="80"/>
      <c r="I1060" s="80"/>
      <c r="J1060" s="80"/>
      <c r="K1060" s="80"/>
    </row>
    <row r="1061" spans="2:11">
      <c r="B1061" s="80"/>
      <c r="C1061" s="101"/>
      <c r="D1061" s="80"/>
      <c r="E1061" s="80"/>
      <c r="F1061" s="80"/>
      <c r="G1061" s="101"/>
      <c r="H1061" s="80"/>
      <c r="I1061" s="80"/>
      <c r="J1061" s="80"/>
      <c r="K1061" s="80"/>
    </row>
    <row r="1062" spans="2:11">
      <c r="B1062" s="80"/>
      <c r="C1062" s="101"/>
      <c r="D1062" s="80"/>
      <c r="E1062" s="80"/>
      <c r="F1062" s="80"/>
      <c r="G1062" s="101"/>
      <c r="H1062" s="80"/>
      <c r="I1062" s="80"/>
      <c r="J1062" s="80"/>
      <c r="K1062" s="80"/>
    </row>
    <row r="1063" spans="2:11">
      <c r="B1063" s="80"/>
      <c r="C1063" s="101"/>
      <c r="D1063" s="80"/>
      <c r="E1063" s="80"/>
      <c r="F1063" s="80"/>
      <c r="G1063" s="101"/>
      <c r="H1063" s="80"/>
      <c r="I1063" s="80"/>
      <c r="J1063" s="80"/>
      <c r="K1063" s="80"/>
    </row>
    <row r="1064" spans="2:11">
      <c r="B1064" s="80"/>
      <c r="C1064" s="101"/>
      <c r="D1064" s="80"/>
      <c r="E1064" s="80"/>
      <c r="F1064" s="80"/>
      <c r="G1064" s="101"/>
      <c r="H1064" s="80"/>
      <c r="I1064" s="80"/>
      <c r="J1064" s="80"/>
      <c r="K1064" s="80"/>
    </row>
    <row r="1065" spans="2:11">
      <c r="B1065" s="80"/>
      <c r="C1065" s="101"/>
      <c r="D1065" s="80"/>
      <c r="E1065" s="80"/>
      <c r="F1065" s="80"/>
      <c r="G1065" s="101"/>
      <c r="H1065" s="80"/>
      <c r="I1065" s="80"/>
      <c r="J1065" s="80"/>
      <c r="K1065" s="80"/>
    </row>
    <row r="1066" spans="2:11">
      <c r="B1066" s="80"/>
      <c r="C1066" s="101"/>
      <c r="D1066" s="80"/>
      <c r="E1066" s="80"/>
      <c r="F1066" s="80"/>
      <c r="G1066" s="101"/>
      <c r="H1066" s="80"/>
      <c r="I1066" s="80"/>
      <c r="J1066" s="80"/>
      <c r="K1066" s="80"/>
    </row>
    <row r="1067" spans="2:11">
      <c r="B1067" s="80"/>
      <c r="C1067" s="101"/>
      <c r="D1067" s="80"/>
      <c r="E1067" s="80"/>
      <c r="F1067" s="80"/>
      <c r="G1067" s="101"/>
      <c r="H1067" s="80"/>
      <c r="I1067" s="80"/>
      <c r="J1067" s="80"/>
      <c r="K1067" s="80"/>
    </row>
    <row r="1068" spans="2:11">
      <c r="B1068" s="80"/>
      <c r="C1068" s="101"/>
      <c r="D1068" s="80"/>
      <c r="E1068" s="80"/>
      <c r="F1068" s="80"/>
      <c r="G1068" s="101"/>
      <c r="H1068" s="80"/>
      <c r="I1068" s="80"/>
      <c r="J1068" s="80"/>
      <c r="K1068" s="80"/>
    </row>
    <row r="1069" spans="2:11">
      <c r="B1069" s="80"/>
      <c r="C1069" s="101"/>
      <c r="D1069" s="80"/>
      <c r="E1069" s="80"/>
      <c r="F1069" s="80"/>
      <c r="G1069" s="101"/>
      <c r="H1069" s="80"/>
      <c r="I1069" s="80"/>
      <c r="J1069" s="80"/>
      <c r="K1069" s="80"/>
    </row>
    <row r="1070" spans="2:11">
      <c r="B1070" s="80"/>
      <c r="C1070" s="101"/>
      <c r="D1070" s="80"/>
      <c r="E1070" s="80"/>
      <c r="F1070" s="80"/>
      <c r="G1070" s="101"/>
      <c r="H1070" s="80"/>
      <c r="I1070" s="80"/>
      <c r="J1070" s="80"/>
      <c r="K1070" s="80"/>
    </row>
    <row r="1071" spans="2:11">
      <c r="B1071" s="80"/>
      <c r="C1071" s="101"/>
      <c r="D1071" s="80"/>
      <c r="E1071" s="80"/>
      <c r="F1071" s="80"/>
      <c r="G1071" s="101"/>
      <c r="H1071" s="80"/>
      <c r="I1071" s="80"/>
      <c r="J1071" s="80"/>
      <c r="K1071" s="80"/>
    </row>
    <row r="1072" spans="2:11">
      <c r="B1072" s="80"/>
      <c r="C1072" s="101"/>
      <c r="D1072" s="80"/>
      <c r="E1072" s="80"/>
      <c r="F1072" s="80"/>
      <c r="G1072" s="101"/>
      <c r="H1072" s="80"/>
      <c r="I1072" s="80"/>
      <c r="J1072" s="80"/>
      <c r="K1072" s="80"/>
    </row>
    <row r="1073" spans="2:11">
      <c r="B1073" s="80"/>
      <c r="C1073" s="101"/>
      <c r="D1073" s="80"/>
      <c r="E1073" s="80"/>
      <c r="F1073" s="80"/>
      <c r="G1073" s="101"/>
      <c r="H1073" s="80"/>
      <c r="I1073" s="80"/>
      <c r="J1073" s="80"/>
      <c r="K1073" s="80"/>
    </row>
    <row r="1074" spans="2:11">
      <c r="B1074" s="80"/>
      <c r="C1074" s="101"/>
      <c r="D1074" s="80"/>
      <c r="E1074" s="80"/>
      <c r="F1074" s="80"/>
      <c r="G1074" s="101"/>
      <c r="H1074" s="80"/>
      <c r="I1074" s="80"/>
      <c r="J1074" s="80"/>
      <c r="K1074" s="80"/>
    </row>
    <row r="1075" spans="2:11">
      <c r="B1075" s="80"/>
      <c r="C1075" s="101"/>
      <c r="D1075" s="80"/>
      <c r="E1075" s="80"/>
      <c r="F1075" s="80"/>
      <c r="G1075" s="101"/>
      <c r="H1075" s="80"/>
      <c r="I1075" s="80"/>
      <c r="J1075" s="80"/>
      <c r="K1075" s="80"/>
    </row>
    <row r="1076" spans="2:11">
      <c r="B1076" s="80"/>
      <c r="C1076" s="101"/>
      <c r="D1076" s="80"/>
      <c r="E1076" s="80"/>
      <c r="F1076" s="80"/>
      <c r="G1076" s="101"/>
      <c r="H1076" s="80"/>
      <c r="I1076" s="80"/>
      <c r="J1076" s="80"/>
      <c r="K1076" s="80"/>
    </row>
    <row r="1077" spans="2:11">
      <c r="B1077" s="80"/>
      <c r="C1077" s="101"/>
      <c r="D1077" s="80"/>
      <c r="E1077" s="80"/>
      <c r="F1077" s="80"/>
      <c r="G1077" s="101"/>
      <c r="H1077" s="80"/>
      <c r="I1077" s="80"/>
      <c r="J1077" s="80"/>
      <c r="K1077" s="80"/>
    </row>
    <row r="1078" spans="2:11">
      <c r="B1078" s="80"/>
      <c r="C1078" s="101"/>
      <c r="D1078" s="80"/>
      <c r="E1078" s="80"/>
      <c r="F1078" s="80"/>
      <c r="G1078" s="101"/>
      <c r="H1078" s="80"/>
      <c r="I1078" s="80"/>
      <c r="J1078" s="80"/>
      <c r="K1078" s="80"/>
    </row>
    <row r="1079" spans="2:11">
      <c r="B1079" s="80"/>
      <c r="C1079" s="101"/>
      <c r="D1079" s="80"/>
      <c r="E1079" s="80"/>
      <c r="F1079" s="80"/>
      <c r="G1079" s="101"/>
      <c r="H1079" s="80"/>
      <c r="I1079" s="80"/>
      <c r="J1079" s="80"/>
      <c r="K1079" s="80"/>
    </row>
    <row r="1080" spans="2:11">
      <c r="B1080" s="80"/>
      <c r="C1080" s="101"/>
      <c r="D1080" s="80"/>
      <c r="E1080" s="80"/>
      <c r="F1080" s="80"/>
      <c r="G1080" s="101"/>
      <c r="H1080" s="80"/>
      <c r="I1080" s="80"/>
      <c r="J1080" s="80"/>
      <c r="K1080" s="80"/>
    </row>
    <row r="1081" spans="2:11">
      <c r="B1081" s="80"/>
      <c r="C1081" s="101"/>
      <c r="D1081" s="80"/>
      <c r="E1081" s="80"/>
      <c r="F1081" s="80"/>
      <c r="G1081" s="101"/>
      <c r="H1081" s="80"/>
      <c r="I1081" s="80"/>
      <c r="J1081" s="80"/>
      <c r="K1081" s="80"/>
    </row>
    <row r="1082" spans="2:11">
      <c r="B1082" s="80"/>
      <c r="C1082" s="101"/>
      <c r="D1082" s="80"/>
      <c r="E1082" s="80"/>
      <c r="F1082" s="80"/>
      <c r="G1082" s="101"/>
      <c r="H1082" s="80"/>
      <c r="I1082" s="80"/>
      <c r="J1082" s="80"/>
      <c r="K1082" s="80"/>
    </row>
    <row r="1083" spans="2:11">
      <c r="B1083" s="80"/>
      <c r="C1083" s="101"/>
      <c r="D1083" s="80"/>
      <c r="E1083" s="80"/>
      <c r="F1083" s="80"/>
      <c r="G1083" s="101"/>
      <c r="H1083" s="80"/>
      <c r="I1083" s="80"/>
      <c r="J1083" s="80"/>
      <c r="K1083" s="80"/>
    </row>
    <row r="1084" spans="2:11">
      <c r="B1084" s="80"/>
      <c r="C1084" s="101"/>
      <c r="D1084" s="80"/>
      <c r="E1084" s="80"/>
      <c r="F1084" s="80"/>
      <c r="G1084" s="101"/>
      <c r="H1084" s="80"/>
      <c r="I1084" s="80"/>
      <c r="J1084" s="80"/>
      <c r="K1084" s="80"/>
    </row>
    <row r="1085" spans="2:11">
      <c r="B1085" s="80"/>
      <c r="C1085" s="101"/>
      <c r="D1085" s="80"/>
      <c r="E1085" s="80"/>
      <c r="F1085" s="80"/>
      <c r="G1085" s="101"/>
      <c r="H1085" s="80"/>
      <c r="I1085" s="80"/>
      <c r="J1085" s="80"/>
      <c r="K1085" s="80"/>
    </row>
    <row r="1086" spans="2:11">
      <c r="B1086" s="80"/>
      <c r="C1086" s="101"/>
      <c r="D1086" s="80"/>
      <c r="E1086" s="80"/>
      <c r="F1086" s="80"/>
      <c r="G1086" s="101"/>
      <c r="H1086" s="80"/>
      <c r="I1086" s="80"/>
      <c r="J1086" s="80"/>
      <c r="K1086" s="80"/>
    </row>
    <row r="1087" spans="2:11">
      <c r="B1087" s="80"/>
      <c r="C1087" s="101"/>
      <c r="D1087" s="80"/>
      <c r="E1087" s="80"/>
      <c r="F1087" s="80"/>
      <c r="G1087" s="101"/>
      <c r="H1087" s="80"/>
      <c r="I1087" s="80"/>
      <c r="J1087" s="80"/>
      <c r="K1087" s="80"/>
    </row>
    <row r="1088" spans="2:11">
      <c r="B1088" s="80"/>
      <c r="C1088" s="101"/>
      <c r="D1088" s="80"/>
      <c r="E1088" s="80"/>
      <c r="F1088" s="80"/>
      <c r="G1088" s="101"/>
      <c r="H1088" s="80"/>
      <c r="I1088" s="80"/>
      <c r="J1088" s="80"/>
      <c r="K1088" s="80"/>
    </row>
    <row r="1089" spans="2:11">
      <c r="B1089" s="80"/>
      <c r="C1089" s="101"/>
      <c r="D1089" s="80"/>
      <c r="E1089" s="80"/>
      <c r="F1089" s="80"/>
      <c r="G1089" s="101"/>
      <c r="H1089" s="80"/>
      <c r="I1089" s="80"/>
      <c r="J1089" s="80"/>
      <c r="K1089" s="80"/>
    </row>
    <row r="1090" spans="2:11">
      <c r="B1090" s="80"/>
      <c r="C1090" s="101"/>
      <c r="D1090" s="80"/>
      <c r="E1090" s="80"/>
      <c r="F1090" s="80"/>
      <c r="G1090" s="101"/>
      <c r="H1090" s="80"/>
      <c r="I1090" s="80"/>
      <c r="J1090" s="80"/>
      <c r="K1090" s="80"/>
    </row>
    <row r="1091" spans="2:11">
      <c r="B1091" s="80"/>
      <c r="C1091" s="101"/>
      <c r="D1091" s="80"/>
      <c r="E1091" s="80"/>
      <c r="F1091" s="80"/>
      <c r="G1091" s="101"/>
      <c r="H1091" s="80"/>
      <c r="I1091" s="80"/>
      <c r="J1091" s="80"/>
      <c r="K1091" s="80"/>
    </row>
    <row r="1092" spans="2:11">
      <c r="B1092" s="80"/>
      <c r="C1092" s="101"/>
      <c r="D1092" s="80"/>
      <c r="E1092" s="80"/>
      <c r="F1092" s="80"/>
      <c r="G1092" s="101"/>
      <c r="H1092" s="80"/>
      <c r="I1092" s="80"/>
      <c r="J1092" s="80"/>
      <c r="K1092" s="80"/>
    </row>
    <row r="1093" spans="2:11">
      <c r="B1093" s="80"/>
      <c r="C1093" s="101"/>
      <c r="D1093" s="80"/>
      <c r="E1093" s="80"/>
      <c r="F1093" s="80"/>
      <c r="G1093" s="101"/>
      <c r="H1093" s="80"/>
      <c r="I1093" s="80"/>
      <c r="J1093" s="80"/>
      <c r="K1093" s="80"/>
    </row>
    <row r="1094" spans="2:11">
      <c r="B1094" s="80"/>
      <c r="C1094" s="101"/>
      <c r="D1094" s="80"/>
      <c r="E1094" s="80"/>
      <c r="F1094" s="80"/>
      <c r="G1094" s="101"/>
      <c r="H1094" s="80"/>
      <c r="I1094" s="80"/>
      <c r="J1094" s="80"/>
      <c r="K1094" s="80"/>
    </row>
    <row r="1095" spans="2:11">
      <c r="B1095" s="80"/>
      <c r="C1095" s="101"/>
      <c r="D1095" s="80"/>
      <c r="E1095" s="80"/>
      <c r="F1095" s="80"/>
      <c r="G1095" s="101"/>
      <c r="H1095" s="80"/>
      <c r="I1095" s="80"/>
      <c r="J1095" s="80"/>
      <c r="K1095" s="80"/>
    </row>
    <row r="1096" spans="2:11">
      <c r="B1096" s="80"/>
      <c r="C1096" s="101"/>
      <c r="D1096" s="80"/>
      <c r="E1096" s="80"/>
      <c r="F1096" s="80"/>
      <c r="G1096" s="101"/>
      <c r="H1096" s="80"/>
      <c r="I1096" s="80"/>
      <c r="J1096" s="80"/>
      <c r="K1096" s="80"/>
    </row>
    <row r="1097" spans="2:11">
      <c r="B1097" s="80"/>
      <c r="C1097" s="101"/>
      <c r="D1097" s="80"/>
      <c r="E1097" s="80"/>
      <c r="F1097" s="80"/>
      <c r="G1097" s="101"/>
      <c r="H1097" s="80"/>
      <c r="I1097" s="80"/>
      <c r="J1097" s="80"/>
      <c r="K1097" s="80"/>
    </row>
    <row r="1098" spans="2:11">
      <c r="B1098" s="80"/>
      <c r="C1098" s="101"/>
      <c r="D1098" s="80"/>
      <c r="E1098" s="80"/>
      <c r="F1098" s="80"/>
      <c r="G1098" s="101"/>
      <c r="H1098" s="80"/>
      <c r="I1098" s="80"/>
      <c r="J1098" s="80"/>
      <c r="K1098" s="80"/>
    </row>
    <row r="1099" spans="2:11">
      <c r="B1099" s="80"/>
      <c r="C1099" s="101"/>
      <c r="D1099" s="80"/>
      <c r="E1099" s="80"/>
      <c r="F1099" s="80"/>
      <c r="G1099" s="101"/>
      <c r="H1099" s="80"/>
      <c r="I1099" s="80"/>
      <c r="J1099" s="80"/>
      <c r="K1099" s="80"/>
    </row>
    <row r="1100" spans="2:11">
      <c r="B1100" s="80"/>
      <c r="C1100" s="101"/>
      <c r="D1100" s="80"/>
      <c r="E1100" s="80"/>
      <c r="F1100" s="80"/>
      <c r="G1100" s="101"/>
      <c r="H1100" s="80"/>
      <c r="I1100" s="80"/>
      <c r="J1100" s="80"/>
      <c r="K1100" s="80"/>
    </row>
    <row r="1101" spans="2:11">
      <c r="B1101" s="80"/>
      <c r="C1101" s="101"/>
      <c r="D1101" s="80"/>
      <c r="E1101" s="80"/>
      <c r="F1101" s="80"/>
      <c r="G1101" s="101"/>
      <c r="H1101" s="80"/>
      <c r="I1101" s="80"/>
      <c r="J1101" s="80"/>
      <c r="K1101" s="80"/>
    </row>
    <row r="1102" spans="2:11">
      <c r="B1102" s="80"/>
      <c r="C1102" s="101"/>
      <c r="D1102" s="80"/>
      <c r="E1102" s="80"/>
      <c r="F1102" s="80"/>
      <c r="G1102" s="101"/>
      <c r="H1102" s="80"/>
      <c r="I1102" s="80"/>
      <c r="J1102" s="80"/>
      <c r="K1102" s="80"/>
    </row>
    <row r="1103" spans="2:11">
      <c r="B1103" s="80"/>
      <c r="C1103" s="101"/>
      <c r="D1103" s="80"/>
      <c r="E1103" s="80"/>
      <c r="F1103" s="80"/>
      <c r="G1103" s="101"/>
      <c r="H1103" s="80"/>
      <c r="I1103" s="80"/>
      <c r="J1103" s="80"/>
      <c r="K1103" s="80"/>
    </row>
    <row r="1104" spans="2:11">
      <c r="B1104" s="80"/>
      <c r="C1104" s="101"/>
      <c r="D1104" s="80"/>
      <c r="E1104" s="80"/>
      <c r="F1104" s="80"/>
      <c r="G1104" s="101"/>
      <c r="H1104" s="80"/>
      <c r="I1104" s="80"/>
      <c r="J1104" s="80"/>
      <c r="K1104" s="80"/>
    </row>
    <row r="1105" spans="2:11">
      <c r="B1105" s="80"/>
      <c r="C1105" s="101"/>
      <c r="D1105" s="80"/>
      <c r="E1105" s="80"/>
      <c r="F1105" s="80"/>
      <c r="G1105" s="101"/>
      <c r="H1105" s="80"/>
      <c r="I1105" s="80"/>
      <c r="J1105" s="80"/>
      <c r="K1105" s="80"/>
    </row>
    <row r="1106" spans="2:11">
      <c r="B1106" s="80"/>
      <c r="C1106" s="101"/>
      <c r="D1106" s="80"/>
      <c r="E1106" s="80"/>
      <c r="F1106" s="80"/>
      <c r="G1106" s="101"/>
      <c r="H1106" s="80"/>
      <c r="I1106" s="80"/>
      <c r="J1106" s="80"/>
      <c r="K1106" s="80"/>
    </row>
    <row r="1107" spans="2:11">
      <c r="B1107" s="80"/>
      <c r="C1107" s="101"/>
      <c r="D1107" s="80"/>
      <c r="E1107" s="80"/>
      <c r="F1107" s="80"/>
      <c r="G1107" s="101"/>
      <c r="H1107" s="80"/>
      <c r="I1107" s="80"/>
      <c r="J1107" s="80"/>
      <c r="K1107" s="80"/>
    </row>
    <row r="1108" spans="2:11">
      <c r="B1108" s="80"/>
      <c r="C1108" s="101"/>
      <c r="D1108" s="80"/>
      <c r="E1108" s="80"/>
      <c r="F1108" s="80"/>
      <c r="G1108" s="101"/>
      <c r="H1108" s="80"/>
      <c r="I1108" s="80"/>
      <c r="J1108" s="80"/>
      <c r="K1108" s="80"/>
    </row>
    <row r="1109" spans="2:11">
      <c r="B1109" s="80"/>
      <c r="C1109" s="101"/>
      <c r="D1109" s="80"/>
      <c r="E1109" s="80"/>
      <c r="F1109" s="80"/>
      <c r="G1109" s="101"/>
      <c r="H1109" s="80"/>
      <c r="I1109" s="80"/>
      <c r="J1109" s="80"/>
      <c r="K1109" s="80"/>
    </row>
    <row r="1110" spans="2:11">
      <c r="B1110" s="80"/>
      <c r="C1110" s="101"/>
      <c r="D1110" s="80"/>
      <c r="E1110" s="80"/>
      <c r="F1110" s="80"/>
      <c r="G1110" s="101"/>
      <c r="H1110" s="80"/>
      <c r="I1110" s="80"/>
      <c r="J1110" s="80"/>
      <c r="K1110" s="80"/>
    </row>
    <row r="1111" spans="2:11">
      <c r="B1111" s="80"/>
      <c r="C1111" s="101"/>
      <c r="D1111" s="80"/>
      <c r="E1111" s="80"/>
      <c r="F1111" s="80"/>
      <c r="G1111" s="101"/>
      <c r="H1111" s="80"/>
      <c r="I1111" s="80"/>
      <c r="J1111" s="80"/>
      <c r="K1111" s="80"/>
    </row>
    <row r="1112" spans="2:11">
      <c r="B1112" s="80"/>
      <c r="C1112" s="101"/>
      <c r="D1112" s="80"/>
      <c r="E1112" s="80"/>
      <c r="F1112" s="80"/>
      <c r="G1112" s="101"/>
      <c r="H1112" s="80"/>
      <c r="I1112" s="80"/>
      <c r="J1112" s="80"/>
      <c r="K1112" s="80"/>
    </row>
    <row r="1113" spans="2:11">
      <c r="B1113" s="80"/>
      <c r="C1113" s="101"/>
      <c r="D1113" s="80"/>
      <c r="E1113" s="80"/>
      <c r="F1113" s="80"/>
      <c r="G1113" s="101"/>
      <c r="H1113" s="80"/>
      <c r="I1113" s="80"/>
      <c r="J1113" s="80"/>
      <c r="K1113" s="80"/>
    </row>
    <row r="1114" spans="2:11">
      <c r="B1114" s="80"/>
      <c r="C1114" s="101"/>
      <c r="D1114" s="80"/>
      <c r="E1114" s="80"/>
      <c r="F1114" s="80"/>
      <c r="G1114" s="101"/>
      <c r="H1114" s="80"/>
      <c r="I1114" s="80"/>
      <c r="J1114" s="80"/>
      <c r="K1114" s="80"/>
    </row>
    <row r="1115" spans="2:11">
      <c r="B1115" s="80"/>
      <c r="C1115" s="101"/>
      <c r="D1115" s="80"/>
      <c r="E1115" s="80"/>
      <c r="F1115" s="80"/>
      <c r="G1115" s="101"/>
      <c r="H1115" s="80"/>
      <c r="I1115" s="80"/>
      <c r="J1115" s="80"/>
      <c r="K1115" s="80"/>
    </row>
    <row r="1116" spans="2:11">
      <c r="B1116" s="80"/>
      <c r="C1116" s="101"/>
      <c r="D1116" s="80"/>
      <c r="E1116" s="80"/>
      <c r="F1116" s="80"/>
      <c r="G1116" s="101"/>
      <c r="H1116" s="80"/>
      <c r="I1116" s="80"/>
      <c r="J1116" s="80"/>
      <c r="K1116" s="80"/>
    </row>
    <row r="1117" spans="2:11">
      <c r="B1117" s="80"/>
      <c r="C1117" s="101"/>
      <c r="D1117" s="80"/>
      <c r="E1117" s="80"/>
      <c r="F1117" s="80"/>
      <c r="G1117" s="101"/>
      <c r="H1117" s="80"/>
      <c r="I1117" s="80"/>
      <c r="J1117" s="80"/>
      <c r="K1117" s="80"/>
    </row>
    <row r="1118" spans="2:11">
      <c r="B1118" s="80"/>
      <c r="C1118" s="101"/>
      <c r="D1118" s="80"/>
      <c r="E1118" s="80"/>
      <c r="F1118" s="80"/>
      <c r="G1118" s="101"/>
      <c r="H1118" s="80"/>
      <c r="I1118" s="80"/>
      <c r="J1118" s="80"/>
      <c r="K1118" s="80"/>
    </row>
    <row r="1119" spans="2:11">
      <c r="B1119" s="80"/>
      <c r="C1119" s="101"/>
      <c r="D1119" s="80"/>
      <c r="E1119" s="80"/>
      <c r="F1119" s="80"/>
      <c r="G1119" s="101"/>
      <c r="H1119" s="80"/>
      <c r="I1119" s="80"/>
      <c r="J1119" s="80"/>
      <c r="K1119" s="80"/>
    </row>
    <row r="1120" spans="2:11">
      <c r="B1120" s="80"/>
      <c r="C1120" s="101"/>
      <c r="D1120" s="80"/>
      <c r="E1120" s="80"/>
      <c r="F1120" s="80"/>
      <c r="G1120" s="101"/>
      <c r="H1120" s="80"/>
      <c r="I1120" s="80"/>
      <c r="J1120" s="80"/>
      <c r="K1120" s="80"/>
    </row>
    <row r="1121" spans="2:11">
      <c r="B1121" s="80"/>
      <c r="C1121" s="101"/>
      <c r="D1121" s="80"/>
      <c r="E1121" s="80"/>
      <c r="F1121" s="80"/>
      <c r="G1121" s="101"/>
      <c r="H1121" s="80"/>
      <c r="I1121" s="80"/>
      <c r="J1121" s="80"/>
      <c r="K1121" s="80"/>
    </row>
    <row r="1122" spans="2:11">
      <c r="B1122" s="80"/>
      <c r="C1122" s="101"/>
      <c r="D1122" s="80"/>
      <c r="E1122" s="80"/>
      <c r="F1122" s="80"/>
      <c r="G1122" s="101"/>
      <c r="H1122" s="80"/>
      <c r="I1122" s="80"/>
      <c r="J1122" s="80"/>
      <c r="K1122" s="80"/>
    </row>
    <row r="1123" spans="2:11">
      <c r="B1123" s="80"/>
      <c r="C1123" s="101"/>
      <c r="D1123" s="80"/>
      <c r="E1123" s="80"/>
      <c r="F1123" s="80"/>
      <c r="G1123" s="101"/>
      <c r="H1123" s="80"/>
      <c r="I1123" s="80"/>
      <c r="J1123" s="80"/>
      <c r="K1123" s="80"/>
    </row>
    <row r="1124" spans="2:11">
      <c r="B1124" s="80"/>
      <c r="C1124" s="101"/>
      <c r="D1124" s="80"/>
      <c r="E1124" s="80"/>
      <c r="F1124" s="80"/>
      <c r="G1124" s="101"/>
      <c r="H1124" s="80"/>
      <c r="I1124" s="80"/>
      <c r="J1124" s="80"/>
      <c r="K1124" s="80"/>
    </row>
    <row r="1125" spans="2:11">
      <c r="B1125" s="80"/>
      <c r="C1125" s="101"/>
      <c r="D1125" s="80"/>
      <c r="E1125" s="80"/>
      <c r="F1125" s="80"/>
      <c r="G1125" s="101"/>
      <c r="H1125" s="80"/>
      <c r="I1125" s="80"/>
      <c r="J1125" s="80"/>
      <c r="K1125" s="80"/>
    </row>
    <row r="1126" spans="2:11">
      <c r="B1126" s="80"/>
      <c r="C1126" s="101"/>
      <c r="D1126" s="80"/>
      <c r="E1126" s="80"/>
      <c r="F1126" s="80"/>
      <c r="G1126" s="101"/>
      <c r="H1126" s="80"/>
      <c r="I1126" s="80"/>
      <c r="J1126" s="80"/>
      <c r="K1126" s="80"/>
    </row>
    <row r="1127" spans="2:11">
      <c r="B1127" s="80"/>
      <c r="C1127" s="101"/>
      <c r="D1127" s="80"/>
      <c r="E1127" s="80"/>
      <c r="F1127" s="80"/>
      <c r="G1127" s="101"/>
      <c r="H1127" s="80"/>
      <c r="I1127" s="80"/>
      <c r="J1127" s="80"/>
      <c r="K1127" s="80"/>
    </row>
    <row r="1128" spans="2:11">
      <c r="B1128" s="80"/>
      <c r="C1128" s="101"/>
      <c r="D1128" s="80"/>
      <c r="E1128" s="80"/>
      <c r="F1128" s="80"/>
      <c r="G1128" s="101"/>
      <c r="H1128" s="80"/>
      <c r="I1128" s="80"/>
      <c r="J1128" s="80"/>
      <c r="K1128" s="80"/>
    </row>
    <row r="1129" spans="2:11">
      <c r="B1129" s="80"/>
      <c r="C1129" s="101"/>
      <c r="D1129" s="80"/>
      <c r="E1129" s="80"/>
      <c r="F1129" s="80"/>
      <c r="G1129" s="101"/>
      <c r="H1129" s="80"/>
      <c r="I1129" s="80"/>
      <c r="J1129" s="80"/>
      <c r="K1129" s="80"/>
    </row>
    <row r="1130" spans="2:11">
      <c r="B1130" s="80"/>
      <c r="C1130" s="101"/>
      <c r="D1130" s="80"/>
      <c r="E1130" s="80"/>
      <c r="F1130" s="80"/>
      <c r="G1130" s="101"/>
      <c r="H1130" s="80"/>
      <c r="I1130" s="80"/>
      <c r="J1130" s="80"/>
      <c r="K1130" s="80"/>
    </row>
    <row r="1131" spans="2:11">
      <c r="B1131" s="80"/>
      <c r="C1131" s="101"/>
      <c r="D1131" s="80"/>
      <c r="E1131" s="80"/>
      <c r="F1131" s="80"/>
      <c r="G1131" s="101"/>
      <c r="H1131" s="80"/>
      <c r="I1131" s="80"/>
      <c r="J1131" s="80"/>
      <c r="K1131" s="80"/>
    </row>
    <row r="1132" spans="2:11">
      <c r="B1132" s="80"/>
      <c r="C1132" s="101"/>
      <c r="D1132" s="80"/>
      <c r="E1132" s="80"/>
      <c r="F1132" s="80"/>
      <c r="G1132" s="101"/>
      <c r="H1132" s="80"/>
      <c r="I1132" s="80"/>
      <c r="J1132" s="80"/>
      <c r="K1132" s="80"/>
    </row>
    <row r="1133" spans="2:11">
      <c r="B1133" s="80"/>
      <c r="C1133" s="101"/>
      <c r="D1133" s="80"/>
      <c r="E1133" s="80"/>
      <c r="F1133" s="80"/>
      <c r="G1133" s="101"/>
      <c r="H1133" s="80"/>
      <c r="I1133" s="80"/>
      <c r="J1133" s="80"/>
      <c r="K1133" s="80"/>
    </row>
    <row r="1134" spans="2:11">
      <c r="B1134" s="80"/>
      <c r="C1134" s="101"/>
      <c r="D1134" s="80"/>
      <c r="E1134" s="80"/>
      <c r="F1134" s="80"/>
      <c r="G1134" s="101"/>
      <c r="H1134" s="80"/>
      <c r="I1134" s="80"/>
      <c r="J1134" s="80"/>
      <c r="K1134" s="80"/>
    </row>
    <row r="1135" spans="2:11">
      <c r="B1135" s="80"/>
      <c r="C1135" s="101"/>
      <c r="D1135" s="80"/>
      <c r="E1135" s="80"/>
      <c r="F1135" s="80"/>
      <c r="G1135" s="101"/>
      <c r="H1135" s="80"/>
      <c r="I1135" s="80"/>
      <c r="J1135" s="80"/>
      <c r="K1135" s="80"/>
    </row>
    <row r="1136" spans="2:11">
      <c r="B1136" s="80"/>
      <c r="C1136" s="101"/>
      <c r="D1136" s="80"/>
      <c r="E1136" s="80"/>
      <c r="F1136" s="80"/>
      <c r="G1136" s="101"/>
      <c r="H1136" s="80"/>
      <c r="I1136" s="80"/>
      <c r="J1136" s="80"/>
      <c r="K1136" s="80"/>
    </row>
    <row r="1137" spans="2:11">
      <c r="B1137" s="80"/>
      <c r="C1137" s="101"/>
      <c r="D1137" s="80"/>
      <c r="E1137" s="80"/>
      <c r="F1137" s="80"/>
      <c r="G1137" s="101"/>
      <c r="H1137" s="80"/>
      <c r="I1137" s="80"/>
      <c r="J1137" s="80"/>
      <c r="K1137" s="80"/>
    </row>
    <row r="1138" spans="2:11">
      <c r="B1138" s="80"/>
      <c r="C1138" s="101"/>
      <c r="D1138" s="80"/>
      <c r="E1138" s="80"/>
      <c r="F1138" s="80"/>
      <c r="G1138" s="101"/>
      <c r="H1138" s="80"/>
      <c r="I1138" s="80"/>
      <c r="J1138" s="80"/>
      <c r="K1138" s="80"/>
    </row>
    <row r="1139" spans="2:11">
      <c r="B1139" s="80"/>
      <c r="C1139" s="101"/>
      <c r="D1139" s="80"/>
      <c r="E1139" s="80"/>
      <c r="F1139" s="80"/>
      <c r="G1139" s="101"/>
      <c r="H1139" s="80"/>
      <c r="I1139" s="80"/>
      <c r="J1139" s="80"/>
      <c r="K1139" s="80"/>
    </row>
    <row r="1140" spans="2:11">
      <c r="B1140" s="80"/>
      <c r="C1140" s="101"/>
      <c r="D1140" s="80"/>
      <c r="E1140" s="80"/>
      <c r="F1140" s="80"/>
      <c r="G1140" s="101"/>
      <c r="H1140" s="80"/>
      <c r="I1140" s="80"/>
      <c r="J1140" s="80"/>
      <c r="K1140" s="80"/>
    </row>
    <row r="1141" spans="2:11">
      <c r="B1141" s="80"/>
      <c r="C1141" s="101"/>
      <c r="D1141" s="80"/>
      <c r="E1141" s="80"/>
      <c r="F1141" s="80"/>
      <c r="G1141" s="101"/>
      <c r="H1141" s="80"/>
      <c r="I1141" s="80"/>
      <c r="J1141" s="80"/>
      <c r="K1141" s="80"/>
    </row>
    <row r="1142" spans="2:11">
      <c r="B1142" s="80"/>
      <c r="C1142" s="101"/>
      <c r="D1142" s="80"/>
      <c r="E1142" s="80"/>
      <c r="F1142" s="80"/>
      <c r="G1142" s="101"/>
      <c r="H1142" s="80"/>
      <c r="I1142" s="80"/>
      <c r="J1142" s="80"/>
      <c r="K1142" s="80"/>
    </row>
    <row r="1143" spans="2:11">
      <c r="B1143" s="80"/>
      <c r="C1143" s="101"/>
      <c r="D1143" s="80"/>
      <c r="E1143" s="80"/>
      <c r="F1143" s="80"/>
      <c r="G1143" s="101"/>
      <c r="H1143" s="80"/>
      <c r="I1143" s="80"/>
      <c r="J1143" s="80"/>
      <c r="K1143" s="80"/>
    </row>
    <row r="1144" spans="2:11">
      <c r="B1144" s="80"/>
      <c r="C1144" s="101"/>
      <c r="D1144" s="80"/>
      <c r="E1144" s="80"/>
      <c r="F1144" s="80"/>
      <c r="G1144" s="101"/>
      <c r="H1144" s="80"/>
      <c r="I1144" s="80"/>
      <c r="J1144" s="80"/>
      <c r="K1144" s="80"/>
    </row>
    <row r="1145" spans="2:11">
      <c r="B1145" s="80"/>
      <c r="C1145" s="101"/>
      <c r="D1145" s="80"/>
      <c r="E1145" s="80"/>
      <c r="F1145" s="80"/>
      <c r="G1145" s="101"/>
      <c r="H1145" s="80"/>
      <c r="I1145" s="80"/>
      <c r="J1145" s="80"/>
      <c r="K1145" s="80"/>
    </row>
    <row r="1146" spans="2:11">
      <c r="B1146" s="80"/>
      <c r="C1146" s="101"/>
      <c r="D1146" s="80"/>
      <c r="E1146" s="80"/>
      <c r="F1146" s="80"/>
      <c r="G1146" s="101"/>
      <c r="H1146" s="80"/>
      <c r="I1146" s="80"/>
      <c r="J1146" s="80"/>
      <c r="K1146" s="80"/>
    </row>
    <row r="1147" spans="2:11">
      <c r="B1147" s="80"/>
      <c r="C1147" s="101"/>
      <c r="D1147" s="80"/>
      <c r="E1147" s="80"/>
      <c r="F1147" s="80"/>
      <c r="G1147" s="101"/>
      <c r="H1147" s="80"/>
      <c r="I1147" s="80"/>
      <c r="J1147" s="80"/>
      <c r="K1147" s="80"/>
    </row>
    <row r="1148" spans="2:11">
      <c r="B1148" s="80"/>
      <c r="C1148" s="101"/>
      <c r="D1148" s="80"/>
      <c r="E1148" s="80"/>
      <c r="F1148" s="80"/>
      <c r="G1148" s="101"/>
      <c r="H1148" s="80"/>
      <c r="I1148" s="80"/>
      <c r="J1148" s="80"/>
      <c r="K1148" s="80"/>
    </row>
    <row r="1149" spans="2:11">
      <c r="B1149" s="80"/>
      <c r="C1149" s="101"/>
      <c r="D1149" s="80"/>
      <c r="E1149" s="80"/>
      <c r="F1149" s="80"/>
      <c r="G1149" s="101"/>
      <c r="H1149" s="80"/>
      <c r="I1149" s="80"/>
      <c r="J1149" s="80"/>
      <c r="K1149" s="80"/>
    </row>
    <row r="1150" spans="2:11">
      <c r="B1150" s="80"/>
      <c r="C1150" s="101"/>
      <c r="D1150" s="80"/>
      <c r="E1150" s="80"/>
      <c r="F1150" s="80"/>
      <c r="G1150" s="101"/>
      <c r="H1150" s="80"/>
      <c r="I1150" s="80"/>
      <c r="J1150" s="80"/>
      <c r="K1150" s="80"/>
    </row>
    <row r="1151" spans="2:11">
      <c r="B1151" s="80"/>
      <c r="C1151" s="101"/>
      <c r="D1151" s="80"/>
      <c r="E1151" s="80"/>
      <c r="F1151" s="80"/>
      <c r="G1151" s="101"/>
      <c r="H1151" s="80"/>
      <c r="I1151" s="80"/>
      <c r="J1151" s="80"/>
      <c r="K1151" s="80"/>
    </row>
    <row r="1152" spans="2:11">
      <c r="B1152" s="80"/>
      <c r="C1152" s="101"/>
      <c r="D1152" s="80"/>
      <c r="E1152" s="80"/>
      <c r="F1152" s="80"/>
      <c r="G1152" s="101"/>
      <c r="H1152" s="80"/>
      <c r="I1152" s="80"/>
      <c r="J1152" s="80"/>
      <c r="K1152" s="80"/>
    </row>
    <row r="1153" spans="2:11">
      <c r="B1153" s="80"/>
      <c r="C1153" s="101"/>
      <c r="D1153" s="80"/>
      <c r="E1153" s="80"/>
      <c r="F1153" s="80"/>
      <c r="G1153" s="101"/>
      <c r="H1153" s="80"/>
      <c r="I1153" s="80"/>
      <c r="J1153" s="80"/>
      <c r="K1153" s="80"/>
    </row>
    <row r="1154" spans="2:11">
      <c r="B1154" s="80"/>
      <c r="C1154" s="101"/>
      <c r="D1154" s="80"/>
      <c r="E1154" s="80"/>
      <c r="F1154" s="80"/>
      <c r="G1154" s="101"/>
      <c r="H1154" s="80"/>
      <c r="I1154" s="80"/>
      <c r="J1154" s="80"/>
      <c r="K1154" s="80"/>
    </row>
    <row r="1155" spans="2:11">
      <c r="B1155" s="80"/>
      <c r="C1155" s="101"/>
      <c r="D1155" s="80"/>
      <c r="E1155" s="80"/>
      <c r="F1155" s="80"/>
      <c r="G1155" s="101"/>
      <c r="H1155" s="80"/>
      <c r="I1155" s="80"/>
      <c r="J1155" s="80"/>
      <c r="K1155" s="80"/>
    </row>
    <row r="1156" spans="2:11">
      <c r="B1156" s="80"/>
      <c r="C1156" s="101"/>
      <c r="D1156" s="80"/>
      <c r="E1156" s="80"/>
      <c r="F1156" s="80"/>
      <c r="G1156" s="101"/>
      <c r="H1156" s="80"/>
      <c r="I1156" s="80"/>
      <c r="J1156" s="80"/>
      <c r="K1156" s="80"/>
    </row>
    <row r="1157" spans="2:11">
      <c r="B1157" s="80"/>
      <c r="C1157" s="101"/>
      <c r="D1157" s="80"/>
      <c r="E1157" s="80"/>
      <c r="F1157" s="80"/>
      <c r="G1157" s="101"/>
      <c r="H1157" s="80"/>
      <c r="I1157" s="80"/>
      <c r="J1157" s="80"/>
      <c r="K1157" s="80"/>
    </row>
    <row r="1158" spans="2:11">
      <c r="B1158" s="80"/>
      <c r="C1158" s="101"/>
      <c r="D1158" s="80"/>
      <c r="E1158" s="80"/>
      <c r="F1158" s="80"/>
      <c r="G1158" s="101"/>
      <c r="H1158" s="80"/>
      <c r="I1158" s="80"/>
      <c r="J1158" s="80"/>
      <c r="K1158" s="80"/>
    </row>
    <row r="1159" spans="2:11">
      <c r="B1159" s="80"/>
      <c r="C1159" s="101"/>
      <c r="D1159" s="80"/>
      <c r="E1159" s="80"/>
      <c r="F1159" s="80"/>
      <c r="G1159" s="101"/>
      <c r="H1159" s="80"/>
      <c r="I1159" s="80"/>
      <c r="J1159" s="80"/>
      <c r="K1159" s="80"/>
    </row>
    <row r="1160" spans="2:11">
      <c r="B1160" s="80"/>
      <c r="C1160" s="101"/>
      <c r="D1160" s="80"/>
      <c r="E1160" s="80"/>
      <c r="F1160" s="80"/>
      <c r="G1160" s="101"/>
      <c r="H1160" s="80"/>
      <c r="I1160" s="80"/>
      <c r="J1160" s="80"/>
      <c r="K1160" s="80"/>
    </row>
    <row r="1161" spans="2:11">
      <c r="B1161" s="80"/>
      <c r="C1161" s="101"/>
      <c r="D1161" s="80"/>
      <c r="E1161" s="80"/>
      <c r="F1161" s="80"/>
      <c r="G1161" s="101"/>
      <c r="H1161" s="80"/>
      <c r="I1161" s="80"/>
      <c r="J1161" s="80"/>
      <c r="K1161" s="80"/>
    </row>
    <row r="1162" spans="2:11">
      <c r="B1162" s="80"/>
      <c r="C1162" s="101"/>
      <c r="D1162" s="80"/>
      <c r="E1162" s="80"/>
      <c r="F1162" s="80"/>
      <c r="G1162" s="101"/>
      <c r="H1162" s="80"/>
      <c r="I1162" s="80"/>
      <c r="J1162" s="80"/>
      <c r="K1162" s="80"/>
    </row>
    <row r="1163" spans="2:11">
      <c r="B1163" s="80"/>
      <c r="C1163" s="101"/>
      <c r="D1163" s="80"/>
      <c r="E1163" s="80"/>
      <c r="F1163" s="80"/>
      <c r="G1163" s="101"/>
      <c r="H1163" s="80"/>
      <c r="I1163" s="80"/>
      <c r="J1163" s="80"/>
      <c r="K1163" s="80"/>
    </row>
    <row r="1164" spans="2:11">
      <c r="B1164" s="80"/>
      <c r="C1164" s="101"/>
      <c r="D1164" s="80"/>
      <c r="E1164" s="80"/>
      <c r="F1164" s="80"/>
      <c r="G1164" s="101"/>
      <c r="H1164" s="80"/>
      <c r="I1164" s="80"/>
      <c r="J1164" s="80"/>
      <c r="K1164" s="80"/>
    </row>
    <row r="1165" spans="2:11">
      <c r="B1165" s="80"/>
      <c r="C1165" s="101"/>
      <c r="D1165" s="80"/>
      <c r="E1165" s="80"/>
      <c r="F1165" s="80"/>
      <c r="G1165" s="101"/>
      <c r="H1165" s="80"/>
      <c r="I1165" s="80"/>
      <c r="J1165" s="80"/>
      <c r="K1165" s="80"/>
    </row>
    <row r="1166" spans="2:11">
      <c r="B1166" s="80"/>
      <c r="C1166" s="101"/>
      <c r="D1166" s="80"/>
      <c r="E1166" s="80"/>
      <c r="F1166" s="80"/>
      <c r="G1166" s="101"/>
      <c r="H1166" s="80"/>
      <c r="I1166" s="80"/>
      <c r="J1166" s="80"/>
      <c r="K1166" s="80"/>
    </row>
    <row r="1167" spans="2:11">
      <c r="B1167" s="80"/>
      <c r="C1167" s="101"/>
      <c r="D1167" s="80"/>
      <c r="E1167" s="80"/>
      <c r="F1167" s="80"/>
      <c r="G1167" s="101"/>
      <c r="H1167" s="80"/>
      <c r="I1167" s="80"/>
      <c r="J1167" s="80"/>
      <c r="K1167" s="80"/>
    </row>
    <row r="1168" spans="2:11">
      <c r="B1168" s="80"/>
      <c r="C1168" s="101"/>
      <c r="D1168" s="80"/>
      <c r="E1168" s="80"/>
      <c r="F1168" s="80"/>
      <c r="G1168" s="101"/>
      <c r="H1168" s="80"/>
      <c r="I1168" s="80"/>
      <c r="J1168" s="80"/>
      <c r="K1168" s="80"/>
    </row>
    <row r="1169" spans="2:11">
      <c r="B1169" s="80"/>
      <c r="C1169" s="101"/>
      <c r="D1169" s="80"/>
      <c r="E1169" s="80"/>
      <c r="F1169" s="80"/>
      <c r="G1169" s="101"/>
      <c r="H1169" s="80"/>
      <c r="I1169" s="80"/>
      <c r="J1169" s="80"/>
      <c r="K1169" s="80"/>
    </row>
    <row r="1170" spans="2:11">
      <c r="B1170" s="80"/>
      <c r="C1170" s="101"/>
      <c r="D1170" s="80"/>
      <c r="E1170" s="80"/>
      <c r="F1170" s="80"/>
      <c r="G1170" s="101"/>
      <c r="H1170" s="80"/>
      <c r="I1170" s="80"/>
      <c r="J1170" s="80"/>
      <c r="K1170" s="80"/>
    </row>
    <row r="1171" spans="2:11">
      <c r="B1171" s="80"/>
      <c r="C1171" s="101"/>
      <c r="D1171" s="80"/>
      <c r="E1171" s="80"/>
      <c r="F1171" s="80"/>
      <c r="G1171" s="101"/>
      <c r="H1171" s="80"/>
      <c r="I1171" s="80"/>
      <c r="J1171" s="80"/>
      <c r="K1171" s="80"/>
    </row>
    <row r="1172" spans="2:11">
      <c r="B1172" s="80"/>
      <c r="C1172" s="101"/>
      <c r="D1172" s="80"/>
      <c r="E1172" s="80"/>
      <c r="F1172" s="80"/>
      <c r="G1172" s="101"/>
      <c r="H1172" s="80"/>
      <c r="I1172" s="80"/>
      <c r="J1172" s="80"/>
      <c r="K1172" s="80"/>
    </row>
    <row r="1173" spans="2:11">
      <c r="B1173" s="80"/>
      <c r="C1173" s="101"/>
      <c r="D1173" s="80"/>
      <c r="E1173" s="80"/>
      <c r="F1173" s="80"/>
      <c r="G1173" s="101"/>
      <c r="H1173" s="80"/>
      <c r="I1173" s="80"/>
      <c r="J1173" s="80"/>
      <c r="K1173" s="80"/>
    </row>
    <row r="1174" spans="2:11">
      <c r="B1174" s="80"/>
      <c r="C1174" s="101"/>
      <c r="D1174" s="80"/>
      <c r="E1174" s="80"/>
      <c r="F1174" s="80"/>
      <c r="G1174" s="101"/>
      <c r="H1174" s="80"/>
      <c r="I1174" s="80"/>
      <c r="J1174" s="80"/>
      <c r="K1174" s="80"/>
    </row>
    <row r="1175" spans="2:11">
      <c r="B1175" s="80"/>
      <c r="C1175" s="101"/>
      <c r="D1175" s="80"/>
      <c r="E1175" s="80"/>
      <c r="F1175" s="80"/>
      <c r="G1175" s="101"/>
      <c r="H1175" s="80"/>
      <c r="I1175" s="80"/>
      <c r="J1175" s="80"/>
      <c r="K1175" s="80"/>
    </row>
    <row r="1176" spans="2:11">
      <c r="B1176" s="80"/>
      <c r="C1176" s="101"/>
      <c r="D1176" s="80"/>
      <c r="E1176" s="80"/>
      <c r="F1176" s="80"/>
      <c r="G1176" s="101"/>
      <c r="H1176" s="80"/>
      <c r="I1176" s="80"/>
      <c r="J1176" s="80"/>
      <c r="K1176" s="80"/>
    </row>
    <row r="1177" spans="2:11">
      <c r="B1177" s="80"/>
      <c r="C1177" s="101"/>
      <c r="D1177" s="80"/>
      <c r="E1177" s="80"/>
      <c r="F1177" s="80"/>
      <c r="G1177" s="101"/>
      <c r="H1177" s="80"/>
      <c r="I1177" s="80"/>
      <c r="J1177" s="80"/>
      <c r="K1177" s="80"/>
    </row>
    <row r="1178" spans="2:11">
      <c r="B1178" s="80"/>
      <c r="C1178" s="101"/>
      <c r="D1178" s="80"/>
      <c r="E1178" s="80"/>
      <c r="F1178" s="80"/>
      <c r="G1178" s="101"/>
      <c r="H1178" s="80"/>
      <c r="I1178" s="80"/>
      <c r="J1178" s="80"/>
      <c r="K1178" s="80"/>
    </row>
    <row r="1179" spans="2:11">
      <c r="B1179" s="80"/>
      <c r="C1179" s="101"/>
      <c r="D1179" s="80"/>
      <c r="E1179" s="80"/>
      <c r="F1179" s="80"/>
      <c r="G1179" s="101"/>
      <c r="H1179" s="80"/>
      <c r="I1179" s="80"/>
      <c r="J1179" s="80"/>
      <c r="K1179" s="80"/>
    </row>
    <row r="1180" spans="2:11">
      <c r="B1180" s="80"/>
      <c r="C1180" s="101"/>
      <c r="D1180" s="80"/>
      <c r="E1180" s="80"/>
      <c r="F1180" s="80"/>
      <c r="G1180" s="101"/>
      <c r="H1180" s="80"/>
      <c r="I1180" s="80"/>
      <c r="J1180" s="80"/>
      <c r="K1180" s="80"/>
    </row>
    <row r="1181" spans="2:11">
      <c r="B1181" s="80"/>
      <c r="C1181" s="101"/>
      <c r="D1181" s="80"/>
      <c r="E1181" s="80"/>
      <c r="F1181" s="80"/>
      <c r="G1181" s="101"/>
      <c r="H1181" s="80"/>
      <c r="I1181" s="80"/>
      <c r="J1181" s="80"/>
      <c r="K1181" s="80"/>
    </row>
    <row r="1182" spans="2:11">
      <c r="B1182" s="80"/>
      <c r="C1182" s="101"/>
      <c r="D1182" s="80"/>
      <c r="E1182" s="80"/>
      <c r="F1182" s="80"/>
      <c r="G1182" s="101"/>
      <c r="H1182" s="80"/>
      <c r="I1182" s="80"/>
      <c r="J1182" s="80"/>
      <c r="K1182" s="80"/>
    </row>
    <row r="1183" spans="2:11">
      <c r="B1183" s="80"/>
      <c r="C1183" s="101"/>
      <c r="D1183" s="80"/>
      <c r="E1183" s="80"/>
      <c r="F1183" s="80"/>
      <c r="G1183" s="101"/>
      <c r="H1183" s="80"/>
      <c r="I1183" s="80"/>
      <c r="J1183" s="80"/>
      <c r="K1183" s="80"/>
    </row>
    <row r="1184" spans="2:11">
      <c r="B1184" s="80"/>
      <c r="C1184" s="101"/>
      <c r="D1184" s="80"/>
      <c r="E1184" s="80"/>
      <c r="F1184" s="80"/>
      <c r="G1184" s="101"/>
      <c r="H1184" s="80"/>
      <c r="I1184" s="80"/>
      <c r="J1184" s="80"/>
      <c r="K1184" s="80"/>
    </row>
    <row r="1185" spans="2:11">
      <c r="B1185" s="80"/>
      <c r="C1185" s="101"/>
      <c r="D1185" s="80"/>
      <c r="E1185" s="80"/>
      <c r="F1185" s="80"/>
      <c r="G1185" s="101"/>
      <c r="H1185" s="80"/>
      <c r="I1185" s="80"/>
      <c r="J1185" s="80"/>
      <c r="K1185" s="80"/>
    </row>
    <row r="1186" spans="2:11">
      <c r="B1186" s="80"/>
      <c r="C1186" s="101"/>
      <c r="D1186" s="80"/>
      <c r="E1186" s="80"/>
      <c r="F1186" s="80"/>
      <c r="G1186" s="101"/>
      <c r="H1186" s="80"/>
      <c r="I1186" s="80"/>
      <c r="J1186" s="80"/>
      <c r="K1186" s="80"/>
    </row>
    <row r="1187" spans="2:11">
      <c r="B1187" s="80"/>
      <c r="C1187" s="101"/>
      <c r="D1187" s="80"/>
      <c r="E1187" s="80"/>
      <c r="F1187" s="80"/>
      <c r="G1187" s="101"/>
      <c r="H1187" s="80"/>
      <c r="I1187" s="80"/>
      <c r="J1187" s="80"/>
      <c r="K1187" s="80"/>
    </row>
    <row r="1188" spans="2:11">
      <c r="B1188" s="80"/>
      <c r="C1188" s="101"/>
      <c r="D1188" s="80"/>
      <c r="E1188" s="80"/>
      <c r="F1188" s="80"/>
      <c r="G1188" s="101"/>
      <c r="H1188" s="80"/>
      <c r="I1188" s="80"/>
      <c r="J1188" s="80"/>
      <c r="K1188" s="80"/>
    </row>
    <row r="1189" spans="2:11">
      <c r="B1189" s="80"/>
      <c r="C1189" s="101"/>
      <c r="D1189" s="80"/>
      <c r="E1189" s="80"/>
      <c r="F1189" s="80"/>
      <c r="G1189" s="101"/>
      <c r="H1189" s="80"/>
      <c r="I1189" s="80"/>
      <c r="J1189" s="80"/>
      <c r="K1189" s="80"/>
    </row>
    <row r="1190" spans="2:11">
      <c r="B1190" s="80"/>
      <c r="C1190" s="101"/>
      <c r="D1190" s="80"/>
      <c r="E1190" s="80"/>
      <c r="F1190" s="80"/>
      <c r="G1190" s="101"/>
      <c r="H1190" s="80"/>
      <c r="I1190" s="80"/>
      <c r="J1190" s="80"/>
      <c r="K1190" s="80"/>
    </row>
    <row r="1191" spans="2:11">
      <c r="B1191" s="80"/>
      <c r="C1191" s="101"/>
      <c r="D1191" s="80"/>
      <c r="E1191" s="80"/>
      <c r="F1191" s="80"/>
      <c r="G1191" s="101"/>
      <c r="H1191" s="80"/>
      <c r="I1191" s="80"/>
      <c r="J1191" s="80"/>
      <c r="K1191" s="80"/>
    </row>
    <row r="1192" spans="2:11">
      <c r="B1192" s="80"/>
      <c r="C1192" s="101"/>
      <c r="D1192" s="80"/>
      <c r="E1192" s="80"/>
      <c r="F1192" s="80"/>
      <c r="G1192" s="101"/>
      <c r="H1192" s="80"/>
      <c r="I1192" s="80"/>
      <c r="J1192" s="80"/>
      <c r="K1192" s="80"/>
    </row>
    <row r="1193" spans="2:11">
      <c r="B1193" s="80"/>
      <c r="C1193" s="101"/>
      <c r="D1193" s="80"/>
      <c r="E1193" s="80"/>
      <c r="F1193" s="80"/>
      <c r="G1193" s="101"/>
      <c r="H1193" s="80"/>
      <c r="I1193" s="80"/>
      <c r="J1193" s="80"/>
      <c r="K1193" s="80"/>
    </row>
    <row r="1194" spans="2:11">
      <c r="B1194" s="80"/>
      <c r="C1194" s="101"/>
      <c r="D1194" s="80"/>
      <c r="E1194" s="80"/>
      <c r="F1194" s="80"/>
      <c r="G1194" s="101"/>
      <c r="H1194" s="80"/>
      <c r="I1194" s="80"/>
      <c r="J1194" s="80"/>
      <c r="K1194" s="80"/>
    </row>
    <row r="1195" spans="2:11">
      <c r="B1195" s="80"/>
      <c r="C1195" s="101"/>
      <c r="D1195" s="80"/>
      <c r="E1195" s="80"/>
      <c r="F1195" s="80"/>
      <c r="G1195" s="101"/>
      <c r="H1195" s="80"/>
      <c r="I1195" s="80"/>
      <c r="J1195" s="80"/>
      <c r="K1195" s="80"/>
    </row>
    <row r="1196" spans="2:11">
      <c r="B1196" s="80"/>
      <c r="C1196" s="101"/>
      <c r="D1196" s="80"/>
      <c r="E1196" s="80"/>
      <c r="F1196" s="80"/>
      <c r="G1196" s="101"/>
      <c r="H1196" s="80"/>
      <c r="I1196" s="80"/>
      <c r="J1196" s="80"/>
      <c r="K1196" s="80"/>
    </row>
    <row r="1197" spans="2:11">
      <c r="B1197" s="80"/>
      <c r="C1197" s="101"/>
      <c r="D1197" s="80"/>
      <c r="E1197" s="80"/>
      <c r="F1197" s="80"/>
      <c r="G1197" s="101"/>
      <c r="H1197" s="80"/>
      <c r="I1197" s="80"/>
      <c r="J1197" s="80"/>
      <c r="K1197" s="80"/>
    </row>
    <row r="1198" spans="2:11">
      <c r="B1198" s="80"/>
      <c r="C1198" s="101"/>
      <c r="D1198" s="80"/>
      <c r="E1198" s="80"/>
      <c r="F1198" s="80"/>
      <c r="G1198" s="101"/>
      <c r="H1198" s="80"/>
      <c r="I1198" s="80"/>
      <c r="J1198" s="80"/>
      <c r="K1198" s="80"/>
    </row>
    <row r="1199" spans="2:11">
      <c r="B1199" s="80"/>
      <c r="C1199" s="101"/>
      <c r="D1199" s="80"/>
      <c r="E1199" s="80"/>
      <c r="F1199" s="80"/>
      <c r="G1199" s="101"/>
      <c r="H1199" s="80"/>
      <c r="I1199" s="80"/>
      <c r="J1199" s="80"/>
      <c r="K1199" s="80"/>
    </row>
    <row r="1200" spans="2:11">
      <c r="B1200" s="80"/>
      <c r="C1200" s="101"/>
      <c r="D1200" s="80"/>
      <c r="E1200" s="80"/>
      <c r="F1200" s="80"/>
      <c r="G1200" s="101"/>
      <c r="H1200" s="80"/>
      <c r="I1200" s="80"/>
      <c r="J1200" s="80"/>
      <c r="K1200" s="80"/>
    </row>
    <row r="1201" spans="2:11">
      <c r="B1201" s="80"/>
      <c r="C1201" s="101"/>
      <c r="D1201" s="80"/>
      <c r="E1201" s="80"/>
      <c r="F1201" s="80"/>
      <c r="G1201" s="101"/>
      <c r="H1201" s="80"/>
      <c r="I1201" s="80"/>
      <c r="J1201" s="80"/>
      <c r="K1201" s="80"/>
    </row>
    <row r="1202" spans="2:11">
      <c r="B1202" s="80"/>
      <c r="C1202" s="101"/>
      <c r="D1202" s="80"/>
      <c r="E1202" s="80"/>
      <c r="F1202" s="80"/>
      <c r="G1202" s="101"/>
      <c r="H1202" s="80"/>
      <c r="I1202" s="80"/>
      <c r="J1202" s="80"/>
      <c r="K1202" s="80"/>
    </row>
    <row r="1203" spans="2:11">
      <c r="B1203" s="80"/>
      <c r="C1203" s="101"/>
      <c r="D1203" s="80"/>
      <c r="E1203" s="80"/>
      <c r="F1203" s="80"/>
      <c r="G1203" s="101"/>
      <c r="H1203" s="80"/>
      <c r="I1203" s="80"/>
      <c r="J1203" s="80"/>
      <c r="K1203" s="80"/>
    </row>
    <row r="1204" spans="2:11">
      <c r="B1204" s="80"/>
      <c r="C1204" s="101"/>
      <c r="D1204" s="80"/>
      <c r="E1204" s="80"/>
      <c r="F1204" s="80"/>
      <c r="G1204" s="101"/>
      <c r="H1204" s="80"/>
      <c r="I1204" s="80"/>
      <c r="J1204" s="80"/>
      <c r="K1204" s="80"/>
    </row>
    <row r="1205" spans="2:11">
      <c r="B1205" s="80"/>
      <c r="C1205" s="101"/>
      <c r="D1205" s="80"/>
      <c r="E1205" s="80"/>
      <c r="F1205" s="80"/>
      <c r="G1205" s="101"/>
      <c r="H1205" s="80"/>
      <c r="I1205" s="80"/>
      <c r="J1205" s="80"/>
      <c r="K1205" s="80"/>
    </row>
    <row r="1206" spans="2:11">
      <c r="B1206" s="80"/>
      <c r="C1206" s="101"/>
      <c r="D1206" s="80"/>
      <c r="E1206" s="80"/>
      <c r="F1206" s="80"/>
      <c r="G1206" s="101"/>
      <c r="H1206" s="80"/>
      <c r="I1206" s="80"/>
      <c r="J1206" s="80"/>
      <c r="K1206" s="80"/>
    </row>
    <row r="1207" spans="2:11">
      <c r="B1207" s="80"/>
      <c r="C1207" s="101"/>
      <c r="D1207" s="80"/>
      <c r="E1207" s="80"/>
      <c r="F1207" s="80"/>
      <c r="G1207" s="101"/>
      <c r="H1207" s="80"/>
      <c r="I1207" s="80"/>
      <c r="J1207" s="80"/>
      <c r="K1207" s="80"/>
    </row>
    <row r="1208" spans="2:11">
      <c r="B1208" s="80"/>
      <c r="C1208" s="101"/>
      <c r="D1208" s="80"/>
      <c r="E1208" s="80"/>
      <c r="F1208" s="80"/>
      <c r="G1208" s="101"/>
      <c r="H1208" s="80"/>
      <c r="I1208" s="80"/>
      <c r="J1208" s="80"/>
      <c r="K1208" s="80"/>
    </row>
    <row r="1209" spans="2:11">
      <c r="B1209" s="80"/>
      <c r="C1209" s="101"/>
      <c r="D1209" s="80"/>
      <c r="E1209" s="80"/>
      <c r="F1209" s="80"/>
      <c r="G1209" s="101"/>
      <c r="H1209" s="80"/>
      <c r="I1209" s="80"/>
      <c r="J1209" s="80"/>
      <c r="K1209" s="80"/>
    </row>
    <row r="1210" spans="2:11">
      <c r="B1210" s="80"/>
      <c r="C1210" s="101"/>
      <c r="D1210" s="80"/>
      <c r="E1210" s="80"/>
      <c r="F1210" s="80"/>
      <c r="G1210" s="101"/>
      <c r="H1210" s="80"/>
      <c r="I1210" s="80"/>
      <c r="J1210" s="80"/>
      <c r="K1210" s="80"/>
    </row>
    <row r="1211" spans="2:11">
      <c r="B1211" s="80"/>
      <c r="C1211" s="101"/>
      <c r="D1211" s="80"/>
      <c r="E1211" s="80"/>
      <c r="F1211" s="80"/>
      <c r="G1211" s="101"/>
      <c r="H1211" s="80"/>
      <c r="I1211" s="80"/>
      <c r="J1211" s="80"/>
      <c r="K1211" s="80"/>
    </row>
    <row r="1212" spans="2:11">
      <c r="B1212" s="80"/>
      <c r="C1212" s="101"/>
      <c r="D1212" s="80"/>
      <c r="E1212" s="80"/>
      <c r="F1212" s="80"/>
      <c r="G1212" s="101"/>
      <c r="H1212" s="80"/>
      <c r="I1212" s="80"/>
      <c r="J1212" s="80"/>
      <c r="K1212" s="80"/>
    </row>
    <row r="1213" spans="2:11">
      <c r="B1213" s="80"/>
      <c r="C1213" s="101"/>
      <c r="D1213" s="80"/>
      <c r="E1213" s="80"/>
      <c r="F1213" s="80"/>
      <c r="G1213" s="101"/>
      <c r="H1213" s="80"/>
      <c r="I1213" s="80"/>
      <c r="J1213" s="80"/>
      <c r="K1213" s="80"/>
    </row>
    <row r="1214" spans="2:11">
      <c r="B1214" s="80"/>
      <c r="C1214" s="101"/>
      <c r="D1214" s="80"/>
      <c r="E1214" s="80"/>
      <c r="F1214" s="80"/>
      <c r="G1214" s="101"/>
      <c r="H1214" s="80"/>
      <c r="I1214" s="80"/>
      <c r="J1214" s="80"/>
      <c r="K1214" s="80"/>
    </row>
    <row r="1215" spans="2:11">
      <c r="B1215" s="80"/>
      <c r="C1215" s="101"/>
      <c r="D1215" s="80"/>
      <c r="E1215" s="80"/>
      <c r="F1215" s="80"/>
      <c r="G1215" s="101"/>
      <c r="H1215" s="80"/>
      <c r="I1215" s="80"/>
      <c r="J1215" s="80"/>
      <c r="K1215" s="80"/>
    </row>
    <row r="1216" spans="2:11">
      <c r="B1216" s="80"/>
      <c r="C1216" s="101"/>
      <c r="D1216" s="80"/>
      <c r="E1216" s="80"/>
      <c r="F1216" s="80"/>
      <c r="G1216" s="101"/>
      <c r="H1216" s="80"/>
      <c r="I1216" s="80"/>
      <c r="J1216" s="80"/>
      <c r="K1216" s="80"/>
    </row>
    <row r="1217" spans="2:11">
      <c r="B1217" s="80"/>
      <c r="C1217" s="101"/>
      <c r="D1217" s="80"/>
      <c r="E1217" s="80"/>
      <c r="F1217" s="80"/>
      <c r="G1217" s="101"/>
      <c r="H1217" s="80"/>
      <c r="I1217" s="80"/>
      <c r="J1217" s="80"/>
      <c r="K1217" s="80"/>
    </row>
    <row r="1218" spans="2:11">
      <c r="B1218" s="80"/>
      <c r="C1218" s="101"/>
      <c r="D1218" s="80"/>
      <c r="E1218" s="80"/>
      <c r="F1218" s="80"/>
      <c r="G1218" s="101"/>
      <c r="H1218" s="80"/>
      <c r="I1218" s="80"/>
      <c r="J1218" s="80"/>
      <c r="K1218" s="80"/>
    </row>
    <row r="1219" spans="2:11">
      <c r="B1219" s="80"/>
      <c r="C1219" s="101"/>
      <c r="D1219" s="80"/>
      <c r="E1219" s="80"/>
      <c r="F1219" s="80"/>
      <c r="G1219" s="101"/>
      <c r="H1219" s="80"/>
      <c r="I1219" s="80"/>
      <c r="J1219" s="80"/>
      <c r="K1219" s="80"/>
    </row>
    <row r="1220" spans="2:11">
      <c r="B1220" s="80"/>
      <c r="C1220" s="101"/>
      <c r="D1220" s="80"/>
      <c r="E1220" s="80"/>
      <c r="F1220" s="80"/>
      <c r="G1220" s="101"/>
      <c r="H1220" s="80"/>
      <c r="I1220" s="80"/>
      <c r="J1220" s="80"/>
      <c r="K1220" s="80"/>
    </row>
    <row r="1221" spans="2:11">
      <c r="B1221" s="80"/>
      <c r="C1221" s="101"/>
      <c r="D1221" s="80"/>
      <c r="E1221" s="80"/>
      <c r="F1221" s="80"/>
      <c r="G1221" s="101"/>
      <c r="H1221" s="80"/>
      <c r="I1221" s="80"/>
      <c r="J1221" s="80"/>
      <c r="K1221" s="80"/>
    </row>
    <row r="1222" spans="2:11">
      <c r="B1222" s="80"/>
      <c r="C1222" s="101"/>
      <c r="D1222" s="80"/>
      <c r="E1222" s="80"/>
      <c r="F1222" s="80"/>
      <c r="G1222" s="101"/>
      <c r="H1222" s="80"/>
      <c r="I1222" s="80"/>
      <c r="J1222" s="80"/>
      <c r="K1222" s="80"/>
    </row>
    <row r="1223" spans="2:11">
      <c r="B1223" s="80"/>
      <c r="C1223" s="101"/>
      <c r="D1223" s="80"/>
      <c r="E1223" s="80"/>
      <c r="F1223" s="80"/>
      <c r="G1223" s="101"/>
      <c r="H1223" s="80"/>
      <c r="I1223" s="80"/>
      <c r="J1223" s="80"/>
      <c r="K1223" s="80"/>
    </row>
    <row r="1224" spans="2:11">
      <c r="B1224" s="80"/>
      <c r="C1224" s="101"/>
      <c r="D1224" s="80"/>
      <c r="E1224" s="80"/>
      <c r="F1224" s="80"/>
      <c r="G1224" s="101"/>
      <c r="H1224" s="80"/>
      <c r="I1224" s="80"/>
      <c r="J1224" s="80"/>
      <c r="K1224" s="80"/>
    </row>
    <row r="1225" spans="2:11">
      <c r="B1225" s="80"/>
      <c r="C1225" s="101"/>
      <c r="D1225" s="80"/>
      <c r="E1225" s="80"/>
      <c r="F1225" s="80"/>
      <c r="G1225" s="101"/>
      <c r="H1225" s="80"/>
      <c r="I1225" s="80"/>
      <c r="J1225" s="80"/>
      <c r="K1225" s="80"/>
    </row>
    <row r="1226" spans="2:11">
      <c r="B1226" s="80"/>
      <c r="C1226" s="101"/>
      <c r="D1226" s="80"/>
      <c r="E1226" s="80"/>
      <c r="F1226" s="80"/>
      <c r="G1226" s="101"/>
      <c r="H1226" s="80"/>
      <c r="I1226" s="80"/>
      <c r="J1226" s="80"/>
      <c r="K1226" s="80"/>
    </row>
    <row r="1227" spans="2:11">
      <c r="B1227" s="80"/>
      <c r="C1227" s="101"/>
      <c r="D1227" s="80"/>
      <c r="E1227" s="80"/>
      <c r="F1227" s="80"/>
      <c r="G1227" s="101"/>
      <c r="H1227" s="80"/>
      <c r="I1227" s="80"/>
      <c r="J1227" s="80"/>
      <c r="K1227" s="80"/>
    </row>
    <row r="1228" spans="2:11">
      <c r="B1228" s="80"/>
      <c r="C1228" s="101"/>
      <c r="D1228" s="80"/>
      <c r="E1228" s="80"/>
      <c r="F1228" s="80"/>
      <c r="G1228" s="101"/>
      <c r="H1228" s="80"/>
      <c r="I1228" s="80"/>
      <c r="J1228" s="80"/>
      <c r="K1228" s="80"/>
    </row>
    <row r="1229" spans="2:11">
      <c r="B1229" s="80"/>
      <c r="C1229" s="101"/>
      <c r="D1229" s="80"/>
      <c r="E1229" s="80"/>
      <c r="F1229" s="80"/>
      <c r="G1229" s="101"/>
      <c r="H1229" s="80"/>
      <c r="I1229" s="80"/>
      <c r="J1229" s="80"/>
      <c r="K1229" s="80"/>
    </row>
    <row r="1230" spans="2:11">
      <c r="B1230" s="80"/>
      <c r="C1230" s="101"/>
      <c r="D1230" s="80"/>
      <c r="E1230" s="80"/>
      <c r="F1230" s="80"/>
      <c r="G1230" s="101"/>
      <c r="H1230" s="80"/>
      <c r="I1230" s="80"/>
      <c r="J1230" s="80"/>
      <c r="K1230" s="80"/>
    </row>
    <row r="1231" spans="2:11">
      <c r="B1231" s="80"/>
      <c r="C1231" s="101"/>
      <c r="D1231" s="80"/>
      <c r="E1231" s="80"/>
      <c r="F1231" s="80"/>
      <c r="G1231" s="101"/>
      <c r="H1231" s="80"/>
      <c r="I1231" s="80"/>
      <c r="J1231" s="80"/>
      <c r="K1231" s="80"/>
    </row>
    <row r="1232" spans="2:11">
      <c r="B1232" s="80"/>
      <c r="C1232" s="101"/>
      <c r="D1232" s="80"/>
      <c r="E1232" s="80"/>
      <c r="F1232" s="80"/>
      <c r="G1232" s="101"/>
      <c r="H1232" s="80"/>
      <c r="I1232" s="80"/>
      <c r="J1232" s="80"/>
      <c r="K1232" s="80"/>
    </row>
    <row r="1233" spans="2:11">
      <c r="B1233" s="80"/>
      <c r="C1233" s="101"/>
      <c r="D1233" s="80"/>
      <c r="E1233" s="80"/>
      <c r="F1233" s="80"/>
      <c r="G1233" s="101"/>
      <c r="H1233" s="80"/>
      <c r="I1233" s="80"/>
      <c r="J1233" s="80"/>
      <c r="K1233" s="80"/>
    </row>
    <row r="1234" spans="2:11">
      <c r="B1234" s="80"/>
      <c r="C1234" s="101"/>
      <c r="D1234" s="80"/>
      <c r="E1234" s="80"/>
      <c r="F1234" s="80"/>
      <c r="G1234" s="101"/>
      <c r="H1234" s="80"/>
      <c r="I1234" s="80"/>
      <c r="J1234" s="80"/>
      <c r="K1234" s="80"/>
    </row>
    <row r="1235" spans="2:11">
      <c r="B1235" s="80"/>
      <c r="C1235" s="101"/>
      <c r="D1235" s="80"/>
      <c r="E1235" s="80"/>
      <c r="F1235" s="80"/>
      <c r="G1235" s="101"/>
      <c r="H1235" s="80"/>
      <c r="I1235" s="80"/>
      <c r="J1235" s="80"/>
      <c r="K1235" s="80"/>
    </row>
    <row r="1236" spans="2:11">
      <c r="B1236" s="80"/>
      <c r="C1236" s="101"/>
      <c r="D1236" s="80"/>
      <c r="E1236" s="80"/>
      <c r="F1236" s="80"/>
      <c r="G1236" s="101"/>
      <c r="H1236" s="80"/>
      <c r="I1236" s="80"/>
      <c r="J1236" s="80"/>
      <c r="K1236" s="80"/>
    </row>
    <row r="1237" spans="2:11">
      <c r="B1237" s="80"/>
      <c r="C1237" s="101"/>
      <c r="D1237" s="80"/>
      <c r="E1237" s="80"/>
      <c r="F1237" s="80"/>
      <c r="G1237" s="101"/>
      <c r="H1237" s="80"/>
      <c r="I1237" s="80"/>
      <c r="J1237" s="80"/>
      <c r="K1237" s="80"/>
    </row>
    <row r="1238" spans="2:11">
      <c r="B1238" s="80"/>
      <c r="C1238" s="101"/>
      <c r="D1238" s="80"/>
      <c r="E1238" s="80"/>
      <c r="F1238" s="80"/>
      <c r="G1238" s="101"/>
      <c r="H1238" s="80"/>
      <c r="I1238" s="80"/>
      <c r="J1238" s="80"/>
      <c r="K1238" s="80"/>
    </row>
    <row r="1239" spans="2:11">
      <c r="B1239" s="80"/>
      <c r="C1239" s="101"/>
      <c r="D1239" s="80"/>
      <c r="E1239" s="80"/>
      <c r="F1239" s="80"/>
      <c r="G1239" s="101"/>
      <c r="H1239" s="80"/>
      <c r="I1239" s="80"/>
      <c r="J1239" s="80"/>
      <c r="K1239" s="80"/>
    </row>
    <row r="1240" spans="2:11">
      <c r="B1240" s="80"/>
      <c r="C1240" s="101"/>
      <c r="D1240" s="80"/>
      <c r="E1240" s="80"/>
      <c r="F1240" s="80"/>
      <c r="G1240" s="101"/>
      <c r="H1240" s="80"/>
      <c r="I1240" s="80"/>
      <c r="J1240" s="80"/>
      <c r="K1240" s="80"/>
    </row>
    <row r="1241" spans="2:11">
      <c r="B1241" s="80"/>
      <c r="C1241" s="101"/>
      <c r="D1241" s="80"/>
      <c r="E1241" s="80"/>
      <c r="F1241" s="80"/>
      <c r="G1241" s="101"/>
      <c r="H1241" s="80"/>
      <c r="I1241" s="80"/>
      <c r="J1241" s="80"/>
      <c r="K1241" s="80"/>
    </row>
    <row r="1242" spans="2:11">
      <c r="B1242" s="80"/>
      <c r="C1242" s="101"/>
      <c r="D1242" s="80"/>
      <c r="E1242" s="80"/>
      <c r="F1242" s="80"/>
      <c r="G1242" s="101"/>
      <c r="H1242" s="80"/>
      <c r="I1242" s="80"/>
      <c r="J1242" s="80"/>
      <c r="K1242" s="80"/>
    </row>
    <row r="1243" spans="2:11">
      <c r="B1243" s="80"/>
      <c r="C1243" s="101"/>
      <c r="D1243" s="80"/>
      <c r="E1243" s="80"/>
      <c r="F1243" s="80"/>
      <c r="G1243" s="101"/>
      <c r="H1243" s="80"/>
      <c r="I1243" s="80"/>
      <c r="J1243" s="80"/>
      <c r="K1243" s="80"/>
    </row>
    <row r="1244" spans="2:11">
      <c r="B1244" s="80"/>
      <c r="C1244" s="101"/>
      <c r="D1244" s="80"/>
      <c r="E1244" s="80"/>
      <c r="F1244" s="80"/>
      <c r="G1244" s="101"/>
      <c r="H1244" s="80"/>
      <c r="I1244" s="80"/>
      <c r="J1244" s="80"/>
      <c r="K1244" s="80"/>
    </row>
    <row r="1245" spans="2:11">
      <c r="B1245" s="80"/>
      <c r="C1245" s="101"/>
      <c r="D1245" s="80"/>
      <c r="E1245" s="80"/>
      <c r="F1245" s="80"/>
      <c r="G1245" s="101"/>
      <c r="H1245" s="80"/>
      <c r="I1245" s="80"/>
      <c r="J1245" s="80"/>
      <c r="K1245" s="80"/>
    </row>
    <row r="1246" spans="2:11">
      <c r="B1246" s="80"/>
      <c r="C1246" s="101"/>
      <c r="D1246" s="80"/>
      <c r="E1246" s="80"/>
      <c r="F1246" s="80"/>
      <c r="G1246" s="101"/>
      <c r="H1246" s="80"/>
      <c r="I1246" s="80"/>
      <c r="J1246" s="80"/>
      <c r="K1246" s="80"/>
    </row>
    <row r="1247" spans="2:11">
      <c r="B1247" s="80"/>
      <c r="C1247" s="101"/>
      <c r="D1247" s="80"/>
      <c r="E1247" s="80"/>
      <c r="F1247" s="80"/>
      <c r="G1247" s="101"/>
      <c r="H1247" s="80"/>
      <c r="I1247" s="80"/>
      <c r="J1247" s="80"/>
      <c r="K1247" s="80"/>
    </row>
    <row r="1248" spans="2:11">
      <c r="B1248" s="80"/>
      <c r="C1248" s="101"/>
      <c r="D1248" s="80"/>
      <c r="E1248" s="80"/>
      <c r="F1248" s="80"/>
      <c r="G1248" s="101"/>
      <c r="H1248" s="80"/>
      <c r="I1248" s="80"/>
      <c r="J1248" s="80"/>
      <c r="K1248" s="80"/>
    </row>
    <row r="1249" spans="2:11">
      <c r="B1249" s="80"/>
      <c r="C1249" s="101"/>
      <c r="D1249" s="80"/>
      <c r="E1249" s="80"/>
      <c r="F1249" s="80"/>
      <c r="G1249" s="101"/>
      <c r="H1249" s="80"/>
      <c r="I1249" s="80"/>
      <c r="J1249" s="80"/>
      <c r="K1249" s="80"/>
    </row>
    <row r="1250" spans="2:11">
      <c r="B1250" s="80"/>
      <c r="C1250" s="101"/>
      <c r="D1250" s="80"/>
      <c r="E1250" s="80"/>
      <c r="F1250" s="80"/>
      <c r="G1250" s="101"/>
      <c r="H1250" s="80"/>
      <c r="I1250" s="80"/>
      <c r="J1250" s="80"/>
      <c r="K1250" s="80"/>
    </row>
    <row r="1251" spans="2:11">
      <c r="B1251" s="80"/>
      <c r="C1251" s="101"/>
      <c r="D1251" s="80"/>
      <c r="E1251" s="80"/>
      <c r="F1251" s="80"/>
      <c r="G1251" s="101"/>
      <c r="H1251" s="80"/>
      <c r="I1251" s="80"/>
      <c r="J1251" s="80"/>
      <c r="K1251" s="80"/>
    </row>
    <row r="1252" spans="2:11">
      <c r="B1252" s="80"/>
      <c r="C1252" s="101"/>
      <c r="D1252" s="80"/>
      <c r="E1252" s="80"/>
      <c r="F1252" s="80"/>
      <c r="G1252" s="101"/>
      <c r="H1252" s="80"/>
      <c r="I1252" s="80"/>
      <c r="J1252" s="80"/>
      <c r="K1252" s="80"/>
    </row>
    <row r="1253" spans="2:11">
      <c r="B1253" s="80"/>
      <c r="C1253" s="101"/>
      <c r="D1253" s="80"/>
      <c r="E1253" s="80"/>
      <c r="F1253" s="80"/>
      <c r="G1253" s="101"/>
      <c r="H1253" s="80"/>
      <c r="I1253" s="80"/>
      <c r="J1253" s="80"/>
      <c r="K1253" s="80"/>
    </row>
    <row r="1254" spans="2:11">
      <c r="B1254" s="80"/>
      <c r="C1254" s="101"/>
      <c r="D1254" s="80"/>
      <c r="E1254" s="80"/>
      <c r="F1254" s="80"/>
      <c r="G1254" s="101"/>
      <c r="H1254" s="80"/>
      <c r="I1254" s="80"/>
      <c r="J1254" s="80"/>
      <c r="K1254" s="80"/>
    </row>
    <row r="1255" spans="2:11">
      <c r="B1255" s="80"/>
      <c r="C1255" s="101"/>
      <c r="D1255" s="80"/>
      <c r="E1255" s="80"/>
      <c r="F1255" s="80"/>
      <c r="G1255" s="101"/>
      <c r="H1255" s="80"/>
      <c r="I1255" s="80"/>
      <c r="J1255" s="80"/>
      <c r="K1255" s="80"/>
    </row>
    <row r="1256" spans="2:11">
      <c r="B1256" s="80"/>
      <c r="C1256" s="101"/>
      <c r="D1256" s="80"/>
      <c r="E1256" s="80"/>
      <c r="F1256" s="80"/>
      <c r="G1256" s="101"/>
      <c r="H1256" s="80"/>
      <c r="I1256" s="80"/>
      <c r="J1256" s="80"/>
      <c r="K1256" s="80"/>
    </row>
    <row r="1257" spans="2:11">
      <c r="B1257" s="80"/>
      <c r="C1257" s="101"/>
      <c r="D1257" s="80"/>
      <c r="E1257" s="80"/>
      <c r="F1257" s="80"/>
      <c r="G1257" s="101"/>
      <c r="H1257" s="80"/>
      <c r="I1257" s="80"/>
      <c r="J1257" s="80"/>
      <c r="K1257" s="80"/>
    </row>
    <row r="1258" spans="2:11">
      <c r="B1258" s="80"/>
      <c r="C1258" s="101"/>
      <c r="D1258" s="80"/>
      <c r="E1258" s="80"/>
      <c r="F1258" s="80"/>
      <c r="G1258" s="101"/>
      <c r="H1258" s="80"/>
      <c r="I1258" s="80"/>
      <c r="J1258" s="80"/>
      <c r="K1258" s="80"/>
    </row>
    <row r="1259" spans="2:11">
      <c r="B1259" s="80"/>
      <c r="C1259" s="101"/>
      <c r="D1259" s="80"/>
      <c r="E1259" s="80"/>
      <c r="F1259" s="80"/>
      <c r="G1259" s="101"/>
      <c r="H1259" s="80"/>
      <c r="I1259" s="80"/>
      <c r="J1259" s="80"/>
      <c r="K1259" s="80"/>
    </row>
    <row r="1260" spans="2:11">
      <c r="B1260" s="80"/>
      <c r="C1260" s="101"/>
      <c r="D1260" s="80"/>
      <c r="E1260" s="80"/>
      <c r="F1260" s="80"/>
      <c r="G1260" s="101"/>
      <c r="H1260" s="80"/>
      <c r="I1260" s="80"/>
      <c r="J1260" s="80"/>
      <c r="K1260" s="80"/>
    </row>
    <row r="1261" spans="2:11">
      <c r="B1261" s="80"/>
      <c r="C1261" s="101"/>
      <c r="D1261" s="80"/>
      <c r="E1261" s="80"/>
      <c r="F1261" s="80"/>
      <c r="G1261" s="101"/>
      <c r="H1261" s="80"/>
      <c r="I1261" s="80"/>
      <c r="J1261" s="80"/>
      <c r="K1261" s="80"/>
    </row>
    <row r="1262" spans="2:11">
      <c r="B1262" s="80"/>
      <c r="C1262" s="101"/>
      <c r="D1262" s="80"/>
      <c r="E1262" s="80"/>
      <c r="F1262" s="80"/>
      <c r="G1262" s="101"/>
      <c r="H1262" s="80"/>
      <c r="I1262" s="80"/>
      <c r="J1262" s="80"/>
      <c r="K1262" s="80"/>
    </row>
    <row r="1263" spans="2:11">
      <c r="B1263" s="80"/>
      <c r="C1263" s="101"/>
      <c r="D1263" s="80"/>
      <c r="E1263" s="80"/>
      <c r="F1263" s="80"/>
      <c r="G1263" s="101"/>
      <c r="H1263" s="80"/>
      <c r="I1263" s="80"/>
      <c r="J1263" s="80"/>
      <c r="K1263" s="80"/>
    </row>
    <row r="1264" spans="2:11">
      <c r="B1264" s="80"/>
      <c r="C1264" s="101"/>
      <c r="D1264" s="80"/>
      <c r="E1264" s="80"/>
      <c r="F1264" s="80"/>
      <c r="G1264" s="101"/>
      <c r="H1264" s="80"/>
      <c r="I1264" s="80"/>
      <c r="J1264" s="80"/>
      <c r="K1264" s="80"/>
    </row>
    <row r="1265" spans="2:11">
      <c r="B1265" s="80"/>
      <c r="C1265" s="101"/>
      <c r="D1265" s="80"/>
      <c r="E1265" s="80"/>
      <c r="F1265" s="80"/>
      <c r="G1265" s="101"/>
      <c r="H1265" s="80"/>
      <c r="I1265" s="80"/>
      <c r="J1265" s="80"/>
      <c r="K1265" s="80"/>
    </row>
    <row r="1266" spans="2:11">
      <c r="B1266" s="80"/>
      <c r="C1266" s="101"/>
      <c r="D1266" s="80"/>
      <c r="E1266" s="80"/>
      <c r="F1266" s="80"/>
      <c r="G1266" s="101"/>
      <c r="H1266" s="80"/>
      <c r="I1266" s="80"/>
      <c r="J1266" s="80"/>
      <c r="K1266" s="80"/>
    </row>
    <row r="1267" spans="2:11">
      <c r="B1267" s="80"/>
      <c r="C1267" s="101"/>
      <c r="D1267" s="80"/>
      <c r="E1267" s="80"/>
      <c r="F1267" s="80"/>
      <c r="G1267" s="101"/>
      <c r="H1267" s="80"/>
      <c r="I1267" s="80"/>
      <c r="J1267" s="80"/>
      <c r="K1267" s="80"/>
    </row>
    <row r="1268" spans="2:11">
      <c r="B1268" s="80"/>
      <c r="C1268" s="101"/>
      <c r="D1268" s="80"/>
      <c r="E1268" s="80"/>
      <c r="F1268" s="80"/>
      <c r="G1268" s="101"/>
      <c r="H1268" s="80"/>
      <c r="I1268" s="80"/>
      <c r="J1268" s="80"/>
      <c r="K1268" s="80"/>
    </row>
    <row r="1269" spans="2:11">
      <c r="B1269" s="80"/>
      <c r="C1269" s="101"/>
      <c r="D1269" s="80"/>
      <c r="E1269" s="80"/>
      <c r="F1269" s="80"/>
      <c r="G1269" s="101"/>
      <c r="H1269" s="80"/>
      <c r="I1269" s="80"/>
      <c r="J1269" s="80"/>
      <c r="K1269" s="80"/>
    </row>
    <row r="1270" spans="2:11">
      <c r="B1270" s="80"/>
      <c r="C1270" s="101"/>
      <c r="D1270" s="80"/>
      <c r="E1270" s="80"/>
      <c r="F1270" s="80"/>
      <c r="G1270" s="101"/>
      <c r="H1270" s="80"/>
      <c r="I1270" s="80"/>
      <c r="J1270" s="80"/>
      <c r="K1270" s="80"/>
    </row>
    <row r="1271" spans="2:11">
      <c r="B1271" s="80"/>
      <c r="C1271" s="101"/>
      <c r="D1271" s="80"/>
      <c r="E1271" s="80"/>
      <c r="F1271" s="80"/>
      <c r="G1271" s="101"/>
      <c r="H1271" s="80"/>
      <c r="I1271" s="80"/>
      <c r="J1271" s="80"/>
      <c r="K1271" s="80"/>
    </row>
    <row r="1272" spans="2:11">
      <c r="B1272" s="80"/>
      <c r="C1272" s="101"/>
      <c r="D1272" s="80"/>
      <c r="E1272" s="80"/>
      <c r="F1272" s="80"/>
      <c r="G1272" s="101"/>
      <c r="H1272" s="80"/>
      <c r="I1272" s="80"/>
      <c r="J1272" s="80"/>
      <c r="K1272" s="80"/>
    </row>
    <row r="1273" spans="2:11">
      <c r="B1273" s="80"/>
      <c r="C1273" s="101"/>
      <c r="D1273" s="80"/>
      <c r="E1273" s="80"/>
      <c r="F1273" s="80"/>
      <c r="G1273" s="101"/>
      <c r="H1273" s="80"/>
      <c r="I1273" s="80"/>
      <c r="J1273" s="80"/>
      <c r="K1273" s="80"/>
    </row>
    <row r="1274" spans="2:11">
      <c r="B1274" s="80"/>
      <c r="C1274" s="101"/>
      <c r="D1274" s="80"/>
      <c r="E1274" s="80"/>
      <c r="F1274" s="80"/>
      <c r="G1274" s="101"/>
      <c r="H1274" s="80"/>
      <c r="I1274" s="80"/>
      <c r="J1274" s="80"/>
      <c r="K1274" s="80"/>
    </row>
    <row r="1275" spans="2:11">
      <c r="B1275" s="80"/>
      <c r="C1275" s="101"/>
      <c r="D1275" s="80"/>
      <c r="E1275" s="80"/>
      <c r="F1275" s="80"/>
      <c r="G1275" s="101"/>
      <c r="H1275" s="80"/>
      <c r="I1275" s="80"/>
      <c r="J1275" s="80"/>
      <c r="K1275" s="80"/>
    </row>
    <row r="1276" spans="2:11">
      <c r="B1276" s="80"/>
      <c r="C1276" s="101"/>
      <c r="D1276" s="80"/>
      <c r="E1276" s="80"/>
      <c r="F1276" s="80"/>
      <c r="G1276" s="101"/>
      <c r="H1276" s="80"/>
      <c r="I1276" s="80"/>
      <c r="J1276" s="80"/>
      <c r="K1276" s="80"/>
    </row>
    <row r="1277" spans="2:11">
      <c r="B1277" s="80"/>
      <c r="C1277" s="101"/>
      <c r="D1277" s="80"/>
      <c r="E1277" s="80"/>
      <c r="F1277" s="80"/>
      <c r="G1277" s="101"/>
      <c r="H1277" s="80"/>
      <c r="I1277" s="80"/>
      <c r="J1277" s="80"/>
      <c r="K1277" s="80"/>
    </row>
    <row r="1278" spans="2:11">
      <c r="B1278" s="80"/>
      <c r="C1278" s="101"/>
      <c r="D1278" s="80"/>
      <c r="E1278" s="80"/>
      <c r="F1278" s="80"/>
      <c r="G1278" s="101"/>
      <c r="H1278" s="80"/>
      <c r="I1278" s="80"/>
      <c r="J1278" s="80"/>
      <c r="K1278" s="80"/>
    </row>
    <row r="1279" spans="2:11">
      <c r="B1279" s="80"/>
      <c r="C1279" s="101"/>
      <c r="D1279" s="80"/>
      <c r="E1279" s="80"/>
      <c r="F1279" s="80"/>
      <c r="G1279" s="101"/>
      <c r="H1279" s="80"/>
      <c r="I1279" s="80"/>
      <c r="J1279" s="80"/>
      <c r="K1279" s="80"/>
    </row>
    <row r="1280" spans="2:11">
      <c r="B1280" s="80"/>
      <c r="C1280" s="101"/>
      <c r="D1280" s="80"/>
      <c r="E1280" s="80"/>
      <c r="F1280" s="80"/>
      <c r="G1280" s="101"/>
      <c r="H1280" s="80"/>
      <c r="I1280" s="80"/>
      <c r="J1280" s="80"/>
      <c r="K1280" s="80"/>
    </row>
    <row r="1281" spans="2:11">
      <c r="B1281" s="80"/>
      <c r="C1281" s="101"/>
      <c r="D1281" s="80"/>
      <c r="E1281" s="80"/>
      <c r="F1281" s="80"/>
      <c r="G1281" s="101"/>
      <c r="H1281" s="80"/>
      <c r="I1281" s="80"/>
      <c r="J1281" s="80"/>
      <c r="K1281" s="80"/>
    </row>
    <row r="1282" spans="2:11">
      <c r="B1282" s="80"/>
      <c r="C1282" s="101"/>
      <c r="D1282" s="80"/>
      <c r="E1282" s="80"/>
      <c r="F1282" s="80"/>
      <c r="G1282" s="101"/>
      <c r="H1282" s="80"/>
      <c r="I1282" s="80"/>
      <c r="J1282" s="80"/>
      <c r="K1282" s="80"/>
    </row>
    <row r="1283" spans="2:11">
      <c r="B1283" s="80"/>
      <c r="C1283" s="101"/>
      <c r="D1283" s="80"/>
      <c r="E1283" s="80"/>
      <c r="F1283" s="80"/>
      <c r="G1283" s="101"/>
      <c r="H1283" s="80"/>
      <c r="I1283" s="80"/>
      <c r="J1283" s="80"/>
      <c r="K1283" s="80"/>
    </row>
    <row r="1284" spans="2:11">
      <c r="B1284" s="80"/>
      <c r="C1284" s="101"/>
      <c r="D1284" s="80"/>
      <c r="E1284" s="80"/>
      <c r="F1284" s="80"/>
      <c r="G1284" s="101"/>
      <c r="H1284" s="80"/>
      <c r="I1284" s="80"/>
      <c r="J1284" s="80"/>
      <c r="K1284" s="80"/>
    </row>
    <row r="1285" spans="2:11">
      <c r="B1285" s="80"/>
      <c r="C1285" s="101"/>
      <c r="D1285" s="80"/>
      <c r="E1285" s="80"/>
      <c r="F1285" s="80"/>
      <c r="G1285" s="101"/>
      <c r="H1285" s="80"/>
      <c r="I1285" s="80"/>
      <c r="J1285" s="80"/>
      <c r="K1285" s="80"/>
    </row>
    <row r="1286" spans="2:11">
      <c r="B1286" s="80"/>
      <c r="C1286" s="101"/>
      <c r="D1286" s="80"/>
      <c r="E1286" s="80"/>
      <c r="F1286" s="80"/>
      <c r="G1286" s="101"/>
      <c r="H1286" s="80"/>
      <c r="I1286" s="80"/>
      <c r="J1286" s="80"/>
      <c r="K1286" s="80"/>
    </row>
    <row r="1287" spans="2:11">
      <c r="B1287" s="80"/>
      <c r="C1287" s="101"/>
      <c r="D1287" s="80"/>
      <c r="E1287" s="80"/>
      <c r="F1287" s="80"/>
      <c r="G1287" s="101"/>
      <c r="H1287" s="80"/>
      <c r="I1287" s="80"/>
      <c r="J1287" s="80"/>
      <c r="K1287" s="80"/>
    </row>
    <row r="1288" spans="2:11">
      <c r="B1288" s="80"/>
      <c r="C1288" s="101"/>
      <c r="D1288" s="80"/>
      <c r="E1288" s="80"/>
      <c r="F1288" s="80"/>
      <c r="G1288" s="101"/>
      <c r="H1288" s="80"/>
      <c r="I1288" s="80"/>
      <c r="J1288" s="80"/>
      <c r="K1288" s="80"/>
    </row>
    <row r="1289" spans="2:11">
      <c r="B1289" s="80"/>
      <c r="C1289" s="101"/>
      <c r="D1289" s="80"/>
      <c r="E1289" s="80"/>
      <c r="F1289" s="80"/>
      <c r="G1289" s="101"/>
      <c r="H1289" s="80"/>
      <c r="I1289" s="80"/>
      <c r="J1289" s="80"/>
      <c r="K1289" s="80"/>
    </row>
    <row r="1290" spans="2:11">
      <c r="B1290" s="80"/>
      <c r="C1290" s="101"/>
      <c r="D1290" s="80"/>
      <c r="E1290" s="80"/>
      <c r="F1290" s="80"/>
      <c r="G1290" s="101"/>
      <c r="H1290" s="80"/>
      <c r="I1290" s="80"/>
      <c r="J1290" s="80"/>
      <c r="K1290" s="80"/>
    </row>
    <row r="1291" spans="2:11">
      <c r="B1291" s="80"/>
      <c r="C1291" s="101"/>
      <c r="D1291" s="80"/>
      <c r="E1291" s="80"/>
      <c r="F1291" s="80"/>
      <c r="G1291" s="101"/>
      <c r="H1291" s="80"/>
      <c r="I1291" s="80"/>
      <c r="J1291" s="80"/>
      <c r="K1291" s="80"/>
    </row>
    <row r="1292" spans="2:11">
      <c r="B1292" s="80"/>
      <c r="C1292" s="101"/>
      <c r="D1292" s="80"/>
      <c r="E1292" s="80"/>
      <c r="F1292" s="80"/>
      <c r="G1292" s="101"/>
      <c r="H1292" s="80"/>
      <c r="I1292" s="80"/>
      <c r="J1292" s="80"/>
      <c r="K1292" s="80"/>
    </row>
    <row r="1293" spans="2:11">
      <c r="B1293" s="80"/>
      <c r="C1293" s="101"/>
      <c r="D1293" s="80"/>
      <c r="E1293" s="80"/>
      <c r="F1293" s="80"/>
      <c r="G1293" s="101"/>
      <c r="H1293" s="80"/>
      <c r="I1293" s="80"/>
      <c r="J1293" s="80"/>
      <c r="K1293" s="80"/>
    </row>
    <row r="1294" spans="2:11">
      <c r="B1294" s="80"/>
      <c r="C1294" s="101"/>
      <c r="D1294" s="80"/>
      <c r="E1294" s="80"/>
      <c r="F1294" s="80"/>
      <c r="G1294" s="101"/>
      <c r="H1294" s="80"/>
      <c r="I1294" s="80"/>
      <c r="J1294" s="80"/>
      <c r="K1294" s="80"/>
    </row>
    <row r="1295" spans="2:11">
      <c r="B1295" s="80"/>
      <c r="C1295" s="101"/>
      <c r="D1295" s="80"/>
      <c r="E1295" s="80"/>
      <c r="F1295" s="80"/>
      <c r="G1295" s="101"/>
      <c r="H1295" s="80"/>
      <c r="I1295" s="80"/>
      <c r="J1295" s="80"/>
      <c r="K1295" s="80"/>
    </row>
    <row r="1296" spans="2:11">
      <c r="B1296" s="80"/>
      <c r="C1296" s="101"/>
      <c r="D1296" s="80"/>
      <c r="E1296" s="80"/>
      <c r="F1296" s="80"/>
      <c r="G1296" s="101"/>
      <c r="H1296" s="80"/>
      <c r="I1296" s="80"/>
      <c r="J1296" s="80"/>
      <c r="K1296" s="80"/>
    </row>
    <row r="1297" spans="2:11">
      <c r="B1297" s="80"/>
      <c r="C1297" s="101"/>
      <c r="D1297" s="80"/>
      <c r="E1297" s="80"/>
      <c r="F1297" s="80"/>
      <c r="G1297" s="101"/>
      <c r="H1297" s="80"/>
      <c r="I1297" s="80"/>
      <c r="J1297" s="80"/>
      <c r="K1297" s="80"/>
    </row>
    <row r="1298" spans="2:11">
      <c r="B1298" s="80"/>
      <c r="C1298" s="101"/>
      <c r="D1298" s="80"/>
      <c r="E1298" s="80"/>
      <c r="F1298" s="80"/>
      <c r="G1298" s="101"/>
      <c r="H1298" s="80"/>
      <c r="I1298" s="80"/>
      <c r="J1298" s="80"/>
      <c r="K1298" s="80"/>
    </row>
    <row r="1299" spans="2:11">
      <c r="B1299" s="80"/>
      <c r="C1299" s="101"/>
      <c r="D1299" s="80"/>
      <c r="E1299" s="80"/>
      <c r="F1299" s="80"/>
      <c r="G1299" s="101"/>
      <c r="H1299" s="80"/>
      <c r="I1299" s="80"/>
      <c r="J1299" s="80"/>
      <c r="K1299" s="80"/>
    </row>
    <row r="1300" spans="2:11">
      <c r="B1300" s="80"/>
      <c r="C1300" s="101"/>
      <c r="D1300" s="80"/>
      <c r="E1300" s="80"/>
      <c r="F1300" s="80"/>
      <c r="G1300" s="101"/>
      <c r="H1300" s="80"/>
      <c r="I1300" s="80"/>
      <c r="J1300" s="80"/>
      <c r="K1300" s="80"/>
    </row>
    <row r="1301" spans="2:11">
      <c r="B1301" s="80"/>
      <c r="C1301" s="101"/>
      <c r="D1301" s="80"/>
      <c r="E1301" s="80"/>
      <c r="F1301" s="80"/>
      <c r="G1301" s="101"/>
      <c r="H1301" s="80"/>
      <c r="I1301" s="80"/>
      <c r="J1301" s="80"/>
      <c r="K1301" s="80"/>
    </row>
    <row r="1302" spans="2:11">
      <c r="B1302" s="80"/>
      <c r="C1302" s="101"/>
      <c r="D1302" s="80"/>
      <c r="E1302" s="80"/>
      <c r="F1302" s="80"/>
      <c r="G1302" s="101"/>
      <c r="H1302" s="80"/>
      <c r="I1302" s="80"/>
      <c r="J1302" s="80"/>
      <c r="K1302" s="80"/>
    </row>
    <row r="1303" spans="2:11">
      <c r="B1303" s="80"/>
      <c r="C1303" s="101"/>
      <c r="D1303" s="80"/>
      <c r="E1303" s="80"/>
      <c r="F1303" s="80"/>
      <c r="G1303" s="101"/>
      <c r="H1303" s="80"/>
      <c r="I1303" s="80"/>
      <c r="J1303" s="80"/>
      <c r="K1303" s="80"/>
    </row>
    <row r="1304" spans="2:11">
      <c r="B1304" s="80"/>
      <c r="C1304" s="101"/>
      <c r="D1304" s="80"/>
      <c r="E1304" s="80"/>
      <c r="F1304" s="80"/>
      <c r="G1304" s="101"/>
      <c r="H1304" s="80"/>
      <c r="I1304" s="80"/>
      <c r="J1304" s="80"/>
      <c r="K1304" s="80"/>
    </row>
    <row r="1305" spans="2:11">
      <c r="B1305" s="80"/>
      <c r="C1305" s="101"/>
      <c r="D1305" s="80"/>
      <c r="E1305" s="80"/>
      <c r="F1305" s="80"/>
      <c r="G1305" s="101"/>
      <c r="H1305" s="80"/>
      <c r="I1305" s="80"/>
      <c r="J1305" s="80"/>
      <c r="K1305" s="80"/>
    </row>
    <row r="1306" spans="2:11">
      <c r="B1306" s="80"/>
      <c r="C1306" s="101"/>
      <c r="D1306" s="80"/>
      <c r="E1306" s="80"/>
      <c r="F1306" s="80"/>
      <c r="G1306" s="101"/>
      <c r="H1306" s="80"/>
      <c r="I1306" s="80"/>
      <c r="J1306" s="80"/>
      <c r="K1306" s="80"/>
    </row>
    <row r="1307" spans="2:11">
      <c r="B1307" s="80"/>
      <c r="C1307" s="101"/>
      <c r="D1307" s="80"/>
      <c r="E1307" s="80"/>
      <c r="F1307" s="80"/>
      <c r="G1307" s="101"/>
      <c r="H1307" s="80"/>
      <c r="I1307" s="80"/>
      <c r="J1307" s="80"/>
      <c r="K1307" s="80"/>
    </row>
    <row r="1308" spans="2:11">
      <c r="B1308" s="80"/>
      <c r="C1308" s="101"/>
      <c r="D1308" s="80"/>
      <c r="E1308" s="80"/>
      <c r="F1308" s="80"/>
      <c r="G1308" s="101"/>
      <c r="H1308" s="80"/>
      <c r="I1308" s="80"/>
      <c r="J1308" s="80"/>
      <c r="K1308" s="80"/>
    </row>
    <row r="1309" spans="2:11">
      <c r="B1309" s="80"/>
      <c r="C1309" s="101"/>
      <c r="D1309" s="80"/>
      <c r="E1309" s="80"/>
      <c r="F1309" s="80"/>
      <c r="G1309" s="101"/>
      <c r="H1309" s="80"/>
      <c r="I1309" s="80"/>
      <c r="J1309" s="80"/>
      <c r="K1309" s="80"/>
    </row>
    <row r="1310" spans="2:11">
      <c r="B1310" s="80"/>
      <c r="C1310" s="101"/>
      <c r="D1310" s="80"/>
      <c r="E1310" s="80"/>
      <c r="F1310" s="80"/>
      <c r="G1310" s="101"/>
      <c r="H1310" s="80"/>
      <c r="I1310" s="80"/>
      <c r="J1310" s="80"/>
      <c r="K1310" s="80"/>
    </row>
    <row r="1311" spans="2:11">
      <c r="B1311" s="80"/>
      <c r="C1311" s="101"/>
      <c r="D1311" s="80"/>
      <c r="E1311" s="80"/>
      <c r="F1311" s="80"/>
      <c r="G1311" s="101"/>
      <c r="H1311" s="80"/>
      <c r="I1311" s="80"/>
      <c r="J1311" s="80"/>
      <c r="K1311" s="80"/>
    </row>
    <row r="1312" spans="2:11">
      <c r="B1312" s="80"/>
      <c r="C1312" s="101"/>
      <c r="D1312" s="80"/>
      <c r="E1312" s="80"/>
      <c r="F1312" s="80"/>
      <c r="G1312" s="101"/>
      <c r="H1312" s="80"/>
      <c r="I1312" s="80"/>
      <c r="J1312" s="80"/>
      <c r="K1312" s="80"/>
    </row>
    <row r="1313" spans="2:11">
      <c r="B1313" s="80"/>
      <c r="C1313" s="101"/>
      <c r="D1313" s="80"/>
      <c r="E1313" s="80"/>
      <c r="F1313" s="80"/>
      <c r="G1313" s="101"/>
      <c r="H1313" s="80"/>
      <c r="I1313" s="80"/>
      <c r="J1313" s="80"/>
      <c r="K1313" s="80"/>
    </row>
    <row r="1314" spans="2:11">
      <c r="B1314" s="80"/>
      <c r="C1314" s="101"/>
      <c r="D1314" s="80"/>
      <c r="E1314" s="80"/>
      <c r="F1314" s="80"/>
      <c r="G1314" s="101"/>
      <c r="H1314" s="80"/>
      <c r="I1314" s="80"/>
      <c r="J1314" s="80"/>
      <c r="K1314" s="80"/>
    </row>
    <row r="1315" spans="2:11">
      <c r="B1315" s="80"/>
      <c r="C1315" s="101"/>
      <c r="D1315" s="80"/>
      <c r="E1315" s="80"/>
      <c r="F1315" s="80"/>
      <c r="G1315" s="101"/>
      <c r="H1315" s="80"/>
      <c r="I1315" s="80"/>
      <c r="J1315" s="80"/>
      <c r="K1315" s="80"/>
    </row>
    <row r="1316" spans="2:11">
      <c r="B1316" s="80"/>
      <c r="C1316" s="101"/>
      <c r="D1316" s="80"/>
      <c r="E1316" s="80"/>
      <c r="F1316" s="80"/>
      <c r="G1316" s="101"/>
      <c r="H1316" s="80"/>
      <c r="I1316" s="80"/>
      <c r="J1316" s="80"/>
      <c r="K1316" s="80"/>
    </row>
    <row r="1317" spans="2:11">
      <c r="B1317" s="80"/>
      <c r="C1317" s="101"/>
      <c r="D1317" s="80"/>
      <c r="E1317" s="80"/>
      <c r="F1317" s="80"/>
      <c r="G1317" s="101"/>
      <c r="H1317" s="80"/>
      <c r="I1317" s="80"/>
      <c r="J1317" s="80"/>
      <c r="K1317" s="80"/>
    </row>
    <row r="1318" spans="2:11">
      <c r="B1318" s="80"/>
      <c r="C1318" s="101"/>
      <c r="D1318" s="80"/>
      <c r="E1318" s="80"/>
      <c r="F1318" s="80"/>
      <c r="G1318" s="101"/>
      <c r="H1318" s="80"/>
      <c r="I1318" s="80"/>
      <c r="J1318" s="80"/>
      <c r="K1318" s="80"/>
    </row>
    <row r="1319" spans="2:11">
      <c r="B1319" s="80"/>
      <c r="C1319" s="101"/>
      <c r="D1319" s="80"/>
      <c r="E1319" s="80"/>
      <c r="F1319" s="80"/>
      <c r="G1319" s="101"/>
      <c r="H1319" s="80"/>
      <c r="I1319" s="80"/>
      <c r="J1319" s="80"/>
      <c r="K1319" s="80"/>
    </row>
    <row r="1320" spans="2:11">
      <c r="B1320" s="80"/>
      <c r="C1320" s="101"/>
      <c r="D1320" s="80"/>
      <c r="E1320" s="80"/>
      <c r="F1320" s="80"/>
      <c r="G1320" s="101"/>
      <c r="H1320" s="80"/>
      <c r="I1320" s="80"/>
      <c r="J1320" s="80"/>
      <c r="K1320" s="80"/>
    </row>
    <row r="1321" spans="2:11">
      <c r="B1321" s="80"/>
      <c r="C1321" s="101"/>
      <c r="D1321" s="80"/>
      <c r="E1321" s="80"/>
      <c r="F1321" s="80"/>
      <c r="G1321" s="101"/>
      <c r="H1321" s="80"/>
      <c r="I1321" s="80"/>
      <c r="J1321" s="80"/>
      <c r="K1321" s="80"/>
    </row>
    <row r="1322" spans="2:11">
      <c r="B1322" s="80"/>
      <c r="C1322" s="101"/>
      <c r="D1322" s="80"/>
      <c r="E1322" s="80"/>
      <c r="F1322" s="80"/>
      <c r="G1322" s="101"/>
      <c r="H1322" s="80"/>
      <c r="I1322" s="80"/>
      <c r="J1322" s="80"/>
      <c r="K1322" s="80"/>
    </row>
    <row r="1323" spans="2:11">
      <c r="B1323" s="80"/>
      <c r="C1323" s="101"/>
      <c r="D1323" s="80"/>
      <c r="E1323" s="80"/>
      <c r="F1323" s="80"/>
      <c r="G1323" s="101"/>
      <c r="H1323" s="80"/>
      <c r="I1323" s="80"/>
      <c r="J1323" s="80"/>
      <c r="K1323" s="80"/>
    </row>
    <row r="1324" spans="2:11">
      <c r="B1324" s="80"/>
      <c r="C1324" s="101"/>
      <c r="D1324" s="80"/>
      <c r="E1324" s="80"/>
      <c r="F1324" s="80"/>
      <c r="G1324" s="101"/>
      <c r="H1324" s="80"/>
      <c r="I1324" s="80"/>
      <c r="J1324" s="80"/>
      <c r="K1324" s="80"/>
    </row>
    <row r="1325" spans="2:11">
      <c r="B1325" s="80"/>
      <c r="C1325" s="101"/>
      <c r="D1325" s="80"/>
      <c r="E1325" s="80"/>
      <c r="F1325" s="80"/>
      <c r="G1325" s="101"/>
      <c r="H1325" s="80"/>
      <c r="I1325" s="80"/>
      <c r="J1325" s="80"/>
      <c r="K1325" s="80"/>
    </row>
    <row r="1326" spans="2:11">
      <c r="B1326" s="80"/>
      <c r="C1326" s="101"/>
      <c r="D1326" s="80"/>
      <c r="E1326" s="80"/>
      <c r="F1326" s="80"/>
      <c r="G1326" s="101"/>
      <c r="H1326" s="80"/>
      <c r="I1326" s="80"/>
      <c r="J1326" s="80"/>
      <c r="K1326" s="80"/>
    </row>
  </sheetData>
  <autoFilter ref="A4:G84">
    <filterColumn colId="2">
      <filters>
        <filter val="$1,953,535"/>
        <filter val="$117,425"/>
        <filter val="$12,430"/>
        <filter val="$14,608"/>
        <filter val="$15,607"/>
        <filter val="$16,674"/>
        <filter val="$18,844"/>
        <filter val="$199,781"/>
        <filter val="$20,074"/>
        <filter val="$22,017"/>
        <filter val="$22,443"/>
        <filter val="$22,841"/>
        <filter val="$23,043"/>
        <filter val="$236,549"/>
        <filter val="$26,272"/>
        <filter val="$26,835"/>
        <filter val="$3,733"/>
        <filter val="$3,754"/>
        <filter val="$33,878"/>
        <filter val="$35,272"/>
        <filter val="$37,460"/>
        <filter val="$39,836"/>
        <filter val="$45,893"/>
        <filter val="$5,392"/>
        <filter val="$6,829"/>
        <filter val="$756,601"/>
        <filter val="$87,897"/>
        <filter val="$9,980"/>
        <filter val="$91,567"/>
      </filters>
    </filterColumn>
  </autoFilter>
  <mergeCells count="3">
    <mergeCell ref="B1:D1"/>
    <mergeCell ref="B2:D2"/>
    <mergeCell ref="B3:D3"/>
  </mergeCells>
  <pageMargins left="0.66" right="0" top="0.13" bottom="0" header="0.13" footer="0.16"/>
  <pageSetup orientation="portrait" useFirstPageNumber="1" r:id="rId1"/>
  <headerFooter alignWithMargins="0">
    <oddFooter>&amp;C4</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90"/>
  <sheetViews>
    <sheetView zoomScaleNormal="100" workbookViewId="0">
      <pane xSplit="2" ySplit="8" topLeftCell="O72" activePane="bottomRight" state="frozen"/>
      <selection pane="topRight" activeCell="C1" sqref="C1"/>
      <selection pane="bottomLeft" activeCell="A9" sqref="A9"/>
      <selection pane="bottomRight" activeCell="Q79" sqref="Q79"/>
    </sheetView>
  </sheetViews>
  <sheetFormatPr defaultColWidth="8.90625" defaultRowHeight="12.3"/>
  <cols>
    <col min="1" max="1" width="25.1328125" style="150" customWidth="1"/>
    <col min="2" max="2" width="9.58984375" style="151" bestFit="1" customWidth="1"/>
    <col min="3" max="3" width="13" style="150" bestFit="1" customWidth="1"/>
    <col min="4" max="4" width="9.54296875" style="150" bestFit="1" customWidth="1"/>
    <col min="5" max="5" width="9" style="150" bestFit="1" customWidth="1"/>
    <col min="6" max="6" width="8.453125" style="150" bestFit="1" customWidth="1"/>
    <col min="7" max="7" width="9.6796875" style="150" bestFit="1" customWidth="1"/>
    <col min="8" max="8" width="12.6796875" style="150" bestFit="1" customWidth="1"/>
    <col min="9" max="9" width="18.54296875" style="150" bestFit="1" customWidth="1"/>
    <col min="10" max="10" width="10.6796875" style="150" bestFit="1" customWidth="1"/>
    <col min="11" max="11" width="9.08984375" style="150" bestFit="1" customWidth="1"/>
    <col min="12" max="12" width="9.90625" style="150" bestFit="1" customWidth="1"/>
    <col min="13" max="13" width="10.453125" style="150" bestFit="1" customWidth="1"/>
    <col min="14" max="14" width="9.36328125" style="150" bestFit="1" customWidth="1"/>
    <col min="15" max="15" width="9.2265625" style="150" bestFit="1" customWidth="1"/>
    <col min="16" max="16" width="11.1328125" style="150" bestFit="1" customWidth="1"/>
    <col min="17" max="17" width="8.54296875" style="150" bestFit="1" customWidth="1"/>
    <col min="18" max="19" width="9.36328125" style="150" bestFit="1" customWidth="1"/>
    <col min="20" max="20" width="11.08984375" style="150" bestFit="1" customWidth="1"/>
    <col min="21" max="21" width="11.6796875" style="150" bestFit="1" customWidth="1"/>
    <col min="22" max="22" width="8.31640625" style="150" bestFit="1" customWidth="1"/>
    <col min="23" max="23" width="10.08984375" style="150" bestFit="1" customWidth="1"/>
    <col min="24" max="24" width="10.2265625" style="150" bestFit="1" customWidth="1"/>
    <col min="25" max="25" width="7.7265625" style="150" bestFit="1" customWidth="1"/>
    <col min="26" max="26" width="8.31640625" style="150" bestFit="1" customWidth="1"/>
    <col min="27" max="27" width="11.36328125" style="150" bestFit="1" customWidth="1"/>
    <col min="28" max="28" width="10.58984375" style="150" bestFit="1" customWidth="1"/>
    <col min="29" max="29" width="12.54296875" style="150" bestFit="1" customWidth="1"/>
    <col min="30" max="30" width="13.2265625" style="150" bestFit="1" customWidth="1"/>
    <col min="31" max="31" width="9.36328125" style="150" bestFit="1" customWidth="1"/>
    <col min="32" max="32" width="8.36328125" style="150" bestFit="1" customWidth="1"/>
    <col min="33" max="33" width="9.54296875" style="150" bestFit="1" customWidth="1"/>
    <col min="34" max="34" width="11.08984375" style="150" bestFit="1" customWidth="1"/>
    <col min="35" max="35" width="10.81640625" style="150" customWidth="1"/>
    <col min="36" max="36" width="11.58984375" style="150" bestFit="1" customWidth="1"/>
    <col min="37" max="37" width="10" style="150" bestFit="1" customWidth="1"/>
    <col min="38" max="38" width="14.1328125" style="150" bestFit="1" customWidth="1"/>
    <col min="39" max="16384" width="8.90625" style="150"/>
  </cols>
  <sheetData>
    <row r="1" spans="1:38" ht="15">
      <c r="A1" s="161" t="s">
        <v>276</v>
      </c>
    </row>
    <row r="3" spans="1:38">
      <c r="C3" s="291" t="str">
        <f>'H&amp;C'!B6</f>
        <v>Ala. Coushatta AS</v>
      </c>
      <c r="D3" s="150" t="str">
        <f>'H&amp;C'!B50</f>
        <v>Aquinnah AS</v>
      </c>
      <c r="E3" s="150" t="str">
        <f>'H&amp;C'!B54</f>
        <v>Catawba AS</v>
      </c>
      <c r="F3" s="291" t="str">
        <f>'H&amp;C'!B8</f>
        <v>Cayuga AS</v>
      </c>
      <c r="G3" s="150" t="str">
        <f>'H&amp;C'!B10</f>
        <v>Cherokee AS</v>
      </c>
      <c r="H3" s="162" t="str">
        <f>'H&amp;C'!B80</f>
        <v>Chickahominy AS</v>
      </c>
      <c r="I3" s="162" t="str">
        <f>'H&amp;C'!B78</f>
        <v>Chickahominy-Eastern AS</v>
      </c>
      <c r="J3" s="150" t="str">
        <f>'H&amp;C'!B12</f>
        <v>Chitimacha AS</v>
      </c>
      <c r="K3" s="150" t="str">
        <f>'H&amp;C'!B14</f>
        <v>Choctaw AS</v>
      </c>
      <c r="L3" s="291" t="str">
        <f>'H&amp;C'!B16</f>
        <v>Coushatta AS</v>
      </c>
      <c r="M3" s="291" t="str">
        <f>'H&amp;C'!B18</f>
        <v>Jena Band AS</v>
      </c>
      <c r="N3" s="291" t="str">
        <f>'H&amp;C'!B20</f>
        <v>Maliseets AS</v>
      </c>
      <c r="O3" s="291" t="str">
        <f>'H&amp;C'!B60</f>
        <v>Mashpee AS</v>
      </c>
      <c r="P3" s="291" t="str">
        <f>'H&amp;C'!B22</f>
        <v>Miccosukee AS</v>
      </c>
      <c r="Q3" s="291" t="str">
        <f>'H&amp;C'!B48</f>
        <v>Micmac AS</v>
      </c>
      <c r="R3" s="150" t="str">
        <f>'H&amp;C'!B24</f>
        <v>Mohegan AS</v>
      </c>
      <c r="S3" s="162" t="str">
        <f>'H&amp;C'!B70</f>
        <v>Monacan AS</v>
      </c>
      <c r="T3" s="162" t="str">
        <f>'H&amp;C'!B74</f>
        <v>Nansemond AS</v>
      </c>
      <c r="U3" s="291" t="str">
        <f>'H&amp;C'!B26</f>
        <v>Narragansett AS</v>
      </c>
      <c r="V3" s="150" t="s">
        <v>104</v>
      </c>
      <c r="W3" s="291" t="str">
        <f>'H&amp;C'!B56</f>
        <v>Onondaga AS</v>
      </c>
      <c r="X3" s="162" t="str">
        <f>'H&amp;C'!B68</f>
        <v>Pamunkey AS</v>
      </c>
      <c r="Y3" s="150" t="str">
        <f>'H&amp;C'!B30</f>
        <v>PIT AS</v>
      </c>
      <c r="Z3" s="291" t="str">
        <f>'H&amp;C'!B32</f>
        <v>PPP AS</v>
      </c>
      <c r="AA3" s="292" t="str">
        <f>'H&amp;C'!B34</f>
        <v>Penobscot AS</v>
      </c>
      <c r="AB3" s="291" t="str">
        <f>'H&amp;C'!B36</f>
        <v>Pequot AS</v>
      </c>
      <c r="AC3" s="150" t="str">
        <f>'H&amp;C'!B38</f>
        <v>Poarch Creek AS</v>
      </c>
      <c r="AD3" s="162" t="str">
        <f>'H&amp;C'!B72</f>
        <v>Rappahannock AS</v>
      </c>
      <c r="AE3" s="150" t="str">
        <f>'H&amp;C'!B40</f>
        <v>Seminole AS</v>
      </c>
      <c r="AF3" s="150" t="str">
        <f>'H&amp;C'!B42</f>
        <v>Seneca AS</v>
      </c>
      <c r="AG3" s="150" t="str">
        <f>'H&amp;C'!B44</f>
        <v>St. Regis AS</v>
      </c>
      <c r="AH3" s="150" t="str">
        <f>'H&amp;C'!B64</f>
        <v>Shinnecock AS</v>
      </c>
      <c r="AI3" s="150" t="str">
        <f>'H&amp;C'!B66</f>
        <v>Tonawanda AS</v>
      </c>
      <c r="AJ3" s="150" t="str">
        <f>'H&amp;C'!B46</f>
        <v>Tunica Biloxi AS</v>
      </c>
      <c r="AK3" s="150" t="str">
        <f>'H&amp;C'!B62</f>
        <v>Tuscarora AS</v>
      </c>
      <c r="AL3" s="162" t="str">
        <f>'H&amp;C'!B76</f>
        <v>Upper Mattaponi AS</v>
      </c>
    </row>
    <row r="4" spans="1:38">
      <c r="A4" s="282" t="s">
        <v>101</v>
      </c>
      <c r="F4" s="291"/>
      <c r="H4" s="162"/>
      <c r="I4" s="162"/>
      <c r="S4" s="162"/>
      <c r="T4" s="162"/>
      <c r="W4" s="291"/>
      <c r="X4" s="162"/>
      <c r="AD4" s="162"/>
      <c r="AL4" s="162"/>
    </row>
    <row r="5" spans="1:38" ht="12.6">
      <c r="A5" s="154" t="s">
        <v>105</v>
      </c>
      <c r="B5" s="151">
        <f>SUM(C5:AL5)</f>
        <v>6087117</v>
      </c>
      <c r="C5" s="151">
        <f>'H&amp;C'!C6</f>
        <v>65865</v>
      </c>
      <c r="D5" s="151">
        <f>'H&amp;C'!C50</f>
        <v>35953</v>
      </c>
      <c r="E5" s="151">
        <f>'H&amp;C'!C54</f>
        <v>111149</v>
      </c>
      <c r="F5" s="292">
        <f>'H&amp;C'!C8</f>
        <v>20768</v>
      </c>
      <c r="G5" s="151">
        <f>'H&amp;C'!C10</f>
        <v>852684</v>
      </c>
      <c r="H5" s="163">
        <f>'H&amp;C'!C80</f>
        <v>310386</v>
      </c>
      <c r="I5" s="163">
        <f>'H&amp;C'!C78</f>
        <v>28001</v>
      </c>
      <c r="J5" s="151">
        <f>'H&amp;C'!C12</f>
        <v>52558</v>
      </c>
      <c r="K5" s="151">
        <f>'H&amp;C'!C14</f>
        <v>717826</v>
      </c>
      <c r="L5" s="151">
        <f>'H&amp;C'!C16</f>
        <v>40784</v>
      </c>
      <c r="M5" s="151">
        <f>'H&amp;C'!C18</f>
        <v>12312</v>
      </c>
      <c r="N5" s="151">
        <f>'H&amp;C'!C20</f>
        <v>51201</v>
      </c>
      <c r="O5" s="151">
        <f>'H&amp;C'!C60</f>
        <v>205265</v>
      </c>
      <c r="P5" s="151">
        <f>'H&amp;C'!C22</f>
        <v>75602</v>
      </c>
      <c r="Q5" s="151">
        <f>'H&amp;C'!C48</f>
        <v>81375</v>
      </c>
      <c r="R5" s="151">
        <f>'H&amp;C'!C24</f>
        <v>95642</v>
      </c>
      <c r="S5" s="163">
        <f>'H&amp;C'!C70</f>
        <v>393524</v>
      </c>
      <c r="T5" s="163">
        <f>'H&amp;C'!C74</f>
        <v>41294</v>
      </c>
      <c r="U5" s="151">
        <f>'H&amp;C'!C26</f>
        <v>74934</v>
      </c>
      <c r="V5" s="151">
        <f>'H&amp;C'!C28</f>
        <v>130702</v>
      </c>
      <c r="W5" s="292">
        <f>'H&amp;C'!C56</f>
        <v>113683</v>
      </c>
      <c r="X5" s="163">
        <f>'H&amp;C'!C68</f>
        <v>101003</v>
      </c>
      <c r="Y5" s="151">
        <f>'H&amp;C'!C30</f>
        <v>86197</v>
      </c>
      <c r="Z5" s="151">
        <f>'H&amp;C'!C32</f>
        <v>115718</v>
      </c>
      <c r="AA5" s="151">
        <f>'H&amp;C'!C34</f>
        <v>256276</v>
      </c>
      <c r="AB5" s="151">
        <f>'H&amp;C'!C36</f>
        <v>61829</v>
      </c>
      <c r="AC5" s="151">
        <f>'H&amp;C'!C38</f>
        <v>165144</v>
      </c>
      <c r="AD5" s="163">
        <f>'H&amp;C'!C72</f>
        <v>35118</v>
      </c>
      <c r="AE5" s="151">
        <f>'H&amp;C'!C40</f>
        <v>314358</v>
      </c>
      <c r="AF5" s="151">
        <f>'H&amp;C'!C42</f>
        <v>423185</v>
      </c>
      <c r="AG5" s="151">
        <f>'H&amp;C'!C44</f>
        <v>327819</v>
      </c>
      <c r="AH5" s="151">
        <f>'H&amp;C'!C64</f>
        <v>228774</v>
      </c>
      <c r="AI5" s="151">
        <f>'H&amp;C'!C66</f>
        <v>205579</v>
      </c>
      <c r="AJ5" s="151">
        <f>'H&amp;C'!C46</f>
        <v>22406</v>
      </c>
      <c r="AK5" s="151">
        <f>'H&amp;C'!C62</f>
        <v>139915</v>
      </c>
      <c r="AL5" s="163">
        <f>'H&amp;C'!C76</f>
        <v>92288</v>
      </c>
    </row>
    <row r="6" spans="1:38" s="157" customFormat="1" ht="12.6">
      <c r="A6" s="155" t="s">
        <v>106</v>
      </c>
      <c r="B6" s="157">
        <f>SUM(C6:AL6)</f>
        <v>20982.781781030561</v>
      </c>
      <c r="C6" s="157">
        <f>'H&amp;C'!E6</f>
        <v>227.03113099478426</v>
      </c>
      <c r="D6" s="157">
        <f>'H&amp;C'!E50</f>
        <v>123.92697567229148</v>
      </c>
      <c r="E6" s="157">
        <f>'H&amp;C'!E54</f>
        <v>383.1212810891866</v>
      </c>
      <c r="F6" s="326">
        <f>'H&amp;C'!E8</f>
        <v>71.585554216954051</v>
      </c>
      <c r="G6" s="157">
        <f>'H&amp;C'!E10</f>
        <v>2939.1302345882732</v>
      </c>
      <c r="H6" s="164">
        <f>'H&amp;C'!E80</f>
        <v>1069.8745103613012</v>
      </c>
      <c r="I6" s="164">
        <f>'H&amp;C'!E78</f>
        <v>96.517098595383786</v>
      </c>
      <c r="J6" s="157">
        <f>'H&amp;C'!E12</f>
        <v>181.16301803421953</v>
      </c>
      <c r="K6" s="157">
        <f>'H&amp;C'!E14</f>
        <v>2474.2860189396793</v>
      </c>
      <c r="L6" s="157">
        <f>'H&amp;C'!E16</f>
        <v>140.5790275030939</v>
      </c>
      <c r="M6" s="157">
        <f>'H&amp;C'!E18</f>
        <v>42.438431409819842</v>
      </c>
      <c r="N6" s="157">
        <f>'H&amp;C'!E20</f>
        <v>176.48555284390721</v>
      </c>
      <c r="O6" s="157">
        <f>'H&amp;C'!E60</f>
        <v>707.53123971220509</v>
      </c>
      <c r="P6" s="157">
        <f>'H&amp;C'!E22</f>
        <v>260.59375336624424</v>
      </c>
      <c r="Q6" s="157">
        <f>'H&amp;C'!E48</f>
        <v>280.4928001928273</v>
      </c>
      <c r="R6" s="157">
        <f>'H&amp;C'!E24</f>
        <v>329.66995263953777</v>
      </c>
      <c r="S6" s="164">
        <f>'H&amp;C'!E70</f>
        <v>1356.44422369379</v>
      </c>
      <c r="T6" s="164">
        <f>'H&amp;C'!E74</f>
        <v>142.33695473010886</v>
      </c>
      <c r="U6" s="157">
        <f>'H&amp;C'!E26</f>
        <v>258.29121339046782</v>
      </c>
      <c r="V6" s="157">
        <f>'H&amp;C'!E28</f>
        <v>451.51883220648739</v>
      </c>
      <c r="W6" s="326">
        <f>'H&amp;C'!E56</f>
        <v>391.85576656615888</v>
      </c>
      <c r="X6" s="164">
        <f>'H&amp;C'!E68</f>
        <v>348.14887001998318</v>
      </c>
      <c r="Y6" s="157">
        <f>'H&amp;C'!E30</f>
        <v>297.1138297784471</v>
      </c>
      <c r="Z6" s="157">
        <f>'H&amp;C'!E32</f>
        <v>398.87024089356174</v>
      </c>
      <c r="AA6" s="157">
        <f>'H&amp;C'!E34</f>
        <v>883.36187849114594</v>
      </c>
      <c r="AB6" s="157">
        <f>'H&amp;C'!E36</f>
        <v>213.11937748844628</v>
      </c>
      <c r="AC6" s="157">
        <f>'H&amp;C'!E38</f>
        <v>569.23751760423067</v>
      </c>
      <c r="AD6" s="164">
        <f>'H&amp;C'!E72</f>
        <v>121.04880070257092</v>
      </c>
      <c r="AE6" s="157">
        <f>'H&amp;C'!E40</f>
        <v>1083.5656612352293</v>
      </c>
      <c r="AF6" s="157">
        <f>'H&amp;C'!E42</f>
        <v>1458.6832030673008</v>
      </c>
      <c r="AG6" s="157">
        <f>'H&amp;C'!E44</f>
        <v>1129.9645992800299</v>
      </c>
      <c r="AH6" s="157">
        <f>'H&amp;C'!E64</f>
        <v>788.56479104533173</v>
      </c>
      <c r="AI6" s="157">
        <f>'H&amp;C'!E66</f>
        <v>708.61357137746529</v>
      </c>
      <c r="AJ6" s="157">
        <f>'H&amp;C'!E46</f>
        <v>77.231602840190334</v>
      </c>
      <c r="AK6" s="157">
        <f>'H&amp;C'!E62</f>
        <v>482.27527052509276</v>
      </c>
      <c r="AL6" s="164">
        <f>'H&amp;C'!E76</f>
        <v>318.10899593481588</v>
      </c>
    </row>
    <row r="7" spans="1:38" s="157" customFormat="1" ht="12.6">
      <c r="A7" s="155" t="s">
        <v>107</v>
      </c>
      <c r="B7" s="157">
        <f>SUM(C7:AL7)</f>
        <v>164699</v>
      </c>
      <c r="C7" s="157">
        <f>'H&amp;C'!F6</f>
        <v>1135</v>
      </c>
      <c r="D7" s="157">
        <f>'H&amp;C'!F50</f>
        <v>1266</v>
      </c>
      <c r="E7" s="157">
        <f>'H&amp;C'!F54</f>
        <v>1915</v>
      </c>
      <c r="F7" s="326">
        <f>'H&amp;C'!F8</f>
        <v>358</v>
      </c>
      <c r="G7" s="157">
        <f>'H&amp;C'!F10</f>
        <v>30037</v>
      </c>
      <c r="H7" s="164">
        <f>'H&amp;C'!F80</f>
        <v>5347</v>
      </c>
      <c r="I7" s="164">
        <f>'H&amp;C'!F78</f>
        <v>482</v>
      </c>
      <c r="J7" s="157">
        <f>'H&amp;C'!F12</f>
        <v>1851</v>
      </c>
      <c r="K7" s="157">
        <f>'H&amp;C'!F14</f>
        <v>25286</v>
      </c>
      <c r="L7" s="157">
        <f>'H&amp;C'!F16</f>
        <v>703</v>
      </c>
      <c r="M7" s="157">
        <f>'H&amp;C'!F18</f>
        <v>212</v>
      </c>
      <c r="N7" s="157">
        <f>'H&amp;C'!F20</f>
        <v>882</v>
      </c>
      <c r="O7" s="157">
        <f>'H&amp;C'!F60</f>
        <v>3536</v>
      </c>
      <c r="P7" s="157">
        <f>'H&amp;C'!F22</f>
        <v>1302</v>
      </c>
      <c r="Q7" s="157">
        <f>'H&amp;C'!F48</f>
        <v>2867</v>
      </c>
      <c r="R7" s="157">
        <f>'H&amp;C'!F24</f>
        <v>3369</v>
      </c>
      <c r="S7" s="164">
        <f>'H&amp;C'!F70</f>
        <v>6780</v>
      </c>
      <c r="T7" s="164">
        <f>'H&amp;C'!F74</f>
        <v>711</v>
      </c>
      <c r="U7" s="157">
        <f>'H&amp;C'!F26</f>
        <v>1291</v>
      </c>
      <c r="V7" s="157">
        <f>'H&amp;C'!F28</f>
        <v>2278</v>
      </c>
      <c r="W7" s="326">
        <f>'H&amp;C'!F56</f>
        <v>1959</v>
      </c>
      <c r="X7" s="164">
        <f>'H&amp;C'!F68</f>
        <v>1740</v>
      </c>
      <c r="Y7" s="157">
        <f>'H&amp;C'!F30</f>
        <v>1485</v>
      </c>
      <c r="Z7" s="157">
        <f>'H&amp;C'!F32</f>
        <v>1994</v>
      </c>
      <c r="AA7" s="157">
        <f>'H&amp;C'!F34</f>
        <v>9028</v>
      </c>
      <c r="AB7" s="157">
        <f>'H&amp;C'!F36</f>
        <v>1065</v>
      </c>
      <c r="AC7" s="157">
        <f>'H&amp;C'!F38</f>
        <v>5817</v>
      </c>
      <c r="AD7" s="164">
        <f>'H&amp;C'!F72</f>
        <v>605</v>
      </c>
      <c r="AE7" s="157">
        <f>'H&amp;C'!F40</f>
        <v>11074</v>
      </c>
      <c r="AF7" s="157">
        <f>'H&amp;C'!F42</f>
        <v>14907</v>
      </c>
      <c r="AG7" s="157">
        <f>'H&amp;C'!F44</f>
        <v>11548</v>
      </c>
      <c r="AH7" s="157">
        <f>'H&amp;C'!F64</f>
        <v>3941</v>
      </c>
      <c r="AI7" s="157">
        <f>'H&amp;C'!F66</f>
        <v>3542</v>
      </c>
      <c r="AJ7" s="157">
        <f>'H&amp;C'!F46</f>
        <v>386</v>
      </c>
      <c r="AK7" s="157">
        <f>'H&amp;C'!F62</f>
        <v>2410</v>
      </c>
      <c r="AL7" s="164">
        <f>'H&amp;C'!F76</f>
        <v>1590</v>
      </c>
    </row>
    <row r="8" spans="1:38">
      <c r="A8" s="286" t="s">
        <v>111</v>
      </c>
      <c r="B8" s="151">
        <f>SUM(C8:AL8)-1</f>
        <v>6272797.7817810299</v>
      </c>
      <c r="C8" s="151">
        <f>SUM(C5:C7)</f>
        <v>67227.031130994787</v>
      </c>
      <c r="D8" s="151">
        <f>SUM(D5:D7)</f>
        <v>37342.926975672293</v>
      </c>
      <c r="E8" s="151">
        <f>SUM(E5:E7)</f>
        <v>113447.12128108919</v>
      </c>
      <c r="F8" s="292">
        <f>SUM(F5:F7)</f>
        <v>21197.585554216956</v>
      </c>
      <c r="G8" s="151">
        <f t="shared" ref="G8:AL8" si="0">SUM(G5:G7)</f>
        <v>885660.13023458829</v>
      </c>
      <c r="H8" s="163">
        <f t="shared" si="0"/>
        <v>316802.87451036129</v>
      </c>
      <c r="I8" s="163">
        <f t="shared" si="0"/>
        <v>28579.517098595385</v>
      </c>
      <c r="J8" s="151">
        <f t="shared" si="0"/>
        <v>54590.163018034218</v>
      </c>
      <c r="K8" s="151">
        <f t="shared" si="0"/>
        <v>745586.28601893969</v>
      </c>
      <c r="L8" s="151">
        <f t="shared" si="0"/>
        <v>41627.579027503096</v>
      </c>
      <c r="M8" s="151">
        <f t="shared" si="0"/>
        <v>12566.438431409821</v>
      </c>
      <c r="N8" s="151">
        <f t="shared" si="0"/>
        <v>52259.485552843907</v>
      </c>
      <c r="O8" s="151">
        <f t="shared" si="0"/>
        <v>209508.5312397122</v>
      </c>
      <c r="P8" s="151">
        <f t="shared" si="0"/>
        <v>77164.593753366251</v>
      </c>
      <c r="Q8" s="151">
        <f t="shared" si="0"/>
        <v>84522.49280019282</v>
      </c>
      <c r="R8" s="151">
        <f t="shared" si="0"/>
        <v>99340.669952639539</v>
      </c>
      <c r="S8" s="163">
        <f t="shared" si="0"/>
        <v>401660.4442236938</v>
      </c>
      <c r="T8" s="163">
        <f t="shared" si="0"/>
        <v>42147.336954730112</v>
      </c>
      <c r="U8" s="151">
        <f t="shared" si="0"/>
        <v>76483.291213390461</v>
      </c>
      <c r="V8" s="151">
        <f t="shared" si="0"/>
        <v>133431.51883220649</v>
      </c>
      <c r="W8" s="292">
        <f t="shared" si="0"/>
        <v>116033.85576656616</v>
      </c>
      <c r="X8" s="163">
        <f t="shared" si="0"/>
        <v>103091.14887001998</v>
      </c>
      <c r="Y8" s="151">
        <f t="shared" si="0"/>
        <v>87979.113829778449</v>
      </c>
      <c r="Z8" s="151">
        <f t="shared" si="0"/>
        <v>118110.87024089356</v>
      </c>
      <c r="AA8" s="151">
        <f t="shared" si="0"/>
        <v>266187.36187849112</v>
      </c>
      <c r="AB8" s="151">
        <f t="shared" si="0"/>
        <v>63107.119377488445</v>
      </c>
      <c r="AC8" s="151">
        <f t="shared" si="0"/>
        <v>171530.23751760423</v>
      </c>
      <c r="AD8" s="163">
        <f t="shared" si="0"/>
        <v>35844.048800702571</v>
      </c>
      <c r="AE8" s="151">
        <f t="shared" si="0"/>
        <v>326515.56566123525</v>
      </c>
      <c r="AF8" s="151">
        <f t="shared" si="0"/>
        <v>439550.68320306728</v>
      </c>
      <c r="AG8" s="151">
        <f t="shared" si="0"/>
        <v>340496.96459928004</v>
      </c>
      <c r="AH8" s="151">
        <f t="shared" si="0"/>
        <v>233503.56479104533</v>
      </c>
      <c r="AI8" s="151">
        <f t="shared" si="0"/>
        <v>209829.61357137747</v>
      </c>
      <c r="AJ8" s="151">
        <f t="shared" si="0"/>
        <v>22869.231602840191</v>
      </c>
      <c r="AK8" s="151">
        <f t="shared" si="0"/>
        <v>142807.2752705251</v>
      </c>
      <c r="AL8" s="163">
        <f t="shared" si="0"/>
        <v>94196.108995934817</v>
      </c>
    </row>
    <row r="9" spans="1:38" ht="12.6">
      <c r="A9" s="154"/>
      <c r="C9" s="151"/>
      <c r="D9" s="151"/>
      <c r="E9" s="151"/>
      <c r="F9" s="292"/>
      <c r="G9" s="151"/>
      <c r="H9" s="163"/>
      <c r="I9" s="163"/>
      <c r="J9" s="151"/>
      <c r="K9" s="151"/>
      <c r="L9" s="151"/>
      <c r="M9" s="151"/>
      <c r="N9" s="151"/>
      <c r="O9" s="151"/>
      <c r="P9" s="151"/>
      <c r="Q9" s="151"/>
      <c r="R9" s="151"/>
      <c r="S9" s="163"/>
      <c r="T9" s="163"/>
      <c r="U9" s="151"/>
      <c r="V9" s="151"/>
      <c r="W9" s="292"/>
      <c r="X9" s="163"/>
      <c r="Y9" s="151"/>
      <c r="Z9" s="151"/>
      <c r="AA9" s="151"/>
      <c r="AB9" s="151"/>
      <c r="AC9" s="151"/>
      <c r="AD9" s="163"/>
      <c r="AE9" s="151"/>
      <c r="AF9" s="151"/>
      <c r="AG9" s="151"/>
      <c r="AH9" s="151"/>
      <c r="AI9" s="151"/>
      <c r="AJ9" s="151"/>
      <c r="AK9" s="151"/>
      <c r="AL9" s="163"/>
    </row>
    <row r="10" spans="1:38">
      <c r="A10" s="278" t="s">
        <v>251</v>
      </c>
      <c r="C10" s="151"/>
      <c r="D10" s="151"/>
      <c r="E10" s="151"/>
      <c r="F10" s="292"/>
      <c r="G10" s="151"/>
      <c r="H10" s="163"/>
      <c r="I10" s="163"/>
      <c r="J10" s="151"/>
      <c r="K10" s="151"/>
      <c r="L10" s="151"/>
      <c r="M10" s="151"/>
      <c r="N10" s="151"/>
      <c r="O10" s="151"/>
      <c r="P10" s="151"/>
      <c r="Q10" s="151"/>
      <c r="R10" s="151"/>
      <c r="S10" s="163"/>
      <c r="T10" s="163"/>
      <c r="U10" s="151"/>
      <c r="V10" s="151"/>
      <c r="W10" s="292"/>
      <c r="X10" s="163"/>
      <c r="Y10" s="151"/>
      <c r="Z10" s="151"/>
      <c r="AA10" s="151"/>
      <c r="AB10" s="151"/>
      <c r="AC10" s="151"/>
      <c r="AD10" s="163"/>
      <c r="AE10" s="151"/>
      <c r="AF10" s="151"/>
      <c r="AG10" s="151"/>
      <c r="AH10" s="151"/>
      <c r="AI10" s="151"/>
      <c r="AJ10" s="151"/>
      <c r="AK10" s="151"/>
      <c r="AL10" s="163"/>
    </row>
    <row r="11" spans="1:38">
      <c r="A11" s="279" t="s">
        <v>252</v>
      </c>
      <c r="C11" s="151"/>
      <c r="D11" s="151"/>
      <c r="E11" s="151"/>
      <c r="F11" s="292"/>
      <c r="G11" s="151"/>
      <c r="H11" s="163"/>
      <c r="I11" s="163"/>
      <c r="J11" s="151"/>
      <c r="K11" s="151"/>
      <c r="L11" s="151"/>
      <c r="M11" s="151"/>
      <c r="N11" s="151"/>
      <c r="O11" s="151"/>
      <c r="P11" s="151"/>
      <c r="Q11" s="151"/>
      <c r="R11" s="151"/>
      <c r="S11" s="163"/>
      <c r="T11" s="163"/>
      <c r="U11" s="151"/>
      <c r="V11" s="151"/>
      <c r="W11" s="292"/>
      <c r="X11" s="163"/>
      <c r="Y11" s="151"/>
      <c r="Z11" s="151"/>
      <c r="AA11" s="151"/>
      <c r="AB11" s="151"/>
      <c r="AC11" s="151"/>
      <c r="AD11" s="163"/>
      <c r="AE11" s="151"/>
      <c r="AF11" s="151"/>
      <c r="AG11" s="151"/>
      <c r="AH11" s="151"/>
      <c r="AI11" s="151"/>
      <c r="AJ11" s="151"/>
      <c r="AK11" s="151"/>
      <c r="AL11" s="163"/>
    </row>
    <row r="12" spans="1:38">
      <c r="A12" s="279" t="s">
        <v>252</v>
      </c>
      <c r="C12" s="151"/>
      <c r="D12" s="151"/>
      <c r="E12" s="151"/>
      <c r="F12" s="292"/>
      <c r="G12" s="151"/>
      <c r="H12" s="163"/>
      <c r="I12" s="163"/>
      <c r="J12" s="151"/>
      <c r="K12" s="151"/>
      <c r="L12" s="151"/>
      <c r="M12" s="151"/>
      <c r="N12" s="151"/>
      <c r="O12" s="151"/>
      <c r="P12" s="151"/>
      <c r="Q12" s="151"/>
      <c r="R12" s="151"/>
      <c r="S12" s="163"/>
      <c r="T12" s="163"/>
      <c r="U12" s="151"/>
      <c r="V12" s="151"/>
      <c r="W12" s="292"/>
      <c r="X12" s="163"/>
      <c r="Y12" s="151"/>
      <c r="Z12" s="151"/>
      <c r="AA12" s="151"/>
      <c r="AB12" s="151"/>
      <c r="AC12" s="151"/>
      <c r="AD12" s="163"/>
      <c r="AE12" s="151"/>
      <c r="AF12" s="151"/>
      <c r="AG12" s="151"/>
      <c r="AH12" s="151"/>
      <c r="AI12" s="151"/>
      <c r="AJ12" s="151"/>
      <c r="AK12" s="151"/>
      <c r="AL12" s="163"/>
    </row>
    <row r="13" spans="1:38">
      <c r="A13" s="279" t="s">
        <v>253</v>
      </c>
      <c r="C13" s="151">
        <f>C8*4.1%</f>
        <v>2756.3082763707857</v>
      </c>
      <c r="D13" s="151">
        <f>D8*4.11%</f>
        <v>1534.7942987001313</v>
      </c>
      <c r="E13" s="151">
        <f>E8*4.12%</f>
        <v>4674.021396780875</v>
      </c>
      <c r="F13" s="292"/>
      <c r="G13" s="151">
        <f>G8*4.1%</f>
        <v>36312.065339618115</v>
      </c>
      <c r="H13" s="163"/>
      <c r="I13" s="163"/>
      <c r="J13" s="151">
        <f>ROUND(J8*4.11%,0)</f>
        <v>2244</v>
      </c>
      <c r="K13" s="151">
        <f>K8*4.12%</f>
        <v>30718.154983980316</v>
      </c>
      <c r="L13" s="151">
        <f>L8*4.12%</f>
        <v>1715.0562559331277</v>
      </c>
      <c r="M13" s="151">
        <f>M8*4.13%</f>
        <v>518.99390721722557</v>
      </c>
      <c r="N13" s="151">
        <f>N8*4.1%</f>
        <v>2142.6389076666001</v>
      </c>
      <c r="O13" s="151"/>
      <c r="P13" s="151">
        <f>P8*4.09%</f>
        <v>3156.0318845126794</v>
      </c>
      <c r="Q13" s="292">
        <f>ROUND((3317/$Q$5)*$Q$8,0)</f>
        <v>3445</v>
      </c>
      <c r="R13" s="151">
        <f>R8*4.15%</f>
        <v>4122.6378030345413</v>
      </c>
      <c r="S13" s="163"/>
      <c r="T13" s="163"/>
      <c r="U13" s="151">
        <f>U8*4.09%</f>
        <v>3128.1666106276698</v>
      </c>
      <c r="V13" s="151">
        <f>V8*4.11%</f>
        <v>5484.0354240036877</v>
      </c>
      <c r="W13" s="292"/>
      <c r="X13" s="163"/>
      <c r="Y13" s="151">
        <f>Y8*4.09%</f>
        <v>3598.3457556379385</v>
      </c>
      <c r="Z13" s="151">
        <f>Z8*4.11%</f>
        <v>4854.3567669007261</v>
      </c>
      <c r="AA13" s="151">
        <f>ROUND(AA8*4.1%,0)</f>
        <v>10914</v>
      </c>
      <c r="AB13" s="151">
        <f>AB8*4.13%</f>
        <v>2606.3240302902727</v>
      </c>
      <c r="AC13" s="151">
        <f>AC8*4.11%</f>
        <v>7049.8927619735341</v>
      </c>
      <c r="AD13" s="163"/>
      <c r="AE13" s="151">
        <f>AE8*4.14%</f>
        <v>13517.74441837514</v>
      </c>
      <c r="AF13" s="151">
        <f>AF8*4.11%</f>
        <v>18065.533079646066</v>
      </c>
      <c r="AG13" s="151">
        <f>AG8*4.13%</f>
        <v>14062.524637950264</v>
      </c>
      <c r="AH13" s="151"/>
      <c r="AI13" s="151"/>
      <c r="AJ13" s="151">
        <f>AJ8*4.12%</f>
        <v>942.2123420370159</v>
      </c>
      <c r="AK13" s="151"/>
      <c r="AL13" s="163"/>
    </row>
    <row r="14" spans="1:38">
      <c r="A14" s="279" t="s">
        <v>254</v>
      </c>
      <c r="C14" s="151">
        <f>C8*3.71%</f>
        <v>2494.1228549599068</v>
      </c>
      <c r="D14" s="151">
        <f>D8*3.72%</f>
        <v>1389.1568834950094</v>
      </c>
      <c r="E14" s="151">
        <f>E8*3.73%</f>
        <v>4231.5776237846267</v>
      </c>
      <c r="F14" s="292"/>
      <c r="G14" s="151">
        <f>G8*3.72%</f>
        <v>32946.556844726685</v>
      </c>
      <c r="H14" s="163"/>
      <c r="I14" s="163"/>
      <c r="J14" s="151">
        <f>ROUND(J8*3.73%,0)</f>
        <v>2036</v>
      </c>
      <c r="K14" s="151">
        <f>K8*3.73%</f>
        <v>27810.368468506451</v>
      </c>
      <c r="L14" s="151">
        <f>L8*3.73%</f>
        <v>1552.7086977258655</v>
      </c>
      <c r="M14" s="151">
        <f>M8*3.75%</f>
        <v>471.24144117786824</v>
      </c>
      <c r="N14" s="151">
        <f>N8*3.71%</f>
        <v>1938.826914010509</v>
      </c>
      <c r="O14" s="151"/>
      <c r="P14" s="151">
        <f>P8*3.71%</f>
        <v>2862.8064282498881</v>
      </c>
      <c r="Q14" s="292">
        <f>ROUND((3004/$Q$5)*$Q$8,0)</f>
        <v>3120</v>
      </c>
      <c r="R14" s="151">
        <f>R8*3.76%</f>
        <v>3735.209190219246</v>
      </c>
      <c r="S14" s="163"/>
      <c r="T14" s="163"/>
      <c r="U14" s="151">
        <f>U8*3.71%</f>
        <v>2837.530104016786</v>
      </c>
      <c r="V14" s="151">
        <f>V8*3.72%</f>
        <v>4963.6525005580825</v>
      </c>
      <c r="W14" s="292"/>
      <c r="X14" s="163"/>
      <c r="Y14" s="151">
        <f>Y8*3.7%</f>
        <v>3255.2272117018028</v>
      </c>
      <c r="Z14" s="151">
        <f>Z8*3.72%</f>
        <v>4393.724372961241</v>
      </c>
      <c r="AA14" s="151">
        <f>ROUND(AA8*3.71%,0)</f>
        <v>9876</v>
      </c>
      <c r="AB14" s="151">
        <f>AB8*3.74%</f>
        <v>2360.2062647180678</v>
      </c>
      <c r="AC14" s="151">
        <f>AC8*3.72%</f>
        <v>6380.9248356548778</v>
      </c>
      <c r="AD14" s="163"/>
      <c r="AE14" s="151">
        <f>AE8*3.75%</f>
        <v>12244.333712296322</v>
      </c>
      <c r="AF14" s="151">
        <f>AF8*3.72%</f>
        <v>16351.285415154105</v>
      </c>
      <c r="AG14" s="151">
        <f>AG8*3.74%</f>
        <v>12734.586476013073</v>
      </c>
      <c r="AH14" s="151"/>
      <c r="AI14" s="151"/>
      <c r="AJ14" s="151">
        <f>AJ8*3.73%</f>
        <v>853.02233878593916</v>
      </c>
      <c r="AK14" s="151"/>
      <c r="AL14" s="163"/>
    </row>
    <row r="15" spans="1:38">
      <c r="A15" s="279" t="s">
        <v>255</v>
      </c>
      <c r="C15" s="151">
        <f>C8*7.28%</f>
        <v>4894.127866336421</v>
      </c>
      <c r="D15" s="151">
        <f>D8*7.3%</f>
        <v>2726.0336692240771</v>
      </c>
      <c r="E15" s="151">
        <f>E8*7.32%</f>
        <v>8304.3292777757288</v>
      </c>
      <c r="F15" s="292"/>
      <c r="G15" s="151">
        <f>G8*7.29%</f>
        <v>64564.623494101492</v>
      </c>
      <c r="H15" s="163"/>
      <c r="I15" s="163"/>
      <c r="J15" s="151">
        <f>ROUND(J8*7.31%,0)</f>
        <v>3991</v>
      </c>
      <c r="K15" s="151">
        <f>K8*7.32%</f>
        <v>54576.916136586384</v>
      </c>
      <c r="L15" s="151">
        <f>L8*7.33%</f>
        <v>3051.3015427159771</v>
      </c>
      <c r="M15" s="151">
        <f>M8*7.35%</f>
        <v>923.63322470862181</v>
      </c>
      <c r="N15" s="151">
        <f>N8*7.28%</f>
        <v>3804.4905482470367</v>
      </c>
      <c r="O15" s="151"/>
      <c r="P15" s="151">
        <f>P8*7.27%</f>
        <v>5609.8659658697261</v>
      </c>
      <c r="Q15" s="292">
        <f>ROUND((5892/$Q$5)*$Q$8,0)</f>
        <v>6120</v>
      </c>
      <c r="R15" s="151">
        <f>R8*7.38%</f>
        <v>7331.3414425047986</v>
      </c>
      <c r="S15" s="163"/>
      <c r="T15" s="163"/>
      <c r="U15" s="151">
        <f>U8*7.27%</f>
        <v>5560.3352712134865</v>
      </c>
      <c r="V15" s="151">
        <f>V8*7.3%</f>
        <v>9740.5008747510728</v>
      </c>
      <c r="W15" s="292"/>
      <c r="X15" s="163"/>
      <c r="Y15" s="151">
        <f>Y8*7.28%</f>
        <v>6404.8794868078712</v>
      </c>
      <c r="Z15" s="151">
        <f>Z8*7.3%</f>
        <v>8622.0935275852298</v>
      </c>
      <c r="AA15" s="151">
        <f>ROUND(AA8*7.28%,0)</f>
        <v>19378</v>
      </c>
      <c r="AB15" s="151">
        <f>AB8*7.34%</f>
        <v>4632.0625623076512</v>
      </c>
      <c r="AC15" s="151">
        <f>AC8*7.31%</f>
        <v>12538.860362536869</v>
      </c>
      <c r="AD15" s="163"/>
      <c r="AE15" s="151">
        <f>AE8*7.35%</f>
        <v>23998.894076100791</v>
      </c>
      <c r="AF15" s="151">
        <f>AF8*7.29%</f>
        <v>32043.244805503607</v>
      </c>
      <c r="AG15" s="151">
        <f>AG8*7.34%</f>
        <v>24992.477201587153</v>
      </c>
      <c r="AH15" s="151"/>
      <c r="AI15" s="151"/>
      <c r="AJ15" s="151">
        <f>AJ8*7.32%</f>
        <v>1674.027753327902</v>
      </c>
      <c r="AK15" s="151"/>
      <c r="AL15" s="163"/>
    </row>
    <row r="16" spans="1:38">
      <c r="A16" s="280"/>
      <c r="C16" s="151"/>
      <c r="D16" s="151"/>
      <c r="E16" s="151"/>
      <c r="F16" s="292"/>
      <c r="G16" s="151"/>
      <c r="H16" s="163"/>
      <c r="I16" s="163"/>
      <c r="J16" s="151"/>
      <c r="K16" s="151"/>
      <c r="L16" s="151"/>
      <c r="M16" s="151"/>
      <c r="N16" s="151"/>
      <c r="O16" s="151"/>
      <c r="P16" s="151"/>
      <c r="Q16" s="292"/>
      <c r="R16" s="151"/>
      <c r="S16" s="163"/>
      <c r="T16" s="163"/>
      <c r="U16" s="151"/>
      <c r="V16" s="151"/>
      <c r="W16" s="292"/>
      <c r="X16" s="163"/>
      <c r="Y16" s="151"/>
      <c r="Z16" s="151"/>
      <c r="AA16" s="151"/>
      <c r="AB16" s="151"/>
      <c r="AC16" s="151"/>
      <c r="AD16" s="163"/>
      <c r="AE16" s="151"/>
      <c r="AF16" s="151"/>
      <c r="AG16" s="151"/>
      <c r="AH16" s="151"/>
      <c r="AI16" s="151"/>
      <c r="AJ16" s="151"/>
      <c r="AK16" s="151"/>
      <c r="AL16" s="163"/>
    </row>
    <row r="17" spans="1:38">
      <c r="A17" s="281" t="s">
        <v>256</v>
      </c>
      <c r="C17" s="151"/>
      <c r="D17" s="151"/>
      <c r="E17" s="151"/>
      <c r="F17" s="292"/>
      <c r="G17" s="151"/>
      <c r="H17" s="163"/>
      <c r="I17" s="163"/>
      <c r="J17" s="151"/>
      <c r="K17" s="151"/>
      <c r="L17" s="151"/>
      <c r="M17" s="151"/>
      <c r="N17" s="151"/>
      <c r="O17" s="151"/>
      <c r="P17" s="151"/>
      <c r="Q17" s="292"/>
      <c r="R17" s="151"/>
      <c r="S17" s="163"/>
      <c r="T17" s="163"/>
      <c r="U17" s="151"/>
      <c r="V17" s="151"/>
      <c r="W17" s="292"/>
      <c r="X17" s="163"/>
      <c r="Y17" s="151"/>
      <c r="Z17" s="151"/>
      <c r="AA17" s="151"/>
      <c r="AB17" s="151"/>
      <c r="AC17" s="151"/>
      <c r="AD17" s="163"/>
      <c r="AE17" s="151"/>
      <c r="AF17" s="151"/>
      <c r="AG17" s="151"/>
      <c r="AH17" s="151"/>
      <c r="AI17" s="151"/>
      <c r="AJ17" s="151"/>
      <c r="AK17" s="151"/>
      <c r="AL17" s="163"/>
    </row>
    <row r="18" spans="1:38">
      <c r="A18" s="279"/>
      <c r="C18" s="151"/>
      <c r="D18" s="151"/>
      <c r="E18" s="151"/>
      <c r="F18" s="292"/>
      <c r="G18" s="151"/>
      <c r="H18" s="163"/>
      <c r="I18" s="163"/>
      <c r="J18" s="151"/>
      <c r="K18" s="151"/>
      <c r="L18" s="151"/>
      <c r="M18" s="151"/>
      <c r="N18" s="151"/>
      <c r="O18" s="151"/>
      <c r="P18" s="151"/>
      <c r="Q18" s="292"/>
      <c r="R18" s="151"/>
      <c r="S18" s="163"/>
      <c r="T18" s="163"/>
      <c r="U18" s="151"/>
      <c r="V18" s="151"/>
      <c r="W18" s="292"/>
      <c r="X18" s="163"/>
      <c r="Y18" s="151"/>
      <c r="Z18" s="151"/>
      <c r="AA18" s="151"/>
      <c r="AB18" s="151"/>
      <c r="AC18" s="151"/>
      <c r="AD18" s="163"/>
      <c r="AE18" s="151"/>
      <c r="AF18" s="151"/>
      <c r="AG18" s="151"/>
      <c r="AH18" s="151"/>
      <c r="AI18" s="151"/>
      <c r="AJ18" s="151"/>
      <c r="AK18" s="151"/>
      <c r="AL18" s="163"/>
    </row>
    <row r="19" spans="1:38">
      <c r="A19" s="278" t="s">
        <v>257</v>
      </c>
      <c r="C19" s="151"/>
      <c r="D19" s="151"/>
      <c r="E19" s="151"/>
      <c r="F19" s="292"/>
      <c r="G19" s="151"/>
      <c r="H19" s="163"/>
      <c r="I19" s="163"/>
      <c r="J19" s="151"/>
      <c r="K19" s="151"/>
      <c r="L19" s="151"/>
      <c r="M19" s="151"/>
      <c r="N19" s="151"/>
      <c r="O19" s="151"/>
      <c r="P19" s="151"/>
      <c r="Q19" s="292"/>
      <c r="R19" s="151"/>
      <c r="S19" s="163"/>
      <c r="T19" s="163"/>
      <c r="U19" s="151"/>
      <c r="V19" s="151"/>
      <c r="W19" s="292"/>
      <c r="X19" s="163"/>
      <c r="Y19" s="151"/>
      <c r="Z19" s="151"/>
      <c r="AA19" s="151"/>
      <c r="AB19" s="151"/>
      <c r="AC19" s="151"/>
      <c r="AD19" s="163"/>
      <c r="AE19" s="151"/>
      <c r="AF19" s="151"/>
      <c r="AG19" s="151"/>
      <c r="AH19" s="151"/>
      <c r="AI19" s="151"/>
      <c r="AJ19" s="151"/>
      <c r="AK19" s="151"/>
      <c r="AL19" s="163"/>
    </row>
    <row r="20" spans="1:38">
      <c r="A20" s="279" t="s">
        <v>258</v>
      </c>
      <c r="C20" s="151">
        <f>C8*12.53%</f>
        <v>8423.5470007136464</v>
      </c>
      <c r="D20" s="151">
        <f>D8*12.55%</f>
        <v>4686.5373354468729</v>
      </c>
      <c r="E20" s="151">
        <f>E8*12.6%</f>
        <v>14294.337281417238</v>
      </c>
      <c r="F20" s="292"/>
      <c r="G20" s="151">
        <f>G8*12.55%</f>
        <v>111150.34634444083</v>
      </c>
      <c r="H20" s="163"/>
      <c r="I20" s="163"/>
      <c r="J20" s="151">
        <f>ROUND(J8*12.57%,0)</f>
        <v>6862</v>
      </c>
      <c r="K20" s="151">
        <f>K8*12.59%</f>
        <v>93869.313409784518</v>
      </c>
      <c r="L20" s="151">
        <f>L8*12.6%</f>
        <v>5245.0749574653901</v>
      </c>
      <c r="M20" s="151">
        <f>M8*12.64%</f>
        <v>1588.3978177302015</v>
      </c>
      <c r="N20" s="151">
        <f>N8*12.52%</f>
        <v>6542.8875912160574</v>
      </c>
      <c r="O20" s="151"/>
      <c r="P20" s="151">
        <f>P8*12.52%</f>
        <v>9661.0071379214551</v>
      </c>
      <c r="Q20" s="292">
        <f>ROUND((10138/$Q$5)*$Q$8,0)</f>
        <v>10530</v>
      </c>
      <c r="R20" s="151">
        <f>R8*12.69%</f>
        <v>12606.331016989956</v>
      </c>
      <c r="S20" s="163"/>
      <c r="T20" s="163"/>
      <c r="U20" s="151">
        <f>U8*12.5%</f>
        <v>9560.4114016738076</v>
      </c>
      <c r="V20" s="151">
        <f>V8*12.57%</f>
        <v>16772.341917208356</v>
      </c>
      <c r="W20" s="292"/>
      <c r="X20" s="163"/>
      <c r="Y20" s="151">
        <f>Y8*12.5%</f>
        <v>10997.389228722306</v>
      </c>
      <c r="Z20" s="151">
        <f>Z8*12.56%</f>
        <v>14834.725302256234</v>
      </c>
      <c r="AA20" s="151">
        <f>ROUND(AA8*12.53%,0)</f>
        <v>33353</v>
      </c>
      <c r="AB20" s="151">
        <f>AB8*12.62%</f>
        <v>7964.1184654390408</v>
      </c>
      <c r="AC20" s="151">
        <f>AC8*12.57%</f>
        <v>21561.350855962854</v>
      </c>
      <c r="AD20" s="163"/>
      <c r="AE20" s="151">
        <f>AE8*12.65%</f>
        <v>41304.219056146256</v>
      </c>
      <c r="AF20" s="151">
        <f>AF8*12.55%</f>
        <v>55163.610741984943</v>
      </c>
      <c r="AG20" s="151">
        <f>AG8*12.63%</f>
        <v>43004.766628889069</v>
      </c>
      <c r="AH20" s="151"/>
      <c r="AI20" s="151"/>
      <c r="AJ20" s="151">
        <f>AJ8*12.59%</f>
        <v>2879.2362587975804</v>
      </c>
      <c r="AK20" s="151"/>
      <c r="AL20" s="163"/>
    </row>
    <row r="21" spans="1:38">
      <c r="A21" s="280"/>
      <c r="C21" s="151"/>
      <c r="D21" s="151"/>
      <c r="E21" s="151"/>
      <c r="F21" s="292"/>
      <c r="G21" s="151"/>
      <c r="H21" s="163"/>
      <c r="I21" s="163"/>
      <c r="J21" s="151"/>
      <c r="K21" s="151"/>
      <c r="L21" s="151"/>
      <c r="M21" s="151"/>
      <c r="N21" s="151"/>
      <c r="O21" s="151"/>
      <c r="P21" s="151"/>
      <c r="Q21" s="292"/>
      <c r="R21" s="151"/>
      <c r="S21" s="163"/>
      <c r="T21" s="163"/>
      <c r="U21" s="151"/>
      <c r="V21" s="151"/>
      <c r="W21" s="292"/>
      <c r="X21" s="163"/>
      <c r="Y21" s="151"/>
      <c r="Z21" s="151"/>
      <c r="AA21" s="151"/>
      <c r="AB21" s="151"/>
      <c r="AC21" s="151"/>
      <c r="AD21" s="163"/>
      <c r="AE21" s="151"/>
      <c r="AF21" s="151"/>
      <c r="AG21" s="151"/>
      <c r="AH21" s="151"/>
      <c r="AI21" s="151"/>
      <c r="AJ21" s="151"/>
      <c r="AK21" s="151"/>
      <c r="AL21" s="163"/>
    </row>
    <row r="22" spans="1:38">
      <c r="A22" s="279" t="s">
        <v>259</v>
      </c>
      <c r="C22" s="151">
        <f>C8*12.22%</f>
        <v>8215.143204207563</v>
      </c>
      <c r="D22" s="151">
        <f>D8*12.25%</f>
        <v>4574.5085545198563</v>
      </c>
      <c r="E22" s="151">
        <f>E8*12.29%</f>
        <v>13942.65120544586</v>
      </c>
      <c r="F22" s="292"/>
      <c r="G22" s="151">
        <f>G8*12.24%</f>
        <v>108404.79994071361</v>
      </c>
      <c r="H22" s="163"/>
      <c r="I22" s="163"/>
      <c r="J22" s="151">
        <f>ROUND(J8*12.27%,0)</f>
        <v>6698</v>
      </c>
      <c r="K22" s="151">
        <f>K8*12.28%</f>
        <v>91557.995923125782</v>
      </c>
      <c r="L22" s="151">
        <f>L8*12.3%</f>
        <v>5120.1922203828817</v>
      </c>
      <c r="M22" s="151">
        <f>M8*12.33%</f>
        <v>1549.4418585928311</v>
      </c>
      <c r="N22" s="151">
        <f>N8*12.22%</f>
        <v>6386.109134557526</v>
      </c>
      <c r="O22" s="151"/>
      <c r="P22" s="151">
        <f>P8*12.21%</f>
        <v>9421.7968972860199</v>
      </c>
      <c r="Q22" s="292">
        <f>ROUND((9891/$Q$5)*$Q$8,0)</f>
        <v>10274</v>
      </c>
      <c r="R22" s="151">
        <f>R8*12.38%</f>
        <v>12298.374940136775</v>
      </c>
      <c r="S22" s="163"/>
      <c r="T22" s="163"/>
      <c r="U22" s="151">
        <f>U8*12.2%</f>
        <v>9330.9615280336366</v>
      </c>
      <c r="V22" s="151">
        <f>V8*12.26%</f>
        <v>16358.704208828516</v>
      </c>
      <c r="W22" s="292"/>
      <c r="X22" s="163"/>
      <c r="Y22" s="151">
        <f>Y8*12.2%</f>
        <v>10733.45188723297</v>
      </c>
      <c r="Z22" s="151">
        <f>Z8*12.25%</f>
        <v>14468.581604509462</v>
      </c>
      <c r="AA22" s="151">
        <f>ROUND(AA8*12.23%,0)</f>
        <v>32555</v>
      </c>
      <c r="AB22" s="151">
        <f>AB8*12.32%</f>
        <v>7774.7971073065764</v>
      </c>
      <c r="AC22" s="151">
        <f>AC8*12.26%</f>
        <v>21029.607119658278</v>
      </c>
      <c r="AD22" s="163"/>
      <c r="AE22" s="151">
        <f>AE8*12.34%</f>
        <v>40292.020802596431</v>
      </c>
      <c r="AF22" s="151">
        <f>AF8*12.24%</f>
        <v>53801.00362405544</v>
      </c>
      <c r="AG22" s="151">
        <f>AG8*12.33%</f>
        <v>41983.275735091229</v>
      </c>
      <c r="AH22" s="151"/>
      <c r="AI22" s="151"/>
      <c r="AJ22" s="151">
        <f>AJ8*12.29%</f>
        <v>2810.6285639890593</v>
      </c>
      <c r="AK22" s="151"/>
      <c r="AL22" s="163"/>
    </row>
    <row r="23" spans="1:38">
      <c r="A23" s="279" t="s">
        <v>260</v>
      </c>
      <c r="C23" s="151">
        <f>C8*4.22%</f>
        <v>2836.9807137279795</v>
      </c>
      <c r="D23" s="151">
        <f>D8*4.23%</f>
        <v>1579.6058110709382</v>
      </c>
      <c r="E23" s="151">
        <f>E8*4.24%</f>
        <v>4810.157942318182</v>
      </c>
      <c r="F23" s="292"/>
      <c r="G23" s="151">
        <f>G8*4.23%</f>
        <v>37463.423508923086</v>
      </c>
      <c r="H23" s="163"/>
      <c r="I23" s="163"/>
      <c r="J23" s="151">
        <f>ROUND(J8*4.24%,0)</f>
        <v>2315</v>
      </c>
      <c r="K23" s="151">
        <f>K8*4.24%</f>
        <v>31612.858527203043</v>
      </c>
      <c r="L23" s="151">
        <f>L8*4.25%</f>
        <v>1769.1721086688817</v>
      </c>
      <c r="M23" s="151">
        <f>M8*4.26%</f>
        <v>535.3302771780584</v>
      </c>
      <c r="N23" s="151">
        <f>N8*4.22%</f>
        <v>2205.3502903300127</v>
      </c>
      <c r="O23" s="151"/>
      <c r="P23" s="151">
        <f>P8*4.22%</f>
        <v>3256.3458563920553</v>
      </c>
      <c r="Q23" s="292">
        <f>ROUND((3416/$Q$5)*$Q$8,0)</f>
        <v>3548</v>
      </c>
      <c r="R23" s="151">
        <f>R8*4.28%</f>
        <v>4251.7806739729731</v>
      </c>
      <c r="S23" s="163"/>
      <c r="T23" s="163"/>
      <c r="U23" s="151">
        <f>U8*4.21%</f>
        <v>3219.9465600837384</v>
      </c>
      <c r="V23" s="151">
        <f>V8*4.23%</f>
        <v>5644.1532466023355</v>
      </c>
      <c r="W23" s="292"/>
      <c r="X23" s="163"/>
      <c r="Y23" s="151">
        <f>Y8*4.21%</f>
        <v>3703.9206922336725</v>
      </c>
      <c r="Z23" s="151">
        <f>Z8*4.23%</f>
        <v>4996.0898111897986</v>
      </c>
      <c r="AA23" s="151">
        <f>ROUND(AA8*4.22%,0)</f>
        <v>11233</v>
      </c>
      <c r="AB23" s="151">
        <f>AB8*4.25%</f>
        <v>2682.0525735432593</v>
      </c>
      <c r="AC23" s="151">
        <f>AC8*4.24%</f>
        <v>7272.8820707464192</v>
      </c>
      <c r="AD23" s="163"/>
      <c r="AE23" s="151">
        <f>AE8*4.26%</f>
        <v>13909.563097168621</v>
      </c>
      <c r="AF23" s="151">
        <f>AF8*4.23%</f>
        <v>18592.993899489749</v>
      </c>
      <c r="AG23" s="151">
        <f>AG8*4.26%</f>
        <v>14505.170691929328</v>
      </c>
      <c r="AH23" s="151"/>
      <c r="AI23" s="151"/>
      <c r="AJ23" s="151">
        <f>AJ8*4.24%</f>
        <v>969.65541996042407</v>
      </c>
      <c r="AK23" s="151"/>
      <c r="AL23" s="163"/>
    </row>
    <row r="24" spans="1:38">
      <c r="A24" s="279" t="s">
        <v>261</v>
      </c>
      <c r="C24" s="151">
        <f>C8*4.99%</f>
        <v>3354.6288534366399</v>
      </c>
      <c r="D24" s="284">
        <f>D8*5%</f>
        <v>1867.1463487836147</v>
      </c>
      <c r="E24" s="151">
        <f>E8*5.01%</f>
        <v>5683.700776182568</v>
      </c>
      <c r="F24" s="292"/>
      <c r="G24" s="151">
        <f>G8*4.99%</f>
        <v>44194.440498705953</v>
      </c>
      <c r="H24" s="163"/>
      <c r="I24" s="163"/>
      <c r="J24" s="284">
        <f>ROUND(J8*5%,0)</f>
        <v>2730</v>
      </c>
      <c r="K24" s="151">
        <f>K8*5.01%</f>
        <v>37353.872929548881</v>
      </c>
      <c r="L24" s="151">
        <f>L8*5.02%</f>
        <v>2089.7044671806552</v>
      </c>
      <c r="M24" s="151">
        <f>M8*5.04%</f>
        <v>633.34849694305501</v>
      </c>
      <c r="N24" s="151">
        <f>N8*4.98%</f>
        <v>2602.5223805316268</v>
      </c>
      <c r="O24" s="151"/>
      <c r="P24" s="151">
        <f>P8*4.98%</f>
        <v>3842.7967689176394</v>
      </c>
      <c r="Q24" s="292">
        <f>ROUND((4035/$Q$5)*$Q$8,0)</f>
        <v>4191</v>
      </c>
      <c r="R24" s="151">
        <f>R8*5.05%</f>
        <v>5016.7038326082966</v>
      </c>
      <c r="S24" s="163"/>
      <c r="T24" s="163"/>
      <c r="U24" s="151">
        <f>U8*4.98%</f>
        <v>3808.8679024268454</v>
      </c>
      <c r="V24" s="284">
        <f>V8*5%</f>
        <v>6671.5759416103247</v>
      </c>
      <c r="W24" s="292"/>
      <c r="X24" s="163"/>
      <c r="Y24" s="151">
        <f>Y8*4.98%</f>
        <v>4381.3598687229669</v>
      </c>
      <c r="Z24" s="283">
        <f>Z8*5%</f>
        <v>5905.5435120446782</v>
      </c>
      <c r="AA24" s="151">
        <f>ROUND(AA8*4.99%,0)</f>
        <v>13283</v>
      </c>
      <c r="AB24" s="151">
        <f>AB8*5.03%</f>
        <v>3174.2881046876691</v>
      </c>
      <c r="AC24" s="283">
        <f>AC8*5%</f>
        <v>8576.5118758802109</v>
      </c>
      <c r="AD24" s="163"/>
      <c r="AE24" s="151">
        <f>AE8*5.03%</f>
        <v>16423.732952760136</v>
      </c>
      <c r="AF24" s="284">
        <f>AF8*5%</f>
        <v>21977.534160153366</v>
      </c>
      <c r="AG24" s="151">
        <f>AG8*5.03%</f>
        <v>17126.997319343787</v>
      </c>
      <c r="AH24" s="151"/>
      <c r="AI24" s="151"/>
      <c r="AJ24" s="151">
        <f>AJ8*5.01%</f>
        <v>1145.7485033022936</v>
      </c>
      <c r="AK24" s="151"/>
      <c r="AL24" s="163"/>
    </row>
    <row r="25" spans="1:38">
      <c r="A25" s="279" t="s">
        <v>262</v>
      </c>
      <c r="C25" s="151">
        <f>C8*18.92%</f>
        <v>12719.354289984214</v>
      </c>
      <c r="D25" s="151">
        <f>D8*18.95%</f>
        <v>7076.4846618899001</v>
      </c>
      <c r="E25" s="151">
        <f>E8*19.01%</f>
        <v>21566.297755535055</v>
      </c>
      <c r="F25" s="292"/>
      <c r="G25" s="151">
        <f>G8*18.94%</f>
        <v>167744.02866643103</v>
      </c>
      <c r="H25" s="163"/>
      <c r="I25" s="163"/>
      <c r="J25" s="151">
        <f>ROUND(J8*18.98%,0)</f>
        <v>10361</v>
      </c>
      <c r="K25" s="284">
        <f>K8*19%</f>
        <v>141661.39434359854</v>
      </c>
      <c r="L25" s="151">
        <f>L8*19.03%</f>
        <v>7921.7282889338403</v>
      </c>
      <c r="M25" s="151">
        <f>M8*19.09%</f>
        <v>2398.9330965561344</v>
      </c>
      <c r="N25" s="151">
        <f>N8*18.91%</f>
        <v>9882.268718042782</v>
      </c>
      <c r="O25" s="151"/>
      <c r="P25" s="151">
        <f>P8*18.89%</f>
        <v>14576.391760010885</v>
      </c>
      <c r="Q25" s="292">
        <f>ROUND((15305/$Q$5)*$Q$8,0)</f>
        <v>15897</v>
      </c>
      <c r="R25" s="151">
        <f>R8*19.16%</f>
        <v>19033.672362925736</v>
      </c>
      <c r="S25" s="163"/>
      <c r="T25" s="163"/>
      <c r="U25" s="151">
        <f>U8*18.88%</f>
        <v>14440.045381088119</v>
      </c>
      <c r="V25" s="151">
        <f>V8*18.97%</f>
        <v>25311.959122469569</v>
      </c>
      <c r="W25" s="292"/>
      <c r="X25" s="163"/>
      <c r="Y25" s="151">
        <f>Y8*18.87%</f>
        <v>16601.658779679194</v>
      </c>
      <c r="Z25" s="151">
        <f>Z8*18.95%</f>
        <v>22382.009910649329</v>
      </c>
      <c r="AA25" s="151">
        <f>ROUND(AA8*18.92%,0)</f>
        <v>50363</v>
      </c>
      <c r="AB25" s="151">
        <f>AB8*19.06%</f>
        <v>12028.216953349298</v>
      </c>
      <c r="AC25" s="151">
        <f>AC8*18.98%</f>
        <v>32556.439080841283</v>
      </c>
      <c r="AD25" s="163"/>
      <c r="AE25" s="151">
        <f>AE8*19.09%</f>
        <v>62331.821484729808</v>
      </c>
      <c r="AF25" s="151">
        <f>AF8*18.95%</f>
        <v>83294.854466981255</v>
      </c>
      <c r="AG25" s="151">
        <f>AG8*19.07%</f>
        <v>64932.771149082706</v>
      </c>
      <c r="AH25" s="151"/>
      <c r="AI25" s="151"/>
      <c r="AJ25" s="151">
        <f>AJ8*19.01%</f>
        <v>4347.4409276999204</v>
      </c>
      <c r="AK25" s="151"/>
      <c r="AL25" s="163"/>
    </row>
    <row r="26" spans="1:38">
      <c r="A26" s="280"/>
      <c r="C26" s="151"/>
      <c r="D26" s="151"/>
      <c r="E26" s="151"/>
      <c r="F26" s="292"/>
      <c r="G26" s="151"/>
      <c r="H26" s="163"/>
      <c r="I26" s="163"/>
      <c r="J26" s="151"/>
      <c r="K26" s="151"/>
      <c r="L26" s="151"/>
      <c r="M26" s="151"/>
      <c r="N26" s="151"/>
      <c r="O26" s="151"/>
      <c r="P26" s="151"/>
      <c r="Q26" s="292"/>
      <c r="R26" s="151"/>
      <c r="S26" s="163"/>
      <c r="T26" s="163"/>
      <c r="U26" s="151"/>
      <c r="V26" s="151"/>
      <c r="W26" s="292"/>
      <c r="X26" s="163"/>
      <c r="Y26" s="151"/>
      <c r="Z26" s="151"/>
      <c r="AA26" s="151"/>
      <c r="AB26" s="151"/>
      <c r="AC26" s="151"/>
      <c r="AD26" s="163"/>
      <c r="AE26" s="151"/>
      <c r="AF26" s="151"/>
      <c r="AG26" s="151"/>
      <c r="AH26" s="151"/>
      <c r="AI26" s="151"/>
      <c r="AJ26" s="151"/>
      <c r="AK26" s="151"/>
      <c r="AL26" s="163"/>
    </row>
    <row r="27" spans="1:38">
      <c r="A27" s="279" t="s">
        <v>263</v>
      </c>
      <c r="C27" s="151"/>
      <c r="D27" s="151"/>
      <c r="E27" s="151"/>
      <c r="F27" s="292"/>
      <c r="G27" s="151"/>
      <c r="H27" s="163"/>
      <c r="I27" s="163"/>
      <c r="J27" s="151"/>
      <c r="K27" s="151"/>
      <c r="L27" s="151"/>
      <c r="M27" s="151"/>
      <c r="N27" s="151"/>
      <c r="O27" s="151"/>
      <c r="P27" s="151"/>
      <c r="Q27" s="292"/>
      <c r="R27" s="151"/>
      <c r="S27" s="163"/>
      <c r="T27" s="163"/>
      <c r="U27" s="151"/>
      <c r="V27" s="151"/>
      <c r="W27" s="292"/>
      <c r="X27" s="163"/>
      <c r="Y27" s="151"/>
      <c r="Z27" s="151"/>
      <c r="AA27" s="151"/>
      <c r="AB27" s="151"/>
      <c r="AC27" s="151"/>
      <c r="AD27" s="163"/>
      <c r="AE27" s="151"/>
      <c r="AF27" s="151"/>
      <c r="AG27" s="151"/>
      <c r="AH27" s="151"/>
      <c r="AI27" s="151"/>
      <c r="AJ27" s="151"/>
      <c r="AK27" s="151"/>
      <c r="AL27" s="163"/>
    </row>
    <row r="28" spans="1:38">
      <c r="A28" s="279" t="s">
        <v>78</v>
      </c>
      <c r="C28" s="151"/>
      <c r="D28" s="151"/>
      <c r="E28" s="151"/>
      <c r="F28" s="292"/>
      <c r="G28" s="151"/>
      <c r="H28" s="163"/>
      <c r="I28" s="163"/>
      <c r="J28" s="151"/>
      <c r="K28" s="151"/>
      <c r="L28" s="151"/>
      <c r="M28" s="151"/>
      <c r="N28" s="151"/>
      <c r="O28" s="151"/>
      <c r="P28" s="151"/>
      <c r="Q28" s="292"/>
      <c r="R28" s="151"/>
      <c r="S28" s="163"/>
      <c r="T28" s="163"/>
      <c r="U28" s="151"/>
      <c r="V28" s="151"/>
      <c r="W28" s="292"/>
      <c r="X28" s="163"/>
      <c r="Y28" s="151"/>
      <c r="Z28" s="151"/>
      <c r="AA28" s="151"/>
      <c r="AB28" s="151"/>
      <c r="AC28" s="151"/>
      <c r="AD28" s="163"/>
      <c r="AE28" s="151"/>
      <c r="AF28" s="151"/>
      <c r="AG28" s="151"/>
      <c r="AH28" s="151"/>
      <c r="AI28" s="151"/>
      <c r="AJ28" s="151"/>
      <c r="AK28" s="151"/>
      <c r="AL28" s="163"/>
    </row>
    <row r="29" spans="1:38">
      <c r="A29" s="279" t="s">
        <v>78</v>
      </c>
      <c r="C29" s="151">
        <f>C8*2.09%</f>
        <v>1405.0449506377909</v>
      </c>
      <c r="D29" s="151">
        <f>D8*2.09%</f>
        <v>780.46717379155086</v>
      </c>
      <c r="E29" s="151">
        <f>E8*2.1%</f>
        <v>2382.389546902873</v>
      </c>
      <c r="F29" s="292"/>
      <c r="G29" s="151">
        <f>G8*2.09%</f>
        <v>18510.296721902894</v>
      </c>
      <c r="H29" s="163"/>
      <c r="I29" s="163"/>
      <c r="J29" s="151">
        <f>ROUND(J8*2.1%,0)</f>
        <v>1146</v>
      </c>
      <c r="K29" s="151">
        <f>K8*2.1%</f>
        <v>15657.312006397735</v>
      </c>
      <c r="L29" s="151">
        <f>L8*2.1%</f>
        <v>874.17915957756509</v>
      </c>
      <c r="M29" s="151">
        <f>M8*2.11%</f>
        <v>265.15185090274719</v>
      </c>
      <c r="N29" s="151">
        <f>N8*2.09%</f>
        <v>1092.2232480544376</v>
      </c>
      <c r="O29" s="151"/>
      <c r="P29" s="151">
        <f>P8*2.09%</f>
        <v>1612.7400094453544</v>
      </c>
      <c r="Q29" s="292">
        <f>ROUND((1689/$Q$5)*$Q$8,0)</f>
        <v>1754</v>
      </c>
      <c r="R29" s="151">
        <f>R8*2.12%</f>
        <v>2106.0222029959582</v>
      </c>
      <c r="S29" s="163"/>
      <c r="T29" s="163"/>
      <c r="U29" s="151">
        <f>U8*2.08%</f>
        <v>1590.8524572385215</v>
      </c>
      <c r="V29" s="151">
        <f>V8*2.09%</f>
        <v>2788.7187435931155</v>
      </c>
      <c r="W29" s="292"/>
      <c r="X29" s="163"/>
      <c r="Y29" s="151">
        <f>Y8*2.08%</f>
        <v>1829.9655676593916</v>
      </c>
      <c r="Z29" s="151">
        <f>Z8*2.09%</f>
        <v>2468.5171880346752</v>
      </c>
      <c r="AA29" s="151">
        <f>ROUND(AA8*2.09%,0)</f>
        <v>5563</v>
      </c>
      <c r="AB29" s="151">
        <f>AB8*2.1%</f>
        <v>1325.2495069272575</v>
      </c>
      <c r="AC29" s="151">
        <f>AC8*2.1%</f>
        <v>3602.1349878696888</v>
      </c>
      <c r="AD29" s="163"/>
      <c r="AE29" s="151">
        <f>AE8*2.11%</f>
        <v>6889.4784354520625</v>
      </c>
      <c r="AF29" s="151">
        <f>AF8*2.09%</f>
        <v>9186.6092789441063</v>
      </c>
      <c r="AG29" s="151">
        <f>AG8*2.11%</f>
        <v>7184.4859530448075</v>
      </c>
      <c r="AH29" s="151"/>
      <c r="AI29" s="151"/>
      <c r="AJ29" s="151">
        <f>AJ8*2.1%</f>
        <v>480.25386365964403</v>
      </c>
      <c r="AK29" s="151"/>
      <c r="AL29" s="163"/>
    </row>
    <row r="30" spans="1:38">
      <c r="A30" s="279" t="s">
        <v>264</v>
      </c>
      <c r="C30" s="151">
        <f>C8*4.72%</f>
        <v>3173.1158693829539</v>
      </c>
      <c r="D30" s="151">
        <f>D8*4.73%</f>
        <v>1766.3204459492995</v>
      </c>
      <c r="E30" s="151">
        <f>E8*4.74%</f>
        <v>5377.3935487236276</v>
      </c>
      <c r="F30" s="292"/>
      <c r="G30" s="151">
        <f>G8*4.73%</f>
        <v>41891.724160096026</v>
      </c>
      <c r="H30" s="163"/>
      <c r="I30" s="163"/>
      <c r="J30" s="151">
        <f>ROUND(J8*4.74%,0)</f>
        <v>2588</v>
      </c>
      <c r="K30" s="151">
        <f>K8*4.74%</f>
        <v>35340.789957297748</v>
      </c>
      <c r="L30" s="151">
        <f>L8*4.75%</f>
        <v>1977.3100038063972</v>
      </c>
      <c r="M30" s="151">
        <f>M8*4.76%</f>
        <v>598.1624693351074</v>
      </c>
      <c r="N30" s="151">
        <f>N8*4.72%</f>
        <v>2466.6477180942325</v>
      </c>
      <c r="O30" s="151"/>
      <c r="P30" s="151">
        <f>P8*4.72%</f>
        <v>3642.1688251588871</v>
      </c>
      <c r="Q30" s="292">
        <f>ROUND((3819/$Q$5)*$Q$8,0)</f>
        <v>3967</v>
      </c>
      <c r="R30" s="151">
        <f>R8*4.78%</f>
        <v>4748.4840237361705</v>
      </c>
      <c r="S30" s="163"/>
      <c r="T30" s="163"/>
      <c r="U30" s="151">
        <f>U8*4.71%</f>
        <v>3602.3630161506908</v>
      </c>
      <c r="V30" s="151">
        <f>V8*4.73%</f>
        <v>6311.3108407633672</v>
      </c>
      <c r="W30" s="292"/>
      <c r="X30" s="163"/>
      <c r="Y30" s="151">
        <f>Y8*4.71%</f>
        <v>4143.8162613825652</v>
      </c>
      <c r="Z30" s="151">
        <f>Z8*4.73%</f>
        <v>5586.6441623942655</v>
      </c>
      <c r="AA30" s="151">
        <f>ROUND(AA8*4.72%,0)</f>
        <v>12564</v>
      </c>
      <c r="AB30" s="151">
        <f>AB8*4.76%</f>
        <v>3003.8988823684499</v>
      </c>
      <c r="AC30" s="151">
        <f>AC8*4.74%</f>
        <v>8130.5332583344407</v>
      </c>
      <c r="AD30" s="163"/>
      <c r="AE30" s="151">
        <f>AE8*4.76%</f>
        <v>15542.140925474796</v>
      </c>
      <c r="AF30" s="151">
        <f>AF8*4.73%</f>
        <v>20790.747315505083</v>
      </c>
      <c r="AG30" s="151">
        <f>AG8*4.76%</f>
        <v>16207.655514925729</v>
      </c>
      <c r="AH30" s="151"/>
      <c r="AI30" s="151"/>
      <c r="AJ30" s="151">
        <f>AJ8*4.74%</f>
        <v>1084.0015779746252</v>
      </c>
      <c r="AK30" s="151"/>
      <c r="AL30" s="163"/>
    </row>
    <row r="31" spans="1:38">
      <c r="A31" s="281" t="s">
        <v>265</v>
      </c>
      <c r="C31" s="151">
        <f>C8*14.79%</f>
        <v>9942.8779042741298</v>
      </c>
      <c r="D31" s="151">
        <f>D8*14.82%</f>
        <v>5534.2217777946335</v>
      </c>
      <c r="E31" s="151">
        <f>E8*14.86%</f>
        <v>16858.242222369852</v>
      </c>
      <c r="F31" s="292"/>
      <c r="G31" s="151">
        <f>G8*14.81%</f>
        <v>131166.26528774254</v>
      </c>
      <c r="H31" s="163"/>
      <c r="I31" s="163"/>
      <c r="J31" s="151">
        <f>ROUND(J8*14.84%,0)</f>
        <v>8101</v>
      </c>
      <c r="K31" s="151">
        <f>K8*14.86%</f>
        <v>110794.12210241442</v>
      </c>
      <c r="L31" s="151">
        <f>L8*14.88%</f>
        <v>6194.1837592924612</v>
      </c>
      <c r="M31" s="151">
        <f>M8*14.92%</f>
        <v>1874.9126139663451</v>
      </c>
      <c r="N31" s="151">
        <f>N8*14.78%</f>
        <v>7723.9519647103289</v>
      </c>
      <c r="O31" s="151"/>
      <c r="P31" s="151">
        <f>P8*14.77%</f>
        <v>11397.210497372194</v>
      </c>
      <c r="Q31" s="292">
        <f>ROUND((11966/$Q$5)*$Q$8,0)</f>
        <v>12429</v>
      </c>
      <c r="R31" s="151">
        <f>R8*14.98%</f>
        <v>14881.232358905405</v>
      </c>
      <c r="S31" s="163"/>
      <c r="T31" s="163"/>
      <c r="U31" s="151">
        <f>U8*14.76%</f>
        <v>11288.933783096432</v>
      </c>
      <c r="V31" s="151">
        <f>V8*14.84%</f>
        <v>19801.237394699445</v>
      </c>
      <c r="W31" s="292"/>
      <c r="X31" s="163"/>
      <c r="Y31" s="151">
        <f>Y8*14.75%</f>
        <v>12976.919289892321</v>
      </c>
      <c r="Z31" s="151">
        <f>Z8*14.82%</f>
        <v>17504.030969700427</v>
      </c>
      <c r="AA31" s="151">
        <f>ROUND(AA8*14.79%,0)</f>
        <v>39369</v>
      </c>
      <c r="AB31" s="151">
        <f>AB8*14.89%</f>
        <v>9396.650075308029</v>
      </c>
      <c r="AC31" s="151">
        <f>AC8*14.84%</f>
        <v>25455.087247612468</v>
      </c>
      <c r="AD31" s="163"/>
      <c r="AE31" s="151">
        <f>AE8*14.93%</f>
        <v>48748.773953222415</v>
      </c>
      <c r="AF31" s="151">
        <f>AF8*14.82%</f>
        <v>65141.411250694568</v>
      </c>
      <c r="AG31" s="151">
        <f>AG8*14.91%</f>
        <v>50768.09742175266</v>
      </c>
      <c r="AH31" s="151"/>
      <c r="AI31" s="151"/>
      <c r="AJ31" s="151">
        <f>AJ8*14.87%</f>
        <v>3400.6547393423366</v>
      </c>
      <c r="AK31" s="151"/>
      <c r="AL31" s="163"/>
    </row>
    <row r="32" spans="1:38">
      <c r="A32" s="279" t="s">
        <v>266</v>
      </c>
      <c r="C32" s="151">
        <f>C8*2.4%</f>
        <v>1613.4487471438749</v>
      </c>
      <c r="D32" s="151">
        <f>D8*2.4%</f>
        <v>896.23024741613506</v>
      </c>
      <c r="E32" s="151">
        <f>E8*2.41%</f>
        <v>2734.0756228742493</v>
      </c>
      <c r="F32" s="292"/>
      <c r="G32" s="151">
        <f>G8*2.41%</f>
        <v>21344.409138653577</v>
      </c>
      <c r="H32" s="163"/>
      <c r="I32" s="163"/>
      <c r="J32" s="151">
        <f>ROUND(J8*2.4%,0)</f>
        <v>1310</v>
      </c>
      <c r="K32" s="151">
        <f>K8*2.41%</f>
        <v>17968.629493056447</v>
      </c>
      <c r="L32" s="151">
        <f>L8*2.41%</f>
        <v>1003.2246545628246</v>
      </c>
      <c r="M32" s="151">
        <f>M8*2.42%</f>
        <v>304.10781004011767</v>
      </c>
      <c r="N32" s="151">
        <f>N8*2.39%</f>
        <v>1249.0017047129695</v>
      </c>
      <c r="O32" s="151"/>
      <c r="P32" s="151">
        <f>P8*2.39%</f>
        <v>1844.2337907054534</v>
      </c>
      <c r="Q32" s="292">
        <f>ROUND((1939/$Q$5)*$Q$8,0)</f>
        <v>2014</v>
      </c>
      <c r="R32" s="151">
        <f>R8*2.41%</f>
        <v>2394.1101458586127</v>
      </c>
      <c r="S32" s="163"/>
      <c r="T32" s="163"/>
      <c r="U32" s="151">
        <f>U8*2.39%</f>
        <v>1827.950660000032</v>
      </c>
      <c r="V32" s="151">
        <f>V8*2.4%</f>
        <v>3202.3564519729557</v>
      </c>
      <c r="W32" s="292"/>
      <c r="X32" s="163"/>
      <c r="Y32" s="151">
        <f>Y8*2.39%</f>
        <v>2102.7008205317052</v>
      </c>
      <c r="Z32" s="151">
        <f>Z8*2.4%</f>
        <v>2834.6608857814458</v>
      </c>
      <c r="AA32" s="151">
        <f>ROUND(AA8*2.41%,0)-1</f>
        <v>6414</v>
      </c>
      <c r="AB32" s="151">
        <f>AB8*2.42%</f>
        <v>1527.1922889352204</v>
      </c>
      <c r="AC32" s="151">
        <f>AC8*2.39%</f>
        <v>4099.5726766707412</v>
      </c>
      <c r="AD32" s="163"/>
      <c r="AE32" s="151">
        <f>AE8*2.42%</f>
        <v>7901.6766890018926</v>
      </c>
      <c r="AF32" s="151">
        <f>AF8*2.39%</f>
        <v>10505.261328553308</v>
      </c>
      <c r="AG32" s="151">
        <f>AG8*2.42%</f>
        <v>8240.0265433025761</v>
      </c>
      <c r="AH32" s="151"/>
      <c r="AI32" s="151"/>
      <c r="AJ32" s="151">
        <f>AJ8*2.41%</f>
        <v>551.14848162844862</v>
      </c>
      <c r="AK32" s="151"/>
      <c r="AL32" s="163"/>
    </row>
    <row r="33" spans="1:38">
      <c r="A33" s="279" t="s">
        <v>267</v>
      </c>
      <c r="C33" s="151">
        <f>C8*2.44%</f>
        <v>1640.3395595962727</v>
      </c>
      <c r="D33" s="151">
        <f>D8*2.44%</f>
        <v>911.16741820640391</v>
      </c>
      <c r="E33" s="151">
        <f>E8*2.45%</f>
        <v>2779.4544713866853</v>
      </c>
      <c r="F33" s="292"/>
      <c r="G33" s="151">
        <f>G8*2.44%</f>
        <v>21610.107177723952</v>
      </c>
      <c r="H33" s="163"/>
      <c r="I33" s="163"/>
      <c r="J33" s="151">
        <f>ROUND(J8*2.45%,0)</f>
        <v>1337</v>
      </c>
      <c r="K33" s="151">
        <f>K8*2.45%</f>
        <v>18266.864007464024</v>
      </c>
      <c r="L33" s="151">
        <f>L8*2.45%</f>
        <v>1019.8756861738259</v>
      </c>
      <c r="M33" s="151">
        <f>M8*2.46%</f>
        <v>309.13438541268158</v>
      </c>
      <c r="N33" s="151">
        <f>N8*2.44%</f>
        <v>1275.1314474893913</v>
      </c>
      <c r="O33" s="151"/>
      <c r="P33" s="151">
        <f>P8*2.44%</f>
        <v>1882.8160875821363</v>
      </c>
      <c r="Q33" s="292">
        <f>ROUND((1974/$Q$5)*$Q$8,0)</f>
        <v>2050</v>
      </c>
      <c r="R33" s="151">
        <f>R8*2.47%</f>
        <v>2453.7145478301968</v>
      </c>
      <c r="S33" s="163"/>
      <c r="T33" s="163"/>
      <c r="U33" s="151">
        <f>U8*2.43%</f>
        <v>1858.5439764853884</v>
      </c>
      <c r="V33" s="151">
        <f>V8*2.45%</f>
        <v>3269.0722113890592</v>
      </c>
      <c r="W33" s="292"/>
      <c r="X33" s="163"/>
      <c r="Y33" s="151">
        <f>Y8*2.43%</f>
        <v>2137.8924660636167</v>
      </c>
      <c r="Z33" s="151">
        <f>Z8*2.44%</f>
        <v>2881.9052338778029</v>
      </c>
      <c r="AA33" s="151">
        <f>ROUND(AA8*2.44%,0)</f>
        <v>6495</v>
      </c>
      <c r="AB33" s="151">
        <f>AB8*2.46%</f>
        <v>1552.4351366862159</v>
      </c>
      <c r="AC33" s="151">
        <f>AC8*2.45%</f>
        <v>4202.4908191813038</v>
      </c>
      <c r="AD33" s="163"/>
      <c r="AE33" s="151">
        <f>AE8*2.46%</f>
        <v>8032.2829152663871</v>
      </c>
      <c r="AF33" s="151">
        <f>AF8*2.44%</f>
        <v>10725.036670154841</v>
      </c>
      <c r="AG33" s="151">
        <f>AG8*2.46%</f>
        <v>8376.2253291422894</v>
      </c>
      <c r="AH33" s="151"/>
      <c r="AI33" s="151"/>
      <c r="AJ33" s="151">
        <f>AJ8*2.45%</f>
        <v>560.29617426958475</v>
      </c>
      <c r="AK33" s="151"/>
      <c r="AL33" s="163"/>
    </row>
    <row r="34" spans="1:38" s="296" customFormat="1" ht="12.6" thickBot="1">
      <c r="A34" s="293" t="s">
        <v>268</v>
      </c>
      <c r="B34" s="294"/>
      <c r="C34" s="294">
        <f>C8*1.68%</f>
        <v>1129.4141230007124</v>
      </c>
      <c r="D34" s="294">
        <f>D8*1.68%</f>
        <v>627.36117319129448</v>
      </c>
      <c r="E34" s="294">
        <f>E8*1.69%</f>
        <v>1917.2563496504072</v>
      </c>
      <c r="F34" s="323"/>
      <c r="G34" s="294">
        <f>G8*1.68%</f>
        <v>14879.090187941083</v>
      </c>
      <c r="H34" s="295"/>
      <c r="I34" s="295"/>
      <c r="J34" s="294">
        <f>J8*1.68%</f>
        <v>917.11473870297482</v>
      </c>
      <c r="K34" s="294">
        <f>K8*1.68%</f>
        <v>12525.849605118186</v>
      </c>
      <c r="L34" s="294">
        <f>L8*1.69%</f>
        <v>703.50608556480222</v>
      </c>
      <c r="M34" s="294">
        <f>M8*1.69%</f>
        <v>212.37280949082594</v>
      </c>
      <c r="N34" s="294">
        <f>N8*1.68%</f>
        <v>877.95935728777761</v>
      </c>
      <c r="O34" s="294"/>
      <c r="P34" s="294">
        <f>P8*1.67%</f>
        <v>1288.6487156812163</v>
      </c>
      <c r="Q34" s="323">
        <f>ROUND((1355/$Q$5)*$Q$8,0)</f>
        <v>1407</v>
      </c>
      <c r="R34" s="294">
        <f>R8*1.7%</f>
        <v>1688.7913891948722</v>
      </c>
      <c r="S34" s="295"/>
      <c r="T34" s="295"/>
      <c r="U34" s="294">
        <f>U8*1.67%</f>
        <v>1277.2709632636206</v>
      </c>
      <c r="V34" s="294">
        <f>V8*1.68%</f>
        <v>2241.6495163810691</v>
      </c>
      <c r="W34" s="323"/>
      <c r="X34" s="295"/>
      <c r="Y34" s="294">
        <f>Y8*1.67%</f>
        <v>1469.2512009573002</v>
      </c>
      <c r="Z34" s="294">
        <f>Z8*1.68%</f>
        <v>1984.2626200470118</v>
      </c>
      <c r="AA34" s="294">
        <f>ROUND(AA8*1.68%,0)</f>
        <v>4472</v>
      </c>
      <c r="AB34" s="294">
        <f>AB8*1.69%</f>
        <v>1066.5103174795547</v>
      </c>
      <c r="AC34" s="294">
        <f>AC8*1.68%</f>
        <v>2881.7079902957507</v>
      </c>
      <c r="AD34" s="295"/>
      <c r="AE34" s="294">
        <f>AE8*1.69%</f>
        <v>5518.1130596748753</v>
      </c>
      <c r="AF34" s="294">
        <f>AF8*1.68%</f>
        <v>7384.4514778115299</v>
      </c>
      <c r="AG34" s="294">
        <f>AG8*1.69%</f>
        <v>5754.3987017278323</v>
      </c>
      <c r="AH34" s="294"/>
      <c r="AI34" s="294"/>
      <c r="AJ34" s="294">
        <f>AJ8*1.68%</f>
        <v>384.20309092771521</v>
      </c>
      <c r="AK34" s="294"/>
      <c r="AL34" s="295"/>
    </row>
    <row r="35" spans="1:38">
      <c r="A35" s="278" t="s">
        <v>269</v>
      </c>
      <c r="C35" s="285">
        <f t="shared" ref="C35:I35" si="1">SUM(C11:C34)</f>
        <v>64598.4542137729</v>
      </c>
      <c r="D35" s="285">
        <f>SUM(D11:D34)</f>
        <v>35950.035799479716</v>
      </c>
      <c r="E35" s="285">
        <f t="shared" si="1"/>
        <v>109555.88502114783</v>
      </c>
      <c r="F35" s="327">
        <f t="shared" si="1"/>
        <v>0</v>
      </c>
      <c r="G35" s="285">
        <f t="shared" si="1"/>
        <v>852182.17731172079</v>
      </c>
      <c r="H35" s="287">
        <f t="shared" si="1"/>
        <v>0</v>
      </c>
      <c r="I35" s="287">
        <f t="shared" si="1"/>
        <v>0</v>
      </c>
      <c r="J35" s="285">
        <f>SUM(J11:J34)</f>
        <v>52636.114738702978</v>
      </c>
      <c r="K35" s="285">
        <f>SUM(K11:K34)</f>
        <v>719714.44189408247</v>
      </c>
      <c r="L35" s="285">
        <f t="shared" ref="L35:AL35" si="2">SUM(L11:L34)</f>
        <v>40237.217887984494</v>
      </c>
      <c r="M35" s="285">
        <f t="shared" si="2"/>
        <v>12183.162059251819</v>
      </c>
      <c r="N35" s="285">
        <f t="shared" si="2"/>
        <v>50190.009924951286</v>
      </c>
      <c r="O35" s="285">
        <f t="shared" si="2"/>
        <v>0</v>
      </c>
      <c r="P35" s="285">
        <f t="shared" si="2"/>
        <v>74054.860625105575</v>
      </c>
      <c r="Q35" s="285">
        <f t="shared" si="2"/>
        <v>80746</v>
      </c>
      <c r="R35" s="285">
        <f t="shared" si="2"/>
        <v>96668.405930913519</v>
      </c>
      <c r="S35" s="287">
        <f t="shared" si="2"/>
        <v>0</v>
      </c>
      <c r="T35" s="287">
        <f t="shared" si="2"/>
        <v>0</v>
      </c>
      <c r="U35" s="285">
        <f t="shared" si="2"/>
        <v>73332.179615398782</v>
      </c>
      <c r="V35" s="285">
        <f t="shared" si="2"/>
        <v>128561.26839483096</v>
      </c>
      <c r="W35" s="327">
        <f t="shared" si="2"/>
        <v>0</v>
      </c>
      <c r="X35" s="287">
        <f t="shared" si="2"/>
        <v>0</v>
      </c>
      <c r="Y35" s="285">
        <f t="shared" si="2"/>
        <v>84336.778517225626</v>
      </c>
      <c r="Z35" s="285">
        <f t="shared" si="2"/>
        <v>113717.14586793233</v>
      </c>
      <c r="AA35" s="285">
        <f t="shared" si="2"/>
        <v>255832</v>
      </c>
      <c r="AB35" s="285">
        <f t="shared" si="2"/>
        <v>61094.002269346558</v>
      </c>
      <c r="AC35" s="285">
        <f t="shared" si="2"/>
        <v>165337.99594321873</v>
      </c>
      <c r="AD35" s="287">
        <f t="shared" si="2"/>
        <v>0</v>
      </c>
      <c r="AE35" s="285">
        <f t="shared" si="2"/>
        <v>316654.79557826597</v>
      </c>
      <c r="AF35" s="285">
        <f t="shared" si="2"/>
        <v>423023.57751463196</v>
      </c>
      <c r="AG35" s="285">
        <f t="shared" si="2"/>
        <v>329873.45930378255</v>
      </c>
      <c r="AH35" s="285">
        <f t="shared" si="2"/>
        <v>0</v>
      </c>
      <c r="AI35" s="285">
        <f t="shared" si="2"/>
        <v>0</v>
      </c>
      <c r="AJ35" s="285">
        <f t="shared" si="2"/>
        <v>22082.530035702486</v>
      </c>
      <c r="AK35" s="285">
        <f t="shared" si="2"/>
        <v>0</v>
      </c>
      <c r="AL35" s="287">
        <f t="shared" si="2"/>
        <v>0</v>
      </c>
    </row>
    <row r="36" spans="1:38">
      <c r="A36" s="279"/>
      <c r="C36" s="151"/>
      <c r="D36" s="151"/>
      <c r="E36" s="151"/>
      <c r="F36" s="292"/>
      <c r="G36" s="151"/>
      <c r="H36" s="163"/>
      <c r="I36" s="163"/>
      <c r="J36" s="151"/>
      <c r="K36" s="151"/>
      <c r="L36" s="151"/>
      <c r="M36" s="151"/>
      <c r="N36" s="151"/>
      <c r="O36" s="151"/>
      <c r="P36" s="151"/>
      <c r="Q36" s="151"/>
      <c r="R36" s="151"/>
      <c r="S36" s="163"/>
      <c r="T36" s="163"/>
      <c r="U36" s="151"/>
      <c r="V36" s="151"/>
      <c r="W36" s="292"/>
      <c r="X36" s="163"/>
      <c r="Y36" s="151"/>
      <c r="Z36" s="151"/>
      <c r="AA36" s="151"/>
      <c r="AB36" s="151"/>
      <c r="AC36" s="151"/>
      <c r="AD36" s="163"/>
      <c r="AE36" s="151"/>
      <c r="AF36" s="151"/>
      <c r="AG36" s="151"/>
      <c r="AH36" s="151"/>
      <c r="AI36" s="151"/>
      <c r="AJ36" s="151"/>
      <c r="AK36" s="151"/>
      <c r="AL36" s="163"/>
    </row>
    <row r="37" spans="1:38">
      <c r="A37" s="279"/>
      <c r="C37" s="151"/>
      <c r="D37" s="151"/>
      <c r="E37" s="151"/>
      <c r="F37" s="292"/>
      <c r="G37" s="151"/>
      <c r="H37" s="163"/>
      <c r="I37" s="163"/>
      <c r="J37" s="151"/>
      <c r="K37" s="151"/>
      <c r="L37" s="151"/>
      <c r="M37" s="151"/>
      <c r="N37" s="151"/>
      <c r="O37" s="151"/>
      <c r="P37" s="151"/>
      <c r="Q37" s="151"/>
      <c r="R37" s="151"/>
      <c r="S37" s="163"/>
      <c r="T37" s="163"/>
      <c r="U37" s="151"/>
      <c r="V37" s="151"/>
      <c r="W37" s="292"/>
      <c r="X37" s="163"/>
      <c r="Y37" s="151"/>
      <c r="Z37" s="151"/>
      <c r="AA37" s="151"/>
      <c r="AB37" s="151"/>
      <c r="AC37" s="151"/>
      <c r="AD37" s="163"/>
      <c r="AE37" s="151"/>
      <c r="AF37" s="151"/>
      <c r="AG37" s="151"/>
      <c r="AH37" s="151"/>
      <c r="AI37" s="151"/>
      <c r="AJ37" s="151"/>
      <c r="AK37" s="151"/>
      <c r="AL37" s="163"/>
    </row>
    <row r="38" spans="1:38">
      <c r="A38" s="279" t="s">
        <v>165</v>
      </c>
      <c r="C38" s="151">
        <f>C8*3.91%</f>
        <v>2628.5769172218966</v>
      </c>
      <c r="D38" s="151">
        <f>D8*3.73%</f>
        <v>1392.8911761925765</v>
      </c>
      <c r="E38" s="151">
        <f>E8*3.43%</f>
        <v>3891.2362599413595</v>
      </c>
      <c r="F38" s="292"/>
      <c r="G38" s="151">
        <f>G8*3.78%</f>
        <v>33477.952922867436</v>
      </c>
      <c r="H38" s="163"/>
      <c r="I38" s="163"/>
      <c r="J38" s="151">
        <f>J8*3.58%</f>
        <v>1954.327836045625</v>
      </c>
      <c r="K38" s="151">
        <f>K8*3.47%</f>
        <v>25871.844124857209</v>
      </c>
      <c r="L38" s="151">
        <f>L8*3.34%</f>
        <v>1390.3611395186033</v>
      </c>
      <c r="M38" s="151">
        <f>M8*3.05%</f>
        <v>383.2763721579995</v>
      </c>
      <c r="N38" s="151">
        <f>N8*3.96%</f>
        <v>2069.4756278926184</v>
      </c>
      <c r="O38" s="151"/>
      <c r="P38" s="151">
        <f>P8*4.03%</f>
        <v>3109.7331282606601</v>
      </c>
      <c r="Q38" s="324">
        <f>ROUND((3617/Q5)*Q8,0)</f>
        <v>3757</v>
      </c>
      <c r="R38" s="151">
        <f>R8*2.69%</f>
        <v>2672.2640217260036</v>
      </c>
      <c r="S38" s="163"/>
      <c r="T38" s="163"/>
      <c r="U38" s="151">
        <f>U8*4.12%</f>
        <v>3151.1115979916872</v>
      </c>
      <c r="V38" s="151">
        <f>V8*3.65%</f>
        <v>4870.2504373755364</v>
      </c>
      <c r="W38" s="292"/>
      <c r="X38" s="163"/>
      <c r="Y38" s="151">
        <f>Y8*4.14%</f>
        <v>3642.3353125528279</v>
      </c>
      <c r="Z38" s="151">
        <f>Z8*3.72%</f>
        <v>4393.724372961241</v>
      </c>
      <c r="AA38" s="151">
        <f>ROUND(AA8*3.89%,0)</f>
        <v>10355</v>
      </c>
      <c r="AB38" s="151">
        <f>AB8*3.19%</f>
        <v>2013.1171081418813</v>
      </c>
      <c r="AC38" s="151">
        <f>AC8*3.61%</f>
        <v>6192.2415743855126</v>
      </c>
      <c r="AD38" s="163"/>
      <c r="AE38" s="151">
        <f>AE8*3.02%</f>
        <v>9860.770082969304</v>
      </c>
      <c r="AF38" s="151">
        <f>AF8*3.76%</f>
        <v>16527.105688435327</v>
      </c>
      <c r="AG38" s="151">
        <f>AG8*3.12%</f>
        <v>10623.505295497538</v>
      </c>
      <c r="AH38" s="151"/>
      <c r="AI38" s="151"/>
      <c r="AJ38" s="151">
        <f>AJ8*3.44%</f>
        <v>786.70156713770257</v>
      </c>
      <c r="AK38" s="151"/>
      <c r="AL38" s="163"/>
    </row>
    <row r="39" spans="1:38">
      <c r="A39" s="279"/>
      <c r="C39" s="151"/>
      <c r="D39" s="151"/>
      <c r="E39" s="151"/>
      <c r="F39" s="292"/>
      <c r="G39" s="151"/>
      <c r="H39" s="163"/>
      <c r="I39" s="163"/>
      <c r="J39" s="151"/>
      <c r="K39" s="151"/>
      <c r="L39" s="151"/>
      <c r="M39" s="151"/>
      <c r="N39" s="151"/>
      <c r="O39" s="151"/>
      <c r="P39" s="151"/>
      <c r="Q39" s="151"/>
      <c r="R39" s="151"/>
      <c r="S39" s="163"/>
      <c r="T39" s="163"/>
      <c r="U39" s="151"/>
      <c r="V39" s="151"/>
      <c r="W39" s="292"/>
      <c r="X39" s="163"/>
      <c r="Y39" s="151"/>
      <c r="Z39" s="151"/>
      <c r="AA39" s="151"/>
      <c r="AB39" s="151"/>
      <c r="AC39" s="151"/>
      <c r="AD39" s="163"/>
      <c r="AE39" s="151"/>
      <c r="AF39" s="151"/>
      <c r="AG39" s="151"/>
      <c r="AH39" s="151"/>
      <c r="AI39" s="151"/>
      <c r="AJ39" s="151"/>
      <c r="AK39" s="151"/>
      <c r="AL39" s="163"/>
    </row>
    <row r="40" spans="1:38">
      <c r="A40" s="279"/>
      <c r="C40" s="151"/>
      <c r="D40" s="151"/>
      <c r="E40" s="151"/>
      <c r="F40" s="292"/>
      <c r="G40" s="151"/>
      <c r="H40" s="163"/>
      <c r="I40" s="163"/>
      <c r="J40" s="151"/>
      <c r="K40" s="151"/>
      <c r="L40" s="151"/>
      <c r="M40" s="151"/>
      <c r="N40" s="151"/>
      <c r="O40" s="151"/>
      <c r="P40" s="151"/>
      <c r="Q40" s="151"/>
      <c r="R40" s="151"/>
      <c r="S40" s="163"/>
      <c r="T40" s="163"/>
      <c r="U40" s="151"/>
      <c r="V40" s="151"/>
      <c r="W40" s="292"/>
      <c r="X40" s="163"/>
      <c r="Y40" s="151"/>
      <c r="Z40" s="151"/>
      <c r="AA40" s="151"/>
      <c r="AB40" s="151"/>
      <c r="AC40" s="151"/>
      <c r="AD40" s="163"/>
      <c r="AE40" s="151"/>
      <c r="AF40" s="151"/>
      <c r="AG40" s="151"/>
      <c r="AH40" s="151"/>
      <c r="AI40" s="151"/>
      <c r="AJ40" s="151"/>
      <c r="AK40" s="151"/>
      <c r="AL40" s="163"/>
    </row>
    <row r="41" spans="1:38" s="160" customFormat="1">
      <c r="A41" s="297" t="s">
        <v>270</v>
      </c>
      <c r="B41" s="298"/>
      <c r="C41" s="298">
        <f t="shared" ref="C41:I41" si="3">C35+C38</f>
        <v>67227.031130994801</v>
      </c>
      <c r="D41" s="298">
        <f>D35+D38</f>
        <v>37342.926975672293</v>
      </c>
      <c r="E41" s="298">
        <f t="shared" si="3"/>
        <v>113447.12128108919</v>
      </c>
      <c r="F41" s="298">
        <v>21198</v>
      </c>
      <c r="G41" s="298">
        <f t="shared" si="3"/>
        <v>885660.13023458817</v>
      </c>
      <c r="H41" s="298">
        <f t="shared" si="3"/>
        <v>0</v>
      </c>
      <c r="I41" s="298">
        <f t="shared" si="3"/>
        <v>0</v>
      </c>
      <c r="J41" s="298">
        <f>J35+J38</f>
        <v>54590.442574748602</v>
      </c>
      <c r="K41" s="298">
        <f>K35+K38</f>
        <v>745586.28601893969</v>
      </c>
      <c r="L41" s="298">
        <f t="shared" ref="L41:AL41" si="4">L35+L38</f>
        <v>41627.579027503096</v>
      </c>
      <c r="M41" s="298">
        <f t="shared" si="4"/>
        <v>12566.438431409819</v>
      </c>
      <c r="N41" s="298">
        <f t="shared" si="4"/>
        <v>52259.485552843907</v>
      </c>
      <c r="O41" s="298">
        <f t="shared" si="4"/>
        <v>0</v>
      </c>
      <c r="P41" s="298">
        <f t="shared" si="4"/>
        <v>77164.593753366236</v>
      </c>
      <c r="Q41" s="298">
        <f t="shared" si="4"/>
        <v>84503</v>
      </c>
      <c r="R41" s="298">
        <f t="shared" si="4"/>
        <v>99340.669952639524</v>
      </c>
      <c r="S41" s="298">
        <f t="shared" si="4"/>
        <v>0</v>
      </c>
      <c r="T41" s="298">
        <f t="shared" si="4"/>
        <v>0</v>
      </c>
      <c r="U41" s="298">
        <f t="shared" si="4"/>
        <v>76483.291213390476</v>
      </c>
      <c r="V41" s="298">
        <f t="shared" si="4"/>
        <v>133431.51883220649</v>
      </c>
      <c r="W41" s="298">
        <f>W8</f>
        <v>116033.85576656616</v>
      </c>
      <c r="X41" s="298">
        <f t="shared" si="4"/>
        <v>0</v>
      </c>
      <c r="Y41" s="298">
        <f t="shared" si="4"/>
        <v>87979.113829778449</v>
      </c>
      <c r="Z41" s="298">
        <f t="shared" si="4"/>
        <v>118110.87024089356</v>
      </c>
      <c r="AA41" s="298">
        <f t="shared" si="4"/>
        <v>266187</v>
      </c>
      <c r="AB41" s="298">
        <f t="shared" si="4"/>
        <v>63107.119377488438</v>
      </c>
      <c r="AC41" s="298">
        <f t="shared" si="4"/>
        <v>171530.23751760426</v>
      </c>
      <c r="AD41" s="298">
        <f t="shared" si="4"/>
        <v>0</v>
      </c>
      <c r="AE41" s="298">
        <f t="shared" si="4"/>
        <v>326515.56566123525</v>
      </c>
      <c r="AF41" s="298">
        <f t="shared" si="4"/>
        <v>439550.68320306728</v>
      </c>
      <c r="AG41" s="298">
        <f t="shared" si="4"/>
        <v>340496.96459928009</v>
      </c>
      <c r="AH41" s="298">
        <f t="shared" si="4"/>
        <v>0</v>
      </c>
      <c r="AI41" s="298">
        <f t="shared" si="4"/>
        <v>0</v>
      </c>
      <c r="AJ41" s="298">
        <f t="shared" si="4"/>
        <v>22869.231602840187</v>
      </c>
      <c r="AK41" s="298">
        <f t="shared" si="4"/>
        <v>0</v>
      </c>
      <c r="AL41" s="298">
        <f t="shared" si="4"/>
        <v>0</v>
      </c>
    </row>
    <row r="42" spans="1:38" ht="12.6">
      <c r="A42" s="153"/>
      <c r="C42" s="151"/>
      <c r="D42" s="151"/>
      <c r="E42" s="151"/>
      <c r="F42" s="292"/>
      <c r="G42" s="151"/>
      <c r="H42" s="163"/>
      <c r="I42" s="163"/>
      <c r="J42" s="151"/>
      <c r="K42" s="151"/>
      <c r="L42" s="151"/>
      <c r="M42" s="151"/>
      <c r="N42" s="151"/>
      <c r="O42" s="151"/>
      <c r="P42" s="151"/>
      <c r="Q42" s="151"/>
      <c r="R42" s="151"/>
      <c r="S42" s="163"/>
      <c r="T42" s="163"/>
      <c r="U42" s="151"/>
      <c r="V42" s="151"/>
      <c r="W42" s="292"/>
      <c r="X42" s="163"/>
      <c r="Y42" s="151"/>
      <c r="Z42" s="151"/>
      <c r="AA42" s="151"/>
      <c r="AB42" s="151"/>
      <c r="AC42" s="151"/>
      <c r="AD42" s="163"/>
      <c r="AE42" s="151"/>
      <c r="AF42" s="151"/>
      <c r="AG42" s="151"/>
      <c r="AH42" s="151"/>
      <c r="AI42" s="151"/>
      <c r="AJ42" s="151"/>
      <c r="AK42" s="151"/>
      <c r="AL42" s="163"/>
    </row>
    <row r="43" spans="1:38">
      <c r="A43" s="282" t="s">
        <v>102</v>
      </c>
      <c r="F43" s="291"/>
      <c r="H43" s="162"/>
      <c r="I43" s="162"/>
      <c r="S43" s="162"/>
      <c r="T43" s="162"/>
      <c r="W43" s="291"/>
      <c r="X43" s="162"/>
      <c r="AD43" s="162"/>
      <c r="AL43" s="162"/>
    </row>
    <row r="44" spans="1:38" ht="12.6">
      <c r="A44" s="154" t="s">
        <v>105</v>
      </c>
      <c r="B44" s="151">
        <f>SUM(C44:AL44)</f>
        <v>343911</v>
      </c>
      <c r="C44" s="151">
        <f>Dental!C6</f>
        <v>5626</v>
      </c>
      <c r="D44" s="151">
        <f>Dental!C50</f>
        <v>2357</v>
      </c>
      <c r="E44" s="151">
        <f>Dental!C54</f>
        <v>9493</v>
      </c>
      <c r="F44" s="292"/>
      <c r="G44" s="151">
        <f>Dental!C10</f>
        <v>55881</v>
      </c>
      <c r="H44" s="163">
        <f>Dental!C80</f>
        <v>0</v>
      </c>
      <c r="I44" s="163">
        <f>Dental!C78</f>
        <v>0</v>
      </c>
      <c r="J44" s="151">
        <f>Dental!C12</f>
        <v>3450</v>
      </c>
      <c r="K44" s="151">
        <f>Dental!C14</f>
        <v>47194</v>
      </c>
      <c r="L44" s="151">
        <f>Dental!C16</f>
        <v>3483</v>
      </c>
      <c r="M44" s="151">
        <f>Dental!C18</f>
        <v>1052</v>
      </c>
      <c r="N44" s="151">
        <f>Dental!C20</f>
        <v>4374</v>
      </c>
      <c r="O44" s="151">
        <f>Dental!C60</f>
        <v>12094</v>
      </c>
      <c r="P44" s="151">
        <f>Dental!C22</f>
        <v>6456</v>
      </c>
      <c r="Q44" s="151">
        <f>Dental!C48</f>
        <v>5391</v>
      </c>
      <c r="R44" s="151">
        <f>Dental!C24</f>
        <v>6339</v>
      </c>
      <c r="S44" s="163">
        <f>Dental!C70</f>
        <v>0</v>
      </c>
      <c r="T44" s="163">
        <f>Dental!C74</f>
        <v>0</v>
      </c>
      <c r="U44" s="151">
        <f>Dental!C26</f>
        <v>6399</v>
      </c>
      <c r="V44" s="151">
        <f>Dental!C28</f>
        <v>11163</v>
      </c>
      <c r="W44" s="292"/>
      <c r="X44" s="163">
        <f>Dental!C68</f>
        <v>0</v>
      </c>
      <c r="Y44" s="151">
        <f>Dental!C30</f>
        <v>7361</v>
      </c>
      <c r="Z44" s="151">
        <f>Dental!C32</f>
        <v>9884</v>
      </c>
      <c r="AA44" s="151">
        <f>Dental!C34</f>
        <v>8848</v>
      </c>
      <c r="AB44" s="151">
        <f>Dental!C36</f>
        <v>5281</v>
      </c>
      <c r="AC44" s="151">
        <f>Dental!C38</f>
        <v>10841</v>
      </c>
      <c r="AD44" s="163">
        <f>Dental!C72</f>
        <v>0</v>
      </c>
      <c r="AE44" s="151">
        <f>Dental!C40</f>
        <v>20764</v>
      </c>
      <c r="AF44" s="151">
        <f>Dental!C42</f>
        <v>27739</v>
      </c>
      <c r="AG44" s="151">
        <f>Dental!C44</f>
        <v>21632</v>
      </c>
      <c r="AH44" s="151">
        <f>Dental!C64</f>
        <v>32923</v>
      </c>
      <c r="AI44" s="151">
        <f>Dental!C66</f>
        <v>7600</v>
      </c>
      <c r="AJ44" s="151">
        <f>Dental!C46</f>
        <v>1914</v>
      </c>
      <c r="AK44" s="151">
        <f>Dental!C62</f>
        <v>8372</v>
      </c>
      <c r="AL44" s="163">
        <f>Dental!C76</f>
        <v>0</v>
      </c>
    </row>
    <row r="45" spans="1:38" s="157" customFormat="1" ht="12.6">
      <c r="A45" s="155" t="s">
        <v>106</v>
      </c>
      <c r="B45" s="157">
        <f>SUM(C45:AL45)-2</f>
        <v>911.06577023794955</v>
      </c>
      <c r="C45" s="157">
        <f>Dental!E6</f>
        <v>14.936736607316149</v>
      </c>
      <c r="D45" s="157">
        <f>Dental!E50</f>
        <v>6.2577120837973981</v>
      </c>
      <c r="E45" s="157">
        <f>Dental!E54</f>
        <v>25.20341994547675</v>
      </c>
      <c r="F45" s="326"/>
      <c r="G45" s="157">
        <f>Dental!E10</f>
        <v>148.36114083779484</v>
      </c>
      <c r="H45" s="164">
        <f>Dental!E80</f>
        <v>0</v>
      </c>
      <c r="I45" s="164">
        <f>Dental!E78</f>
        <v>0</v>
      </c>
      <c r="J45" s="157">
        <f>Dental!E12</f>
        <v>9.1595700844722199</v>
      </c>
      <c r="K45" s="157">
        <f>Dental!E14</f>
        <v>125.29760885987884</v>
      </c>
      <c r="L45" s="157">
        <f>Dental!E16</f>
        <v>9.2471833635410849</v>
      </c>
      <c r="M45" s="157">
        <f>Dental!E18</f>
        <v>2.7930051388013841</v>
      </c>
      <c r="N45" s="157">
        <f>Dental!E20</f>
        <v>11.612741898400431</v>
      </c>
      <c r="O45" s="157">
        <f>Dental!E60</f>
        <v>32.108939304813632</v>
      </c>
      <c r="P45" s="157">
        <f>Dental!E22</f>
        <v>17.140343323290622</v>
      </c>
      <c r="Q45" s="157">
        <f>Dental!E48</f>
        <v>14.312823862431809</v>
      </c>
      <c r="R45" s="157">
        <f>Dental!E24</f>
        <v>16.829714424773741</v>
      </c>
      <c r="S45" s="164">
        <f>Dental!E70</f>
        <v>0</v>
      </c>
      <c r="T45" s="164">
        <f>Dental!E74</f>
        <v>0</v>
      </c>
      <c r="U45" s="157">
        <f>Dental!E26</f>
        <v>16.989011295808041</v>
      </c>
      <c r="V45" s="157">
        <f>Dental!E28</f>
        <v>29.637182855931421</v>
      </c>
      <c r="W45" s="326"/>
      <c r="X45" s="164">
        <f>Dental!E68</f>
        <v>0</v>
      </c>
      <c r="Y45" s="157">
        <f>Dental!E30</f>
        <v>19.543071128057974</v>
      </c>
      <c r="Z45" s="157">
        <f>Dental!E32</f>
        <v>26.24150455505027</v>
      </c>
      <c r="AA45" s="157">
        <f>Dental!E34</f>
        <v>23.49097858185803</v>
      </c>
      <c r="AB45" s="157">
        <f>Dental!E36</f>
        <v>14.020779598868927</v>
      </c>
      <c r="AC45" s="157">
        <f>Dental!E38</f>
        <v>28.782289648047342</v>
      </c>
      <c r="AD45" s="164">
        <f>Dental!E72</f>
        <v>0</v>
      </c>
      <c r="AE45" s="157">
        <f>Dental!E40</f>
        <v>55.127337169269907</v>
      </c>
      <c r="AF45" s="157">
        <f>Dental!E42</f>
        <v>73.645598427007229</v>
      </c>
      <c r="AG45" s="157">
        <f>Dental!E44</f>
        <v>57.431831903566106</v>
      </c>
      <c r="AH45" s="157">
        <f>Dental!E64</f>
        <v>87.408848084370703</v>
      </c>
      <c r="AI45" s="157">
        <f>Dental!E66</f>
        <v>20.177603664344602</v>
      </c>
      <c r="AJ45" s="157">
        <f>Dental!E46</f>
        <v>5.0815701859941536</v>
      </c>
      <c r="AK45" s="157">
        <f>Dental!E62</f>
        <v>22.227223404985921</v>
      </c>
      <c r="AL45" s="164">
        <f>Dental!E76</f>
        <v>0</v>
      </c>
    </row>
    <row r="46" spans="1:38" s="157" customFormat="1" ht="12.6">
      <c r="A46" s="155" t="s">
        <v>107</v>
      </c>
      <c r="B46" s="157">
        <f>SUM(C46:AL46)</f>
        <v>14892</v>
      </c>
      <c r="C46" s="157">
        <f>Dental!F6</f>
        <v>368</v>
      </c>
      <c r="D46" s="157">
        <f>Dental!F50</f>
        <v>69</v>
      </c>
      <c r="E46" s="157">
        <f>Dental!F54</f>
        <v>621</v>
      </c>
      <c r="F46" s="326"/>
      <c r="G46" s="157">
        <f>Dental!F10</f>
        <v>1636</v>
      </c>
      <c r="H46" s="164">
        <f>Dental!F80</f>
        <v>0</v>
      </c>
      <c r="I46" s="164">
        <f>Dental!F78</f>
        <v>0</v>
      </c>
      <c r="J46" s="157">
        <f>Dental!F12</f>
        <v>101</v>
      </c>
      <c r="K46" s="157">
        <f>Dental!F14</f>
        <v>1382</v>
      </c>
      <c r="L46" s="157">
        <f>Dental!F16</f>
        <v>228</v>
      </c>
      <c r="M46" s="157">
        <f>Dental!F18</f>
        <v>69</v>
      </c>
      <c r="N46" s="157">
        <f>Dental!F20</f>
        <v>286</v>
      </c>
      <c r="O46" s="157">
        <f>Dental!F60</f>
        <v>791</v>
      </c>
      <c r="P46" s="157">
        <f>Dental!F22</f>
        <v>422</v>
      </c>
      <c r="Q46" s="157">
        <f>Dental!F48</f>
        <v>158</v>
      </c>
      <c r="R46" s="157">
        <f>Dental!F24</f>
        <v>186</v>
      </c>
      <c r="S46" s="164">
        <f>Dental!F70</f>
        <v>0</v>
      </c>
      <c r="T46" s="164">
        <f>Dental!F74</f>
        <v>0</v>
      </c>
      <c r="U46" s="157">
        <f>Dental!F26</f>
        <v>419</v>
      </c>
      <c r="V46" s="157">
        <f>Dental!F28</f>
        <v>730</v>
      </c>
      <c r="W46" s="326"/>
      <c r="X46" s="164">
        <f>Dental!F68</f>
        <v>0</v>
      </c>
      <c r="Y46" s="157">
        <f>Dental!F30</f>
        <v>482</v>
      </c>
      <c r="Z46" s="157">
        <f>Dental!F32</f>
        <v>647</v>
      </c>
      <c r="AA46" s="157">
        <f>Dental!F34</f>
        <v>259</v>
      </c>
      <c r="AB46" s="157">
        <f>Dental!F36</f>
        <v>345</v>
      </c>
      <c r="AC46" s="157">
        <f>Dental!F38</f>
        <v>317</v>
      </c>
      <c r="AD46" s="164">
        <f>Dental!F72</f>
        <v>0</v>
      </c>
      <c r="AE46" s="157">
        <f>Dental!F40</f>
        <v>608</v>
      </c>
      <c r="AF46" s="157">
        <f>Dental!F42</f>
        <v>812</v>
      </c>
      <c r="AG46" s="157">
        <f>Dental!F44</f>
        <v>633</v>
      </c>
      <c r="AH46" s="157">
        <f>Dental!F64</f>
        <v>2153</v>
      </c>
      <c r="AI46" s="157">
        <f>Dental!F66</f>
        <v>497</v>
      </c>
      <c r="AJ46" s="157">
        <f>Dental!F46</f>
        <v>125</v>
      </c>
      <c r="AK46" s="157">
        <f>Dental!F62</f>
        <v>548</v>
      </c>
      <c r="AL46" s="164">
        <f>Dental!F76</f>
        <v>0</v>
      </c>
    </row>
    <row r="47" spans="1:38" ht="12.6">
      <c r="A47" s="299" t="s">
        <v>112</v>
      </c>
      <c r="B47" s="300">
        <f>SUM(C47:AL47)-2</f>
        <v>359714.065770238</v>
      </c>
      <c r="C47" s="300">
        <f>SUM(C44:C46)</f>
        <v>6008.9367366073166</v>
      </c>
      <c r="D47" s="300">
        <f>SUM(D44:D46)</f>
        <v>2432.2577120837973</v>
      </c>
      <c r="E47" s="300">
        <f t="shared" ref="E47:AL47" si="5">SUM(E44:E46)</f>
        <v>10139.203419945477</v>
      </c>
      <c r="F47" s="300"/>
      <c r="G47" s="300">
        <f t="shared" si="5"/>
        <v>57665.361140837798</v>
      </c>
      <c r="H47" s="300">
        <f t="shared" si="5"/>
        <v>0</v>
      </c>
      <c r="I47" s="300">
        <f t="shared" si="5"/>
        <v>0</v>
      </c>
      <c r="J47" s="300">
        <f t="shared" si="5"/>
        <v>3560.1595700844723</v>
      </c>
      <c r="K47" s="300">
        <f t="shared" si="5"/>
        <v>48701.297608859881</v>
      </c>
      <c r="L47" s="300">
        <f t="shared" si="5"/>
        <v>3720.2471833635409</v>
      </c>
      <c r="M47" s="300">
        <f t="shared" si="5"/>
        <v>1123.7930051388014</v>
      </c>
      <c r="N47" s="300">
        <f t="shared" si="5"/>
        <v>4671.6127418984006</v>
      </c>
      <c r="O47" s="300">
        <f t="shared" si="5"/>
        <v>12917.108939304813</v>
      </c>
      <c r="P47" s="300">
        <f t="shared" si="5"/>
        <v>6895.1403433232908</v>
      </c>
      <c r="Q47" s="300">
        <f t="shared" si="5"/>
        <v>5563.3128238624322</v>
      </c>
      <c r="R47" s="300">
        <f t="shared" si="5"/>
        <v>6541.8297144247736</v>
      </c>
      <c r="S47" s="300">
        <f t="shared" si="5"/>
        <v>0</v>
      </c>
      <c r="T47" s="300">
        <f t="shared" si="5"/>
        <v>0</v>
      </c>
      <c r="U47" s="300">
        <f t="shared" si="5"/>
        <v>6834.9890112958083</v>
      </c>
      <c r="V47" s="300">
        <f t="shared" si="5"/>
        <v>11922.637182855931</v>
      </c>
      <c r="W47" s="300"/>
      <c r="X47" s="300">
        <f t="shared" si="5"/>
        <v>0</v>
      </c>
      <c r="Y47" s="300">
        <f t="shared" si="5"/>
        <v>7862.5430711280578</v>
      </c>
      <c r="Z47" s="300">
        <f t="shared" si="5"/>
        <v>10557.24150455505</v>
      </c>
      <c r="AA47" s="300">
        <f t="shared" si="5"/>
        <v>9130.4909785818581</v>
      </c>
      <c r="AB47" s="300">
        <f t="shared" si="5"/>
        <v>5640.020779598869</v>
      </c>
      <c r="AC47" s="300">
        <f t="shared" si="5"/>
        <v>11186.782289648047</v>
      </c>
      <c r="AD47" s="300">
        <f t="shared" si="5"/>
        <v>0</v>
      </c>
      <c r="AE47" s="300">
        <f t="shared" si="5"/>
        <v>21427.12733716927</v>
      </c>
      <c r="AF47" s="300">
        <f t="shared" si="5"/>
        <v>28624.645598427007</v>
      </c>
      <c r="AG47" s="300">
        <f t="shared" si="5"/>
        <v>22322.431831903566</v>
      </c>
      <c r="AH47" s="300">
        <f t="shared" si="5"/>
        <v>35163.408848084371</v>
      </c>
      <c r="AI47" s="300">
        <f t="shared" si="5"/>
        <v>8117.177603664345</v>
      </c>
      <c r="AJ47" s="300">
        <f t="shared" si="5"/>
        <v>2044.0815701859942</v>
      </c>
      <c r="AK47" s="300">
        <f t="shared" si="5"/>
        <v>8942.2272234049851</v>
      </c>
      <c r="AL47" s="300">
        <f t="shared" si="5"/>
        <v>0</v>
      </c>
    </row>
    <row r="48" spans="1:38">
      <c r="F48" s="291"/>
      <c r="H48" s="162"/>
      <c r="I48" s="162"/>
      <c r="S48" s="162"/>
      <c r="T48" s="162"/>
      <c r="W48" s="291"/>
      <c r="X48" s="162"/>
      <c r="AD48" s="162"/>
      <c r="AL48" s="162"/>
    </row>
    <row r="49" spans="1:38">
      <c r="A49" s="282" t="s">
        <v>108</v>
      </c>
      <c r="F49" s="291"/>
      <c r="H49" s="162"/>
      <c r="I49" s="162"/>
      <c r="S49" s="162"/>
      <c r="T49" s="162"/>
      <c r="W49" s="291"/>
      <c r="X49" s="162"/>
      <c r="AD49" s="162"/>
      <c r="AL49" s="162"/>
    </row>
    <row r="50" spans="1:38" s="151" customFormat="1" ht="12.6">
      <c r="A50" s="156" t="s">
        <v>105</v>
      </c>
      <c r="B50" s="151">
        <f>SUM(C50:AL50)</f>
        <v>231962</v>
      </c>
      <c r="C50" s="151">
        <f>Mental!C6</f>
        <v>4303</v>
      </c>
      <c r="D50" s="151">
        <f>Mental!C50</f>
        <v>1686</v>
      </c>
      <c r="E50" s="151">
        <f>Mental!C54</f>
        <v>7261</v>
      </c>
      <c r="F50" s="292"/>
      <c r="G50" s="151">
        <f>Mental!C10</f>
        <v>39959</v>
      </c>
      <c r="H50" s="163">
        <f>Mental!C80</f>
        <v>0</v>
      </c>
      <c r="I50" s="163">
        <f>Mental!C78</f>
        <v>0</v>
      </c>
      <c r="J50" s="151">
        <f>Mental!C12</f>
        <v>2468</v>
      </c>
      <c r="K50" s="151">
        <f>Mental!C14</f>
        <v>33749</v>
      </c>
      <c r="L50" s="151">
        <f>Mental!C16</f>
        <v>2664</v>
      </c>
      <c r="M50" s="151">
        <f>Mental!C18</f>
        <v>804</v>
      </c>
      <c r="N50" s="151">
        <f>Mental!C20</f>
        <v>3344</v>
      </c>
      <c r="O50" s="151">
        <f>Mental!C60</f>
        <v>5988</v>
      </c>
      <c r="P50" s="151">
        <f>Mental!C22</f>
        <v>4938</v>
      </c>
      <c r="Q50" s="151">
        <f>Mental!C48</f>
        <v>3855</v>
      </c>
      <c r="R50" s="151">
        <f>Mental!C24</f>
        <v>4535</v>
      </c>
      <c r="S50" s="163">
        <f>Mental!C70</f>
        <v>0</v>
      </c>
      <c r="T50" s="163">
        <f>Mental!C74</f>
        <v>0</v>
      </c>
      <c r="U50" s="151">
        <f>Mental!C26</f>
        <v>4896</v>
      </c>
      <c r="V50" s="151">
        <f>Mental!C28</f>
        <v>8538</v>
      </c>
      <c r="W50" s="292"/>
      <c r="X50" s="163">
        <f>Mental!C68</f>
        <v>0</v>
      </c>
      <c r="Y50" s="151">
        <f>Mental!C30</f>
        <v>5632</v>
      </c>
      <c r="Z50" s="151">
        <f>Mental!C32</f>
        <v>7558</v>
      </c>
      <c r="AA50" s="151">
        <f>Mental!C34</f>
        <v>6327</v>
      </c>
      <c r="AB50" s="151">
        <f>Mental!C36</f>
        <v>4039</v>
      </c>
      <c r="AC50" s="151">
        <f>Mental!C38</f>
        <v>7751</v>
      </c>
      <c r="AD50" s="163">
        <f>Mental!C72</f>
        <v>0</v>
      </c>
      <c r="AE50" s="151">
        <f>Mental!C40</f>
        <v>14848</v>
      </c>
      <c r="AF50" s="151">
        <f>Mental!C42</f>
        <v>19837</v>
      </c>
      <c r="AG50" s="151">
        <f>Mental!C44</f>
        <v>15470</v>
      </c>
      <c r="AH50" s="151">
        <f>Mental!C64</f>
        <v>11926</v>
      </c>
      <c r="AI50" s="151">
        <f>Mental!C66</f>
        <v>3976</v>
      </c>
      <c r="AJ50" s="151">
        <f>Mental!C46</f>
        <v>1464</v>
      </c>
      <c r="AK50" s="151">
        <f>Mental!C62</f>
        <v>4146</v>
      </c>
      <c r="AL50" s="163">
        <f>Mental!C76</f>
        <v>0</v>
      </c>
    </row>
    <row r="51" spans="1:38" s="157" customFormat="1" ht="12.6">
      <c r="A51" s="155" t="s">
        <v>106</v>
      </c>
      <c r="B51" s="157">
        <f>SUM(C51:AL51)+1</f>
        <v>685.09448053241329</v>
      </c>
      <c r="C51" s="157">
        <f>Mental!E6</f>
        <v>12.69026198140633</v>
      </c>
      <c r="D51" s="157">
        <f>Mental!E50</f>
        <v>4.9722941437720367</v>
      </c>
      <c r="E51" s="157">
        <f>Mental!E54</f>
        <v>21.413895479198548</v>
      </c>
      <c r="F51" s="326"/>
      <c r="G51" s="157">
        <f>Mental!E10</f>
        <v>117.84573054032433</v>
      </c>
      <c r="H51" s="164">
        <f>Mental!E80</f>
        <v>0</v>
      </c>
      <c r="I51" s="164">
        <f>Mental!E78</f>
        <v>0</v>
      </c>
      <c r="J51" s="157">
        <f>Mental!E12</f>
        <v>7.2785420799699798</v>
      </c>
      <c r="K51" s="157">
        <f>Mental!E14</f>
        <v>99.531408694046533</v>
      </c>
      <c r="L51" s="157">
        <f>Mental!E16</f>
        <v>7.8565786470988757</v>
      </c>
      <c r="M51" s="157">
        <f>Mental!E18</f>
        <v>2.3711295916920028</v>
      </c>
      <c r="N51" s="157">
        <f>Mental!E20</f>
        <v>9.8620116350970868</v>
      </c>
      <c r="O51" s="157">
        <f>Mental!E60</f>
        <v>17.659606959019545</v>
      </c>
      <c r="P51" s="157">
        <f>Mental!E22</f>
        <v>14.5629824922576</v>
      </c>
      <c r="Q51" s="157">
        <f>Mental!E48</f>
        <v>11.369035542254569</v>
      </c>
      <c r="R51" s="157">
        <f>Mental!E24</f>
        <v>13.374468530252779</v>
      </c>
      <c r="S51" s="164">
        <f>Mental!E70</f>
        <v>0</v>
      </c>
      <c r="T51" s="164">
        <f>Mental!E74</f>
        <v>0</v>
      </c>
      <c r="U51" s="157">
        <f>Mental!E26</f>
        <v>14.439117513587124</v>
      </c>
      <c r="V51" s="157">
        <f>Mental!E28</f>
        <v>25.179980664012838</v>
      </c>
      <c r="W51" s="326"/>
      <c r="X51" s="164">
        <f>Mental!E68</f>
        <v>0</v>
      </c>
      <c r="Y51" s="157">
        <f>Mental!E30</f>
        <v>16.609703806479306</v>
      </c>
      <c r="Z51" s="157">
        <f>Mental!E32</f>
        <v>22.289797828368357</v>
      </c>
      <c r="AA51" s="157">
        <f>Mental!E34</f>
        <v>18.65937428685983</v>
      </c>
      <c r="AB51" s="157">
        <f>Mental!E36</f>
        <v>11.911682115477612</v>
      </c>
      <c r="AC51" s="157">
        <f>Mental!E38</f>
        <v>22.858986897020788</v>
      </c>
      <c r="AD51" s="164">
        <f>Mental!E72</f>
        <v>0</v>
      </c>
      <c r="AE51" s="157">
        <f>Mental!E40</f>
        <v>43.789219126172718</v>
      </c>
      <c r="AF51" s="157">
        <f>Mental!E42</f>
        <v>58.502609092530186</v>
      </c>
      <c r="AG51" s="157">
        <f>Mental!E44</f>
        <v>45.623600476959318</v>
      </c>
      <c r="AH51" s="157">
        <f>Mental!E64</f>
        <v>35.171755610098046</v>
      </c>
      <c r="AI51" s="157">
        <f>Mental!E66</f>
        <v>11.725884647471895</v>
      </c>
      <c r="AJ51" s="157">
        <f>Mental!E46</f>
        <v>4.3175792565137963</v>
      </c>
      <c r="AK51" s="157">
        <f>Mental!E62</f>
        <v>12.227242894471448</v>
      </c>
      <c r="AL51" s="164">
        <f>Mental!E76</f>
        <v>0</v>
      </c>
    </row>
    <row r="52" spans="1:38" s="157" customFormat="1" ht="12.6">
      <c r="A52" s="155" t="s">
        <v>107</v>
      </c>
      <c r="B52" s="157">
        <f>SUM(C52:AL52)</f>
        <v>6697</v>
      </c>
      <c r="C52" s="157">
        <f>Mental!F6</f>
        <v>167</v>
      </c>
      <c r="D52" s="157">
        <f>Mental!F50</f>
        <v>40</v>
      </c>
      <c r="E52" s="157">
        <f>Mental!F54</f>
        <v>282</v>
      </c>
      <c r="F52" s="326"/>
      <c r="G52" s="157">
        <f>Mental!F10</f>
        <v>937</v>
      </c>
      <c r="H52" s="164">
        <f>Mental!F80</f>
        <v>0</v>
      </c>
      <c r="I52" s="164">
        <f>Mental!F78</f>
        <v>0</v>
      </c>
      <c r="J52" s="157">
        <f>Mental!F12</f>
        <v>58</v>
      </c>
      <c r="K52" s="157">
        <f>Mental!F14</f>
        <v>792</v>
      </c>
      <c r="L52" s="157">
        <f>Mental!F16</f>
        <v>104</v>
      </c>
      <c r="M52" s="157">
        <f>Mental!F18</f>
        <v>31</v>
      </c>
      <c r="N52" s="157">
        <f>Mental!F20</f>
        <v>130</v>
      </c>
      <c r="O52" s="157">
        <f>Mental!F60</f>
        <v>233</v>
      </c>
      <c r="P52" s="157">
        <f>Mental!F22</f>
        <v>192</v>
      </c>
      <c r="Q52" s="157">
        <f>Mental!F48</f>
        <v>90</v>
      </c>
      <c r="R52" s="157">
        <f>Mental!F24</f>
        <v>106</v>
      </c>
      <c r="S52" s="164">
        <f>Mental!F70</f>
        <v>0</v>
      </c>
      <c r="T52" s="164">
        <f>Mental!F74</f>
        <v>0</v>
      </c>
      <c r="U52" s="157">
        <f>Mental!F26</f>
        <v>190</v>
      </c>
      <c r="V52" s="157">
        <f>Mental!F28</f>
        <v>332</v>
      </c>
      <c r="W52" s="326"/>
      <c r="X52" s="164">
        <f>Mental!F68</f>
        <v>0</v>
      </c>
      <c r="Y52" s="157">
        <f>Mental!F30</f>
        <v>219</v>
      </c>
      <c r="Z52" s="157">
        <f>Mental!F32</f>
        <v>294</v>
      </c>
      <c r="AA52" s="157">
        <f>Mental!F34</f>
        <v>148</v>
      </c>
      <c r="AB52" s="157">
        <f>Mental!F36</f>
        <v>157</v>
      </c>
      <c r="AC52" s="157">
        <f>Mental!F38</f>
        <v>182</v>
      </c>
      <c r="AD52" s="164">
        <f>Mental!F72</f>
        <v>0</v>
      </c>
      <c r="AE52" s="157">
        <f>Mental!F40</f>
        <v>348</v>
      </c>
      <c r="AF52" s="157">
        <f>Mental!F42</f>
        <v>465</v>
      </c>
      <c r="AG52" s="157">
        <f>Mental!F44</f>
        <v>363</v>
      </c>
      <c r="AH52" s="157">
        <f>Mental!F64</f>
        <v>464</v>
      </c>
      <c r="AI52" s="157">
        <f>Mental!F66</f>
        <v>155</v>
      </c>
      <c r="AJ52" s="157">
        <f>Mental!F46</f>
        <v>57</v>
      </c>
      <c r="AK52" s="157">
        <f>Mental!F62</f>
        <v>161</v>
      </c>
      <c r="AL52" s="164">
        <f>Mental!F76</f>
        <v>0</v>
      </c>
    </row>
    <row r="53" spans="1:38" s="151" customFormat="1">
      <c r="A53" s="297" t="s">
        <v>111</v>
      </c>
      <c r="B53" s="300">
        <f>SUM(C53:AL53)+1</f>
        <v>239344.09448053237</v>
      </c>
      <c r="C53" s="300">
        <f>SUM(C50:C52)</f>
        <v>4482.6902619814064</v>
      </c>
      <c r="D53" s="300">
        <f t="shared" ref="D53:AL53" si="6">SUM(D50:D52)</f>
        <v>1730.9722941437719</v>
      </c>
      <c r="E53" s="300">
        <f t="shared" si="6"/>
        <v>7564.4138954791988</v>
      </c>
      <c r="F53" s="300"/>
      <c r="G53" s="300">
        <f t="shared" si="6"/>
        <v>41013.845730540321</v>
      </c>
      <c r="H53" s="300">
        <f t="shared" si="6"/>
        <v>0</v>
      </c>
      <c r="I53" s="300">
        <f t="shared" si="6"/>
        <v>0</v>
      </c>
      <c r="J53" s="300">
        <f t="shared" si="6"/>
        <v>2533.2785420799701</v>
      </c>
      <c r="K53" s="300">
        <f t="shared" si="6"/>
        <v>34640.531408694049</v>
      </c>
      <c r="L53" s="300">
        <f t="shared" si="6"/>
        <v>2775.856578647099</v>
      </c>
      <c r="M53" s="300">
        <f t="shared" si="6"/>
        <v>837.37112959169201</v>
      </c>
      <c r="N53" s="300">
        <f t="shared" si="6"/>
        <v>3483.8620116350971</v>
      </c>
      <c r="O53" s="300">
        <f t="shared" si="6"/>
        <v>6238.6596069590196</v>
      </c>
      <c r="P53" s="300">
        <f t="shared" si="6"/>
        <v>5144.562982492258</v>
      </c>
      <c r="Q53" s="300">
        <f t="shared" si="6"/>
        <v>3956.3690355422546</v>
      </c>
      <c r="R53" s="300">
        <f t="shared" si="6"/>
        <v>4654.3744685302527</v>
      </c>
      <c r="S53" s="300">
        <f t="shared" si="6"/>
        <v>0</v>
      </c>
      <c r="T53" s="300">
        <f t="shared" si="6"/>
        <v>0</v>
      </c>
      <c r="U53" s="300">
        <f t="shared" si="6"/>
        <v>5100.439117513587</v>
      </c>
      <c r="V53" s="300">
        <f t="shared" si="6"/>
        <v>8895.179980664012</v>
      </c>
      <c r="W53" s="300"/>
      <c r="X53" s="300">
        <f t="shared" si="6"/>
        <v>0</v>
      </c>
      <c r="Y53" s="300">
        <f t="shared" si="6"/>
        <v>5867.609703806479</v>
      </c>
      <c r="Z53" s="300">
        <f t="shared" si="6"/>
        <v>7874.2897978283681</v>
      </c>
      <c r="AA53" s="300">
        <f t="shared" si="6"/>
        <v>6493.6593742868599</v>
      </c>
      <c r="AB53" s="300">
        <f t="shared" si="6"/>
        <v>4207.9116821154776</v>
      </c>
      <c r="AC53" s="300">
        <f t="shared" si="6"/>
        <v>7955.8589868970212</v>
      </c>
      <c r="AD53" s="300">
        <f t="shared" si="6"/>
        <v>0</v>
      </c>
      <c r="AE53" s="300">
        <f t="shared" si="6"/>
        <v>15239.789219126173</v>
      </c>
      <c r="AF53" s="300">
        <f t="shared" si="6"/>
        <v>20360.502609092531</v>
      </c>
      <c r="AG53" s="300">
        <f t="shared" si="6"/>
        <v>15878.62360047696</v>
      </c>
      <c r="AH53" s="300">
        <f t="shared" si="6"/>
        <v>12425.171755610098</v>
      </c>
      <c r="AI53" s="300">
        <f t="shared" si="6"/>
        <v>4142.7258846474724</v>
      </c>
      <c r="AJ53" s="300">
        <f t="shared" si="6"/>
        <v>1525.3175792565139</v>
      </c>
      <c r="AK53" s="300">
        <f t="shared" si="6"/>
        <v>4319.2272428944716</v>
      </c>
      <c r="AL53" s="300">
        <f t="shared" si="6"/>
        <v>0</v>
      </c>
    </row>
    <row r="54" spans="1:38">
      <c r="F54" s="291"/>
      <c r="H54" s="162"/>
      <c r="I54" s="162"/>
      <c r="S54" s="162"/>
      <c r="T54" s="162"/>
      <c r="W54" s="291"/>
      <c r="X54" s="162"/>
      <c r="AD54" s="162"/>
      <c r="AL54" s="162"/>
    </row>
    <row r="55" spans="1:38">
      <c r="A55" s="282" t="s">
        <v>109</v>
      </c>
      <c r="F55" s="291"/>
      <c r="H55" s="162"/>
      <c r="I55" s="162"/>
      <c r="S55" s="162"/>
      <c r="T55" s="162"/>
      <c r="W55" s="291"/>
      <c r="X55" s="162"/>
      <c r="AD55" s="162"/>
      <c r="AL55" s="162"/>
    </row>
    <row r="56" spans="1:38" s="151" customFormat="1" ht="12.6">
      <c r="A56" s="156" t="s">
        <v>105</v>
      </c>
      <c r="B56" s="151">
        <f>SUM(C56:AL56)</f>
        <v>590140</v>
      </c>
      <c r="C56" s="151">
        <f>Alcohol!C6</f>
        <v>9992</v>
      </c>
      <c r="D56" s="151">
        <f>Alcohol!C50</f>
        <v>4725</v>
      </c>
      <c r="E56" s="151">
        <f>Alcohol!C54</f>
        <v>16861</v>
      </c>
      <c r="F56" s="292"/>
      <c r="G56" s="151">
        <f>Alcohol!C10</f>
        <v>111959</v>
      </c>
      <c r="H56" s="163">
        <f>Alcohol!C80</f>
        <v>0</v>
      </c>
      <c r="I56" s="163">
        <f>Alcohol!C78</f>
        <v>0</v>
      </c>
      <c r="J56" s="151">
        <f>Alcohol!C12</f>
        <v>6915</v>
      </c>
      <c r="K56" s="151">
        <f>Alcohol!C14</f>
        <v>94556</v>
      </c>
      <c r="L56" s="151">
        <f>Alcohol!C16</f>
        <v>6187</v>
      </c>
      <c r="M56" s="151">
        <f>Alcohol!C18</f>
        <v>1868</v>
      </c>
      <c r="N56" s="151">
        <f>Alcohol!C20</f>
        <v>7766</v>
      </c>
      <c r="O56" s="151">
        <f>Alcohol!C60</f>
        <v>13699</v>
      </c>
      <c r="P56" s="151">
        <f>Alcohol!C22</f>
        <v>11467</v>
      </c>
      <c r="Q56" s="151">
        <f>Alcohol!C48</f>
        <v>10777</v>
      </c>
      <c r="R56" s="151">
        <f>Alcohol!C24</f>
        <v>12702</v>
      </c>
      <c r="S56" s="163">
        <f>Alcohol!C70</f>
        <v>0</v>
      </c>
      <c r="T56" s="163">
        <f>Alcohol!C74</f>
        <v>0</v>
      </c>
      <c r="U56" s="151">
        <f>Alcohol!C26</f>
        <v>11367</v>
      </c>
      <c r="V56" s="151">
        <f>Alcohol!C28</f>
        <v>19825</v>
      </c>
      <c r="W56" s="292"/>
      <c r="X56" s="163">
        <f>Alcohol!C68</f>
        <v>0</v>
      </c>
      <c r="Y56" s="151">
        <f>Alcohol!C30</f>
        <v>13076</v>
      </c>
      <c r="Z56" s="151">
        <f>Alcohol!C32</f>
        <v>17552</v>
      </c>
      <c r="AA56" s="151">
        <f>Alcohol!C34</f>
        <v>17730</v>
      </c>
      <c r="AB56" s="151">
        <f>Alcohol!C36</f>
        <v>9378</v>
      </c>
      <c r="AC56" s="151">
        <f>Alcohol!C38</f>
        <v>21722</v>
      </c>
      <c r="AD56" s="163">
        <f>Alcohol!C72</f>
        <v>0</v>
      </c>
      <c r="AE56" s="151">
        <f>Alcohol!C40</f>
        <v>41601</v>
      </c>
      <c r="AF56" s="151">
        <f>Alcohol!C42</f>
        <v>55576</v>
      </c>
      <c r="AG56" s="151">
        <f>Alcohol!C44</f>
        <v>43337</v>
      </c>
      <c r="AH56" s="151">
        <f>Alcohol!C64</f>
        <v>9972</v>
      </c>
      <c r="AI56" s="151">
        <f>Alcohol!C66</f>
        <v>6648</v>
      </c>
      <c r="AJ56" s="151">
        <f>Alcohol!C46</f>
        <v>3400</v>
      </c>
      <c r="AK56" s="151">
        <f>Alcohol!C62</f>
        <v>9482</v>
      </c>
      <c r="AL56" s="163">
        <f>Alcohol!C76</f>
        <v>0</v>
      </c>
    </row>
    <row r="57" spans="1:38" s="157" customFormat="1" ht="12.6">
      <c r="A57" s="155" t="s">
        <v>106</v>
      </c>
      <c r="B57" s="157">
        <f>SUM(C57:AL57)+1</f>
        <v>2183.9489314498837</v>
      </c>
      <c r="C57" s="157">
        <f>Alcohol!E6</f>
        <v>36.960764772845835</v>
      </c>
      <c r="D57" s="157">
        <f>Alcohol!E50</f>
        <v>17.477943710137769</v>
      </c>
      <c r="E57" s="157">
        <f>Alcohol!E54</f>
        <v>62.369441036324417</v>
      </c>
      <c r="F57" s="326"/>
      <c r="G57" s="157">
        <f>Alcohol!E10</f>
        <v>414.14033859117762</v>
      </c>
      <c r="H57" s="164">
        <f>Alcohol!E80</f>
        <v>0</v>
      </c>
      <c r="I57" s="164">
        <f>Alcohol!E78</f>
        <v>0</v>
      </c>
      <c r="J57" s="157">
        <f>Alcohol!E12</f>
        <v>25.578831905947652</v>
      </c>
      <c r="K57" s="157">
        <f>Alcohol!E14</f>
        <v>349.7660202022829</v>
      </c>
      <c r="L57" s="157">
        <f>Alcohol!E16</f>
        <v>22.885933912089389</v>
      </c>
      <c r="M57" s="157">
        <f>Alcohol!E18</f>
        <v>6.9097986985264228</v>
      </c>
      <c r="N57" s="157">
        <f>Alcohol!E20</f>
        <v>28.726711291625374</v>
      </c>
      <c r="O57" s="157">
        <f>Alcohol!E60</f>
        <v>50.673090134429053</v>
      </c>
      <c r="P57" s="157">
        <f>Alcohol!E22</f>
        <v>42.416842438973489</v>
      </c>
      <c r="Q57" s="157">
        <f>Alcohol!E48</f>
        <v>39.864507801937506</v>
      </c>
      <c r="R57" s="157">
        <f>Alcohol!E24</f>
        <v>46.985151535697334</v>
      </c>
      <c r="S57" s="164">
        <f>Alcohol!E70</f>
        <v>0</v>
      </c>
      <c r="T57" s="164">
        <f>Alcohol!E74</f>
        <v>0</v>
      </c>
      <c r="U57" s="157">
        <f>Alcohol!E26</f>
        <v>42.046938868388565</v>
      </c>
      <c r="V57" s="157">
        <f>Alcohol!E28</f>
        <v>73.333382868461641</v>
      </c>
      <c r="W57" s="326"/>
      <c r="X57" s="164">
        <f>Alcohol!E68</f>
        <v>0</v>
      </c>
      <c r="Y57" s="157">
        <f>Alcohol!E30</f>
        <v>48.36859088968496</v>
      </c>
      <c r="Z57" s="157">
        <f>Alcohol!E32</f>
        <v>64.925474709066251</v>
      </c>
      <c r="AA57" s="157">
        <f>Alcohol!E34</f>
        <v>65.583903064707428</v>
      </c>
      <c r="AB57" s="157">
        <f>Alcohol!E36</f>
        <v>34.689556849454384</v>
      </c>
      <c r="AC57" s="157">
        <f>Alcohol!E38</f>
        <v>80.350453602457691</v>
      </c>
      <c r="AD57" s="164">
        <f>Alcohol!E72</f>
        <v>0</v>
      </c>
      <c r="AE57" s="157">
        <f>Alcohol!E40</f>
        <v>153.88358439903519</v>
      </c>
      <c r="AF57" s="157">
        <f>Alcohol!E42</f>
        <v>205.57760838827863</v>
      </c>
      <c r="AG57" s="157">
        <f>Alcohol!E44</f>
        <v>160.30511038438951</v>
      </c>
      <c r="AH57" s="157">
        <f>Alcohol!E64</f>
        <v>36.886784058728843</v>
      </c>
      <c r="AI57" s="157">
        <f>Alcohol!E66</f>
        <v>24.591189372485896</v>
      </c>
      <c r="AJ57" s="157">
        <f>Alcohol!E46</f>
        <v>12.576721399887493</v>
      </c>
      <c r="AK57" s="157">
        <f>Alcohol!E62</f>
        <v>35.074256562862708</v>
      </c>
      <c r="AL57" s="164">
        <f>Alcohol!E76</f>
        <v>0</v>
      </c>
    </row>
    <row r="58" spans="1:38" s="157" customFormat="1" ht="12.6">
      <c r="A58" s="155" t="s">
        <v>107</v>
      </c>
      <c r="B58" s="157">
        <f>SUM(C58:AL58)</f>
        <v>28132</v>
      </c>
      <c r="C58" s="157">
        <f>Alcohol!F6</f>
        <v>1179</v>
      </c>
      <c r="D58" s="157">
        <f>Alcohol!F50</f>
        <v>92</v>
      </c>
      <c r="E58" s="157">
        <f>Alcohol!F54</f>
        <v>1989</v>
      </c>
      <c r="F58" s="326"/>
      <c r="G58" s="157">
        <f>Alcohol!F10</f>
        <v>2191</v>
      </c>
      <c r="H58" s="164">
        <f>Alcohol!F80</f>
        <v>0</v>
      </c>
      <c r="I58" s="164">
        <f>Alcohol!F78</f>
        <v>0</v>
      </c>
      <c r="J58" s="157">
        <f>Alcohol!F12</f>
        <v>135</v>
      </c>
      <c r="K58" s="157">
        <f>Alcohol!F14</f>
        <v>1850</v>
      </c>
      <c r="L58" s="157">
        <f>Alcohol!F16</f>
        <v>730</v>
      </c>
      <c r="M58" s="157">
        <f>Alcohol!F18</f>
        <v>220</v>
      </c>
      <c r="N58" s="157">
        <f>Alcohol!F20</f>
        <v>916</v>
      </c>
      <c r="O58" s="157">
        <f>Alcohol!F60</f>
        <v>1616</v>
      </c>
      <c r="P58" s="157">
        <f>Alcohol!F22</f>
        <v>1353</v>
      </c>
      <c r="Q58" s="157">
        <f>Alcohol!F48</f>
        <v>211</v>
      </c>
      <c r="R58" s="157">
        <f>Alcohol!F24</f>
        <v>249</v>
      </c>
      <c r="S58" s="164">
        <f>Alcohol!F70</f>
        <v>0</v>
      </c>
      <c r="T58" s="164">
        <f>Alcohol!F74</f>
        <v>0</v>
      </c>
      <c r="U58" s="157">
        <f>Alcohol!F26</f>
        <v>1341</v>
      </c>
      <c r="V58" s="157">
        <f>Alcohol!F28</f>
        <v>2338</v>
      </c>
      <c r="W58" s="326"/>
      <c r="X58" s="164">
        <f>Alcohol!F68</f>
        <v>0</v>
      </c>
      <c r="Y58" s="157">
        <f>Alcohol!F30</f>
        <v>1543</v>
      </c>
      <c r="Z58" s="157">
        <f>Alcohol!F32</f>
        <v>2071</v>
      </c>
      <c r="AA58" s="157">
        <f>Alcohol!F34</f>
        <v>347</v>
      </c>
      <c r="AB58" s="157">
        <f>Alcohol!F36</f>
        <v>1106</v>
      </c>
      <c r="AC58" s="157">
        <f>Alcohol!F38</f>
        <v>425</v>
      </c>
      <c r="AD58" s="164">
        <f>Alcohol!F72</f>
        <v>0</v>
      </c>
      <c r="AE58" s="157">
        <f>Alcohol!F40</f>
        <v>814</v>
      </c>
      <c r="AF58" s="157">
        <f>Alcohol!F42</f>
        <v>1088</v>
      </c>
      <c r="AG58" s="157">
        <f>Alcohol!F44</f>
        <v>848</v>
      </c>
      <c r="AH58" s="157">
        <f>Alcohol!F64</f>
        <v>1176</v>
      </c>
      <c r="AI58" s="157">
        <f>Alcohol!F66</f>
        <v>784</v>
      </c>
      <c r="AJ58" s="157">
        <f>Alcohol!F46</f>
        <v>401</v>
      </c>
      <c r="AK58" s="157">
        <f>Alcohol!F62</f>
        <v>1119</v>
      </c>
      <c r="AL58" s="164">
        <f>Alcohol!F76</f>
        <v>0</v>
      </c>
    </row>
    <row r="59" spans="1:38" s="151" customFormat="1">
      <c r="A59" s="297" t="s">
        <v>111</v>
      </c>
      <c r="B59" s="300">
        <f>SUM(C59:AL59)+1</f>
        <v>620455.94893145002</v>
      </c>
      <c r="C59" s="300">
        <f>SUM(C56:C58)</f>
        <v>11207.960764772846</v>
      </c>
      <c r="D59" s="300">
        <f t="shared" ref="D59:AL59" si="7">SUM(D56:D58)</f>
        <v>4834.4779437101379</v>
      </c>
      <c r="E59" s="300">
        <f t="shared" si="7"/>
        <v>18912.369441036324</v>
      </c>
      <c r="F59" s="300"/>
      <c r="G59" s="300">
        <f t="shared" si="7"/>
        <v>114564.14033859118</v>
      </c>
      <c r="H59" s="300">
        <f t="shared" si="7"/>
        <v>0</v>
      </c>
      <c r="I59" s="300">
        <f t="shared" si="7"/>
        <v>0</v>
      </c>
      <c r="J59" s="300">
        <f t="shared" si="7"/>
        <v>7075.5788319059475</v>
      </c>
      <c r="K59" s="300">
        <f t="shared" si="7"/>
        <v>96755.766020202282</v>
      </c>
      <c r="L59" s="300">
        <f t="shared" si="7"/>
        <v>6939.8859339120891</v>
      </c>
      <c r="M59" s="300">
        <f t="shared" si="7"/>
        <v>2094.9097986985262</v>
      </c>
      <c r="N59" s="300">
        <f t="shared" si="7"/>
        <v>8710.7267112916252</v>
      </c>
      <c r="O59" s="300">
        <f t="shared" si="7"/>
        <v>15365.673090134429</v>
      </c>
      <c r="P59" s="300">
        <f t="shared" si="7"/>
        <v>12862.416842438974</v>
      </c>
      <c r="Q59" s="300">
        <f t="shared" si="7"/>
        <v>11027.864507801938</v>
      </c>
      <c r="R59" s="300">
        <f t="shared" si="7"/>
        <v>12997.985151535697</v>
      </c>
      <c r="S59" s="300">
        <f t="shared" si="7"/>
        <v>0</v>
      </c>
      <c r="T59" s="300">
        <f t="shared" si="7"/>
        <v>0</v>
      </c>
      <c r="U59" s="300">
        <f t="shared" si="7"/>
        <v>12750.046938868389</v>
      </c>
      <c r="V59" s="300">
        <f t="shared" si="7"/>
        <v>22236.333382868463</v>
      </c>
      <c r="W59" s="300"/>
      <c r="X59" s="300">
        <f t="shared" si="7"/>
        <v>0</v>
      </c>
      <c r="Y59" s="300">
        <f t="shared" si="7"/>
        <v>14667.368590889684</v>
      </c>
      <c r="Z59" s="300">
        <f t="shared" si="7"/>
        <v>19687.925474709067</v>
      </c>
      <c r="AA59" s="300">
        <f t="shared" si="7"/>
        <v>18142.583903064708</v>
      </c>
      <c r="AB59" s="300">
        <f t="shared" si="7"/>
        <v>10518.689556849455</v>
      </c>
      <c r="AC59" s="300">
        <f t="shared" si="7"/>
        <v>22227.350453602459</v>
      </c>
      <c r="AD59" s="300">
        <f t="shared" si="7"/>
        <v>0</v>
      </c>
      <c r="AE59" s="300">
        <f t="shared" si="7"/>
        <v>42568.883584399038</v>
      </c>
      <c r="AF59" s="300">
        <f t="shared" si="7"/>
        <v>56869.577608388281</v>
      </c>
      <c r="AG59" s="300">
        <f t="shared" si="7"/>
        <v>44345.30511038439</v>
      </c>
      <c r="AH59" s="300">
        <f t="shared" si="7"/>
        <v>11184.886784058728</v>
      </c>
      <c r="AI59" s="300">
        <f t="shared" si="7"/>
        <v>7456.591189372486</v>
      </c>
      <c r="AJ59" s="300">
        <f t="shared" si="7"/>
        <v>3813.5767213998874</v>
      </c>
      <c r="AK59" s="300">
        <f t="shared" si="7"/>
        <v>10636.074256562863</v>
      </c>
      <c r="AL59" s="300">
        <f t="shared" si="7"/>
        <v>0</v>
      </c>
    </row>
    <row r="60" spans="1:38">
      <c r="F60" s="291"/>
      <c r="H60" s="162"/>
      <c r="I60" s="162"/>
      <c r="S60" s="162"/>
      <c r="T60" s="162"/>
      <c r="W60" s="291"/>
      <c r="X60" s="162"/>
      <c r="AD60" s="162"/>
      <c r="AL60" s="162"/>
    </row>
    <row r="61" spans="1:38">
      <c r="A61" s="282" t="s">
        <v>103</v>
      </c>
      <c r="F61" s="291"/>
      <c r="H61" s="162"/>
      <c r="I61" s="162"/>
      <c r="S61" s="162"/>
      <c r="T61" s="162"/>
      <c r="W61" s="291"/>
      <c r="X61" s="162"/>
      <c r="AD61" s="162"/>
      <c r="AL61" s="162"/>
    </row>
    <row r="62" spans="1:38" s="151" customFormat="1" ht="12.6">
      <c r="A62" s="156" t="s">
        <v>105</v>
      </c>
      <c r="B62" s="151">
        <f>SUM(C62:AL62)</f>
        <v>100023</v>
      </c>
      <c r="C62" s="151">
        <f>PHN!C6</f>
        <v>1199</v>
      </c>
      <c r="D62" s="151">
        <f>PHN!C50</f>
        <v>565</v>
      </c>
      <c r="E62" s="151">
        <f>PHN!C54</f>
        <v>2024</v>
      </c>
      <c r="F62" s="292"/>
      <c r="G62" s="151">
        <f>PHN!C10</f>
        <v>13383</v>
      </c>
      <c r="H62" s="163">
        <f>PHN!C80</f>
        <v>0</v>
      </c>
      <c r="I62" s="163">
        <f>PHN!C78</f>
        <v>0</v>
      </c>
      <c r="J62" s="151">
        <f>PHN!C12</f>
        <v>827</v>
      </c>
      <c r="K62" s="151">
        <f>PHN!C14</f>
        <v>11303</v>
      </c>
      <c r="L62" s="151">
        <f>PHN!C16</f>
        <v>741</v>
      </c>
      <c r="M62" s="151">
        <f>PHN!C18</f>
        <v>225</v>
      </c>
      <c r="N62" s="151">
        <f>PHN!C20</f>
        <v>933</v>
      </c>
      <c r="O62" s="151">
        <f>PHN!C60</f>
        <v>12249</v>
      </c>
      <c r="P62" s="151">
        <f>PHN!C22</f>
        <v>1377</v>
      </c>
      <c r="Q62" s="151">
        <f>PHN!C48</f>
        <v>1294</v>
      </c>
      <c r="R62" s="151">
        <f>PHN!C24</f>
        <v>1517</v>
      </c>
      <c r="S62" s="163">
        <f>PHN!C70</f>
        <v>0</v>
      </c>
      <c r="T62" s="163">
        <f>PHN!C74</f>
        <v>0</v>
      </c>
      <c r="U62" s="151">
        <f>PHN!C26</f>
        <v>1366</v>
      </c>
      <c r="V62" s="151">
        <f>PHN!C28</f>
        <v>2379</v>
      </c>
      <c r="W62" s="292"/>
      <c r="X62" s="163">
        <f>PHN!C68</f>
        <v>0</v>
      </c>
      <c r="Y62" s="151">
        <f>PHN!C30</f>
        <v>1569</v>
      </c>
      <c r="Z62" s="151">
        <f>PHN!C32</f>
        <v>2106</v>
      </c>
      <c r="AA62" s="151">
        <f>PHN!C34</f>
        <v>2120</v>
      </c>
      <c r="AB62" s="151">
        <f>PHN!C36</f>
        <v>1125</v>
      </c>
      <c r="AC62" s="151">
        <f>PHN!C38</f>
        <v>2596</v>
      </c>
      <c r="AD62" s="163">
        <f>PHN!C72</f>
        <v>0</v>
      </c>
      <c r="AE62" s="151">
        <f>PHN!C40</f>
        <v>4973</v>
      </c>
      <c r="AF62" s="151">
        <f>PHN!C42</f>
        <v>6644</v>
      </c>
      <c r="AG62" s="151">
        <f>PHN!C44</f>
        <v>5181</v>
      </c>
      <c r="AH62" s="151">
        <f>PHN!C64</f>
        <v>7840</v>
      </c>
      <c r="AI62" s="151">
        <f>PHN!C66</f>
        <v>5601</v>
      </c>
      <c r="AJ62" s="151">
        <f>PHN!C46</f>
        <v>409</v>
      </c>
      <c r="AK62" s="151">
        <f>PHN!C62</f>
        <v>8477</v>
      </c>
      <c r="AL62" s="163">
        <f>PHN!C76</f>
        <v>0</v>
      </c>
    </row>
    <row r="63" spans="1:38" s="152" customFormat="1" ht="12.6">
      <c r="A63" s="155" t="s">
        <v>106</v>
      </c>
      <c r="B63" s="152">
        <f>SUM(C63:AL63)+1</f>
        <v>284.09157089712994</v>
      </c>
      <c r="C63" s="152">
        <f>PHN!E6</f>
        <v>3.3934874329470106</v>
      </c>
      <c r="D63" s="152">
        <f>PHN!E50</f>
        <v>1.5990995826647716</v>
      </c>
      <c r="E63" s="152">
        <f>PHN!E54</f>
        <v>5.7284558501123852</v>
      </c>
      <c r="F63" s="328"/>
      <c r="G63" s="152">
        <f>PHN!E10</f>
        <v>37.877433123544492</v>
      </c>
      <c r="H63" s="165">
        <f>PHN!E80</f>
        <v>0</v>
      </c>
      <c r="I63" s="165">
        <f>PHN!E78</f>
        <v>0</v>
      </c>
      <c r="J63" s="152">
        <f>PHN!E12</f>
        <v>2.3406289466615329</v>
      </c>
      <c r="K63" s="152">
        <f>PHN!E14</f>
        <v>31.990482447539669</v>
      </c>
      <c r="L63" s="152">
        <f>PHN!E16</f>
        <v>2.0972261783267179</v>
      </c>
      <c r="M63" s="152">
        <f>PHN!E18</f>
        <v>0.63680956831782942</v>
      </c>
      <c r="N63" s="152">
        <f>PHN!E20</f>
        <v>2.6406370099579326</v>
      </c>
      <c r="O63" s="152">
        <f>PHN!E60</f>
        <v>34.667912899222628</v>
      </c>
      <c r="P63" s="152">
        <f>PHN!E22</f>
        <v>3.8972745581051158</v>
      </c>
      <c r="Q63" s="152">
        <f>PHN!E48</f>
        <v>3.6623625840145388</v>
      </c>
      <c r="R63" s="152">
        <f>PHN!E24</f>
        <v>4.2935116228362098</v>
      </c>
      <c r="S63" s="165">
        <f>PHN!E70</f>
        <v>0</v>
      </c>
      <c r="T63" s="165">
        <f>PHN!E74</f>
        <v>0</v>
      </c>
      <c r="U63" s="152">
        <f>PHN!E26</f>
        <v>3.8661416458762439</v>
      </c>
      <c r="V63" s="152">
        <f>PHN!E28</f>
        <v>6.7331998356805158</v>
      </c>
      <c r="W63" s="328"/>
      <c r="X63" s="165">
        <f>PHN!E68</f>
        <v>0</v>
      </c>
      <c r="Y63" s="152">
        <f>PHN!E30</f>
        <v>4.4406853897363296</v>
      </c>
      <c r="Z63" s="152">
        <f>PHN!E32</f>
        <v>5.9605375594548828</v>
      </c>
      <c r="AA63" s="152">
        <f>PHN!E34</f>
        <v>6.0001612659279919</v>
      </c>
      <c r="AB63" s="152">
        <f>PHN!E36</f>
        <v>3.1840478415891473</v>
      </c>
      <c r="AC63" s="152">
        <f>PHN!E38</f>
        <v>7.3473672860137116</v>
      </c>
      <c r="AD63" s="165">
        <f>PHN!E72</f>
        <v>0</v>
      </c>
      <c r="AE63" s="152">
        <f>PHN!E40</f>
        <v>14.074906592198069</v>
      </c>
      <c r="AF63" s="152">
        <f>PHN!E42</f>
        <v>18.804278986238483</v>
      </c>
      <c r="AG63" s="152">
        <f>PHN!E44</f>
        <v>14.663601659798552</v>
      </c>
      <c r="AH63" s="152">
        <f>PHN!E64</f>
        <v>22.189275624941256</v>
      </c>
      <c r="AI63" s="152">
        <f>PHN!E66</f>
        <v>15.852312853991833</v>
      </c>
      <c r="AJ63" s="152">
        <f>PHN!E46</f>
        <v>1.1575782819644098</v>
      </c>
      <c r="AK63" s="152">
        <f>PHN!E62</f>
        <v>23.992154269467733</v>
      </c>
      <c r="AL63" s="165">
        <f>PHN!E76</f>
        <v>0</v>
      </c>
    </row>
    <row r="64" spans="1:38" s="152" customFormat="1" ht="12.6">
      <c r="A64" s="155" t="s">
        <v>107</v>
      </c>
      <c r="B64" s="152">
        <f>SUM(C64:AL64)</f>
        <v>2231</v>
      </c>
      <c r="C64" s="152">
        <f>PHN!F6</f>
        <v>20</v>
      </c>
      <c r="D64" s="152">
        <f>PHN!F50</f>
        <v>16</v>
      </c>
      <c r="E64" s="152">
        <f>PHN!F54</f>
        <v>34</v>
      </c>
      <c r="F64" s="328"/>
      <c r="G64" s="152">
        <f>PHN!F10</f>
        <v>374</v>
      </c>
      <c r="H64" s="165">
        <f>PHN!F80</f>
        <v>0</v>
      </c>
      <c r="I64" s="165">
        <f>PHN!F78</f>
        <v>0</v>
      </c>
      <c r="J64" s="152">
        <f>PHN!F12</f>
        <v>23</v>
      </c>
      <c r="K64" s="152">
        <f>PHN!F14</f>
        <v>316</v>
      </c>
      <c r="L64" s="152">
        <f>PHN!F16</f>
        <v>12</v>
      </c>
      <c r="M64" s="152">
        <f>PHN!F18</f>
        <v>4</v>
      </c>
      <c r="N64" s="152">
        <f>PHN!F20</f>
        <v>15</v>
      </c>
      <c r="O64" s="152">
        <f>PHN!F60</f>
        <v>202</v>
      </c>
      <c r="P64" s="152">
        <f>PHN!F22</f>
        <v>23</v>
      </c>
      <c r="Q64" s="152">
        <f>PHN!F48</f>
        <v>36</v>
      </c>
      <c r="R64" s="152">
        <f>PHN!F24</f>
        <v>42</v>
      </c>
      <c r="S64" s="165">
        <f>PHN!F70</f>
        <v>0</v>
      </c>
      <c r="T64" s="165">
        <f>PHN!F74</f>
        <v>0</v>
      </c>
      <c r="U64" s="152">
        <f>PHN!F26</f>
        <v>23</v>
      </c>
      <c r="V64" s="152">
        <f>PHN!F28</f>
        <v>39</v>
      </c>
      <c r="W64" s="328"/>
      <c r="X64" s="165">
        <f>PHN!F68</f>
        <v>0</v>
      </c>
      <c r="Y64" s="152">
        <f>PHN!F30</f>
        <v>26</v>
      </c>
      <c r="Z64" s="152">
        <f>PHN!F32</f>
        <v>35</v>
      </c>
      <c r="AA64" s="152">
        <f>PHN!F34</f>
        <v>59</v>
      </c>
      <c r="AB64" s="152">
        <f>PHN!F36</f>
        <v>19</v>
      </c>
      <c r="AC64" s="152">
        <f>PHN!F38</f>
        <v>73</v>
      </c>
      <c r="AD64" s="165">
        <f>PHN!F72</f>
        <v>0</v>
      </c>
      <c r="AE64" s="152">
        <f>PHN!F40</f>
        <v>139</v>
      </c>
      <c r="AF64" s="152">
        <f>PHN!F42</f>
        <v>186</v>
      </c>
      <c r="AG64" s="152">
        <f>PHN!F44</f>
        <v>145</v>
      </c>
      <c r="AH64" s="152">
        <f>PHN!F64</f>
        <v>130</v>
      </c>
      <c r="AI64" s="152">
        <f>PHN!F66</f>
        <v>93</v>
      </c>
      <c r="AJ64" s="152">
        <f>PHN!F46</f>
        <v>7</v>
      </c>
      <c r="AK64" s="152">
        <f>PHN!F62</f>
        <v>140</v>
      </c>
      <c r="AL64" s="165">
        <f>PHN!F76</f>
        <v>0</v>
      </c>
    </row>
    <row r="65" spans="1:38" s="151" customFormat="1" ht="12.6">
      <c r="A65" s="299" t="s">
        <v>112</v>
      </c>
      <c r="B65" s="300">
        <f>SUM(C65:AL65)+1</f>
        <v>102538.09157089714</v>
      </c>
      <c r="C65" s="300">
        <f>SUM(C62:C64)</f>
        <v>1222.393487432947</v>
      </c>
      <c r="D65" s="300">
        <f t="shared" ref="D65:AL65" si="8">SUM(D62:D64)</f>
        <v>582.59909958266473</v>
      </c>
      <c r="E65" s="300">
        <f t="shared" si="8"/>
        <v>2063.7284558501124</v>
      </c>
      <c r="F65" s="300"/>
      <c r="G65" s="300">
        <f t="shared" si="8"/>
        <v>13794.877433123544</v>
      </c>
      <c r="H65" s="300">
        <f t="shared" si="8"/>
        <v>0</v>
      </c>
      <c r="I65" s="300">
        <f t="shared" si="8"/>
        <v>0</v>
      </c>
      <c r="J65" s="300">
        <f t="shared" si="8"/>
        <v>852.34062894666158</v>
      </c>
      <c r="K65" s="300">
        <f t="shared" si="8"/>
        <v>11650.99048244754</v>
      </c>
      <c r="L65" s="300">
        <f t="shared" si="8"/>
        <v>755.09722617832676</v>
      </c>
      <c r="M65" s="300">
        <f t="shared" si="8"/>
        <v>229.63680956831783</v>
      </c>
      <c r="N65" s="300">
        <f t="shared" si="8"/>
        <v>950.64063700995791</v>
      </c>
      <c r="O65" s="300">
        <f t="shared" si="8"/>
        <v>12485.667912899222</v>
      </c>
      <c r="P65" s="300">
        <f t="shared" si="8"/>
        <v>1403.8972745581052</v>
      </c>
      <c r="Q65" s="300">
        <f t="shared" si="8"/>
        <v>1333.6623625840145</v>
      </c>
      <c r="R65" s="300">
        <f t="shared" si="8"/>
        <v>1563.2935116228361</v>
      </c>
      <c r="S65" s="300">
        <f t="shared" si="8"/>
        <v>0</v>
      </c>
      <c r="T65" s="300">
        <f t="shared" si="8"/>
        <v>0</v>
      </c>
      <c r="U65" s="300">
        <f t="shared" si="8"/>
        <v>1392.8661416458763</v>
      </c>
      <c r="V65" s="300">
        <f t="shared" si="8"/>
        <v>2424.7331998356804</v>
      </c>
      <c r="W65" s="300"/>
      <c r="X65" s="300">
        <f t="shared" si="8"/>
        <v>0</v>
      </c>
      <c r="Y65" s="300">
        <f t="shared" si="8"/>
        <v>1599.4406853897362</v>
      </c>
      <c r="Z65" s="300">
        <f t="shared" si="8"/>
        <v>2146.9605375594547</v>
      </c>
      <c r="AA65" s="300">
        <f t="shared" si="8"/>
        <v>2185.000161265928</v>
      </c>
      <c r="AB65" s="300">
        <f t="shared" si="8"/>
        <v>1147.1840478415891</v>
      </c>
      <c r="AC65" s="300">
        <f t="shared" si="8"/>
        <v>2676.3473672860137</v>
      </c>
      <c r="AD65" s="300">
        <f t="shared" si="8"/>
        <v>0</v>
      </c>
      <c r="AE65" s="300">
        <f t="shared" si="8"/>
        <v>5126.0749065921982</v>
      </c>
      <c r="AF65" s="300">
        <f t="shared" si="8"/>
        <v>6848.8042789862384</v>
      </c>
      <c r="AG65" s="300">
        <f t="shared" si="8"/>
        <v>5340.6636016597986</v>
      </c>
      <c r="AH65" s="300">
        <f t="shared" si="8"/>
        <v>7992.1892756249408</v>
      </c>
      <c r="AI65" s="300">
        <f t="shared" si="8"/>
        <v>5709.8523128539919</v>
      </c>
      <c r="AJ65" s="300">
        <f t="shared" si="8"/>
        <v>417.15757828196439</v>
      </c>
      <c r="AK65" s="300">
        <f t="shared" si="8"/>
        <v>8640.9921542694683</v>
      </c>
      <c r="AL65" s="300">
        <f t="shared" si="8"/>
        <v>0</v>
      </c>
    </row>
    <row r="66" spans="1:38">
      <c r="F66" s="291"/>
      <c r="H66" s="162"/>
      <c r="I66" s="162"/>
      <c r="S66" s="162"/>
      <c r="T66" s="162"/>
      <c r="W66" s="291"/>
      <c r="X66" s="162"/>
      <c r="AD66" s="162"/>
      <c r="AL66" s="162"/>
    </row>
    <row r="67" spans="1:38">
      <c r="A67" s="282" t="s">
        <v>86</v>
      </c>
      <c r="F67" s="291"/>
      <c r="H67" s="162"/>
      <c r="I67" s="162"/>
      <c r="S67" s="162"/>
      <c r="T67" s="162"/>
      <c r="W67" s="291"/>
      <c r="X67" s="162"/>
      <c r="AD67" s="162"/>
      <c r="AL67" s="162"/>
    </row>
    <row r="68" spans="1:38" s="151" customFormat="1" ht="12.6">
      <c r="A68" s="156" t="s">
        <v>105</v>
      </c>
      <c r="B68" s="151">
        <f>SUM(C68:AL68)</f>
        <v>145357</v>
      </c>
      <c r="C68" s="151">
        <f>HE!C6</f>
        <v>2160</v>
      </c>
      <c r="D68" s="151">
        <f>HE!C50</f>
        <v>1154</v>
      </c>
      <c r="E68" s="151">
        <f>HE!C54</f>
        <v>3643</v>
      </c>
      <c r="F68" s="292"/>
      <c r="G68" s="151">
        <f>HE!C10</f>
        <v>27326</v>
      </c>
      <c r="H68" s="163">
        <f>HE!C80</f>
        <v>0</v>
      </c>
      <c r="I68" s="163">
        <f>HE!C78</f>
        <v>0</v>
      </c>
      <c r="J68" s="151">
        <f>HE!C12</f>
        <v>1686</v>
      </c>
      <c r="K68" s="151">
        <f>HE!C14</f>
        <v>23078</v>
      </c>
      <c r="L68" s="151">
        <f>HE!C16</f>
        <v>1336</v>
      </c>
      <c r="M68" s="151">
        <f>HE!C18</f>
        <v>403</v>
      </c>
      <c r="N68" s="151">
        <f>HE!C20</f>
        <v>1679</v>
      </c>
      <c r="O68" s="151">
        <f>HE!C60</f>
        <v>3532</v>
      </c>
      <c r="P68" s="151">
        <f>HE!C22</f>
        <v>2478</v>
      </c>
      <c r="Q68" s="151">
        <f>HE!C48</f>
        <v>2667</v>
      </c>
      <c r="R68" s="151">
        <f>HE!C24</f>
        <v>3102</v>
      </c>
      <c r="S68" s="163">
        <f>HE!C70</f>
        <v>0</v>
      </c>
      <c r="T68" s="163">
        <f>HE!C74</f>
        <v>0</v>
      </c>
      <c r="U68" s="151">
        <f>HE!C26</f>
        <v>2456</v>
      </c>
      <c r="V68" s="151">
        <f>HE!C28</f>
        <v>4284</v>
      </c>
      <c r="W68" s="292"/>
      <c r="X68" s="163">
        <f>HE!C68</f>
        <v>0</v>
      </c>
      <c r="Y68" s="151">
        <f>HE!C30</f>
        <v>2825</v>
      </c>
      <c r="Z68" s="151">
        <f>HE!C32</f>
        <v>3793</v>
      </c>
      <c r="AA68" s="151">
        <f>HE!C34</f>
        <v>4329</v>
      </c>
      <c r="AB68" s="151">
        <f>HE!C36</f>
        <v>2027</v>
      </c>
      <c r="AC68" s="151">
        <f>HE!C38</f>
        <v>5302</v>
      </c>
      <c r="AD68" s="163">
        <f>HE!C72</f>
        <v>0</v>
      </c>
      <c r="AE68" s="151">
        <f>HE!C40</f>
        <v>10153</v>
      </c>
      <c r="AF68" s="151">
        <f>HE!C42</f>
        <v>13563</v>
      </c>
      <c r="AG68" s="151">
        <f>HE!C44</f>
        <v>10577</v>
      </c>
      <c r="AH68" s="151">
        <f>HE!C64</f>
        <v>7549</v>
      </c>
      <c r="AI68" s="151">
        <f>HE!C66</f>
        <v>1078</v>
      </c>
      <c r="AJ68" s="151">
        <f>HE!C46</f>
        <v>733</v>
      </c>
      <c r="AK68" s="151">
        <f>HE!C62</f>
        <v>2444</v>
      </c>
      <c r="AL68" s="163">
        <f>HE!C76</f>
        <v>0</v>
      </c>
    </row>
    <row r="69" spans="1:38" s="152" customFormat="1" ht="12.6">
      <c r="A69" s="155" t="s">
        <v>106</v>
      </c>
      <c r="B69" s="152">
        <f>SUM(C69:AL69)</f>
        <v>386.87519185988668</v>
      </c>
      <c r="C69" s="152">
        <f>HE!E6</f>
        <v>5.763811955511982</v>
      </c>
      <c r="D69" s="152">
        <f>HE!E50</f>
        <v>3.0793699058614941</v>
      </c>
      <c r="E69" s="152">
        <f>HE!E54</f>
        <v>9.7210958120046982</v>
      </c>
      <c r="F69" s="328"/>
      <c r="G69" s="152">
        <f>HE!E10</f>
        <v>72.917558100148341</v>
      </c>
      <c r="H69" s="165">
        <f>HE!E80</f>
        <v>0</v>
      </c>
      <c r="I69" s="165">
        <f>HE!E78</f>
        <v>0</v>
      </c>
      <c r="J69" s="152">
        <f>HE!E12</f>
        <v>4.4989754430524087</v>
      </c>
      <c r="K69" s="152">
        <f>HE!E14</f>
        <v>61.582061254308108</v>
      </c>
      <c r="L69" s="152">
        <f>HE!E16</f>
        <v>3.5650244317425965</v>
      </c>
      <c r="M69" s="152">
        <f>HE!E18</f>
        <v>1.0753778787367263</v>
      </c>
      <c r="N69" s="152">
        <f>HE!E20</f>
        <v>4.4802964228262114</v>
      </c>
      <c r="O69" s="152">
        <f>HE!E60</f>
        <v>9.4248999198464443</v>
      </c>
      <c r="P69" s="152">
        <f>HE!E22</f>
        <v>6.6123731600734681</v>
      </c>
      <c r="Q69" s="152">
        <f>HE!E48</f>
        <v>7.116706706180767</v>
      </c>
      <c r="R69" s="152">
        <f>HE!E24</f>
        <v>8.2774743916658178</v>
      </c>
      <c r="S69" s="165">
        <f>HE!E70</f>
        <v>0</v>
      </c>
      <c r="T69" s="165">
        <f>HE!E74</f>
        <v>0</v>
      </c>
      <c r="U69" s="152">
        <f>HE!E26</f>
        <v>6.5536676679339942</v>
      </c>
      <c r="V69" s="152">
        <f>HE!E28</f>
        <v>11.431560378432099</v>
      </c>
      <c r="W69" s="328"/>
      <c r="X69" s="165">
        <f>HE!E68</f>
        <v>0</v>
      </c>
      <c r="Y69" s="152">
        <f>HE!E30</f>
        <v>7.5383188770006253</v>
      </c>
      <c r="Z69" s="152">
        <f>HE!E32</f>
        <v>10.121360531137475</v>
      </c>
      <c r="AA69" s="152">
        <f>HE!E34</f>
        <v>11.551639794171932</v>
      </c>
      <c r="AB69" s="152">
        <f>HE!E36</f>
        <v>5.4089105712142542</v>
      </c>
      <c r="AC69" s="152">
        <f>HE!E38</f>
        <v>14.14802360561321</v>
      </c>
      <c r="AD69" s="165">
        <f>HE!E72</f>
        <v>0</v>
      </c>
      <c r="AE69" s="152">
        <f>HE!E40</f>
        <v>27.092584622367202</v>
      </c>
      <c r="AF69" s="152">
        <f>HE!E42</f>
        <v>36.191935903985659</v>
      </c>
      <c r="AG69" s="152">
        <f>HE!E44</f>
        <v>28.223999561782517</v>
      </c>
      <c r="AH69" s="152">
        <f>HE!E64</f>
        <v>19.143989098222203</v>
      </c>
      <c r="AI69" s="152">
        <f>HE!E66</f>
        <v>2.8765691148342203</v>
      </c>
      <c r="AJ69" s="152">
        <f>HE!E46</f>
        <v>1.9559602608288349</v>
      </c>
      <c r="AK69" s="152">
        <f>HE!E62</f>
        <v>6.5216464904033726</v>
      </c>
      <c r="AL69" s="165">
        <f>HE!E76</f>
        <v>0</v>
      </c>
    </row>
    <row r="70" spans="1:38" s="152" customFormat="1" ht="12.6">
      <c r="A70" s="155" t="s">
        <v>107</v>
      </c>
      <c r="B70" s="152">
        <f>SUM(C70:AL70)</f>
        <v>3335</v>
      </c>
      <c r="C70" s="152">
        <f>HE!F6</f>
        <v>28</v>
      </c>
      <c r="D70" s="152">
        <f>HE!F50</f>
        <v>31</v>
      </c>
      <c r="E70" s="152">
        <f>HE!F54</f>
        <v>48</v>
      </c>
      <c r="F70" s="328"/>
      <c r="G70" s="152">
        <f>HE!F10</f>
        <v>738</v>
      </c>
      <c r="H70" s="165">
        <f>HE!F79</f>
        <v>0</v>
      </c>
      <c r="I70" s="165">
        <f>HE!F78</f>
        <v>0</v>
      </c>
      <c r="J70" s="152">
        <f>HE!F12</f>
        <v>46</v>
      </c>
      <c r="K70" s="152">
        <f>HE!F14</f>
        <v>623</v>
      </c>
      <c r="L70" s="152">
        <f>HE!F16</f>
        <v>17</v>
      </c>
      <c r="M70" s="152">
        <f>HE!F18</f>
        <v>5</v>
      </c>
      <c r="N70" s="152">
        <f>HE!F20</f>
        <v>22</v>
      </c>
      <c r="O70" s="152">
        <f>HE!F60</f>
        <v>46</v>
      </c>
      <c r="P70" s="152">
        <f>HE!F22</f>
        <v>32</v>
      </c>
      <c r="Q70" s="152">
        <f>HE!F48</f>
        <v>72</v>
      </c>
      <c r="R70" s="152">
        <f>HE!F24</f>
        <v>84</v>
      </c>
      <c r="S70" s="165">
        <f>HE!F70</f>
        <v>0</v>
      </c>
      <c r="T70" s="165">
        <f>HE!F74</f>
        <v>0</v>
      </c>
      <c r="U70" s="152">
        <f>HE!F26</f>
        <v>32</v>
      </c>
      <c r="V70" s="152">
        <f>HE!F28</f>
        <v>56</v>
      </c>
      <c r="W70" s="328"/>
      <c r="X70" s="165">
        <f>HE!F68</f>
        <v>0</v>
      </c>
      <c r="Y70" s="152">
        <f>HE!F30</f>
        <v>37</v>
      </c>
      <c r="Z70" s="152">
        <f>HE!F32</f>
        <v>50</v>
      </c>
      <c r="AA70" s="152">
        <f>HE!F34</f>
        <v>117</v>
      </c>
      <c r="AB70" s="152">
        <f>HE!F36</f>
        <v>27</v>
      </c>
      <c r="AC70" s="152">
        <f>HE!F38</f>
        <v>143</v>
      </c>
      <c r="AD70" s="165">
        <f>HE!F72</f>
        <v>0</v>
      </c>
      <c r="AE70" s="152">
        <f>HE!F40</f>
        <v>274</v>
      </c>
      <c r="AF70" s="152">
        <f>HE!F42</f>
        <v>366</v>
      </c>
      <c r="AG70" s="152">
        <f>HE!F44</f>
        <v>286</v>
      </c>
      <c r="AH70" s="152">
        <f>HE!F64</f>
        <v>99</v>
      </c>
      <c r="AI70" s="152">
        <f>HE!F66</f>
        <v>14</v>
      </c>
      <c r="AJ70" s="152">
        <f>HE!F46</f>
        <v>10</v>
      </c>
      <c r="AK70" s="152">
        <f>HE!F62</f>
        <v>32</v>
      </c>
      <c r="AL70" s="165">
        <f>HE!F76</f>
        <v>0</v>
      </c>
    </row>
    <row r="71" spans="1:38" s="151" customFormat="1">
      <c r="A71" s="297" t="s">
        <v>111</v>
      </c>
      <c r="B71" s="300">
        <f>SUM(C71:AL71)</f>
        <v>149078.87519185987</v>
      </c>
      <c r="C71" s="300">
        <f>SUM(C68:C70)</f>
        <v>2193.7638119555118</v>
      </c>
      <c r="D71" s="300">
        <f t="shared" ref="D71:AL71" si="9">SUM(D68:D70)</f>
        <v>1188.0793699058615</v>
      </c>
      <c r="E71" s="300">
        <f t="shared" si="9"/>
        <v>3700.7210958120045</v>
      </c>
      <c r="F71" s="300"/>
      <c r="G71" s="300">
        <f t="shared" si="9"/>
        <v>28136.917558100147</v>
      </c>
      <c r="H71" s="300">
        <f t="shared" si="9"/>
        <v>0</v>
      </c>
      <c r="I71" s="300">
        <f t="shared" si="9"/>
        <v>0</v>
      </c>
      <c r="J71" s="300">
        <f t="shared" si="9"/>
        <v>1736.4989754430524</v>
      </c>
      <c r="K71" s="300">
        <f t="shared" si="9"/>
        <v>23762.582061254307</v>
      </c>
      <c r="L71" s="300">
        <f t="shared" si="9"/>
        <v>1356.5650244317426</v>
      </c>
      <c r="M71" s="300">
        <f t="shared" si="9"/>
        <v>409.07537787873673</v>
      </c>
      <c r="N71" s="300">
        <f t="shared" si="9"/>
        <v>1705.4802964228263</v>
      </c>
      <c r="O71" s="300">
        <f t="shared" si="9"/>
        <v>3587.4248999198467</v>
      </c>
      <c r="P71" s="300">
        <f t="shared" si="9"/>
        <v>2516.6123731600733</v>
      </c>
      <c r="Q71" s="300">
        <f t="shared" si="9"/>
        <v>2746.1167067061806</v>
      </c>
      <c r="R71" s="300">
        <f t="shared" si="9"/>
        <v>3194.2774743916657</v>
      </c>
      <c r="S71" s="300">
        <f t="shared" si="9"/>
        <v>0</v>
      </c>
      <c r="T71" s="300">
        <f t="shared" si="9"/>
        <v>0</v>
      </c>
      <c r="U71" s="300">
        <f t="shared" si="9"/>
        <v>2494.553667667934</v>
      </c>
      <c r="V71" s="300">
        <f t="shared" si="9"/>
        <v>4351.4315603784326</v>
      </c>
      <c r="W71" s="300"/>
      <c r="X71" s="300">
        <f t="shared" si="9"/>
        <v>0</v>
      </c>
      <c r="Y71" s="300">
        <f t="shared" si="9"/>
        <v>2869.5383188770006</v>
      </c>
      <c r="Z71" s="300">
        <f t="shared" si="9"/>
        <v>3853.1213605311373</v>
      </c>
      <c r="AA71" s="300">
        <f t="shared" si="9"/>
        <v>4457.5516397941719</v>
      </c>
      <c r="AB71" s="300">
        <f t="shared" si="9"/>
        <v>2059.4089105712142</v>
      </c>
      <c r="AC71" s="300">
        <f t="shared" si="9"/>
        <v>5459.1480236056132</v>
      </c>
      <c r="AD71" s="300">
        <f t="shared" si="9"/>
        <v>0</v>
      </c>
      <c r="AE71" s="300">
        <f t="shared" si="9"/>
        <v>10454.092584622367</v>
      </c>
      <c r="AF71" s="300">
        <f t="shared" si="9"/>
        <v>13965.191935903986</v>
      </c>
      <c r="AG71" s="300">
        <f t="shared" si="9"/>
        <v>10891.223999561782</v>
      </c>
      <c r="AH71" s="300">
        <f t="shared" si="9"/>
        <v>7667.1439890982219</v>
      </c>
      <c r="AI71" s="300">
        <f t="shared" si="9"/>
        <v>1094.8765691148342</v>
      </c>
      <c r="AJ71" s="300">
        <f t="shared" si="9"/>
        <v>744.95596026082887</v>
      </c>
      <c r="AK71" s="300">
        <f t="shared" si="9"/>
        <v>2482.5216464904033</v>
      </c>
      <c r="AL71" s="300">
        <f t="shared" si="9"/>
        <v>0</v>
      </c>
    </row>
    <row r="72" spans="1:38">
      <c r="F72" s="291"/>
      <c r="H72" s="162"/>
      <c r="I72" s="162"/>
      <c r="S72" s="162"/>
      <c r="T72" s="162"/>
      <c r="W72" s="291"/>
      <c r="X72" s="162"/>
      <c r="AD72" s="162"/>
      <c r="AL72" s="162"/>
    </row>
    <row r="73" spans="1:38">
      <c r="A73" s="282" t="s">
        <v>87</v>
      </c>
      <c r="F73" s="291"/>
      <c r="H73" s="162"/>
      <c r="I73" s="162"/>
      <c r="S73" s="162"/>
      <c r="T73" s="162"/>
      <c r="W73" s="291"/>
      <c r="X73" s="162"/>
      <c r="AD73" s="162"/>
      <c r="AL73" s="162"/>
    </row>
    <row r="74" spans="1:38" s="151" customFormat="1" ht="12.6">
      <c r="A74" s="156" t="s">
        <v>105</v>
      </c>
      <c r="B74" s="151">
        <f>SUM(C74:AL74)</f>
        <v>1158243</v>
      </c>
      <c r="C74" s="151">
        <f>DO!C6</f>
        <v>20074</v>
      </c>
      <c r="D74" s="151">
        <f>DO!C50</f>
        <v>9980</v>
      </c>
      <c r="E74" s="151">
        <f>DO!C54</f>
        <v>33878</v>
      </c>
      <c r="F74" s="292">
        <f>DO!C8</f>
        <v>0</v>
      </c>
      <c r="G74" s="151">
        <f>DO!C10</f>
        <v>236549</v>
      </c>
      <c r="H74" s="163">
        <f>DO!C80</f>
        <v>0</v>
      </c>
      <c r="I74" s="163">
        <f>DO!C78</f>
        <v>0</v>
      </c>
      <c r="J74" s="151">
        <f>DO!C12</f>
        <v>14608</v>
      </c>
      <c r="K74" s="151">
        <f>DO!C14</f>
        <v>199781</v>
      </c>
      <c r="L74" s="151">
        <f>DO!C16</f>
        <v>12430</v>
      </c>
      <c r="M74" s="151">
        <f>DO!C18</f>
        <v>3754</v>
      </c>
      <c r="N74" s="151">
        <f>DO!C20</f>
        <v>15607</v>
      </c>
      <c r="O74" s="151">
        <f>DO!C60</f>
        <v>5392</v>
      </c>
      <c r="P74" s="151">
        <f>DO!C22</f>
        <v>23043</v>
      </c>
      <c r="Q74" s="151">
        <f>DO!C48</f>
        <v>22443</v>
      </c>
      <c r="R74" s="151">
        <f>DO!C24</f>
        <v>26835</v>
      </c>
      <c r="S74" s="163">
        <f>DO!C70</f>
        <v>0</v>
      </c>
      <c r="T74" s="163">
        <f>DO!C74</f>
        <v>0</v>
      </c>
      <c r="U74" s="151">
        <f>DO!C26</f>
        <v>22841</v>
      </c>
      <c r="V74" s="151">
        <f>DO!C28</f>
        <v>39836</v>
      </c>
      <c r="W74" s="292">
        <f>DO!C56</f>
        <v>0</v>
      </c>
      <c r="X74" s="163">
        <f>DO!C68</f>
        <v>0</v>
      </c>
      <c r="Y74" s="151">
        <f>DO!C30</f>
        <v>26272</v>
      </c>
      <c r="Z74" s="151">
        <f>DO!C32</f>
        <v>35272</v>
      </c>
      <c r="AA74" s="151">
        <f>DO!C34</f>
        <v>37460</v>
      </c>
      <c r="AB74" s="151">
        <f>DO!C36</f>
        <v>18844</v>
      </c>
      <c r="AC74" s="151">
        <f>DO!C38</f>
        <v>45893</v>
      </c>
      <c r="AD74" s="163">
        <f>DO!C72</f>
        <v>0</v>
      </c>
      <c r="AE74" s="151">
        <f>DO!C40</f>
        <v>87897</v>
      </c>
      <c r="AF74" s="151">
        <f>DO!C42</f>
        <v>117425</v>
      </c>
      <c r="AG74" s="151">
        <f>DO!C44</f>
        <v>91567</v>
      </c>
      <c r="AH74" s="151">
        <f>DO!C64</f>
        <v>0</v>
      </c>
      <c r="AI74" s="151">
        <f>DO!C66</f>
        <v>0</v>
      </c>
      <c r="AJ74" s="151">
        <f>DO!C46</f>
        <v>6829</v>
      </c>
      <c r="AK74" s="151">
        <f>DO!C62</f>
        <v>3733</v>
      </c>
      <c r="AL74" s="163">
        <f>DO!C76</f>
        <v>0</v>
      </c>
    </row>
    <row r="75" spans="1:38" s="152" customFormat="1" ht="12.6">
      <c r="A75" s="155" t="s">
        <v>106</v>
      </c>
      <c r="B75" s="152">
        <f>SUM(C75:AL75)-2</f>
        <v>2004.5812248052889</v>
      </c>
      <c r="C75" s="152">
        <f>DO!E6</f>
        <v>34.742246235670208</v>
      </c>
      <c r="D75" s="152">
        <f>DO!E50</f>
        <v>17.272472722526089</v>
      </c>
      <c r="E75" s="152">
        <f>DO!E54</f>
        <v>58.632948987348584</v>
      </c>
      <c r="F75" s="328">
        <f>DO!E8</f>
        <v>0</v>
      </c>
      <c r="G75" s="152">
        <f>DO!E10</f>
        <v>409.39740982372979</v>
      </c>
      <c r="H75" s="165">
        <f>DO!E80</f>
        <v>0</v>
      </c>
      <c r="I75" s="165">
        <f>DO!E78</f>
        <v>0</v>
      </c>
      <c r="J75" s="152">
        <f>DO!E12</f>
        <v>25.282192538142393</v>
      </c>
      <c r="K75" s="152">
        <f>DO!E14</f>
        <v>345.76271272334515</v>
      </c>
      <c r="L75" s="152">
        <f>DO!E16</f>
        <v>21.512709012124176</v>
      </c>
      <c r="M75" s="152">
        <f>DO!E18</f>
        <v>7.4970804208780493</v>
      </c>
      <c r="N75" s="152">
        <f>DO!E20</f>
        <v>27.011170519084633</v>
      </c>
      <c r="O75" s="152">
        <f>DO!E60</f>
        <v>9.3319812544950551</v>
      </c>
      <c r="P75" s="152">
        <f>DO!E22</f>
        <v>39.880720335187242</v>
      </c>
      <c r="Q75" s="152">
        <f>DO!E48</f>
        <v>38.842295121408114</v>
      </c>
      <c r="R75" s="152">
        <f>DO!E24</f>
        <v>46.443567686271301</v>
      </c>
      <c r="S75" s="165">
        <f>DO!E70</f>
        <v>0</v>
      </c>
      <c r="T75" s="165">
        <f>DO!E74</f>
        <v>0</v>
      </c>
      <c r="U75" s="152">
        <f>DO!E26</f>
        <v>39.531117179881605</v>
      </c>
      <c r="V75" s="152">
        <f>DO!E28</f>
        <v>68.944511360175269</v>
      </c>
      <c r="W75" s="328">
        <f>DO!E56</f>
        <v>0</v>
      </c>
      <c r="X75" s="165">
        <f>DO!E68</f>
        <v>0</v>
      </c>
      <c r="Y75" s="152">
        <f>DO!E30</f>
        <v>45.469178694008555</v>
      </c>
      <c r="Z75" s="152">
        <f>DO!E32</f>
        <v>61.045556900695409</v>
      </c>
      <c r="AA75" s="152">
        <f>DO!E34</f>
        <v>64.832347513609946</v>
      </c>
      <c r="AB75" s="152">
        <f>DO!E36</f>
        <v>32.613474547423003</v>
      </c>
      <c r="AC75" s="152">
        <f>DO!E38</f>
        <v>79.427413893275528</v>
      </c>
      <c r="AD75" s="165">
        <f>DO!E72</f>
        <v>0</v>
      </c>
      <c r="AE75" s="152">
        <f>DO!E40</f>
        <v>152.12410169257271</v>
      </c>
      <c r="AF75" s="152">
        <f>DO!E42</f>
        <v>203.22846788002263</v>
      </c>
      <c r="AG75" s="152">
        <f>DO!E44</f>
        <v>158.47580258352167</v>
      </c>
      <c r="AH75" s="152">
        <f>DO!E64</f>
        <v>0</v>
      </c>
      <c r="AI75" s="152">
        <f>DO!E66</f>
        <v>0</v>
      </c>
      <c r="AJ75" s="152">
        <f>DO!E46</f>
        <v>11.819009641496057</v>
      </c>
      <c r="AK75" s="152">
        <f>DO!E62</f>
        <v>7.4607355383957801</v>
      </c>
      <c r="AL75" s="165">
        <f>DO!E76</f>
        <v>0</v>
      </c>
    </row>
    <row r="76" spans="1:38" s="152" customFormat="1" ht="12.6">
      <c r="A76" s="155" t="s">
        <v>107</v>
      </c>
      <c r="B76" s="152">
        <f>SUM(C76:AL76)</f>
        <v>68518</v>
      </c>
      <c r="C76" s="152">
        <f>DO!F6</f>
        <v>996</v>
      </c>
      <c r="D76" s="152">
        <f>DO!F50</f>
        <v>620</v>
      </c>
      <c r="E76" s="152">
        <f>DO!F54</f>
        <v>1681</v>
      </c>
      <c r="F76" s="328">
        <f>DO!F8</f>
        <v>0</v>
      </c>
      <c r="G76" s="152">
        <f>DO!F10</f>
        <v>14671</v>
      </c>
      <c r="H76" s="165">
        <f>DO!F80</f>
        <v>0</v>
      </c>
      <c r="I76" s="165">
        <f>DO!F78</f>
        <v>0</v>
      </c>
      <c r="J76" s="152">
        <f>DO!F12</f>
        <v>906</v>
      </c>
      <c r="K76" s="152">
        <f>DO!F14</f>
        <v>12391</v>
      </c>
      <c r="L76" s="152">
        <f>DO!F16</f>
        <v>617</v>
      </c>
      <c r="M76" s="152">
        <f>DO!F18</f>
        <v>186</v>
      </c>
      <c r="N76" s="152">
        <f>DO!F20</f>
        <v>775</v>
      </c>
      <c r="O76" s="152">
        <f>DO!F60</f>
        <v>268</v>
      </c>
      <c r="P76" s="152">
        <f>DO!F22</f>
        <v>1144</v>
      </c>
      <c r="Q76" s="152">
        <f>DO!F48</f>
        <v>1392</v>
      </c>
      <c r="R76" s="152">
        <f>DO!F24</f>
        <v>1664</v>
      </c>
      <c r="S76" s="165">
        <f>DO!F70</f>
        <v>0</v>
      </c>
      <c r="T76" s="165">
        <f>DO!F74</f>
        <v>0</v>
      </c>
      <c r="U76" s="152">
        <f>DO!F26</f>
        <v>1134</v>
      </c>
      <c r="V76" s="152">
        <f>DO!F28</f>
        <v>1977</v>
      </c>
      <c r="W76" s="328">
        <f>DO!F56</f>
        <v>0</v>
      </c>
      <c r="X76" s="165">
        <f>DO!F68</f>
        <v>0</v>
      </c>
      <c r="Y76" s="152">
        <f>DO!F30</f>
        <v>1304</v>
      </c>
      <c r="Z76" s="152">
        <f>DO!F32</f>
        <v>1751</v>
      </c>
      <c r="AA76" s="152">
        <f>DO!F34</f>
        <v>2323</v>
      </c>
      <c r="AB76" s="152">
        <f>DO!F36</f>
        <v>935</v>
      </c>
      <c r="AC76" s="152">
        <f>DO!F38</f>
        <v>2846</v>
      </c>
      <c r="AD76" s="165">
        <f>DO!F72</f>
        <v>0</v>
      </c>
      <c r="AE76" s="152">
        <f>DO!F40</f>
        <v>5451</v>
      </c>
      <c r="AF76" s="152">
        <f>DO!F42</f>
        <v>7283</v>
      </c>
      <c r="AG76" s="152">
        <f>DO!F44</f>
        <v>5679</v>
      </c>
      <c r="AH76" s="152">
        <f>DO!F64</f>
        <v>0</v>
      </c>
      <c r="AI76" s="152">
        <f>DO!F66</f>
        <v>0</v>
      </c>
      <c r="AJ76" s="152">
        <f>DO!F46</f>
        <v>339</v>
      </c>
      <c r="AK76" s="152">
        <f>DO!F62</f>
        <v>185</v>
      </c>
      <c r="AL76" s="165">
        <f>DO!F76</f>
        <v>0</v>
      </c>
    </row>
    <row r="77" spans="1:38" s="151" customFormat="1" ht="12.6">
      <c r="A77" s="299" t="s">
        <v>112</v>
      </c>
      <c r="B77" s="300">
        <f>SUM(C77:AL77)-2</f>
        <v>1228765.5812248052</v>
      </c>
      <c r="C77" s="300">
        <f>SUM(C74:C76)</f>
        <v>21104.74224623567</v>
      </c>
      <c r="D77" s="300">
        <f t="shared" ref="D77:AL77" si="10">SUM(D74:D76)</f>
        <v>10617.272472722527</v>
      </c>
      <c r="E77" s="300">
        <f t="shared" si="10"/>
        <v>35617.632948987346</v>
      </c>
      <c r="F77" s="300">
        <f t="shared" si="10"/>
        <v>0</v>
      </c>
      <c r="G77" s="300">
        <f t="shared" si="10"/>
        <v>251629.39740982372</v>
      </c>
      <c r="H77" s="300">
        <f t="shared" si="10"/>
        <v>0</v>
      </c>
      <c r="I77" s="300">
        <f t="shared" si="10"/>
        <v>0</v>
      </c>
      <c r="J77" s="300">
        <f t="shared" si="10"/>
        <v>15539.282192538143</v>
      </c>
      <c r="K77" s="300">
        <f t="shared" si="10"/>
        <v>212517.76271272334</v>
      </c>
      <c r="L77" s="300">
        <f t="shared" si="10"/>
        <v>13068.512709012124</v>
      </c>
      <c r="M77" s="300">
        <f t="shared" si="10"/>
        <v>3947.4970804208779</v>
      </c>
      <c r="N77" s="300">
        <f t="shared" si="10"/>
        <v>16409.011170519087</v>
      </c>
      <c r="O77" s="300">
        <f t="shared" si="10"/>
        <v>5669.3319812544951</v>
      </c>
      <c r="P77" s="300">
        <f t="shared" si="10"/>
        <v>24226.880720335186</v>
      </c>
      <c r="Q77" s="300">
        <f t="shared" si="10"/>
        <v>23873.842295121409</v>
      </c>
      <c r="R77" s="300">
        <f t="shared" si="10"/>
        <v>28545.44356768627</v>
      </c>
      <c r="S77" s="300">
        <f t="shared" si="10"/>
        <v>0</v>
      </c>
      <c r="T77" s="300">
        <f t="shared" si="10"/>
        <v>0</v>
      </c>
      <c r="U77" s="300">
        <f t="shared" si="10"/>
        <v>24014.531117179882</v>
      </c>
      <c r="V77" s="300">
        <f t="shared" si="10"/>
        <v>41881.944511360176</v>
      </c>
      <c r="W77" s="300">
        <f t="shared" si="10"/>
        <v>0</v>
      </c>
      <c r="X77" s="300">
        <f t="shared" si="10"/>
        <v>0</v>
      </c>
      <c r="Y77" s="300">
        <f t="shared" si="10"/>
        <v>27621.469178694009</v>
      </c>
      <c r="Z77" s="300">
        <f t="shared" si="10"/>
        <v>37084.045556900695</v>
      </c>
      <c r="AA77" s="300">
        <f t="shared" si="10"/>
        <v>39847.832347513613</v>
      </c>
      <c r="AB77" s="300">
        <f t="shared" si="10"/>
        <v>19811.613474547423</v>
      </c>
      <c r="AC77" s="300">
        <f t="shared" si="10"/>
        <v>48818.427413893274</v>
      </c>
      <c r="AD77" s="300">
        <f t="shared" si="10"/>
        <v>0</v>
      </c>
      <c r="AE77" s="300">
        <f t="shared" si="10"/>
        <v>93500.124101692578</v>
      </c>
      <c r="AF77" s="300">
        <f t="shared" si="10"/>
        <v>124911.22846788002</v>
      </c>
      <c r="AG77" s="300">
        <f t="shared" si="10"/>
        <v>97404.475802583518</v>
      </c>
      <c r="AH77" s="300">
        <f t="shared" si="10"/>
        <v>0</v>
      </c>
      <c r="AI77" s="300">
        <f t="shared" si="10"/>
        <v>0</v>
      </c>
      <c r="AJ77" s="300">
        <f t="shared" si="10"/>
        <v>7179.8190096414965</v>
      </c>
      <c r="AK77" s="300">
        <f t="shared" si="10"/>
        <v>3925.460735538396</v>
      </c>
      <c r="AL77" s="300">
        <f t="shared" si="10"/>
        <v>0</v>
      </c>
    </row>
    <row r="78" spans="1:38">
      <c r="F78" s="291"/>
      <c r="H78" s="162"/>
      <c r="I78" s="162"/>
      <c r="S78" s="162"/>
      <c r="T78" s="162"/>
      <c r="W78" s="291"/>
      <c r="X78" s="162"/>
      <c r="AD78" s="306"/>
      <c r="AL78" s="162"/>
    </row>
    <row r="79" spans="1:38">
      <c r="A79" s="279" t="s">
        <v>286</v>
      </c>
      <c r="C79" s="284">
        <f>C77*55.18%</f>
        <v>11645.596771472841</v>
      </c>
      <c r="D79" s="284">
        <f>D77*55.18%</f>
        <v>5858.6109504482902</v>
      </c>
      <c r="E79" s="284">
        <f>E77*55.18%</f>
        <v>19653.809861251215</v>
      </c>
      <c r="F79" s="291"/>
      <c r="G79" s="284">
        <f>G77*55.18%</f>
        <v>138849.10149074072</v>
      </c>
      <c r="H79" s="162"/>
      <c r="I79" s="162"/>
      <c r="J79" s="284">
        <f t="shared" ref="J79:R79" si="11">J77*55.18%</f>
        <v>8574.5759138425474</v>
      </c>
      <c r="K79" s="284">
        <f t="shared" si="11"/>
        <v>117267.30146488073</v>
      </c>
      <c r="L79" s="284">
        <f t="shared" si="11"/>
        <v>7211.2053128328898</v>
      </c>
      <c r="M79" s="284">
        <f t="shared" si="11"/>
        <v>2178.2288889762403</v>
      </c>
      <c r="N79" s="284">
        <f t="shared" si="11"/>
        <v>9054.492363892432</v>
      </c>
      <c r="O79" s="284"/>
      <c r="P79" s="284">
        <f t="shared" si="11"/>
        <v>13368.392781480954</v>
      </c>
      <c r="Q79" s="284">
        <f t="shared" si="11"/>
        <v>13173.586178447993</v>
      </c>
      <c r="R79" s="284">
        <f t="shared" si="11"/>
        <v>15751.375760649284</v>
      </c>
      <c r="S79" s="162"/>
      <c r="T79" s="162"/>
      <c r="U79" s="284">
        <f>U77*55.18%</f>
        <v>13251.218270459858</v>
      </c>
      <c r="V79" s="284">
        <f>V77*55.18%</f>
        <v>23110.456981368545</v>
      </c>
      <c r="W79" s="291"/>
      <c r="X79" s="162"/>
      <c r="Y79" s="284">
        <f>Y77*55.18%</f>
        <v>15241.526692803352</v>
      </c>
      <c r="Z79" s="284">
        <f>Z77*55.18%</f>
        <v>20462.976338297802</v>
      </c>
      <c r="AA79" s="284">
        <f>AA77*55.18%</f>
        <v>21988.033889358008</v>
      </c>
      <c r="AB79" s="284">
        <f>AB77*55.18%</f>
        <v>10932.048315255268</v>
      </c>
      <c r="AC79" s="284">
        <f>AC77*55.18%</f>
        <v>26938.008246986308</v>
      </c>
      <c r="AD79" s="306"/>
      <c r="AE79" s="284">
        <f>AE77*55.18%</f>
        <v>51593.368479313962</v>
      </c>
      <c r="AF79" s="284">
        <f>AF77*55.18%</f>
        <v>68926.015868576185</v>
      </c>
      <c r="AG79" s="284">
        <f>AG77*55.18%</f>
        <v>53747.78974786558</v>
      </c>
      <c r="AJ79" s="284">
        <f>AJ77*55.18%</f>
        <v>3961.8241295201774</v>
      </c>
      <c r="AK79" s="284"/>
      <c r="AL79" s="162"/>
    </row>
    <row r="80" spans="1:38">
      <c r="A80" s="279" t="s">
        <v>277</v>
      </c>
      <c r="C80" s="284">
        <f>C77*2.26%</f>
        <v>476.96717476492609</v>
      </c>
      <c r="D80" s="284">
        <f>D77*2.26%</f>
        <v>239.95035788352908</v>
      </c>
      <c r="E80" s="284">
        <f>E77*2.26%</f>
        <v>804.95850464711395</v>
      </c>
      <c r="F80" s="291"/>
      <c r="G80" s="284">
        <f>G77*2.26%</f>
        <v>5686.8243814620155</v>
      </c>
      <c r="H80" s="162"/>
      <c r="I80" s="162"/>
      <c r="J80" s="284">
        <f t="shared" ref="J80:R80" si="12">J77*2.26%</f>
        <v>351.18777755136199</v>
      </c>
      <c r="K80" s="284">
        <f t="shared" si="12"/>
        <v>4802.901437307547</v>
      </c>
      <c r="L80" s="284">
        <f t="shared" si="12"/>
        <v>295.34838722367397</v>
      </c>
      <c r="M80" s="284">
        <f t="shared" si="12"/>
        <v>89.21343401751183</v>
      </c>
      <c r="N80" s="284">
        <f t="shared" si="12"/>
        <v>370.84365245373135</v>
      </c>
      <c r="O80" s="284"/>
      <c r="P80" s="284">
        <f t="shared" si="12"/>
        <v>547.52750427957517</v>
      </c>
      <c r="Q80" s="284">
        <f t="shared" si="12"/>
        <v>539.54883586974381</v>
      </c>
      <c r="R80" s="284">
        <f t="shared" si="12"/>
        <v>645.12702462970969</v>
      </c>
      <c r="S80" s="162"/>
      <c r="T80" s="162"/>
      <c r="U80" s="284">
        <f>U77*2.26%</f>
        <v>542.72840324826529</v>
      </c>
      <c r="V80" s="284">
        <f>V77*2.26%</f>
        <v>946.53194595673995</v>
      </c>
      <c r="W80" s="291"/>
      <c r="X80" s="162"/>
      <c r="Y80" s="284">
        <f>Y77*2.26%</f>
        <v>624.24520343848462</v>
      </c>
      <c r="Z80" s="284">
        <f>Z77*2.26%</f>
        <v>838.0994295859557</v>
      </c>
      <c r="AA80" s="284">
        <f>AA77*2.26%</f>
        <v>900.56101105380765</v>
      </c>
      <c r="AB80" s="284">
        <f>AB77*2.26%</f>
        <v>447.74246452477172</v>
      </c>
      <c r="AC80" s="284">
        <f>AC77*2.26%</f>
        <v>1103.2964595539879</v>
      </c>
      <c r="AD80" s="306"/>
      <c r="AE80" s="284">
        <f>AE77*2.26%</f>
        <v>2113.1028046982519</v>
      </c>
      <c r="AF80" s="284">
        <f>AF77*2.26%</f>
        <v>2822.9937633740883</v>
      </c>
      <c r="AG80" s="284">
        <f>AG77*2.26%</f>
        <v>2201.3411531383872</v>
      </c>
      <c r="AJ80" s="284">
        <f>AJ77*2.26%</f>
        <v>162.26390961789781</v>
      </c>
      <c r="AK80" s="284"/>
      <c r="AL80" s="162"/>
    </row>
    <row r="81" spans="1:38">
      <c r="A81" s="279" t="s">
        <v>278</v>
      </c>
      <c r="F81" s="291"/>
      <c r="H81" s="162"/>
      <c r="I81" s="162"/>
      <c r="S81" s="162"/>
      <c r="T81" s="162"/>
      <c r="W81" s="291"/>
      <c r="X81" s="162"/>
      <c r="AD81" s="306"/>
      <c r="AL81" s="162"/>
    </row>
    <row r="82" spans="1:38">
      <c r="A82" s="279"/>
      <c r="F82" s="291"/>
      <c r="H82" s="162"/>
      <c r="I82" s="162"/>
      <c r="S82" s="162"/>
      <c r="T82" s="162"/>
      <c r="W82" s="291"/>
      <c r="X82" s="162"/>
      <c r="AD82" s="306"/>
      <c r="AL82" s="162"/>
    </row>
    <row r="83" spans="1:38">
      <c r="A83" s="279" t="s">
        <v>279</v>
      </c>
      <c r="C83" s="284">
        <f>C77*16.67%</f>
        <v>3518.1605324474863</v>
      </c>
      <c r="D83" s="284">
        <f>D77*16.67%</f>
        <v>1769.8993212028454</v>
      </c>
      <c r="E83" s="284">
        <f>E77*16.67%</f>
        <v>5937.4594125961912</v>
      </c>
      <c r="F83" s="291"/>
      <c r="G83" s="284">
        <f>G77*16.67%</f>
        <v>41946.620548217616</v>
      </c>
      <c r="H83" s="162"/>
      <c r="I83" s="162"/>
      <c r="J83" s="284">
        <f t="shared" ref="J83:R83" si="13">J77*16.67%</f>
        <v>2590.3983414961085</v>
      </c>
      <c r="K83" s="284">
        <f t="shared" si="13"/>
        <v>35426.711044210984</v>
      </c>
      <c r="L83" s="284">
        <f t="shared" si="13"/>
        <v>2178.5210685923212</v>
      </c>
      <c r="M83" s="284">
        <f t="shared" si="13"/>
        <v>658.04776330616039</v>
      </c>
      <c r="N83" s="284">
        <f t="shared" si="13"/>
        <v>2735.382162125532</v>
      </c>
      <c r="O83" s="284"/>
      <c r="P83" s="284">
        <f t="shared" si="13"/>
        <v>4038.621016079876</v>
      </c>
      <c r="Q83" s="284">
        <f t="shared" si="13"/>
        <v>3979.7695105967391</v>
      </c>
      <c r="R83" s="284">
        <f t="shared" si="13"/>
        <v>4758.525442733302</v>
      </c>
      <c r="S83" s="162"/>
      <c r="T83" s="162"/>
      <c r="U83" s="284">
        <f>U77*16.67%</f>
        <v>4003.2223372338867</v>
      </c>
      <c r="V83" s="284">
        <f>V77*16.67%</f>
        <v>6981.7201500437423</v>
      </c>
      <c r="W83" s="291"/>
      <c r="X83" s="162"/>
      <c r="Y83" s="284">
        <f>Y77*16.67%</f>
        <v>4604.4989120882919</v>
      </c>
      <c r="Z83" s="284">
        <f>Z77*16.67%</f>
        <v>6181.9103943353466</v>
      </c>
      <c r="AA83" s="284">
        <f>AA77*16.67%</f>
        <v>6642.6336523305199</v>
      </c>
      <c r="AB83" s="284">
        <f>AB77*16.67%</f>
        <v>3302.5959662070559</v>
      </c>
      <c r="AC83" s="284">
        <f>AC77*16.67%</f>
        <v>8138.0318498960096</v>
      </c>
      <c r="AD83" s="306"/>
      <c r="AE83" s="284">
        <f>AE77*16.67%</f>
        <v>15586.470687752155</v>
      </c>
      <c r="AF83" s="284">
        <f>AF77*16.67%</f>
        <v>20822.7017855956</v>
      </c>
      <c r="AG83" s="284">
        <f>AG77*16.67%</f>
        <v>16237.326116290675</v>
      </c>
      <c r="AJ83" s="284">
        <f>AJ77*16.67%</f>
        <v>1196.8758289072375</v>
      </c>
      <c r="AK83" s="284"/>
      <c r="AL83" s="162"/>
    </row>
    <row r="84" spans="1:38">
      <c r="A84" s="279" t="s">
        <v>280</v>
      </c>
      <c r="C84" s="284">
        <f>C77*0.56%</f>
        <v>118.18655657891976</v>
      </c>
      <c r="D84" s="284">
        <f>D77*0.56%</f>
        <v>59.456725847246162</v>
      </c>
      <c r="E84" s="284">
        <f>E77*0.56%</f>
        <v>199.45874451432917</v>
      </c>
      <c r="F84" s="291"/>
      <c r="G84" s="284">
        <f>G77*0.56%</f>
        <v>1409.1246254950131</v>
      </c>
      <c r="H84" s="162"/>
      <c r="I84" s="162"/>
      <c r="J84" s="284">
        <f t="shared" ref="J84:R84" si="14">J77*0.56%</f>
        <v>87.019980278213609</v>
      </c>
      <c r="K84" s="284">
        <f t="shared" si="14"/>
        <v>1190.0994711912508</v>
      </c>
      <c r="L84" s="284">
        <f t="shared" si="14"/>
        <v>73.183671170467903</v>
      </c>
      <c r="M84" s="284">
        <f t="shared" si="14"/>
        <v>22.105983650356919</v>
      </c>
      <c r="N84" s="284">
        <f t="shared" si="14"/>
        <v>91.890462554906904</v>
      </c>
      <c r="O84" s="284"/>
      <c r="P84" s="284">
        <f t="shared" si="14"/>
        <v>135.67053203387707</v>
      </c>
      <c r="Q84" s="284">
        <f t="shared" si="14"/>
        <v>133.69351685267992</v>
      </c>
      <c r="R84" s="284">
        <f t="shared" si="14"/>
        <v>159.85448397904312</v>
      </c>
      <c r="S84" s="162"/>
      <c r="T84" s="162"/>
      <c r="U84" s="284">
        <f>U77*0.56%</f>
        <v>134.48137425620735</v>
      </c>
      <c r="V84" s="284">
        <f>V77*0.56%</f>
        <v>234.53888926361702</v>
      </c>
      <c r="W84" s="291"/>
      <c r="X84" s="162"/>
      <c r="Y84" s="284">
        <f>Y77*0.56%</f>
        <v>154.68022740068648</v>
      </c>
      <c r="Z84" s="284">
        <f>Z77*0.56%</f>
        <v>207.67065511864394</v>
      </c>
      <c r="AA84" s="284">
        <f>AA77*0.56%</f>
        <v>223.14786114607625</v>
      </c>
      <c r="AB84" s="284">
        <f>AB77*0.56%</f>
        <v>110.94503545746558</v>
      </c>
      <c r="AC84" s="284">
        <f>AC77*0.56%</f>
        <v>273.3831935178024</v>
      </c>
      <c r="AD84" s="306"/>
      <c r="AE84" s="284">
        <f>AE77*0.56%</f>
        <v>523.60069496947847</v>
      </c>
      <c r="AF84" s="284">
        <f>AF77*0.56%</f>
        <v>699.50287942012824</v>
      </c>
      <c r="AG84" s="284">
        <f>AG77*0.56%</f>
        <v>545.46506449446781</v>
      </c>
      <c r="AJ84" s="284">
        <f>AJ77*0.56%</f>
        <v>40.206986453992386</v>
      </c>
      <c r="AK84" s="284"/>
      <c r="AL84" s="162"/>
    </row>
    <row r="85" spans="1:38">
      <c r="A85" s="279" t="s">
        <v>281</v>
      </c>
      <c r="F85" s="291"/>
      <c r="H85" s="162"/>
      <c r="I85" s="162"/>
      <c r="S85" s="162"/>
      <c r="T85" s="162"/>
      <c r="W85" s="291"/>
      <c r="X85" s="162"/>
      <c r="AD85" s="306"/>
      <c r="AL85" s="162"/>
    </row>
    <row r="86" spans="1:38">
      <c r="A86" s="279"/>
      <c r="F86" s="291"/>
      <c r="H86" s="162"/>
      <c r="I86" s="162"/>
      <c r="S86" s="162"/>
      <c r="T86" s="162"/>
      <c r="W86" s="291"/>
      <c r="X86" s="162"/>
      <c r="AD86" s="306"/>
      <c r="AL86" s="162"/>
    </row>
    <row r="87" spans="1:38">
      <c r="A87" s="279" t="s">
        <v>282</v>
      </c>
      <c r="C87" s="284">
        <f>C77*8.29%</f>
        <v>1749.5831322129368</v>
      </c>
      <c r="D87" s="284">
        <f>D77*8.29%</f>
        <v>880.17188798869734</v>
      </c>
      <c r="E87" s="284">
        <f>E77*8.29%</f>
        <v>2952.7017714710505</v>
      </c>
      <c r="F87" s="291"/>
      <c r="G87" s="284">
        <f>G77*8.29%</f>
        <v>20860.077045274382</v>
      </c>
      <c r="H87" s="162"/>
      <c r="I87" s="162"/>
      <c r="J87" s="284">
        <f t="shared" ref="J87:R87" si="15">J77*8.29%</f>
        <v>1288.2064937614118</v>
      </c>
      <c r="K87" s="284">
        <f t="shared" si="15"/>
        <v>17617.722528884762</v>
      </c>
      <c r="L87" s="284">
        <f t="shared" si="15"/>
        <v>1083.3797035771049</v>
      </c>
      <c r="M87" s="284">
        <f t="shared" si="15"/>
        <v>327.24750796689074</v>
      </c>
      <c r="N87" s="284">
        <f t="shared" si="15"/>
        <v>1360.3070260360321</v>
      </c>
      <c r="O87" s="284"/>
      <c r="P87" s="284">
        <f t="shared" si="15"/>
        <v>2008.4084117157865</v>
      </c>
      <c r="Q87" s="284">
        <f t="shared" si="15"/>
        <v>1979.1415262655646</v>
      </c>
      <c r="R87" s="284">
        <f t="shared" si="15"/>
        <v>2366.4172717611914</v>
      </c>
      <c r="S87" s="162"/>
      <c r="T87" s="162"/>
      <c r="U87" s="284">
        <f>U77*8.29%</f>
        <v>1990.804629614212</v>
      </c>
      <c r="V87" s="284">
        <f>V77*8.29%</f>
        <v>3472.013199991758</v>
      </c>
      <c r="W87" s="291"/>
      <c r="X87" s="162"/>
      <c r="Y87" s="284">
        <f>Y77*8.29%</f>
        <v>2289.8197949137329</v>
      </c>
      <c r="Z87" s="284">
        <f>Z77*8.29%</f>
        <v>3074.2673766670673</v>
      </c>
      <c r="AA87" s="284">
        <f>AA77*8.29%</f>
        <v>3303.3853016088779</v>
      </c>
      <c r="AB87" s="284">
        <f>AB77*8.29%</f>
        <v>1642.382757039981</v>
      </c>
      <c r="AC87" s="284">
        <f>AC77*8.29%</f>
        <v>4047.0476326117519</v>
      </c>
      <c r="AD87" s="306"/>
      <c r="AE87" s="284">
        <f>AE77*8.29%</f>
        <v>7751.1602880303135</v>
      </c>
      <c r="AF87" s="284">
        <f>AF77*8.29%</f>
        <v>10355.140839987253</v>
      </c>
      <c r="AG87" s="284">
        <f>AG77*8.29%</f>
        <v>8074.831044034172</v>
      </c>
      <c r="AJ87" s="284">
        <f>AJ77*8.29%</f>
        <v>595.20699589927995</v>
      </c>
      <c r="AK87" s="284"/>
      <c r="AL87" s="162"/>
    </row>
    <row r="88" spans="1:38">
      <c r="A88" s="279"/>
      <c r="C88" s="284">
        <f>C77*17.04%</f>
        <v>3596.2480787585582</v>
      </c>
      <c r="D88" s="284">
        <f>D77*17.04%</f>
        <v>1809.1832293519185</v>
      </c>
      <c r="E88" s="284">
        <f>E77*17.04%</f>
        <v>6069.2446545074436</v>
      </c>
      <c r="F88" s="291"/>
      <c r="G88" s="284">
        <f>G77*17.04%</f>
        <v>42877.649318633965</v>
      </c>
      <c r="H88" s="162"/>
      <c r="I88" s="162"/>
      <c r="J88" s="284">
        <f t="shared" ref="J88:R88" si="16">J77*17.04%</f>
        <v>2647.8936856084997</v>
      </c>
      <c r="K88" s="284">
        <f t="shared" si="16"/>
        <v>36213.026766248055</v>
      </c>
      <c r="L88" s="284">
        <f t="shared" si="16"/>
        <v>2226.8745656156657</v>
      </c>
      <c r="M88" s="284">
        <f t="shared" si="16"/>
        <v>672.65350250371762</v>
      </c>
      <c r="N88" s="284">
        <f t="shared" si="16"/>
        <v>2796.0955034564522</v>
      </c>
      <c r="O88" s="284"/>
      <c r="P88" s="284">
        <f t="shared" si="16"/>
        <v>4128.260474745116</v>
      </c>
      <c r="Q88" s="284">
        <f t="shared" si="16"/>
        <v>4068.102727088688</v>
      </c>
      <c r="R88" s="284">
        <f t="shared" si="16"/>
        <v>4864.14358393374</v>
      </c>
      <c r="S88" s="162"/>
      <c r="T88" s="162"/>
      <c r="U88" s="284">
        <f>U77*17.04%</f>
        <v>4092.0761023674518</v>
      </c>
      <c r="V88" s="284">
        <f>V77*17.04%</f>
        <v>7136.683344735774</v>
      </c>
      <c r="W88" s="291"/>
      <c r="X88" s="162"/>
      <c r="Y88" s="284">
        <f>Y77*17.04%</f>
        <v>4706.6983480494591</v>
      </c>
      <c r="Z88" s="284">
        <f>Z77*17.04%</f>
        <v>6319.1213628958785</v>
      </c>
      <c r="AA88" s="284">
        <f>AA77*17.04%</f>
        <v>6790.0706320163199</v>
      </c>
      <c r="AB88" s="284">
        <f>AB77*17.04%</f>
        <v>3375.8989360628807</v>
      </c>
      <c r="AC88" s="284">
        <f>AC77*17.04%</f>
        <v>8318.6600313274139</v>
      </c>
      <c r="AD88" s="306"/>
      <c r="AE88" s="284">
        <f>AE77*17.04%</f>
        <v>15932.421146928415</v>
      </c>
      <c r="AF88" s="284">
        <f>AF77*17.04%</f>
        <v>21284.873330926755</v>
      </c>
      <c r="AG88" s="284">
        <f>AG77*17.04%</f>
        <v>16597.72267676023</v>
      </c>
      <c r="AJ88" s="284">
        <f>AJ77*17.04%</f>
        <v>1223.441159242911</v>
      </c>
      <c r="AK88" s="284"/>
      <c r="AL88" s="162"/>
    </row>
    <row r="89" spans="1:38">
      <c r="A89" s="279"/>
    </row>
    <row r="90" spans="1:38">
      <c r="A90" s="305"/>
      <c r="R90" s="284"/>
    </row>
  </sheetData>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3"/>
  <sheetViews>
    <sheetView topLeftCell="G1" workbookViewId="0">
      <selection activeCell="W9" sqref="W9"/>
    </sheetView>
  </sheetViews>
  <sheetFormatPr defaultRowHeight="15"/>
  <cols>
    <col min="21" max="21" width="9.31640625" bestFit="1" customWidth="1"/>
    <col min="22" max="22" width="8.81640625" bestFit="1" customWidth="1"/>
    <col min="23" max="23" width="9.31640625" bestFit="1" customWidth="1"/>
    <col min="24" max="24" width="8.81640625" bestFit="1" customWidth="1"/>
  </cols>
  <sheetData>
    <row r="1" spans="1:24" ht="15.3">
      <c r="A1" s="170"/>
      <c r="B1" s="170"/>
      <c r="C1" s="170"/>
      <c r="D1" s="170"/>
      <c r="E1" s="170"/>
      <c r="F1" s="170"/>
      <c r="G1" s="170"/>
      <c r="H1" s="170"/>
      <c r="I1" s="170"/>
      <c r="J1" s="170"/>
      <c r="K1" s="170"/>
      <c r="L1" s="170"/>
      <c r="M1" s="170"/>
      <c r="N1" s="170"/>
      <c r="O1" s="170"/>
      <c r="P1" s="170"/>
      <c r="Q1" s="170"/>
      <c r="R1" s="170"/>
      <c r="S1" s="170"/>
      <c r="T1" s="170"/>
      <c r="U1" s="170"/>
      <c r="V1" s="170"/>
      <c r="W1" s="170"/>
    </row>
    <row r="2" spans="1:24" ht="20.399999999999999">
      <c r="A2" s="170"/>
      <c r="B2" s="263" t="s">
        <v>221</v>
      </c>
      <c r="C2" s="170"/>
      <c r="D2" s="170"/>
      <c r="E2" s="170"/>
      <c r="F2" s="170"/>
      <c r="G2" s="170"/>
      <c r="H2" s="170"/>
      <c r="I2" s="170"/>
      <c r="J2" s="170"/>
      <c r="K2" s="170"/>
      <c r="L2" s="170"/>
      <c r="M2" s="170"/>
      <c r="N2" s="170"/>
      <c r="O2" s="170"/>
      <c r="P2" s="170"/>
      <c r="Q2" s="170"/>
      <c r="R2" s="170"/>
      <c r="S2" s="170"/>
      <c r="T2" s="170"/>
      <c r="U2" s="170"/>
      <c r="V2" s="170"/>
      <c r="W2" s="170"/>
    </row>
    <row r="3" spans="1:24" ht="15.3">
      <c r="A3" s="170"/>
      <c r="B3" s="170"/>
      <c r="C3" s="170"/>
      <c r="D3" s="170"/>
      <c r="E3" s="170"/>
      <c r="F3" s="170"/>
      <c r="G3" s="170"/>
      <c r="H3" s="170"/>
      <c r="I3" s="170"/>
      <c r="J3" s="170"/>
      <c r="K3" s="170"/>
      <c r="L3" s="170"/>
      <c r="M3" s="170"/>
      <c r="N3" s="170"/>
      <c r="O3" s="170"/>
      <c r="P3" s="170"/>
      <c r="Q3" s="170"/>
      <c r="R3" s="170"/>
      <c r="S3" s="170"/>
      <c r="T3" s="170"/>
      <c r="U3" s="170"/>
      <c r="V3" s="170"/>
      <c r="W3" s="170"/>
    </row>
    <row r="4" spans="1:24" ht="15.3">
      <c r="A4" s="170"/>
      <c r="B4" s="170"/>
      <c r="C4" s="170"/>
      <c r="D4" s="170"/>
      <c r="E4" s="170"/>
      <c r="F4" s="170"/>
      <c r="G4" s="170"/>
      <c r="H4" s="170"/>
      <c r="I4" s="170"/>
      <c r="J4" s="170"/>
      <c r="K4" s="170"/>
      <c r="L4" s="170"/>
      <c r="M4" s="170"/>
      <c r="N4" s="170"/>
      <c r="O4" s="170"/>
      <c r="P4" s="170"/>
      <c r="Q4" s="170"/>
      <c r="R4" s="170"/>
      <c r="S4" s="170"/>
      <c r="T4" s="170"/>
      <c r="U4" s="170"/>
      <c r="V4" s="170"/>
      <c r="W4" s="170"/>
    </row>
    <row r="5" spans="1:24" ht="90.9" thickBot="1">
      <c r="A5" s="170"/>
      <c r="B5" s="264"/>
      <c r="C5" s="265" t="s">
        <v>222</v>
      </c>
      <c r="D5" s="195" t="s">
        <v>223</v>
      </c>
      <c r="E5" s="266" t="s">
        <v>224</v>
      </c>
      <c r="F5" s="195" t="s">
        <v>225</v>
      </c>
      <c r="G5" s="266" t="s">
        <v>226</v>
      </c>
      <c r="H5" s="195" t="s">
        <v>227</v>
      </c>
      <c r="I5" s="195" t="s">
        <v>228</v>
      </c>
      <c r="J5" s="195" t="s">
        <v>229</v>
      </c>
      <c r="K5" s="266" t="s">
        <v>230</v>
      </c>
      <c r="L5" s="267" t="s">
        <v>231</v>
      </c>
      <c r="M5" s="266" t="s">
        <v>232</v>
      </c>
      <c r="N5" s="267" t="s">
        <v>233</v>
      </c>
      <c r="O5" s="266" t="s">
        <v>234</v>
      </c>
      <c r="P5" s="267" t="s">
        <v>235</v>
      </c>
      <c r="Q5" s="267" t="s">
        <v>233</v>
      </c>
      <c r="R5" s="266" t="s">
        <v>236</v>
      </c>
      <c r="S5" s="267" t="s">
        <v>237</v>
      </c>
      <c r="T5" s="266" t="s">
        <v>238</v>
      </c>
      <c r="U5" s="267" t="s">
        <v>239</v>
      </c>
      <c r="V5" s="266" t="s">
        <v>240</v>
      </c>
      <c r="W5" s="267" t="s">
        <v>249</v>
      </c>
      <c r="X5" s="266" t="s">
        <v>250</v>
      </c>
    </row>
    <row r="6" spans="1:24" ht="15.6" thickTop="1">
      <c r="A6" s="170"/>
      <c r="B6" s="268" t="s">
        <v>200</v>
      </c>
      <c r="C6" s="269">
        <v>939052</v>
      </c>
      <c r="D6" s="270" t="s">
        <v>241</v>
      </c>
      <c r="E6" s="269">
        <v>939052</v>
      </c>
      <c r="F6" s="271">
        <v>3908</v>
      </c>
      <c r="G6" s="269">
        <v>942960</v>
      </c>
      <c r="H6" s="271">
        <v>9076</v>
      </c>
      <c r="I6" s="271">
        <v>52340</v>
      </c>
      <c r="J6" s="271">
        <v>533</v>
      </c>
      <c r="K6" s="269">
        <v>1004909</v>
      </c>
      <c r="L6" s="272">
        <v>7500</v>
      </c>
      <c r="M6" s="269">
        <v>1012409</v>
      </c>
      <c r="N6" s="272">
        <v>22671</v>
      </c>
      <c r="O6" s="269">
        <v>1035080</v>
      </c>
      <c r="P6" s="273"/>
      <c r="Q6" s="272">
        <v>202387</v>
      </c>
      <c r="R6" s="269">
        <v>1237467</v>
      </c>
      <c r="S6" s="314">
        <v>0</v>
      </c>
      <c r="T6" s="269">
        <v>1237467</v>
      </c>
      <c r="U6" s="316">
        <v>36558</v>
      </c>
      <c r="V6" s="269">
        <f>T6+U6</f>
        <v>1274025</v>
      </c>
      <c r="W6" s="316">
        <f>'H&amp;C'!E83+'H&amp;C'!F83</f>
        <v>26341.457324309267</v>
      </c>
      <c r="X6" s="269">
        <f>V6+W6</f>
        <v>1300366.4573243093</v>
      </c>
    </row>
    <row r="7" spans="1:24" ht="15.3">
      <c r="A7" s="170"/>
      <c r="B7" s="268"/>
      <c r="C7" s="268"/>
      <c r="D7" s="270"/>
      <c r="E7" s="268"/>
      <c r="F7" s="270"/>
      <c r="G7" s="268"/>
      <c r="H7" s="270"/>
      <c r="I7" s="270"/>
      <c r="J7" s="270"/>
      <c r="K7" s="268"/>
      <c r="L7" s="273"/>
      <c r="M7" s="268"/>
      <c r="N7" s="273"/>
      <c r="O7" s="268"/>
      <c r="P7" s="273"/>
      <c r="Q7" s="273"/>
      <c r="R7" s="268"/>
      <c r="S7" s="314"/>
      <c r="T7" s="268"/>
      <c r="U7" s="316"/>
      <c r="V7" s="268"/>
      <c r="W7" s="316"/>
      <c r="X7" s="269"/>
    </row>
    <row r="8" spans="1:24" ht="15.3">
      <c r="A8" s="170"/>
      <c r="B8" s="268" t="s">
        <v>242</v>
      </c>
      <c r="C8" s="269">
        <v>571777</v>
      </c>
      <c r="D8" s="270" t="s">
        <v>241</v>
      </c>
      <c r="E8" s="269">
        <v>571777</v>
      </c>
      <c r="F8" s="271">
        <v>3520</v>
      </c>
      <c r="G8" s="269">
        <v>575297</v>
      </c>
      <c r="H8" s="271">
        <v>10537</v>
      </c>
      <c r="I8" s="271">
        <v>131966</v>
      </c>
      <c r="J8" s="271">
        <v>2418</v>
      </c>
      <c r="K8" s="269">
        <v>720218</v>
      </c>
      <c r="L8" s="272">
        <v>8828</v>
      </c>
      <c r="M8" s="269">
        <v>729046</v>
      </c>
      <c r="N8" s="273"/>
      <c r="O8" s="269">
        <v>729046</v>
      </c>
      <c r="P8" s="273"/>
      <c r="Q8" s="273"/>
      <c r="R8" s="269">
        <v>729046</v>
      </c>
      <c r="S8" s="314">
        <v>0</v>
      </c>
      <c r="T8" s="269">
        <v>729046</v>
      </c>
      <c r="U8" s="316">
        <v>27555</v>
      </c>
      <c r="V8" s="269">
        <f>T8+U8</f>
        <v>756601</v>
      </c>
      <c r="W8" s="316">
        <f>DO!E83+DO!F83+163000</f>
        <v>201857.45592528416</v>
      </c>
      <c r="X8" s="269">
        <f>V8+W8</f>
        <v>958458.45592528419</v>
      </c>
    </row>
    <row r="9" spans="1:24" ht="15.3">
      <c r="A9" s="170"/>
      <c r="B9" s="268"/>
      <c r="C9" s="268"/>
      <c r="D9" s="270"/>
      <c r="E9" s="268"/>
      <c r="F9" s="270"/>
      <c r="G9" s="268"/>
      <c r="H9" s="270"/>
      <c r="I9" s="270"/>
      <c r="J9" s="270"/>
      <c r="K9" s="268"/>
      <c r="L9" s="273"/>
      <c r="M9" s="268"/>
      <c r="N9" s="273"/>
      <c r="O9" s="268"/>
      <c r="P9" s="273"/>
      <c r="Q9" s="273"/>
      <c r="R9" s="268"/>
      <c r="S9" s="314"/>
      <c r="T9" s="268"/>
      <c r="U9" s="316"/>
      <c r="V9" s="268"/>
      <c r="W9" s="316"/>
      <c r="X9" s="269"/>
    </row>
    <row r="10" spans="1:24" ht="15.3">
      <c r="A10" s="170"/>
      <c r="B10" s="308" t="s">
        <v>243</v>
      </c>
      <c r="C10" s="309">
        <v>130790</v>
      </c>
      <c r="D10" s="310" t="s">
        <v>241</v>
      </c>
      <c r="E10" s="309">
        <v>130790</v>
      </c>
      <c r="F10" s="311">
        <v>952</v>
      </c>
      <c r="G10" s="309">
        <v>131742</v>
      </c>
      <c r="H10" s="311">
        <v>1465</v>
      </c>
      <c r="I10" s="310"/>
      <c r="J10" s="311">
        <v>133207</v>
      </c>
      <c r="K10" s="309">
        <v>133207</v>
      </c>
      <c r="L10" s="312">
        <v>1839</v>
      </c>
      <c r="M10" s="309">
        <v>135046</v>
      </c>
      <c r="N10" s="313"/>
      <c r="O10" s="309">
        <v>135046</v>
      </c>
      <c r="P10" s="312">
        <v>2095</v>
      </c>
      <c r="Q10" s="313"/>
      <c r="R10" s="309">
        <v>137141</v>
      </c>
      <c r="S10" s="315">
        <v>0</v>
      </c>
      <c r="T10" s="309">
        <v>137141</v>
      </c>
      <c r="U10" s="317">
        <v>3990</v>
      </c>
      <c r="V10" s="309">
        <v>137141</v>
      </c>
      <c r="W10" s="317">
        <v>4790</v>
      </c>
      <c r="X10" s="309">
        <f t="shared" ref="X10:X14" si="0">V10+W10</f>
        <v>141931</v>
      </c>
    </row>
    <row r="11" spans="1:24" ht="15.3">
      <c r="A11" s="170"/>
      <c r="B11" s="308"/>
      <c r="C11" s="308"/>
      <c r="D11" s="310"/>
      <c r="E11" s="308"/>
      <c r="F11" s="310"/>
      <c r="G11" s="308"/>
      <c r="H11" s="310"/>
      <c r="I11" s="310"/>
      <c r="J11" s="310"/>
      <c r="K11" s="308"/>
      <c r="L11" s="313"/>
      <c r="M11" s="308"/>
      <c r="N11" s="313"/>
      <c r="O11" s="308"/>
      <c r="P11" s="313"/>
      <c r="Q11" s="313"/>
      <c r="R11" s="308"/>
      <c r="S11" s="315"/>
      <c r="T11" s="308"/>
      <c r="U11" s="317"/>
      <c r="V11" s="308"/>
      <c r="W11" s="317"/>
      <c r="X11" s="309"/>
    </row>
    <row r="12" spans="1:24" ht="15.3">
      <c r="A12" s="170"/>
      <c r="B12" s="308" t="s">
        <v>244</v>
      </c>
      <c r="C12" s="309">
        <v>104040</v>
      </c>
      <c r="D12" s="310" t="s">
        <v>241</v>
      </c>
      <c r="E12" s="309">
        <v>104040</v>
      </c>
      <c r="F12" s="311">
        <v>1143</v>
      </c>
      <c r="G12" s="309">
        <v>105183</v>
      </c>
      <c r="H12" s="311">
        <v>1842</v>
      </c>
      <c r="I12" s="310"/>
      <c r="J12" s="311">
        <v>107025</v>
      </c>
      <c r="K12" s="309">
        <v>107025</v>
      </c>
      <c r="L12" s="312">
        <v>2224</v>
      </c>
      <c r="M12" s="309">
        <v>109249</v>
      </c>
      <c r="N12" s="313"/>
      <c r="O12" s="309">
        <v>109249</v>
      </c>
      <c r="P12" s="312">
        <v>2584</v>
      </c>
      <c r="Q12" s="313"/>
      <c r="R12" s="309">
        <v>111833</v>
      </c>
      <c r="S12" s="315">
        <v>0</v>
      </c>
      <c r="T12" s="309">
        <v>111833</v>
      </c>
      <c r="U12" s="317">
        <v>3368</v>
      </c>
      <c r="V12" s="309">
        <v>111833</v>
      </c>
      <c r="W12" s="317">
        <v>3402</v>
      </c>
      <c r="X12" s="309">
        <f t="shared" si="0"/>
        <v>115235</v>
      </c>
    </row>
    <row r="13" spans="1:24" ht="15.3">
      <c r="A13" s="170"/>
      <c r="B13" s="308"/>
      <c r="C13" s="308"/>
      <c r="D13" s="310"/>
      <c r="E13" s="308"/>
      <c r="F13" s="310"/>
      <c r="G13" s="308"/>
      <c r="H13" s="310"/>
      <c r="I13" s="310"/>
      <c r="J13" s="310"/>
      <c r="K13" s="308"/>
      <c r="L13" s="313"/>
      <c r="M13" s="308"/>
      <c r="N13" s="313"/>
      <c r="O13" s="308"/>
      <c r="P13" s="313"/>
      <c r="Q13" s="313"/>
      <c r="R13" s="308"/>
      <c r="S13" s="315"/>
      <c r="T13" s="308"/>
      <c r="U13" s="317"/>
      <c r="V13" s="308"/>
      <c r="W13" s="317"/>
      <c r="X13" s="309"/>
    </row>
    <row r="14" spans="1:24" ht="15.3">
      <c r="A14" s="170"/>
      <c r="B14" s="308" t="s">
        <v>245</v>
      </c>
      <c r="C14" s="309">
        <v>146473</v>
      </c>
      <c r="D14" s="310" t="s">
        <v>241</v>
      </c>
      <c r="E14" s="309">
        <v>146473</v>
      </c>
      <c r="F14" s="311">
        <v>1609</v>
      </c>
      <c r="G14" s="309">
        <v>148082</v>
      </c>
      <c r="H14" s="311">
        <v>2594</v>
      </c>
      <c r="I14" s="310"/>
      <c r="J14" s="311">
        <v>150676</v>
      </c>
      <c r="K14" s="309">
        <v>150676</v>
      </c>
      <c r="L14" s="312">
        <v>3131</v>
      </c>
      <c r="M14" s="309">
        <v>153807</v>
      </c>
      <c r="N14" s="313"/>
      <c r="O14" s="309">
        <v>153807</v>
      </c>
      <c r="P14" s="312">
        <v>3638</v>
      </c>
      <c r="Q14" s="313"/>
      <c r="R14" s="309">
        <v>157445</v>
      </c>
      <c r="S14" s="315">
        <v>0</v>
      </c>
      <c r="T14" s="309">
        <v>157445</v>
      </c>
      <c r="U14" s="317">
        <v>3990</v>
      </c>
      <c r="V14" s="309">
        <v>157445</v>
      </c>
      <c r="W14" s="317">
        <v>4181</v>
      </c>
      <c r="X14" s="309">
        <f t="shared" si="0"/>
        <v>161626</v>
      </c>
    </row>
    <row r="15" spans="1:24" ht="15.6" thickBot="1">
      <c r="A15" s="170"/>
      <c r="B15" s="274"/>
      <c r="C15" s="274"/>
      <c r="D15" s="275"/>
      <c r="E15" s="274"/>
      <c r="F15" s="275"/>
      <c r="G15" s="274"/>
      <c r="H15" s="275"/>
      <c r="I15" s="275"/>
      <c r="J15" s="275"/>
      <c r="K15" s="274"/>
      <c r="L15" s="276"/>
      <c r="M15" s="274"/>
      <c r="N15" s="276"/>
      <c r="O15" s="274"/>
      <c r="P15" s="276"/>
      <c r="Q15" s="276"/>
      <c r="R15" s="274"/>
      <c r="S15" s="276"/>
      <c r="T15" s="274"/>
      <c r="U15" s="276"/>
      <c r="V15" s="274"/>
      <c r="W15" s="276"/>
      <c r="X15" s="274"/>
    </row>
    <row r="16" spans="1:24" ht="15.3">
      <c r="A16" s="170"/>
      <c r="B16" s="170" t="s">
        <v>246</v>
      </c>
      <c r="C16" s="269">
        <v>1892132</v>
      </c>
      <c r="D16" s="270" t="s">
        <v>241</v>
      </c>
      <c r="E16" s="269">
        <v>1892132</v>
      </c>
      <c r="F16" s="271">
        <v>11132</v>
      </c>
      <c r="G16" s="269">
        <v>1903264</v>
      </c>
      <c r="H16" s="271">
        <v>25514</v>
      </c>
      <c r="I16" s="271">
        <v>184306</v>
      </c>
      <c r="J16" s="271">
        <v>393859</v>
      </c>
      <c r="K16" s="269">
        <v>2116035</v>
      </c>
      <c r="L16" s="272">
        <v>23522</v>
      </c>
      <c r="M16" s="269">
        <v>2139557</v>
      </c>
      <c r="N16" s="272">
        <v>22671</v>
      </c>
      <c r="O16" s="269">
        <v>2162228</v>
      </c>
      <c r="P16" s="272">
        <v>8317</v>
      </c>
      <c r="Q16" s="272">
        <v>202387</v>
      </c>
      <c r="R16" s="269">
        <v>2372932</v>
      </c>
      <c r="S16" s="273" t="s">
        <v>241</v>
      </c>
      <c r="T16" s="269">
        <v>2575319</v>
      </c>
      <c r="U16" s="325">
        <f>SUM(U6:U15)</f>
        <v>75461</v>
      </c>
      <c r="V16" s="269">
        <v>2575319</v>
      </c>
      <c r="W16" s="316">
        <f>SUM(W6:W14)</f>
        <v>240571.91324959343</v>
      </c>
      <c r="X16" s="269">
        <f>V16+W16</f>
        <v>2815890.9132495932</v>
      </c>
    </row>
    <row r="17" spans="1:23" ht="15.3">
      <c r="A17" s="170"/>
      <c r="B17" s="170"/>
      <c r="C17" s="170"/>
      <c r="D17" s="170"/>
      <c r="E17" s="170"/>
      <c r="F17" s="170"/>
      <c r="G17" s="170"/>
      <c r="H17" s="170"/>
      <c r="I17" s="170"/>
      <c r="J17" s="170"/>
      <c r="K17" s="170"/>
      <c r="L17" s="170"/>
      <c r="M17" s="170"/>
      <c r="N17" s="170"/>
      <c r="O17" s="170"/>
      <c r="P17" s="170"/>
      <c r="Q17" s="170"/>
      <c r="R17" s="170"/>
      <c r="S17" s="170"/>
      <c r="T17" s="170"/>
      <c r="U17" s="170"/>
      <c r="V17" s="170"/>
      <c r="W17" s="170"/>
    </row>
    <row r="18" spans="1:23" ht="15.3">
      <c r="A18" s="170"/>
      <c r="B18" s="170"/>
      <c r="C18" s="170"/>
      <c r="D18" s="170"/>
      <c r="E18" s="170"/>
      <c r="F18" s="170"/>
      <c r="G18" s="170"/>
      <c r="H18" s="170"/>
      <c r="I18" s="170"/>
      <c r="J18" s="170"/>
      <c r="K18" s="170"/>
      <c r="L18" s="170"/>
      <c r="M18" s="170"/>
      <c r="N18" s="170"/>
      <c r="O18" s="170"/>
      <c r="P18" s="170"/>
      <c r="Q18" s="170"/>
      <c r="R18" s="170"/>
      <c r="S18" s="170"/>
      <c r="T18" s="170"/>
      <c r="U18" s="170"/>
      <c r="V18" s="170"/>
      <c r="W18" s="170"/>
    </row>
    <row r="19" spans="1:23" ht="15.3">
      <c r="A19" s="170"/>
      <c r="B19" s="170"/>
      <c r="C19" s="170"/>
      <c r="D19" s="170"/>
      <c r="E19" s="170"/>
      <c r="F19" s="170"/>
      <c r="G19" s="170"/>
      <c r="H19" s="170"/>
      <c r="I19" s="170"/>
      <c r="J19" s="170"/>
      <c r="K19" s="170"/>
      <c r="L19" s="170"/>
      <c r="M19" s="170"/>
      <c r="N19" s="170"/>
      <c r="O19" s="170"/>
      <c r="P19" s="170"/>
      <c r="Q19" s="170"/>
      <c r="R19" s="170"/>
      <c r="S19" s="170"/>
      <c r="T19" s="170"/>
      <c r="U19" s="170"/>
      <c r="V19" s="170"/>
      <c r="W19" s="170"/>
    </row>
    <row r="20" spans="1:23" ht="58" customHeight="1">
      <c r="A20" s="170"/>
      <c r="B20" s="330" t="s">
        <v>247</v>
      </c>
      <c r="C20" s="330"/>
      <c r="D20" s="330"/>
      <c r="E20" s="330"/>
      <c r="F20" s="330"/>
      <c r="G20" s="330"/>
      <c r="H20" s="330"/>
      <c r="I20" s="330"/>
      <c r="J20" s="330"/>
      <c r="K20" s="330"/>
      <c r="L20" s="170"/>
      <c r="M20" s="170"/>
      <c r="N20" s="170"/>
      <c r="O20" s="170"/>
      <c r="P20" s="170"/>
      <c r="Q20" s="170"/>
      <c r="R20" s="170"/>
      <c r="S20" s="170"/>
      <c r="T20" s="170"/>
      <c r="U20" s="170"/>
      <c r="V20" s="170"/>
      <c r="W20" s="170"/>
    </row>
    <row r="21" spans="1:23" ht="15.3">
      <c r="A21" s="170"/>
      <c r="B21" s="170" t="s">
        <v>248</v>
      </c>
      <c r="C21" s="170"/>
      <c r="D21" s="170"/>
      <c r="E21" s="170"/>
      <c r="F21" s="170"/>
      <c r="G21" s="170"/>
      <c r="H21" s="170"/>
      <c r="I21" s="170"/>
      <c r="J21" s="170"/>
      <c r="K21" s="170"/>
      <c r="L21" s="170"/>
      <c r="M21" s="170"/>
      <c r="N21" s="170"/>
      <c r="O21" s="170"/>
      <c r="P21" s="170"/>
      <c r="Q21" s="170"/>
      <c r="R21" s="170"/>
      <c r="S21" s="170"/>
      <c r="T21" s="170"/>
      <c r="U21" s="170"/>
      <c r="V21" s="170"/>
      <c r="W21" s="170"/>
    </row>
    <row r="22" spans="1:23" ht="15.3">
      <c r="A22" s="170"/>
      <c r="B22" s="170"/>
      <c r="C22" s="170"/>
      <c r="D22" s="170"/>
      <c r="E22" s="170"/>
      <c r="F22" s="170"/>
      <c r="G22" s="170"/>
      <c r="H22" s="170"/>
      <c r="I22" s="170"/>
      <c r="J22" s="170"/>
      <c r="K22" s="170"/>
      <c r="L22" s="170"/>
      <c r="M22" s="170"/>
      <c r="N22" s="170"/>
      <c r="O22" s="170"/>
      <c r="P22" s="170"/>
      <c r="Q22" s="170"/>
      <c r="R22" s="170"/>
      <c r="S22" s="170"/>
      <c r="T22" s="170"/>
      <c r="U22" s="170"/>
      <c r="V22" s="170"/>
      <c r="W22" s="170"/>
    </row>
    <row r="23" spans="1:23" ht="15.3">
      <c r="A23" s="170"/>
      <c r="B23" s="170"/>
      <c r="C23" s="170"/>
      <c r="D23" s="170"/>
      <c r="E23" s="170"/>
      <c r="F23" s="170"/>
      <c r="G23" s="170"/>
      <c r="H23" s="170"/>
      <c r="I23" s="170"/>
      <c r="J23" s="170"/>
      <c r="K23" s="170"/>
      <c r="L23" s="170"/>
      <c r="M23" s="170"/>
      <c r="N23" s="170"/>
      <c r="O23" s="170"/>
      <c r="P23" s="170"/>
      <c r="Q23" s="170"/>
      <c r="R23" s="170"/>
      <c r="S23" s="170"/>
      <c r="T23" s="170"/>
      <c r="U23" s="170"/>
      <c r="V23" s="170"/>
      <c r="W23" s="170"/>
    </row>
    <row r="24" spans="1:23" ht="15.3">
      <c r="A24" s="170"/>
      <c r="B24" s="170"/>
      <c r="C24" s="170"/>
      <c r="D24" s="170"/>
      <c r="E24" s="170"/>
      <c r="F24" s="170"/>
      <c r="G24" s="170"/>
      <c r="H24" s="170"/>
      <c r="I24" s="170"/>
      <c r="J24" s="170"/>
      <c r="K24" s="170"/>
      <c r="L24" s="170"/>
      <c r="M24" s="170"/>
      <c r="N24" s="170"/>
      <c r="O24" s="170"/>
      <c r="P24" s="170"/>
      <c r="Q24" s="170"/>
      <c r="R24" s="170"/>
      <c r="S24" s="170"/>
      <c r="T24" s="170"/>
      <c r="U24" s="170"/>
      <c r="V24" s="170"/>
      <c r="W24" s="170"/>
    </row>
    <row r="25" spans="1:23" ht="15.3">
      <c r="A25" s="170"/>
      <c r="B25" s="170"/>
      <c r="C25" s="170"/>
      <c r="D25" s="170"/>
      <c r="E25" s="170"/>
      <c r="F25" s="170"/>
      <c r="G25" s="170"/>
      <c r="H25" s="170"/>
      <c r="I25" s="170"/>
      <c r="J25" s="170"/>
      <c r="K25" s="170"/>
      <c r="L25" s="170"/>
      <c r="M25" s="170"/>
      <c r="N25" s="170"/>
      <c r="O25" s="170"/>
      <c r="P25" s="170"/>
      <c r="Q25" s="170"/>
      <c r="R25" s="170"/>
      <c r="S25" s="170"/>
      <c r="T25" s="170"/>
      <c r="U25" s="170"/>
      <c r="V25" s="170"/>
      <c r="W25" s="170"/>
    </row>
    <row r="26" spans="1:23" ht="15.3">
      <c r="A26" s="170"/>
      <c r="B26" s="170"/>
      <c r="C26" s="170"/>
      <c r="D26" s="170"/>
      <c r="E26" s="170"/>
      <c r="F26" s="170"/>
      <c r="G26" s="170"/>
      <c r="H26" s="170"/>
      <c r="I26" s="170"/>
      <c r="J26" s="170"/>
      <c r="K26" s="170"/>
      <c r="L26" s="170"/>
      <c r="M26" s="170"/>
      <c r="N26" s="170"/>
      <c r="O26" s="170"/>
      <c r="P26" s="170"/>
      <c r="Q26" s="170"/>
      <c r="R26" s="170"/>
      <c r="S26" s="170"/>
      <c r="T26" s="170"/>
      <c r="U26" s="170"/>
      <c r="V26" s="170"/>
      <c r="W26" s="170"/>
    </row>
    <row r="27" spans="1:23" ht="15.3">
      <c r="A27" s="170"/>
      <c r="B27" s="170"/>
      <c r="C27" s="170"/>
      <c r="D27" s="170"/>
      <c r="E27" s="170"/>
      <c r="F27" s="170"/>
      <c r="G27" s="170"/>
      <c r="H27" s="170"/>
      <c r="I27" s="170"/>
      <c r="J27" s="170"/>
      <c r="K27" s="170"/>
      <c r="L27" s="170"/>
      <c r="M27" s="170"/>
      <c r="N27" s="170"/>
      <c r="O27" s="170"/>
      <c r="P27" s="170"/>
      <c r="Q27" s="170"/>
      <c r="R27" s="170"/>
      <c r="S27" s="170"/>
      <c r="T27" s="170"/>
      <c r="U27" s="170"/>
      <c r="V27" s="170"/>
      <c r="W27" s="170"/>
    </row>
    <row r="28" spans="1:23" ht="15.3">
      <c r="A28" s="170"/>
      <c r="B28" s="262"/>
      <c r="C28" s="262"/>
      <c r="D28" s="262"/>
      <c r="E28" s="170"/>
      <c r="F28" s="170"/>
      <c r="G28" s="170"/>
      <c r="H28" s="170"/>
      <c r="I28" s="170"/>
      <c r="J28" s="170"/>
      <c r="K28" s="170"/>
      <c r="L28" s="170"/>
      <c r="M28" s="170"/>
      <c r="N28" s="170"/>
      <c r="O28" s="170"/>
      <c r="P28" s="170"/>
      <c r="Q28" s="170"/>
      <c r="R28" s="170"/>
      <c r="S28" s="170"/>
      <c r="T28" s="170"/>
      <c r="U28" s="170"/>
      <c r="V28" s="170"/>
      <c r="W28" s="170"/>
    </row>
    <row r="29" spans="1:23" ht="15.3">
      <c r="A29" s="170"/>
      <c r="B29" s="170"/>
      <c r="C29" s="170"/>
      <c r="D29" s="170"/>
      <c r="E29" s="170"/>
      <c r="F29" s="170"/>
      <c r="G29" s="170"/>
      <c r="H29" s="170"/>
      <c r="I29" s="170"/>
      <c r="J29" s="170"/>
      <c r="K29" s="170"/>
      <c r="L29" s="170"/>
      <c r="M29" s="170"/>
      <c r="N29" s="170"/>
      <c r="O29" s="170"/>
      <c r="P29" s="170"/>
      <c r="Q29" s="170"/>
      <c r="R29" s="170"/>
      <c r="S29" s="170"/>
      <c r="T29" s="170"/>
      <c r="U29" s="170"/>
      <c r="V29" s="170"/>
      <c r="W29" s="170"/>
    </row>
    <row r="30" spans="1:23" ht="15.3">
      <c r="A30" s="170"/>
      <c r="B30" s="170"/>
      <c r="C30" s="170"/>
      <c r="D30" s="170"/>
      <c r="E30" s="170"/>
      <c r="F30" s="170"/>
      <c r="G30" s="170"/>
      <c r="H30" s="170"/>
      <c r="I30" s="170"/>
      <c r="J30" s="170"/>
      <c r="K30" s="170"/>
      <c r="L30" s="170"/>
      <c r="M30" s="170"/>
      <c r="N30" s="170"/>
      <c r="O30" s="170"/>
      <c r="P30" s="170"/>
      <c r="Q30" s="170"/>
      <c r="R30" s="170"/>
      <c r="S30" s="170"/>
      <c r="T30" s="170"/>
      <c r="U30" s="170"/>
      <c r="V30" s="170"/>
      <c r="W30" s="170"/>
    </row>
    <row r="31" spans="1:23" ht="15.3">
      <c r="A31" s="170"/>
      <c r="B31" s="170"/>
      <c r="C31" s="170"/>
      <c r="D31" s="170"/>
      <c r="E31" s="170"/>
      <c r="F31" s="170"/>
      <c r="G31" s="170"/>
      <c r="H31" s="170"/>
      <c r="I31" s="170"/>
      <c r="J31" s="170"/>
      <c r="K31" s="170"/>
      <c r="L31" s="170"/>
      <c r="M31" s="170"/>
      <c r="N31" s="170"/>
      <c r="O31" s="170"/>
      <c r="P31" s="170"/>
      <c r="Q31" s="170"/>
      <c r="R31" s="170"/>
      <c r="S31" s="170"/>
      <c r="T31" s="170"/>
      <c r="U31" s="170"/>
      <c r="V31" s="170"/>
      <c r="W31" s="170"/>
    </row>
    <row r="32" spans="1:23" ht="15.3">
      <c r="A32" s="170"/>
      <c r="B32" s="262"/>
      <c r="C32" s="170"/>
      <c r="D32" s="262"/>
      <c r="E32" s="170"/>
      <c r="F32" s="170"/>
      <c r="G32" s="170"/>
      <c r="H32" s="170"/>
      <c r="I32" s="170"/>
      <c r="J32" s="170"/>
      <c r="K32" s="170"/>
      <c r="L32" s="170"/>
      <c r="M32" s="170"/>
      <c r="N32" s="170"/>
      <c r="O32" s="170"/>
      <c r="P32" s="170"/>
      <c r="Q32" s="170"/>
      <c r="R32" s="170"/>
      <c r="S32" s="170"/>
      <c r="T32" s="170"/>
      <c r="U32" s="170"/>
      <c r="V32" s="170"/>
      <c r="W32" s="170"/>
    </row>
    <row r="33" spans="1:23" ht="15.3">
      <c r="A33" s="170"/>
      <c r="B33" s="170"/>
      <c r="C33" s="170"/>
      <c r="D33" s="170"/>
      <c r="E33" s="170"/>
      <c r="F33" s="170"/>
      <c r="G33" s="170"/>
      <c r="H33" s="170"/>
      <c r="I33" s="170"/>
      <c r="J33" s="170"/>
      <c r="K33" s="170"/>
      <c r="L33" s="170"/>
      <c r="M33" s="170"/>
      <c r="N33" s="170"/>
      <c r="O33" s="170"/>
      <c r="P33" s="170"/>
      <c r="Q33" s="170"/>
      <c r="R33" s="170"/>
      <c r="S33" s="170"/>
      <c r="T33" s="170"/>
      <c r="U33" s="170"/>
      <c r="V33" s="170"/>
      <c r="W33" s="170"/>
    </row>
    <row r="34" spans="1:23" ht="15.3">
      <c r="A34" s="170"/>
      <c r="B34" s="170"/>
      <c r="C34" s="170"/>
      <c r="D34" s="262"/>
      <c r="E34" s="170"/>
      <c r="F34" s="170"/>
      <c r="G34" s="170"/>
      <c r="H34" s="170"/>
      <c r="I34" s="170"/>
      <c r="J34" s="170"/>
      <c r="K34" s="170"/>
      <c r="L34" s="170"/>
      <c r="M34" s="170"/>
      <c r="N34" s="170"/>
      <c r="O34" s="170"/>
      <c r="P34" s="170"/>
      <c r="Q34" s="170"/>
      <c r="R34" s="170"/>
      <c r="S34" s="170"/>
      <c r="T34" s="170"/>
      <c r="U34" s="170"/>
      <c r="V34" s="170"/>
      <c r="W34" s="170"/>
    </row>
    <row r="35" spans="1:23" ht="15.3">
      <c r="A35" s="170"/>
      <c r="B35" s="170"/>
      <c r="C35" s="170"/>
      <c r="D35" s="277"/>
      <c r="E35" s="170"/>
      <c r="F35" s="170"/>
      <c r="G35" s="170"/>
      <c r="H35" s="170"/>
      <c r="I35" s="170"/>
      <c r="J35" s="170"/>
      <c r="K35" s="170"/>
      <c r="L35" s="170"/>
      <c r="M35" s="170"/>
      <c r="N35" s="170"/>
      <c r="O35" s="170"/>
      <c r="P35" s="170"/>
      <c r="Q35" s="170"/>
      <c r="R35" s="170"/>
      <c r="S35" s="170"/>
      <c r="T35" s="170"/>
      <c r="U35" s="170"/>
      <c r="V35" s="170"/>
      <c r="W35" s="170"/>
    </row>
    <row r="36" spans="1:23" ht="15.3">
      <c r="A36" s="170"/>
      <c r="B36" s="170"/>
      <c r="C36" s="170"/>
      <c r="D36" s="262"/>
      <c r="E36" s="170"/>
      <c r="F36" s="170"/>
      <c r="G36" s="170"/>
      <c r="H36" s="170"/>
      <c r="I36" s="170"/>
      <c r="J36" s="170"/>
      <c r="K36" s="170"/>
      <c r="L36" s="170"/>
      <c r="M36" s="170"/>
      <c r="N36" s="170"/>
      <c r="O36" s="170"/>
      <c r="P36" s="170"/>
      <c r="Q36" s="170"/>
      <c r="R36" s="170"/>
      <c r="S36" s="170"/>
      <c r="T36" s="170"/>
      <c r="U36" s="170"/>
      <c r="V36" s="170"/>
      <c r="W36" s="170"/>
    </row>
    <row r="37" spans="1:23" ht="15.3">
      <c r="A37" s="170"/>
      <c r="B37" s="170"/>
      <c r="C37" s="170"/>
      <c r="D37" s="170"/>
      <c r="E37" s="170"/>
      <c r="F37" s="170"/>
      <c r="G37" s="170"/>
      <c r="H37" s="170"/>
      <c r="I37" s="170"/>
      <c r="J37" s="170"/>
      <c r="K37" s="170"/>
      <c r="L37" s="170"/>
      <c r="M37" s="170"/>
      <c r="N37" s="170"/>
      <c r="O37" s="170"/>
      <c r="P37" s="170"/>
      <c r="Q37" s="170"/>
      <c r="R37" s="170"/>
      <c r="S37" s="170"/>
      <c r="T37" s="170"/>
      <c r="U37" s="170"/>
      <c r="V37" s="170"/>
      <c r="W37" s="170"/>
    </row>
    <row r="38" spans="1:23" ht="15.3">
      <c r="A38" s="170"/>
      <c r="B38" s="170"/>
      <c r="C38" s="170"/>
      <c r="D38" s="170"/>
      <c r="E38" s="170"/>
      <c r="F38" s="170"/>
      <c r="G38" s="170"/>
      <c r="H38" s="170"/>
      <c r="I38" s="170"/>
      <c r="J38" s="170"/>
      <c r="K38" s="170"/>
      <c r="L38" s="170"/>
      <c r="M38" s="170"/>
      <c r="N38" s="170"/>
      <c r="O38" s="170"/>
      <c r="P38" s="170"/>
      <c r="Q38" s="170"/>
      <c r="R38" s="170"/>
      <c r="S38" s="170"/>
      <c r="T38" s="170"/>
      <c r="U38" s="170"/>
      <c r="V38" s="170"/>
      <c r="W38" s="170"/>
    </row>
    <row r="39" spans="1:23" ht="15.3">
      <c r="A39" s="170"/>
      <c r="B39" s="170"/>
      <c r="C39" s="170"/>
      <c r="D39" s="170"/>
      <c r="E39" s="170"/>
      <c r="F39" s="170"/>
      <c r="G39" s="170"/>
      <c r="H39" s="170"/>
      <c r="I39" s="170"/>
      <c r="J39" s="170"/>
      <c r="K39" s="170"/>
      <c r="L39" s="170"/>
      <c r="M39" s="170"/>
      <c r="N39" s="170"/>
      <c r="O39" s="170"/>
      <c r="P39" s="170"/>
      <c r="Q39" s="170"/>
      <c r="R39" s="170"/>
      <c r="S39" s="170"/>
      <c r="T39" s="170"/>
      <c r="U39" s="170"/>
      <c r="V39" s="170"/>
      <c r="W39" s="170"/>
    </row>
    <row r="40" spans="1:23" ht="15.3">
      <c r="A40" s="170"/>
      <c r="B40" s="170"/>
      <c r="C40" s="170"/>
      <c r="D40" s="170"/>
      <c r="E40" s="170"/>
      <c r="F40" s="170"/>
      <c r="G40" s="170"/>
      <c r="H40" s="170"/>
      <c r="I40" s="170"/>
      <c r="J40" s="170"/>
      <c r="K40" s="170"/>
      <c r="L40" s="170"/>
      <c r="M40" s="170"/>
      <c r="N40" s="170"/>
      <c r="O40" s="170"/>
      <c r="P40" s="170"/>
      <c r="Q40" s="170"/>
      <c r="R40" s="170"/>
      <c r="S40" s="170"/>
      <c r="T40" s="170"/>
      <c r="U40" s="170"/>
      <c r="V40" s="170"/>
      <c r="W40" s="170"/>
    </row>
    <row r="41" spans="1:23" ht="15.3">
      <c r="A41" s="170"/>
      <c r="B41" s="170"/>
      <c r="C41" s="170"/>
      <c r="D41" s="170"/>
      <c r="E41" s="170"/>
      <c r="F41" s="170"/>
      <c r="G41" s="170"/>
      <c r="H41" s="170"/>
      <c r="I41" s="170"/>
      <c r="J41" s="170"/>
      <c r="K41" s="170"/>
      <c r="L41" s="170"/>
      <c r="M41" s="170"/>
      <c r="N41" s="170"/>
      <c r="O41" s="170"/>
      <c r="P41" s="170"/>
      <c r="Q41" s="170"/>
      <c r="R41" s="170"/>
      <c r="S41" s="170"/>
      <c r="T41" s="170"/>
      <c r="U41" s="170"/>
      <c r="V41" s="170"/>
      <c r="W41" s="170"/>
    </row>
    <row r="42" spans="1:23" ht="15.3">
      <c r="A42" s="170"/>
      <c r="B42" s="170"/>
      <c r="C42" s="170"/>
      <c r="D42" s="170"/>
      <c r="E42" s="170"/>
      <c r="F42" s="170"/>
      <c r="G42" s="170"/>
      <c r="H42" s="170"/>
      <c r="I42" s="170"/>
      <c r="J42" s="170"/>
      <c r="K42" s="170"/>
      <c r="L42" s="170"/>
      <c r="M42" s="170"/>
      <c r="N42" s="170"/>
      <c r="O42" s="170"/>
      <c r="P42" s="170"/>
      <c r="Q42" s="170"/>
      <c r="R42" s="170"/>
      <c r="S42" s="170"/>
      <c r="T42" s="170"/>
      <c r="U42" s="170"/>
      <c r="V42" s="170"/>
      <c r="W42" s="170"/>
    </row>
    <row r="43" spans="1:23" ht="15.3">
      <c r="A43" s="170"/>
      <c r="B43" s="170"/>
      <c r="C43" s="170"/>
      <c r="D43" s="170"/>
      <c r="E43" s="170"/>
      <c r="F43" s="170"/>
      <c r="G43" s="170"/>
      <c r="H43" s="170"/>
      <c r="I43" s="170"/>
      <c r="J43" s="170"/>
      <c r="K43" s="170"/>
      <c r="L43" s="170"/>
      <c r="M43" s="170"/>
      <c r="N43" s="170"/>
      <c r="O43" s="170"/>
      <c r="P43" s="170"/>
      <c r="Q43" s="170"/>
      <c r="R43" s="170"/>
      <c r="S43" s="170"/>
      <c r="T43" s="170"/>
      <c r="U43" s="170"/>
      <c r="V43" s="170"/>
      <c r="W43" s="170"/>
    </row>
  </sheetData>
  <mergeCells count="1">
    <mergeCell ref="B20:K2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16</vt:i4>
      </vt:variant>
    </vt:vector>
  </HeadingPairs>
  <TitlesOfParts>
    <vt:vector size="27" baseType="lpstr">
      <vt:lpstr>NAO Recurring Budget</vt:lpstr>
      <vt:lpstr>H&amp;C</vt:lpstr>
      <vt:lpstr>Dental</vt:lpstr>
      <vt:lpstr>Mental</vt:lpstr>
      <vt:lpstr>Alcohol</vt:lpstr>
      <vt:lpstr>IHCIF</vt:lpstr>
      <vt:lpstr>PHN</vt:lpstr>
      <vt:lpstr>HE</vt:lpstr>
      <vt:lpstr>DO</vt:lpstr>
      <vt:lpstr>Area Shares - by PFSA Summary</vt:lpstr>
      <vt:lpstr>Residual Total</vt:lpstr>
      <vt:lpstr>Alcohol!Print_Area</vt:lpstr>
      <vt:lpstr>Dental!Print_Area</vt:lpstr>
      <vt:lpstr>DO!Print_Area</vt:lpstr>
      <vt:lpstr>'H&amp;C'!Print_Area</vt:lpstr>
      <vt:lpstr>HE!Print_Area</vt:lpstr>
      <vt:lpstr>IHCIF!Print_Area</vt:lpstr>
      <vt:lpstr>Mental!Print_Area</vt:lpstr>
      <vt:lpstr>PHN!Print_Area</vt:lpstr>
      <vt:lpstr>Alcohol!Print_Titles</vt:lpstr>
      <vt:lpstr>Dental!Print_Titles</vt:lpstr>
      <vt:lpstr>DO!Print_Titles</vt:lpstr>
      <vt:lpstr>'H&amp;C'!Print_Titles</vt:lpstr>
      <vt:lpstr>HE!Print_Titles</vt:lpstr>
      <vt:lpstr>IHCIF!Print_Titles</vt:lpstr>
      <vt:lpstr>Mental!Print_Titles</vt:lpstr>
      <vt:lpstr>PHN!Print_Titles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Boldridge, LaToya (IHS/NAS/AO)</dc:creator>
  <cp:lastModifiedBy>Metcalf, Ashley (IHS/NAS/AO)</cp:lastModifiedBy>
  <cp:lastPrinted>2022-09-07T15:37:49Z</cp:lastPrinted>
  <dcterms:created xsi:type="dcterms:W3CDTF">2022-08-22T02:13:00Z</dcterms:created>
  <dcterms:modified xsi:type="dcterms:W3CDTF">2023-10-30T16:33:38Z</dcterms:modified>
</cp:coreProperties>
</file>